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P:\01. Process\10. Germany\OTHER\SCD\CD_CS tool - SCD 2.0\"/>
    </mc:Choice>
  </mc:AlternateContent>
  <bookViews>
    <workbookView xWindow="0" yWindow="0" windowWidth="28800" windowHeight="11775" tabRatio="772"/>
  </bookViews>
  <sheets>
    <sheet name="List_Price" sheetId="4" r:id="rId1"/>
    <sheet name="Old_List_Price" sheetId="11" state="hidden" r:id="rId2"/>
    <sheet name="CS900_Overv. Classic only" sheetId="5" r:id="rId3"/>
    <sheet name="CS8000-P12_Overview" sheetId="6" r:id="rId4"/>
    <sheet name="CS8000-P13_Overview" sheetId="7" r:id="rId5"/>
    <sheet name="CS8000-P14_Overview" sheetId="8" r:id="rId6"/>
    <sheet name="CS8000-P15_Overview" sheetId="9" r:id="rId7"/>
    <sheet name="Input_MCT_CD_CS_WGs" sheetId="3" r:id="rId8"/>
    <sheet name="ProActive_SCD_Output" sheetId="2" r:id="rId9"/>
    <sheet name="HDD_Retention" sheetId="1" r:id="rId10"/>
    <sheet name="Licence_(CS8000)" sheetId="10" r:id="rId11"/>
  </sheets>
  <definedNames>
    <definedName name="_xlnm._FilterDatabase" localSheetId="7" hidden="1">Input_MCT_CD_CS_WGs!$C$1:$O$81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B169" i="4" l="1"/>
  <c r="CZ169" i="4"/>
  <c r="CY169" i="4"/>
  <c r="CX169" i="4"/>
  <c r="DA169" i="4" s="1"/>
  <c r="CZ168" i="4"/>
  <c r="DB168" i="4" s="1"/>
  <c r="CY168" i="4"/>
  <c r="CX168" i="4"/>
  <c r="DA168" i="4" s="1"/>
  <c r="CZ167" i="4"/>
  <c r="DB167" i="4" s="1"/>
  <c r="CY167" i="4"/>
  <c r="CX167" i="4"/>
  <c r="DA167" i="4" s="1"/>
  <c r="DA166" i="4"/>
  <c r="CZ166" i="4"/>
  <c r="DB166" i="4" s="1"/>
  <c r="CY166" i="4"/>
  <c r="CX166" i="4"/>
  <c r="DB165" i="4"/>
  <c r="CZ165" i="4"/>
  <c r="CY165" i="4"/>
  <c r="CX165" i="4"/>
  <c r="DA165" i="4" s="1"/>
  <c r="DB164" i="4"/>
  <c r="CZ164" i="4"/>
  <c r="CY164" i="4"/>
  <c r="CX164" i="4"/>
  <c r="DA164" i="4" s="1"/>
  <c r="DA163" i="4"/>
  <c r="CZ163" i="4"/>
  <c r="DB163" i="4" s="1"/>
  <c r="CY163" i="4"/>
  <c r="CX163" i="4"/>
  <c r="DA162" i="4"/>
  <c r="CZ162" i="4"/>
  <c r="DB162" i="4" s="1"/>
  <c r="CY162" i="4"/>
  <c r="CX162" i="4"/>
  <c r="DB161" i="4"/>
  <c r="CZ161" i="4"/>
  <c r="CY161" i="4"/>
  <c r="CX161" i="4"/>
  <c r="DA161" i="4" s="1"/>
  <c r="DB160" i="4"/>
  <c r="CZ160" i="4"/>
  <c r="CY160" i="4"/>
  <c r="CX160" i="4"/>
  <c r="DA160" i="4" s="1"/>
  <c r="CZ159" i="4"/>
  <c r="DB159" i="4" s="1"/>
  <c r="CY159" i="4"/>
  <c r="CX159" i="4"/>
  <c r="DA159" i="4" s="1"/>
  <c r="DA158" i="4"/>
  <c r="CZ158" i="4"/>
  <c r="DB158" i="4" s="1"/>
  <c r="CY158" i="4"/>
  <c r="CX158" i="4"/>
  <c r="DB157" i="4"/>
  <c r="CZ157" i="4"/>
  <c r="CY157" i="4"/>
  <c r="CX157" i="4"/>
  <c r="DA157" i="4" s="1"/>
  <c r="DB156" i="4"/>
  <c r="CZ156" i="4"/>
  <c r="CY156" i="4"/>
  <c r="CX156" i="4"/>
  <c r="DA156" i="4" s="1"/>
  <c r="CZ155" i="4"/>
  <c r="DB155" i="4" s="1"/>
  <c r="CY155" i="4"/>
  <c r="CX155" i="4"/>
  <c r="DA155" i="4" s="1"/>
  <c r="DA154" i="4"/>
  <c r="CZ154" i="4"/>
  <c r="DB154" i="4" s="1"/>
  <c r="CY154" i="4"/>
  <c r="CX154" i="4"/>
  <c r="DB153" i="4"/>
  <c r="CZ153" i="4"/>
  <c r="CY153" i="4"/>
  <c r="CX153" i="4"/>
  <c r="DA153" i="4" s="1"/>
  <c r="DB152" i="4"/>
  <c r="CZ152" i="4"/>
  <c r="CY152" i="4"/>
  <c r="CX152" i="4"/>
  <c r="DA152" i="4" s="1"/>
  <c r="DA151" i="4"/>
  <c r="CZ151" i="4"/>
  <c r="DB151" i="4" s="1"/>
  <c r="CY151" i="4"/>
  <c r="CX151" i="4"/>
  <c r="DA150" i="4"/>
  <c r="CZ150" i="4"/>
  <c r="DB150" i="4" s="1"/>
  <c r="CY150" i="4"/>
  <c r="CX150" i="4"/>
  <c r="DB149" i="4"/>
  <c r="CZ149" i="4"/>
  <c r="CY149" i="4"/>
  <c r="CX149" i="4"/>
  <c r="DA149" i="4" s="1"/>
  <c r="DB148" i="4"/>
  <c r="CZ148" i="4"/>
  <c r="CY148" i="4"/>
  <c r="CX148" i="4"/>
  <c r="DA148" i="4" s="1"/>
  <c r="CZ147" i="4"/>
  <c r="CY147" i="4"/>
  <c r="CX147" i="4"/>
  <c r="CZ146" i="4"/>
  <c r="CY146" i="4"/>
  <c r="CX146" i="4"/>
  <c r="CZ145" i="4"/>
  <c r="CY145" i="4"/>
  <c r="CX145" i="4"/>
  <c r="CZ144" i="4"/>
  <c r="CY144" i="4"/>
  <c r="CX144" i="4"/>
  <c r="CZ143" i="4"/>
  <c r="DB143" i="4" s="1"/>
  <c r="CY143" i="4"/>
  <c r="CX143" i="4"/>
  <c r="DA143" i="4" s="1"/>
  <c r="DA142" i="4"/>
  <c r="CZ142" i="4"/>
  <c r="DB142" i="4" s="1"/>
  <c r="CY142" i="4"/>
  <c r="CX142" i="4"/>
  <c r="DB141" i="4"/>
  <c r="CZ141" i="4"/>
  <c r="CY141" i="4"/>
  <c r="CX141" i="4"/>
  <c r="DA141" i="4" s="1"/>
  <c r="DB140" i="4"/>
  <c r="CZ140" i="4"/>
  <c r="CY140" i="4"/>
  <c r="CX140" i="4"/>
  <c r="DA140" i="4" s="1"/>
  <c r="DA139" i="4"/>
  <c r="CZ139" i="4"/>
  <c r="DB139" i="4" s="1"/>
  <c r="CY139" i="4"/>
  <c r="CX139" i="4"/>
  <c r="DA138" i="4"/>
  <c r="CZ138" i="4"/>
  <c r="DB138" i="4" s="1"/>
  <c r="CY138" i="4"/>
  <c r="CX138" i="4"/>
  <c r="DB137" i="4"/>
  <c r="CZ137" i="4"/>
  <c r="CY137" i="4"/>
  <c r="CX137" i="4"/>
  <c r="DA137" i="4" s="1"/>
  <c r="DB136" i="4"/>
  <c r="CZ136" i="4"/>
  <c r="CY136" i="4"/>
  <c r="CX136" i="4"/>
  <c r="DA136" i="4" s="1"/>
  <c r="CZ135" i="4"/>
  <c r="DB135" i="4" s="1"/>
  <c r="CY135" i="4"/>
  <c r="CX135" i="4"/>
  <c r="DA135" i="4" s="1"/>
  <c r="DA134" i="4"/>
  <c r="CZ134" i="4"/>
  <c r="DB134" i="4" s="1"/>
  <c r="CY134" i="4"/>
  <c r="CX134" i="4"/>
  <c r="DB133" i="4"/>
  <c r="CZ133" i="4"/>
  <c r="CY133" i="4"/>
  <c r="CX133" i="4"/>
  <c r="DA133" i="4" s="1"/>
  <c r="DB132" i="4"/>
  <c r="CZ132" i="4"/>
  <c r="CY132" i="4"/>
  <c r="CX132" i="4"/>
  <c r="DA132" i="4" s="1"/>
  <c r="CZ131" i="4"/>
  <c r="CY131" i="4"/>
  <c r="CX131" i="4"/>
  <c r="DA130" i="4"/>
  <c r="CZ130" i="4"/>
  <c r="DB130" i="4" s="1"/>
  <c r="CY130" i="4"/>
  <c r="CX130" i="4"/>
  <c r="DB129" i="4"/>
  <c r="CZ129" i="4"/>
  <c r="CY129" i="4"/>
  <c r="CX129" i="4"/>
  <c r="DA129" i="4" s="1"/>
  <c r="CZ128" i="4"/>
  <c r="CY128" i="4"/>
  <c r="CX128" i="4"/>
  <c r="CZ127" i="4"/>
  <c r="CY127" i="4"/>
  <c r="CX127" i="4"/>
  <c r="DA126" i="4"/>
  <c r="CZ126" i="4"/>
  <c r="DB126" i="4" s="1"/>
  <c r="CY126" i="4"/>
  <c r="CX126" i="4"/>
  <c r="DB125" i="4"/>
  <c r="CZ125" i="4"/>
  <c r="CY125" i="4"/>
  <c r="CX125" i="4"/>
  <c r="DA125" i="4" s="1"/>
  <c r="CZ124" i="4"/>
  <c r="CY124" i="4"/>
  <c r="CX124" i="4"/>
  <c r="CZ123" i="4"/>
  <c r="CY123" i="4"/>
  <c r="CX123" i="4"/>
  <c r="CZ122" i="4"/>
  <c r="CY122" i="4"/>
  <c r="CX122" i="4"/>
  <c r="CZ121" i="4"/>
  <c r="CY121" i="4"/>
  <c r="CX121" i="4"/>
  <c r="DB120" i="4"/>
  <c r="CZ120" i="4"/>
  <c r="CY120" i="4"/>
  <c r="CX120" i="4"/>
  <c r="DA120" i="4" s="1"/>
  <c r="CZ119" i="4"/>
  <c r="CY119" i="4"/>
  <c r="CX119" i="4"/>
  <c r="DA118" i="4"/>
  <c r="CZ118" i="4"/>
  <c r="DB118" i="4" s="1"/>
  <c r="CY118" i="4"/>
  <c r="CX118" i="4"/>
  <c r="DB117" i="4"/>
  <c r="CZ117" i="4"/>
  <c r="CY117" i="4"/>
  <c r="CX117" i="4"/>
  <c r="DA117" i="4" s="1"/>
  <c r="DB116" i="4"/>
  <c r="CZ116" i="4"/>
  <c r="CY116" i="4"/>
  <c r="CX116" i="4"/>
  <c r="DA116" i="4" s="1"/>
  <c r="CZ115" i="4"/>
  <c r="DB115" i="4" s="1"/>
  <c r="CY115" i="4"/>
  <c r="CX115" i="4"/>
  <c r="DA115" i="4" s="1"/>
  <c r="DA114" i="4"/>
  <c r="CZ114" i="4"/>
  <c r="DB114" i="4" s="1"/>
  <c r="CY114" i="4"/>
  <c r="CX114" i="4"/>
  <c r="DB113" i="4"/>
  <c r="CZ113" i="4"/>
  <c r="CY113" i="4"/>
  <c r="CX113" i="4"/>
  <c r="DA113" i="4" s="1"/>
  <c r="DB112" i="4"/>
  <c r="CZ112" i="4"/>
  <c r="CY112" i="4"/>
  <c r="CX112" i="4"/>
  <c r="DA112" i="4" s="1"/>
  <c r="CZ111" i="4"/>
  <c r="DB111" i="4" s="1"/>
  <c r="CY111" i="4"/>
  <c r="CX111" i="4"/>
  <c r="DA111" i="4" s="1"/>
  <c r="DA110" i="4"/>
  <c r="CZ110" i="4"/>
  <c r="DB110" i="4" s="1"/>
  <c r="CY110" i="4"/>
  <c r="CX110" i="4"/>
  <c r="DB109" i="4"/>
  <c r="CZ109" i="4"/>
  <c r="CY109" i="4"/>
  <c r="CX109" i="4"/>
  <c r="DA109" i="4" s="1"/>
  <c r="CZ108" i="4"/>
  <c r="CY108" i="4"/>
  <c r="CX108" i="4"/>
  <c r="CZ107" i="4"/>
  <c r="CY107" i="4"/>
  <c r="CX107" i="4"/>
  <c r="CZ106" i="4"/>
  <c r="CY106" i="4"/>
  <c r="CX106" i="4"/>
  <c r="CZ105" i="4"/>
  <c r="CY105" i="4"/>
  <c r="CX105" i="4"/>
  <c r="CZ104" i="4"/>
  <c r="CY104" i="4"/>
  <c r="CX104" i="4"/>
  <c r="CZ103" i="4"/>
  <c r="CY103" i="4"/>
  <c r="CX103" i="4"/>
  <c r="CZ102" i="4"/>
  <c r="CY102" i="4"/>
  <c r="CX102" i="4"/>
  <c r="CZ101" i="4"/>
  <c r="CY101" i="4"/>
  <c r="CX101" i="4"/>
  <c r="CZ100" i="4"/>
  <c r="CY100" i="4"/>
  <c r="CX100" i="4"/>
  <c r="CZ99" i="4"/>
  <c r="CY99" i="4"/>
  <c r="CX99" i="4"/>
  <c r="CZ98" i="4"/>
  <c r="CY98" i="4"/>
  <c r="CX98" i="4"/>
  <c r="DB97" i="4"/>
  <c r="CZ97" i="4"/>
  <c r="CY97" i="4"/>
  <c r="CX97" i="4"/>
  <c r="DA97" i="4" s="1"/>
  <c r="CZ96" i="4"/>
  <c r="CY96" i="4"/>
  <c r="CX96" i="4"/>
  <c r="CZ95" i="4"/>
  <c r="CY95" i="4"/>
  <c r="CX95" i="4"/>
  <c r="CZ94" i="4"/>
  <c r="CY94" i="4"/>
  <c r="CX94" i="4"/>
  <c r="CZ93" i="4"/>
  <c r="CY93" i="4"/>
  <c r="CX93" i="4"/>
  <c r="DB92" i="4"/>
  <c r="CZ92" i="4"/>
  <c r="CY92" i="4"/>
  <c r="CX92" i="4"/>
  <c r="DA92" i="4" s="1"/>
  <c r="CZ91" i="4"/>
  <c r="CY91" i="4"/>
  <c r="CX91" i="4"/>
  <c r="DA90" i="4"/>
  <c r="CZ90" i="4"/>
  <c r="DB90" i="4" s="1"/>
  <c r="CY90" i="4"/>
  <c r="CX90" i="4"/>
  <c r="DB89" i="4"/>
  <c r="CZ89" i="4"/>
  <c r="CY89" i="4"/>
  <c r="CX89" i="4"/>
  <c r="DA89" i="4" s="1"/>
  <c r="DB88" i="4"/>
  <c r="CZ88" i="4"/>
  <c r="CY88" i="4"/>
  <c r="CX88" i="4"/>
  <c r="DA88" i="4" s="1"/>
  <c r="CZ87" i="4"/>
  <c r="DB87" i="4" s="1"/>
  <c r="CY87" i="4"/>
  <c r="CX87" i="4"/>
  <c r="DA87" i="4" s="1"/>
  <c r="DA86" i="4"/>
  <c r="CZ86" i="4"/>
  <c r="DB86" i="4" s="1"/>
  <c r="CY86" i="4"/>
  <c r="CX86" i="4"/>
  <c r="DB85" i="4"/>
  <c r="CZ85" i="4"/>
  <c r="CY85" i="4"/>
  <c r="CX85" i="4"/>
  <c r="DA85" i="4" s="1"/>
  <c r="DB84" i="4"/>
  <c r="CZ84" i="4"/>
  <c r="CY84" i="4"/>
  <c r="CX84" i="4"/>
  <c r="DA84" i="4" s="1"/>
  <c r="CZ83" i="4"/>
  <c r="DB83" i="4" s="1"/>
  <c r="CY83" i="4"/>
  <c r="CX83" i="4"/>
  <c r="DA83" i="4" s="1"/>
  <c r="DA82" i="4"/>
  <c r="CZ82" i="4"/>
  <c r="DB82" i="4" s="1"/>
  <c r="CY82" i="4"/>
  <c r="CX82" i="4"/>
  <c r="DB81" i="4"/>
  <c r="DA81" i="4"/>
  <c r="CZ81" i="4"/>
  <c r="CY81" i="4"/>
  <c r="CX81" i="4"/>
  <c r="DB80" i="4"/>
  <c r="CZ80" i="4"/>
  <c r="CY80" i="4"/>
  <c r="CX80" i="4"/>
  <c r="DA80" i="4" s="1"/>
  <c r="CZ79" i="4"/>
  <c r="DB79" i="4" s="1"/>
  <c r="CY79" i="4"/>
  <c r="CX79" i="4"/>
  <c r="DA79" i="4" s="1"/>
  <c r="DA78" i="4"/>
  <c r="CZ78" i="4"/>
  <c r="DB78" i="4" s="1"/>
  <c r="CY78" i="4"/>
  <c r="CX78" i="4"/>
  <c r="DB77" i="4"/>
  <c r="CZ77" i="4"/>
  <c r="CY77" i="4"/>
  <c r="CX77" i="4"/>
  <c r="DA77" i="4" s="1"/>
  <c r="DB76" i="4"/>
  <c r="CZ76" i="4"/>
  <c r="CY76" i="4"/>
  <c r="CX76" i="4"/>
  <c r="DA76" i="4" s="1"/>
  <c r="CZ75" i="4"/>
  <c r="DB75" i="4" s="1"/>
  <c r="CY75" i="4"/>
  <c r="CX75" i="4"/>
  <c r="DA75" i="4" s="1"/>
  <c r="DA74" i="4"/>
  <c r="CZ74" i="4"/>
  <c r="DB74" i="4" s="1"/>
  <c r="CY74" i="4"/>
  <c r="CX74" i="4"/>
  <c r="DB73" i="4"/>
  <c r="CZ73" i="4"/>
  <c r="CY73" i="4"/>
  <c r="CX73" i="4"/>
  <c r="DA73" i="4" s="1"/>
  <c r="DB72" i="4"/>
  <c r="CZ72" i="4"/>
  <c r="CY72" i="4"/>
  <c r="CX72" i="4"/>
  <c r="DA72" i="4" s="1"/>
  <c r="CZ71" i="4"/>
  <c r="DB71" i="4" s="1"/>
  <c r="CY71" i="4"/>
  <c r="CX71" i="4"/>
  <c r="DA71" i="4" s="1"/>
  <c r="DA70" i="4"/>
  <c r="CZ70" i="4"/>
  <c r="DB70" i="4" s="1"/>
  <c r="CY70" i="4"/>
  <c r="CX70" i="4"/>
  <c r="DB69" i="4"/>
  <c r="CZ69" i="4"/>
  <c r="CY69" i="4"/>
  <c r="CX69" i="4"/>
  <c r="DA69" i="4" s="1"/>
  <c r="DB68" i="4"/>
  <c r="CZ68" i="4"/>
  <c r="CY68" i="4"/>
  <c r="CX68" i="4"/>
  <c r="DA68" i="4" s="1"/>
  <c r="CZ67" i="4"/>
  <c r="DB67" i="4" s="1"/>
  <c r="CY67" i="4"/>
  <c r="CX67" i="4"/>
  <c r="DA67" i="4" s="1"/>
  <c r="DA66" i="4"/>
  <c r="CZ66" i="4"/>
  <c r="DB66" i="4" s="1"/>
  <c r="CY66" i="4"/>
  <c r="CX66" i="4"/>
  <c r="DB65" i="4"/>
  <c r="CZ65" i="4"/>
  <c r="CY65" i="4"/>
  <c r="CX65" i="4"/>
  <c r="DA65" i="4" s="1"/>
  <c r="DB64" i="4"/>
  <c r="CZ64" i="4"/>
  <c r="CY64" i="4"/>
  <c r="CX64" i="4"/>
  <c r="DA64" i="4" s="1"/>
  <c r="CZ63" i="4"/>
  <c r="DB63" i="4" s="1"/>
  <c r="CY63" i="4"/>
  <c r="CX63" i="4"/>
  <c r="DA63" i="4" s="1"/>
  <c r="DA62" i="4"/>
  <c r="CZ62" i="4"/>
  <c r="DB62" i="4" s="1"/>
  <c r="CY62" i="4"/>
  <c r="CX62" i="4"/>
  <c r="DB61" i="4"/>
  <c r="CZ61" i="4"/>
  <c r="CY61" i="4"/>
  <c r="CX61" i="4"/>
  <c r="DA61" i="4" s="1"/>
  <c r="DB60" i="4"/>
  <c r="CZ60" i="4"/>
  <c r="CY60" i="4"/>
  <c r="CX60" i="4"/>
  <c r="DA60" i="4" s="1"/>
  <c r="CZ59" i="4"/>
  <c r="DB59" i="4" s="1"/>
  <c r="CY59" i="4"/>
  <c r="CX59" i="4"/>
  <c r="DA59" i="4" s="1"/>
  <c r="DA58" i="4"/>
  <c r="CZ58" i="4"/>
  <c r="DB58" i="4" s="1"/>
  <c r="CY58" i="4"/>
  <c r="CX58" i="4"/>
  <c r="DB57" i="4"/>
  <c r="CZ57" i="4"/>
  <c r="CY57" i="4"/>
  <c r="CX57" i="4"/>
  <c r="DA57" i="4" s="1"/>
  <c r="DB56" i="4"/>
  <c r="CZ56" i="4"/>
  <c r="CY56" i="4"/>
  <c r="CX56" i="4"/>
  <c r="DA56" i="4" s="1"/>
  <c r="CZ55" i="4"/>
  <c r="DB55" i="4" s="1"/>
  <c r="CY55" i="4"/>
  <c r="CX55" i="4"/>
  <c r="DA55" i="4" s="1"/>
  <c r="DA54" i="4"/>
  <c r="CZ54" i="4"/>
  <c r="DB54" i="4" s="1"/>
  <c r="CY54" i="4"/>
  <c r="CX54" i="4"/>
  <c r="DB53" i="4"/>
  <c r="CZ53" i="4"/>
  <c r="CY53" i="4"/>
  <c r="CX53" i="4"/>
  <c r="DA53" i="4" s="1"/>
  <c r="DB52" i="4"/>
  <c r="CZ52" i="4"/>
  <c r="CY52" i="4"/>
  <c r="CX52" i="4"/>
  <c r="DA52" i="4" s="1"/>
  <c r="CZ51" i="4"/>
  <c r="DB51" i="4" s="1"/>
  <c r="CY51" i="4"/>
  <c r="CX51" i="4"/>
  <c r="DA51" i="4" s="1"/>
  <c r="DA50" i="4"/>
  <c r="CZ50" i="4"/>
  <c r="DB50" i="4" s="1"/>
  <c r="CY50" i="4"/>
  <c r="CX50" i="4"/>
  <c r="CZ49" i="4"/>
  <c r="CY49" i="4"/>
  <c r="CX49" i="4"/>
  <c r="DB48" i="4"/>
  <c r="CZ48" i="4"/>
  <c r="CY48" i="4"/>
  <c r="CX48" i="4"/>
  <c r="DA48" i="4" s="1"/>
  <c r="CZ47" i="4"/>
  <c r="DB47" i="4" s="1"/>
  <c r="CY47" i="4"/>
  <c r="CX47" i="4"/>
  <c r="DA47" i="4" s="1"/>
  <c r="DA46" i="4"/>
  <c r="CZ46" i="4"/>
  <c r="DB46" i="4" s="1"/>
  <c r="CY46" i="4"/>
  <c r="CX46" i="4"/>
  <c r="DB45" i="4"/>
  <c r="CZ45" i="4"/>
  <c r="CY45" i="4"/>
  <c r="CX45" i="4"/>
  <c r="DA45" i="4" s="1"/>
  <c r="DB44" i="4"/>
  <c r="CZ44" i="4"/>
  <c r="CY44" i="4"/>
  <c r="CX44" i="4"/>
  <c r="DA44" i="4" s="1"/>
  <c r="CZ43" i="4"/>
  <c r="DB43" i="4" s="1"/>
  <c r="CY43" i="4"/>
  <c r="CX43" i="4"/>
  <c r="DA43" i="4" s="1"/>
  <c r="DA42" i="4"/>
  <c r="CZ42" i="4"/>
  <c r="DB42" i="4" s="1"/>
  <c r="CY42" i="4"/>
  <c r="CX42" i="4"/>
  <c r="DB41" i="4"/>
  <c r="CZ41" i="4"/>
  <c r="CY41" i="4"/>
  <c r="CX41" i="4"/>
  <c r="DA41" i="4" s="1"/>
  <c r="DB40" i="4"/>
  <c r="CZ40" i="4"/>
  <c r="CY40" i="4"/>
  <c r="CX40" i="4"/>
  <c r="DA40" i="4" s="1"/>
  <c r="CZ39" i="4"/>
  <c r="DB39" i="4" s="1"/>
  <c r="CY39" i="4"/>
  <c r="CX39" i="4"/>
  <c r="DA39" i="4" s="1"/>
  <c r="DA38" i="4"/>
  <c r="CZ38" i="4"/>
  <c r="DB38" i="4" s="1"/>
  <c r="CY38" i="4"/>
  <c r="CX38" i="4"/>
  <c r="DB37" i="4"/>
  <c r="CZ37" i="4"/>
  <c r="CY37" i="4"/>
  <c r="CX37" i="4"/>
  <c r="DA37" i="4" s="1"/>
  <c r="DB36" i="4"/>
  <c r="CZ36" i="4"/>
  <c r="CY36" i="4"/>
  <c r="CX36" i="4"/>
  <c r="DA36" i="4" s="1"/>
  <c r="CZ35" i="4"/>
  <c r="DB35" i="4" s="1"/>
  <c r="CY35" i="4"/>
  <c r="CX35" i="4"/>
  <c r="DA35" i="4" s="1"/>
  <c r="DA34" i="4"/>
  <c r="CZ34" i="4"/>
  <c r="DB34" i="4" s="1"/>
  <c r="CY34" i="4"/>
  <c r="CX34" i="4"/>
  <c r="DB33" i="4"/>
  <c r="CZ33" i="4"/>
  <c r="CY33" i="4"/>
  <c r="CX33" i="4"/>
  <c r="DA33" i="4" s="1"/>
  <c r="DB32" i="4"/>
  <c r="CZ32" i="4"/>
  <c r="CY32" i="4"/>
  <c r="CX32" i="4"/>
  <c r="DA32" i="4" s="1"/>
  <c r="CZ31" i="4"/>
  <c r="DB31" i="4" s="1"/>
  <c r="CY31" i="4"/>
  <c r="CX31" i="4"/>
  <c r="DA31" i="4" s="1"/>
  <c r="DA30" i="4"/>
  <c r="CZ30" i="4"/>
  <c r="DB30" i="4" s="1"/>
  <c r="CY30" i="4"/>
  <c r="CX30" i="4"/>
  <c r="DB29" i="4"/>
  <c r="CZ29" i="4"/>
  <c r="CY29" i="4"/>
  <c r="CX29" i="4"/>
  <c r="DA29" i="4" s="1"/>
  <c r="CZ28" i="4"/>
  <c r="CY28" i="4"/>
  <c r="CX28" i="4"/>
  <c r="CZ27" i="4"/>
  <c r="CY27" i="4"/>
  <c r="CX27" i="4"/>
  <c r="CZ26" i="4"/>
  <c r="CY26" i="4"/>
  <c r="CX26" i="4"/>
  <c r="CZ25" i="4"/>
  <c r="CY25" i="4"/>
  <c r="CX25" i="4"/>
  <c r="CZ24" i="4"/>
  <c r="CY24" i="4"/>
  <c r="CX24" i="4"/>
  <c r="CZ23" i="4"/>
  <c r="CY23" i="4"/>
  <c r="CX23" i="4"/>
  <c r="CZ22" i="4"/>
  <c r="CY22" i="4"/>
  <c r="CX22" i="4"/>
  <c r="CZ21" i="4"/>
  <c r="CY21" i="4"/>
  <c r="CX21" i="4"/>
  <c r="CZ20" i="4"/>
  <c r="CY20" i="4"/>
  <c r="CX20" i="4"/>
  <c r="CZ19" i="4"/>
  <c r="CY19" i="4"/>
  <c r="CX19" i="4"/>
  <c r="CZ18" i="4"/>
  <c r="CY18" i="4"/>
  <c r="CX18" i="4"/>
  <c r="DB17" i="4"/>
  <c r="CZ17" i="4"/>
  <c r="CY17" i="4"/>
  <c r="CX17" i="4"/>
  <c r="DA17" i="4" s="1"/>
  <c r="DB16" i="4"/>
  <c r="CZ16" i="4"/>
  <c r="CY16" i="4"/>
  <c r="CX16" i="4"/>
  <c r="DA16" i="4" s="1"/>
  <c r="DA15" i="4"/>
  <c r="CZ15" i="4"/>
  <c r="DB15" i="4" s="1"/>
  <c r="CY15" i="4"/>
  <c r="CX15" i="4"/>
  <c r="CZ14" i="4"/>
  <c r="CY14" i="4"/>
  <c r="CX14" i="4"/>
  <c r="CZ13" i="4"/>
  <c r="CY13" i="4"/>
  <c r="CX13" i="4"/>
  <c r="CZ12" i="4"/>
  <c r="CY12" i="4"/>
  <c r="CX12" i="4"/>
  <c r="CZ11" i="4"/>
  <c r="CY11" i="4"/>
  <c r="CX11" i="4"/>
  <c r="CZ10" i="4"/>
  <c r="CY10" i="4"/>
  <c r="CX10" i="4"/>
  <c r="CU170" i="4"/>
  <c r="CW170" i="4" s="1"/>
  <c r="CT170" i="4"/>
  <c r="CS170" i="4"/>
  <c r="CV170" i="4" s="1"/>
  <c r="CU169" i="4"/>
  <c r="CW169" i="4" s="1"/>
  <c r="CT169" i="4"/>
  <c r="CS169" i="4"/>
  <c r="CV169" i="4" s="1"/>
  <c r="CV168" i="4"/>
  <c r="CU168" i="4"/>
  <c r="CW168" i="4" s="1"/>
  <c r="CT168" i="4"/>
  <c r="CS168" i="4"/>
  <c r="CW167" i="4"/>
  <c r="CU167" i="4"/>
  <c r="CT167" i="4"/>
  <c r="CS167" i="4"/>
  <c r="CV167" i="4" s="1"/>
  <c r="CU166" i="4"/>
  <c r="CW166" i="4" s="1"/>
  <c r="CT166" i="4"/>
  <c r="CS166" i="4"/>
  <c r="CV166" i="4" s="1"/>
  <c r="CU165" i="4"/>
  <c r="CW165" i="4" s="1"/>
  <c r="CT165" i="4"/>
  <c r="CS165" i="4"/>
  <c r="CV165" i="4" s="1"/>
  <c r="CV164" i="4"/>
  <c r="CU164" i="4"/>
  <c r="CW164" i="4" s="1"/>
  <c r="CT164" i="4"/>
  <c r="CS164" i="4"/>
  <c r="CW163" i="4"/>
  <c r="CU163" i="4"/>
  <c r="CT163" i="4"/>
  <c r="CS163" i="4"/>
  <c r="CV163" i="4" s="1"/>
  <c r="CU162" i="4"/>
  <c r="CW162" i="4" s="1"/>
  <c r="CT162" i="4"/>
  <c r="CS162" i="4"/>
  <c r="CV162" i="4" s="1"/>
  <c r="CU161" i="4"/>
  <c r="CW161" i="4" s="1"/>
  <c r="CT161" i="4"/>
  <c r="CS161" i="4"/>
  <c r="CV161" i="4" s="1"/>
  <c r="CV160" i="4"/>
  <c r="CU160" i="4"/>
  <c r="CW160" i="4" s="1"/>
  <c r="CT160" i="4"/>
  <c r="CS160" i="4"/>
  <c r="CW159" i="4"/>
  <c r="CU159" i="4"/>
  <c r="CT159" i="4"/>
  <c r="CS159" i="4"/>
  <c r="CV159" i="4" s="1"/>
  <c r="CU158" i="4"/>
  <c r="CW158" i="4" s="1"/>
  <c r="CT158" i="4"/>
  <c r="CS158" i="4"/>
  <c r="CV158" i="4" s="1"/>
  <c r="CU157" i="4"/>
  <c r="CW157" i="4" s="1"/>
  <c r="CT157" i="4"/>
  <c r="CS157" i="4"/>
  <c r="CV157" i="4" s="1"/>
  <c r="CV156" i="4"/>
  <c r="CU156" i="4"/>
  <c r="CW156" i="4" s="1"/>
  <c r="CT156" i="4"/>
  <c r="CS156" i="4"/>
  <c r="CW155" i="4"/>
  <c r="CU155" i="4"/>
  <c r="CT155" i="4"/>
  <c r="CS155" i="4"/>
  <c r="CV155" i="4" s="1"/>
  <c r="CU154" i="4"/>
  <c r="CW154" i="4" s="1"/>
  <c r="CT154" i="4"/>
  <c r="CS154" i="4"/>
  <c r="CV154" i="4" s="1"/>
  <c r="CU153" i="4"/>
  <c r="CW153" i="4" s="1"/>
  <c r="CT153" i="4"/>
  <c r="CS153" i="4"/>
  <c r="CV153" i="4" s="1"/>
  <c r="CV152" i="4"/>
  <c r="CU152" i="4"/>
  <c r="CW152" i="4" s="1"/>
  <c r="CT152" i="4"/>
  <c r="CS152" i="4"/>
  <c r="CW151" i="4"/>
  <c r="CU151" i="4"/>
  <c r="CT151" i="4"/>
  <c r="CS151" i="4"/>
  <c r="CV151" i="4" s="1"/>
  <c r="CU150" i="4"/>
  <c r="CW150" i="4" s="1"/>
  <c r="CT150" i="4"/>
  <c r="CS150" i="4"/>
  <c r="CV150" i="4" s="1"/>
  <c r="CU149" i="4"/>
  <c r="CW149" i="4" s="1"/>
  <c r="CT149" i="4"/>
  <c r="CS149" i="4"/>
  <c r="CV149" i="4" s="1"/>
  <c r="CV148" i="4"/>
  <c r="CU148" i="4"/>
  <c r="CW148" i="4" s="1"/>
  <c r="CT148" i="4"/>
  <c r="CS148" i="4"/>
  <c r="CU147" i="4"/>
  <c r="CT147" i="4"/>
  <c r="CS147" i="4"/>
  <c r="CU146" i="4"/>
  <c r="CT146" i="4"/>
  <c r="CS146" i="4"/>
  <c r="CU145" i="4"/>
  <c r="CT145" i="4"/>
  <c r="CS145" i="4"/>
  <c r="CU144" i="4"/>
  <c r="CT144" i="4"/>
  <c r="CS144" i="4"/>
  <c r="CW143" i="4"/>
  <c r="CU143" i="4"/>
  <c r="CT143" i="4"/>
  <c r="CS143" i="4"/>
  <c r="CV143" i="4" s="1"/>
  <c r="CU142" i="4"/>
  <c r="CW142" i="4" s="1"/>
  <c r="CT142" i="4"/>
  <c r="CS142" i="4"/>
  <c r="CV142" i="4" s="1"/>
  <c r="CU141" i="4"/>
  <c r="CW141" i="4" s="1"/>
  <c r="CT141" i="4"/>
  <c r="CS141" i="4"/>
  <c r="CV141" i="4" s="1"/>
  <c r="CV140" i="4"/>
  <c r="CU140" i="4"/>
  <c r="CW140" i="4" s="1"/>
  <c r="CT140" i="4"/>
  <c r="CS140" i="4"/>
  <c r="CW139" i="4"/>
  <c r="CU139" i="4"/>
  <c r="CT139" i="4"/>
  <c r="CS139" i="4"/>
  <c r="CV139" i="4" s="1"/>
  <c r="CU138" i="4"/>
  <c r="CW138" i="4" s="1"/>
  <c r="CT138" i="4"/>
  <c r="CS138" i="4"/>
  <c r="CV138" i="4" s="1"/>
  <c r="CU137" i="4"/>
  <c r="CW137" i="4" s="1"/>
  <c r="CT137" i="4"/>
  <c r="CS137" i="4"/>
  <c r="CV137" i="4" s="1"/>
  <c r="CV136" i="4"/>
  <c r="CU136" i="4"/>
  <c r="CW136" i="4" s="1"/>
  <c r="CT136" i="4"/>
  <c r="CS136" i="4"/>
  <c r="CW135" i="4"/>
  <c r="CU135" i="4"/>
  <c r="CT135" i="4"/>
  <c r="CS135" i="4"/>
  <c r="CV135" i="4" s="1"/>
  <c r="CU134" i="4"/>
  <c r="CW134" i="4" s="1"/>
  <c r="CT134" i="4"/>
  <c r="CS134" i="4"/>
  <c r="CV134" i="4" s="1"/>
  <c r="CU133" i="4"/>
  <c r="CW133" i="4" s="1"/>
  <c r="CT133" i="4"/>
  <c r="CS133" i="4"/>
  <c r="CV133" i="4" s="1"/>
  <c r="CV132" i="4"/>
  <c r="CU132" i="4"/>
  <c r="CW132" i="4" s="1"/>
  <c r="CT132" i="4"/>
  <c r="CS132" i="4"/>
  <c r="CU131" i="4"/>
  <c r="CT131" i="4"/>
  <c r="CS131" i="4"/>
  <c r="CV130" i="4"/>
  <c r="CU130" i="4"/>
  <c r="CW130" i="4" s="1"/>
  <c r="CT130" i="4"/>
  <c r="CS130" i="4"/>
  <c r="CV129" i="4"/>
  <c r="CU129" i="4"/>
  <c r="CW129" i="4" s="1"/>
  <c r="CT129" i="4"/>
  <c r="CS129" i="4"/>
  <c r="CU128" i="4"/>
  <c r="CT128" i="4"/>
  <c r="CS128" i="4"/>
  <c r="CU127" i="4"/>
  <c r="CT127" i="4"/>
  <c r="CS127" i="4"/>
  <c r="CU126" i="4"/>
  <c r="CW126" i="4" s="1"/>
  <c r="CT126" i="4"/>
  <c r="CS126" i="4"/>
  <c r="CV126" i="4" s="1"/>
  <c r="CV125" i="4"/>
  <c r="CU125" i="4"/>
  <c r="CW125" i="4" s="1"/>
  <c r="CT125" i="4"/>
  <c r="CS125" i="4"/>
  <c r="CU124" i="4"/>
  <c r="CT124" i="4"/>
  <c r="CS124" i="4"/>
  <c r="CU123" i="4"/>
  <c r="CT123" i="4"/>
  <c r="CS123" i="4"/>
  <c r="CU122" i="4"/>
  <c r="CT122" i="4"/>
  <c r="CS122" i="4"/>
  <c r="CU121" i="4"/>
  <c r="CT121" i="4"/>
  <c r="CS121" i="4"/>
  <c r="CW120" i="4"/>
  <c r="CV120" i="4"/>
  <c r="CU120" i="4"/>
  <c r="CT120" i="4"/>
  <c r="CS120" i="4"/>
  <c r="CU119" i="4"/>
  <c r="CT119" i="4"/>
  <c r="CS119" i="4"/>
  <c r="CU118" i="4"/>
  <c r="CW118" i="4" s="1"/>
  <c r="CT118" i="4"/>
  <c r="CS118" i="4"/>
  <c r="CV118" i="4" s="1"/>
  <c r="CV117" i="4"/>
  <c r="CU117" i="4"/>
  <c r="CW117" i="4" s="1"/>
  <c r="CT117" i="4"/>
  <c r="CS117" i="4"/>
  <c r="CW116" i="4"/>
  <c r="CV116" i="4"/>
  <c r="CU116" i="4"/>
  <c r="CT116" i="4"/>
  <c r="CS116" i="4"/>
  <c r="CW115" i="4"/>
  <c r="CU115" i="4"/>
  <c r="CT115" i="4"/>
  <c r="CS115" i="4"/>
  <c r="CV115" i="4" s="1"/>
  <c r="CU114" i="4"/>
  <c r="CW114" i="4" s="1"/>
  <c r="CT114" i="4"/>
  <c r="CS114" i="4"/>
  <c r="CV114" i="4" s="1"/>
  <c r="CV113" i="4"/>
  <c r="CU113" i="4"/>
  <c r="CW113" i="4" s="1"/>
  <c r="CT113" i="4"/>
  <c r="CS113" i="4"/>
  <c r="CW112" i="4"/>
  <c r="CV112" i="4"/>
  <c r="CU112" i="4"/>
  <c r="CT112" i="4"/>
  <c r="CS112" i="4"/>
  <c r="CW111" i="4"/>
  <c r="CU111" i="4"/>
  <c r="CT111" i="4"/>
  <c r="CS111" i="4"/>
  <c r="CV111" i="4" s="1"/>
  <c r="CU110" i="4"/>
  <c r="CW110" i="4" s="1"/>
  <c r="CT110" i="4"/>
  <c r="CS110" i="4"/>
  <c r="CV110" i="4" s="1"/>
  <c r="CV109" i="4"/>
  <c r="CU109" i="4"/>
  <c r="CW109" i="4" s="1"/>
  <c r="CT109" i="4"/>
  <c r="CS109" i="4"/>
  <c r="CU108" i="4"/>
  <c r="CT108" i="4"/>
  <c r="CS108" i="4"/>
  <c r="CU107" i="4"/>
  <c r="CT107" i="4"/>
  <c r="CS107" i="4"/>
  <c r="CU106" i="4"/>
  <c r="CT106" i="4"/>
  <c r="CS106" i="4"/>
  <c r="CU105" i="4"/>
  <c r="CT105" i="4"/>
  <c r="CS105" i="4"/>
  <c r="CU104" i="4"/>
  <c r="CT104" i="4"/>
  <c r="CS104" i="4"/>
  <c r="CU103" i="4"/>
  <c r="CT103" i="4"/>
  <c r="CS103" i="4"/>
  <c r="CU102" i="4"/>
  <c r="CT102" i="4"/>
  <c r="CS102" i="4"/>
  <c r="CU101" i="4"/>
  <c r="CT101" i="4"/>
  <c r="CS101" i="4"/>
  <c r="CU100" i="4"/>
  <c r="CT100" i="4"/>
  <c r="CS100" i="4"/>
  <c r="CU99" i="4"/>
  <c r="CT99" i="4"/>
  <c r="CS99" i="4"/>
  <c r="CU98" i="4"/>
  <c r="CT98" i="4"/>
  <c r="CS98" i="4"/>
  <c r="CV97" i="4"/>
  <c r="CU97" i="4"/>
  <c r="CW97" i="4" s="1"/>
  <c r="CT97" i="4"/>
  <c r="CS97" i="4"/>
  <c r="CU96" i="4"/>
  <c r="CT96" i="4"/>
  <c r="CS96" i="4"/>
  <c r="CU95" i="4"/>
  <c r="CT95" i="4"/>
  <c r="CS95" i="4"/>
  <c r="CU94" i="4"/>
  <c r="CT94" i="4"/>
  <c r="CS94" i="4"/>
  <c r="CU93" i="4"/>
  <c r="CT93" i="4"/>
  <c r="CS93" i="4"/>
  <c r="CW92" i="4"/>
  <c r="CV92" i="4"/>
  <c r="CU92" i="4"/>
  <c r="CT92" i="4"/>
  <c r="CS92" i="4"/>
  <c r="CU91" i="4"/>
  <c r="CT91" i="4"/>
  <c r="CS91" i="4"/>
  <c r="CU90" i="4"/>
  <c r="CW90" i="4" s="1"/>
  <c r="CT90" i="4"/>
  <c r="CS90" i="4"/>
  <c r="CV90" i="4" s="1"/>
  <c r="CV89" i="4"/>
  <c r="CU89" i="4"/>
  <c r="CW89" i="4" s="1"/>
  <c r="CT89" i="4"/>
  <c r="CS89" i="4"/>
  <c r="CW88" i="4"/>
  <c r="CV88" i="4"/>
  <c r="CU88" i="4"/>
  <c r="CT88" i="4"/>
  <c r="CS88" i="4"/>
  <c r="CW87" i="4"/>
  <c r="CU87" i="4"/>
  <c r="CT87" i="4"/>
  <c r="CS87" i="4"/>
  <c r="CV87" i="4" s="1"/>
  <c r="CU86" i="4"/>
  <c r="CW86" i="4" s="1"/>
  <c r="CT86" i="4"/>
  <c r="CS86" i="4"/>
  <c r="CV86" i="4" s="1"/>
  <c r="CV85" i="4"/>
  <c r="CU85" i="4"/>
  <c r="CW85" i="4" s="1"/>
  <c r="CT85" i="4"/>
  <c r="CS85" i="4"/>
  <c r="CW84" i="4"/>
  <c r="CV84" i="4"/>
  <c r="CU84" i="4"/>
  <c r="CT84" i="4"/>
  <c r="CS84" i="4"/>
  <c r="CW83" i="4"/>
  <c r="CU83" i="4"/>
  <c r="CT83" i="4"/>
  <c r="CS83" i="4"/>
  <c r="CV83" i="4" s="1"/>
  <c r="CU82" i="4"/>
  <c r="CW82" i="4" s="1"/>
  <c r="CT82" i="4"/>
  <c r="CS82" i="4"/>
  <c r="CV82" i="4" s="1"/>
  <c r="CV81" i="4"/>
  <c r="CU81" i="4"/>
  <c r="CW81" i="4" s="1"/>
  <c r="CT81" i="4"/>
  <c r="CS81" i="4"/>
  <c r="CW80" i="4"/>
  <c r="CV80" i="4"/>
  <c r="CU80" i="4"/>
  <c r="CT80" i="4"/>
  <c r="CS80" i="4"/>
  <c r="CW79" i="4"/>
  <c r="CU79" i="4"/>
  <c r="CT79" i="4"/>
  <c r="CS79" i="4"/>
  <c r="CV79" i="4" s="1"/>
  <c r="CU78" i="4"/>
  <c r="CW78" i="4" s="1"/>
  <c r="CT78" i="4"/>
  <c r="CS78" i="4"/>
  <c r="CV78" i="4" s="1"/>
  <c r="CV77" i="4"/>
  <c r="CU77" i="4"/>
  <c r="CW77" i="4" s="1"/>
  <c r="CT77" i="4"/>
  <c r="CS77" i="4"/>
  <c r="CW76" i="4"/>
  <c r="CV76" i="4"/>
  <c r="CU76" i="4"/>
  <c r="CT76" i="4"/>
  <c r="CS76" i="4"/>
  <c r="CW75" i="4"/>
  <c r="CU75" i="4"/>
  <c r="CT75" i="4"/>
  <c r="CS75" i="4"/>
  <c r="CV75" i="4" s="1"/>
  <c r="CU74" i="4"/>
  <c r="CW74" i="4" s="1"/>
  <c r="CT74" i="4"/>
  <c r="CS74" i="4"/>
  <c r="CV74" i="4" s="1"/>
  <c r="CV73" i="4"/>
  <c r="CU73" i="4"/>
  <c r="CW73" i="4" s="1"/>
  <c r="CT73" i="4"/>
  <c r="CS73" i="4"/>
  <c r="CW72" i="4"/>
  <c r="CV72" i="4"/>
  <c r="CU72" i="4"/>
  <c r="CT72" i="4"/>
  <c r="CS72" i="4"/>
  <c r="CW71" i="4"/>
  <c r="CU71" i="4"/>
  <c r="CT71" i="4"/>
  <c r="CS71" i="4"/>
  <c r="CV71" i="4" s="1"/>
  <c r="CU70" i="4"/>
  <c r="CW70" i="4" s="1"/>
  <c r="CT70" i="4"/>
  <c r="CS70" i="4"/>
  <c r="CV70" i="4" s="1"/>
  <c r="CV69" i="4"/>
  <c r="CU69" i="4"/>
  <c r="CW69" i="4" s="1"/>
  <c r="CT69" i="4"/>
  <c r="CS69" i="4"/>
  <c r="CW68" i="4"/>
  <c r="CV68" i="4"/>
  <c r="CU68" i="4"/>
  <c r="CT68" i="4"/>
  <c r="CS68" i="4"/>
  <c r="CW67" i="4"/>
  <c r="CU67" i="4"/>
  <c r="CT67" i="4"/>
  <c r="CS67" i="4"/>
  <c r="CV67" i="4" s="1"/>
  <c r="CU66" i="4"/>
  <c r="CW66" i="4" s="1"/>
  <c r="CT66" i="4"/>
  <c r="CS66" i="4"/>
  <c r="CV66" i="4" s="1"/>
  <c r="CV65" i="4"/>
  <c r="CU65" i="4"/>
  <c r="CW65" i="4" s="1"/>
  <c r="CT65" i="4"/>
  <c r="CS65" i="4"/>
  <c r="CW64" i="4"/>
  <c r="CV64" i="4"/>
  <c r="CU64" i="4"/>
  <c r="CT64" i="4"/>
  <c r="CS64" i="4"/>
  <c r="CW63" i="4"/>
  <c r="CU63" i="4"/>
  <c r="CT63" i="4"/>
  <c r="CS63" i="4"/>
  <c r="CV63" i="4" s="1"/>
  <c r="CU62" i="4"/>
  <c r="CW62" i="4" s="1"/>
  <c r="CT62" i="4"/>
  <c r="CS62" i="4"/>
  <c r="CV62" i="4" s="1"/>
  <c r="CV61" i="4"/>
  <c r="CU61" i="4"/>
  <c r="CW61" i="4" s="1"/>
  <c r="CT61" i="4"/>
  <c r="CS61" i="4"/>
  <c r="CW60" i="4"/>
  <c r="CV60" i="4"/>
  <c r="CU60" i="4"/>
  <c r="CT60" i="4"/>
  <c r="CS60" i="4"/>
  <c r="CW59" i="4"/>
  <c r="CU59" i="4"/>
  <c r="CT59" i="4"/>
  <c r="CS59" i="4"/>
  <c r="CV59" i="4" s="1"/>
  <c r="CU58" i="4"/>
  <c r="CW58" i="4" s="1"/>
  <c r="CT58" i="4"/>
  <c r="CS58" i="4"/>
  <c r="CV58" i="4" s="1"/>
  <c r="CV57" i="4"/>
  <c r="CU57" i="4"/>
  <c r="CW57" i="4" s="1"/>
  <c r="CT57" i="4"/>
  <c r="CS57" i="4"/>
  <c r="CW56" i="4"/>
  <c r="CV56" i="4"/>
  <c r="CU56" i="4"/>
  <c r="CT56" i="4"/>
  <c r="CS56" i="4"/>
  <c r="CW55" i="4"/>
  <c r="CU55" i="4"/>
  <c r="CT55" i="4"/>
  <c r="CS55" i="4"/>
  <c r="CV55" i="4" s="1"/>
  <c r="CU54" i="4"/>
  <c r="CW54" i="4" s="1"/>
  <c r="CT54" i="4"/>
  <c r="CS54" i="4"/>
  <c r="CV54" i="4" s="1"/>
  <c r="CV53" i="4"/>
  <c r="CU53" i="4"/>
  <c r="CW53" i="4" s="1"/>
  <c r="CT53" i="4"/>
  <c r="CS53" i="4"/>
  <c r="CW52" i="4"/>
  <c r="CV52" i="4"/>
  <c r="CU52" i="4"/>
  <c r="CT52" i="4"/>
  <c r="CS52" i="4"/>
  <c r="CW51" i="4"/>
  <c r="CU51" i="4"/>
  <c r="CT51" i="4"/>
  <c r="CS51" i="4"/>
  <c r="CV51" i="4" s="1"/>
  <c r="CU50" i="4"/>
  <c r="CW50" i="4" s="1"/>
  <c r="CT50" i="4"/>
  <c r="CS50" i="4"/>
  <c r="CV50" i="4" s="1"/>
  <c r="CU49" i="4"/>
  <c r="CT49" i="4"/>
  <c r="CS49" i="4"/>
  <c r="CV48" i="4"/>
  <c r="CU48" i="4"/>
  <c r="CW48" i="4" s="1"/>
  <c r="CT48" i="4"/>
  <c r="CS48" i="4"/>
  <c r="CW47" i="4"/>
  <c r="CU47" i="4"/>
  <c r="CT47" i="4"/>
  <c r="CS47" i="4"/>
  <c r="CV47" i="4" s="1"/>
  <c r="CW46" i="4"/>
  <c r="CU46" i="4"/>
  <c r="CT46" i="4"/>
  <c r="CS46" i="4"/>
  <c r="CV46" i="4" s="1"/>
  <c r="CV45" i="4"/>
  <c r="CU45" i="4"/>
  <c r="CW45" i="4" s="1"/>
  <c r="CT45" i="4"/>
  <c r="CS45" i="4"/>
  <c r="CV44" i="4"/>
  <c r="CU44" i="4"/>
  <c r="CW44" i="4" s="1"/>
  <c r="CT44" i="4"/>
  <c r="CS44" i="4"/>
  <c r="CW43" i="4"/>
  <c r="CV43" i="4"/>
  <c r="CU43" i="4"/>
  <c r="CT43" i="4"/>
  <c r="CS43" i="4"/>
  <c r="CW42" i="4"/>
  <c r="CU42" i="4"/>
  <c r="CT42" i="4"/>
  <c r="CS42" i="4"/>
  <c r="CV42" i="4" s="1"/>
  <c r="CV41" i="4"/>
  <c r="CU41" i="4"/>
  <c r="CW41" i="4" s="1"/>
  <c r="CT41" i="4"/>
  <c r="CS41" i="4"/>
  <c r="CV40" i="4"/>
  <c r="CU40" i="4"/>
  <c r="CW40" i="4" s="1"/>
  <c r="CT40" i="4"/>
  <c r="CS40" i="4"/>
  <c r="CW39" i="4"/>
  <c r="CV39" i="4"/>
  <c r="CU39" i="4"/>
  <c r="CT39" i="4"/>
  <c r="CS39" i="4"/>
  <c r="CW38" i="4"/>
  <c r="CU38" i="4"/>
  <c r="CT38" i="4"/>
  <c r="CS38" i="4"/>
  <c r="CV38" i="4" s="1"/>
  <c r="CV37" i="4"/>
  <c r="CU37" i="4"/>
  <c r="CW37" i="4" s="1"/>
  <c r="CT37" i="4"/>
  <c r="CS37" i="4"/>
  <c r="CV36" i="4"/>
  <c r="CU36" i="4"/>
  <c r="CW36" i="4" s="1"/>
  <c r="CT36" i="4"/>
  <c r="CS36" i="4"/>
  <c r="CW35" i="4"/>
  <c r="CV35" i="4"/>
  <c r="CU35" i="4"/>
  <c r="CT35" i="4"/>
  <c r="CS35" i="4"/>
  <c r="CW34" i="4"/>
  <c r="CU34" i="4"/>
  <c r="CT34" i="4"/>
  <c r="CS34" i="4"/>
  <c r="CV34" i="4" s="1"/>
  <c r="CV33" i="4"/>
  <c r="CU33" i="4"/>
  <c r="CW33" i="4" s="1"/>
  <c r="CT33" i="4"/>
  <c r="CS33" i="4"/>
  <c r="CV32" i="4"/>
  <c r="CU32" i="4"/>
  <c r="CW32" i="4" s="1"/>
  <c r="CT32" i="4"/>
  <c r="CS32" i="4"/>
  <c r="CW31" i="4"/>
  <c r="CU31" i="4"/>
  <c r="CT31" i="4"/>
  <c r="CS31" i="4"/>
  <c r="CV31" i="4" s="1"/>
  <c r="CW30" i="4"/>
  <c r="CU30" i="4"/>
  <c r="CT30" i="4"/>
  <c r="CS30" i="4"/>
  <c r="CV30" i="4" s="1"/>
  <c r="CV29" i="4"/>
  <c r="CU29" i="4"/>
  <c r="CW29" i="4" s="1"/>
  <c r="CT29" i="4"/>
  <c r="CS29" i="4"/>
  <c r="CU28" i="4"/>
  <c r="CT28" i="4"/>
  <c r="CS28" i="4"/>
  <c r="CU27" i="4"/>
  <c r="CT27" i="4"/>
  <c r="CS27" i="4"/>
  <c r="CU26" i="4"/>
  <c r="CT26" i="4"/>
  <c r="CS26" i="4"/>
  <c r="CU25" i="4"/>
  <c r="CT25" i="4"/>
  <c r="CS25" i="4"/>
  <c r="CU24" i="4"/>
  <c r="CT24" i="4"/>
  <c r="CS24" i="4"/>
  <c r="CU23" i="4"/>
  <c r="CT23" i="4"/>
  <c r="CS23" i="4"/>
  <c r="CU22" i="4"/>
  <c r="CT22" i="4"/>
  <c r="CS22" i="4"/>
  <c r="CU21" i="4"/>
  <c r="CT21" i="4"/>
  <c r="CS21" i="4"/>
  <c r="CU20" i="4"/>
  <c r="CT20" i="4"/>
  <c r="CS20" i="4"/>
  <c r="CU19" i="4"/>
  <c r="CT19" i="4"/>
  <c r="CS19" i="4"/>
  <c r="CU18" i="4"/>
  <c r="CT18" i="4"/>
  <c r="CS18" i="4"/>
  <c r="CV17" i="4"/>
  <c r="CU17" i="4"/>
  <c r="CW17" i="4" s="1"/>
  <c r="CT17" i="4"/>
  <c r="CS17" i="4"/>
  <c r="CV16" i="4"/>
  <c r="CU16" i="4"/>
  <c r="CW16" i="4" s="1"/>
  <c r="CT16" i="4"/>
  <c r="CS16" i="4"/>
  <c r="CW15" i="4"/>
  <c r="CU15" i="4"/>
  <c r="CT15" i="4"/>
  <c r="CS15" i="4"/>
  <c r="CV15" i="4" s="1"/>
  <c r="CU14" i="4"/>
  <c r="CT14" i="4"/>
  <c r="CS14" i="4"/>
  <c r="CU13" i="4"/>
  <c r="CT13" i="4"/>
  <c r="CS13" i="4"/>
  <c r="CU12" i="4"/>
  <c r="CT12" i="4"/>
  <c r="CS12" i="4"/>
  <c r="CU11" i="4"/>
  <c r="CT11" i="4"/>
  <c r="CS11" i="4"/>
  <c r="CU10" i="4"/>
  <c r="CT10" i="4"/>
  <c r="CS10" i="4"/>
  <c r="CP170" i="4"/>
  <c r="CR170" i="4" s="1"/>
  <c r="CO170" i="4"/>
  <c r="CN170" i="4"/>
  <c r="CQ170" i="4" s="1"/>
  <c r="CQ169" i="4"/>
  <c r="CP169" i="4"/>
  <c r="CR169" i="4" s="1"/>
  <c r="CO169" i="4"/>
  <c r="CN169" i="4"/>
  <c r="CP168" i="4"/>
  <c r="CR168" i="4" s="1"/>
  <c r="CO168" i="4"/>
  <c r="CN168" i="4"/>
  <c r="CQ168" i="4" s="1"/>
  <c r="CP167" i="4"/>
  <c r="CR167" i="4" s="1"/>
  <c r="CO167" i="4"/>
  <c r="CN167" i="4"/>
  <c r="CQ167" i="4" s="1"/>
  <c r="CP166" i="4"/>
  <c r="CR166" i="4" s="1"/>
  <c r="CO166" i="4"/>
  <c r="CN166" i="4"/>
  <c r="CQ166" i="4" s="1"/>
  <c r="CQ165" i="4"/>
  <c r="CP165" i="4"/>
  <c r="CR165" i="4" s="1"/>
  <c r="CO165" i="4"/>
  <c r="CN165" i="4"/>
  <c r="CP164" i="4"/>
  <c r="CR164" i="4" s="1"/>
  <c r="CO164" i="4"/>
  <c r="CN164" i="4"/>
  <c r="CQ164" i="4" s="1"/>
  <c r="CQ163" i="4"/>
  <c r="CP163" i="4"/>
  <c r="CR163" i="4" s="1"/>
  <c r="CO163" i="4"/>
  <c r="CN163" i="4"/>
  <c r="CP162" i="4"/>
  <c r="CR162" i="4" s="1"/>
  <c r="CO162" i="4"/>
  <c r="CN162" i="4"/>
  <c r="CQ162" i="4" s="1"/>
  <c r="CQ161" i="4"/>
  <c r="CP161" i="4"/>
  <c r="CR161" i="4" s="1"/>
  <c r="CO161" i="4"/>
  <c r="CN161" i="4"/>
  <c r="CP160" i="4"/>
  <c r="CR160" i="4" s="1"/>
  <c r="CO160" i="4"/>
  <c r="CN160" i="4"/>
  <c r="CQ160" i="4" s="1"/>
  <c r="CP159" i="4"/>
  <c r="CR159" i="4" s="1"/>
  <c r="CO159" i="4"/>
  <c r="CN159" i="4"/>
  <c r="CQ159" i="4" s="1"/>
  <c r="CP158" i="4"/>
  <c r="CR158" i="4" s="1"/>
  <c r="CO158" i="4"/>
  <c r="CN158" i="4"/>
  <c r="CQ158" i="4" s="1"/>
  <c r="CQ157" i="4"/>
  <c r="CP157" i="4"/>
  <c r="CR157" i="4" s="1"/>
  <c r="CO157" i="4"/>
  <c r="CN157" i="4"/>
  <c r="CP156" i="4"/>
  <c r="CR156" i="4" s="1"/>
  <c r="CO156" i="4"/>
  <c r="CN156" i="4"/>
  <c r="CQ156" i="4" s="1"/>
  <c r="CP155" i="4"/>
  <c r="CR155" i="4" s="1"/>
  <c r="CO155" i="4"/>
  <c r="CN155" i="4"/>
  <c r="CQ155" i="4" s="1"/>
  <c r="CP154" i="4"/>
  <c r="CR154" i="4" s="1"/>
  <c r="CO154" i="4"/>
  <c r="CN154" i="4"/>
  <c r="CQ154" i="4" s="1"/>
  <c r="CP153" i="4"/>
  <c r="CR153" i="4" s="1"/>
  <c r="CO153" i="4"/>
  <c r="CN153" i="4"/>
  <c r="CQ153" i="4" s="1"/>
  <c r="CQ152" i="4"/>
  <c r="CP152" i="4"/>
  <c r="CR152" i="4" s="1"/>
  <c r="CO152" i="4"/>
  <c r="CN152" i="4"/>
  <c r="CP151" i="4"/>
  <c r="CR151" i="4" s="1"/>
  <c r="CO151" i="4"/>
  <c r="CN151" i="4"/>
  <c r="CQ151" i="4" s="1"/>
  <c r="CP150" i="4"/>
  <c r="CR150" i="4" s="1"/>
  <c r="CO150" i="4"/>
  <c r="CN150" i="4"/>
  <c r="CQ150" i="4" s="1"/>
  <c r="CP149" i="4"/>
  <c r="CR149" i="4" s="1"/>
  <c r="CO149" i="4"/>
  <c r="CN149" i="4"/>
  <c r="CQ149" i="4" s="1"/>
  <c r="CQ148" i="4"/>
  <c r="CP148" i="4"/>
  <c r="CR148" i="4" s="1"/>
  <c r="CO148" i="4"/>
  <c r="CN148" i="4"/>
  <c r="CP147" i="4"/>
  <c r="CO147" i="4"/>
  <c r="CN147" i="4"/>
  <c r="CP146" i="4"/>
  <c r="CO146" i="4"/>
  <c r="CN146" i="4"/>
  <c r="CP145" i="4"/>
  <c r="CO145" i="4"/>
  <c r="CN145" i="4"/>
  <c r="CP144" i="4"/>
  <c r="CO144" i="4"/>
  <c r="CN144" i="4"/>
  <c r="CP143" i="4"/>
  <c r="CR143" i="4" s="1"/>
  <c r="CO143" i="4"/>
  <c r="CN143" i="4"/>
  <c r="CQ143" i="4" s="1"/>
  <c r="CP142" i="4"/>
  <c r="CR142" i="4" s="1"/>
  <c r="CO142" i="4"/>
  <c r="CN142" i="4"/>
  <c r="CQ142" i="4" s="1"/>
  <c r="CP141" i="4"/>
  <c r="CR141" i="4" s="1"/>
  <c r="CO141" i="4"/>
  <c r="CN141" i="4"/>
  <c r="CQ141" i="4" s="1"/>
  <c r="CP140" i="4"/>
  <c r="CR140" i="4" s="1"/>
  <c r="CO140" i="4"/>
  <c r="CN140" i="4"/>
  <c r="CQ140" i="4" s="1"/>
  <c r="CQ139" i="4"/>
  <c r="CP139" i="4"/>
  <c r="CR139" i="4" s="1"/>
  <c r="CO139" i="4"/>
  <c r="CN139" i="4"/>
  <c r="CP138" i="4"/>
  <c r="CR138" i="4" s="1"/>
  <c r="CO138" i="4"/>
  <c r="CN138" i="4"/>
  <c r="CQ138" i="4" s="1"/>
  <c r="CQ137" i="4"/>
  <c r="CP137" i="4"/>
  <c r="CR137" i="4" s="1"/>
  <c r="CO137" i="4"/>
  <c r="CN137" i="4"/>
  <c r="CR136" i="4"/>
  <c r="CP136" i="4"/>
  <c r="CO136" i="4"/>
  <c r="CN136" i="4"/>
  <c r="CQ136" i="4" s="1"/>
  <c r="CQ135" i="4"/>
  <c r="CP135" i="4"/>
  <c r="CR135" i="4" s="1"/>
  <c r="CO135" i="4"/>
  <c r="CN135" i="4"/>
  <c r="CP134" i="4"/>
  <c r="CR134" i="4" s="1"/>
  <c r="CO134" i="4"/>
  <c r="CN134" i="4"/>
  <c r="CQ134" i="4" s="1"/>
  <c r="CQ133" i="4"/>
  <c r="CP133" i="4"/>
  <c r="CR133" i="4" s="1"/>
  <c r="CO133" i="4"/>
  <c r="CN133" i="4"/>
  <c r="CR132" i="4"/>
  <c r="CP132" i="4"/>
  <c r="CO132" i="4"/>
  <c r="CN132" i="4"/>
  <c r="CQ132" i="4" s="1"/>
  <c r="CP131" i="4"/>
  <c r="CO131" i="4"/>
  <c r="CN131" i="4"/>
  <c r="CP130" i="4"/>
  <c r="CR130" i="4" s="1"/>
  <c r="CO130" i="4"/>
  <c r="CN130" i="4"/>
  <c r="CQ130" i="4" s="1"/>
  <c r="CQ129" i="4"/>
  <c r="CP129" i="4"/>
  <c r="CR129" i="4" s="1"/>
  <c r="CO129" i="4"/>
  <c r="CN129" i="4"/>
  <c r="CP128" i="4"/>
  <c r="CO128" i="4"/>
  <c r="CN128" i="4"/>
  <c r="CP127" i="4"/>
  <c r="CO127" i="4"/>
  <c r="CN127" i="4"/>
  <c r="CP126" i="4"/>
  <c r="CR126" i="4" s="1"/>
  <c r="CO126" i="4"/>
  <c r="CN126" i="4"/>
  <c r="CQ126" i="4" s="1"/>
  <c r="CQ125" i="4"/>
  <c r="CP125" i="4"/>
  <c r="CR125" i="4" s="1"/>
  <c r="CO125" i="4"/>
  <c r="CN125" i="4"/>
  <c r="CP124" i="4"/>
  <c r="CO124" i="4"/>
  <c r="CN124" i="4"/>
  <c r="CP123" i="4"/>
  <c r="CO123" i="4"/>
  <c r="CN123" i="4"/>
  <c r="CP122" i="4"/>
  <c r="CO122" i="4"/>
  <c r="CN122" i="4"/>
  <c r="CP121" i="4"/>
  <c r="CO121" i="4"/>
  <c r="CN121" i="4"/>
  <c r="CR120" i="4"/>
  <c r="CP120" i="4"/>
  <c r="CO120" i="4"/>
  <c r="CN120" i="4"/>
  <c r="CQ120" i="4" s="1"/>
  <c r="CP119" i="4"/>
  <c r="CO119" i="4"/>
  <c r="CN119" i="4"/>
  <c r="CP118" i="4"/>
  <c r="CR118" i="4" s="1"/>
  <c r="CO118" i="4"/>
  <c r="CN118" i="4"/>
  <c r="CQ118" i="4" s="1"/>
  <c r="CQ117" i="4"/>
  <c r="CP117" i="4"/>
  <c r="CR117" i="4" s="1"/>
  <c r="CO117" i="4"/>
  <c r="CN117" i="4"/>
  <c r="CR116" i="4"/>
  <c r="CP116" i="4"/>
  <c r="CO116" i="4"/>
  <c r="CN116" i="4"/>
  <c r="CQ116" i="4" s="1"/>
  <c r="CQ115" i="4"/>
  <c r="CP115" i="4"/>
  <c r="CR115" i="4" s="1"/>
  <c r="CO115" i="4"/>
  <c r="CN115" i="4"/>
  <c r="CP114" i="4"/>
  <c r="CR114" i="4" s="1"/>
  <c r="CO114" i="4"/>
  <c r="CN114" i="4"/>
  <c r="CQ114" i="4" s="1"/>
  <c r="CQ113" i="4"/>
  <c r="CP113" i="4"/>
  <c r="CR113" i="4" s="1"/>
  <c r="CO113" i="4"/>
  <c r="CN113" i="4"/>
  <c r="CR112" i="4"/>
  <c r="CP112" i="4"/>
  <c r="CO112" i="4"/>
  <c r="CN112" i="4"/>
  <c r="CQ112" i="4" s="1"/>
  <c r="CQ111" i="4"/>
  <c r="CP111" i="4"/>
  <c r="CR111" i="4" s="1"/>
  <c r="CO111" i="4"/>
  <c r="CN111" i="4"/>
  <c r="CP110" i="4"/>
  <c r="CR110" i="4" s="1"/>
  <c r="CO110" i="4"/>
  <c r="CN110" i="4"/>
  <c r="CQ110" i="4" s="1"/>
  <c r="CQ109" i="4"/>
  <c r="CP109" i="4"/>
  <c r="CR109" i="4" s="1"/>
  <c r="CO109" i="4"/>
  <c r="CN109" i="4"/>
  <c r="CP108" i="4"/>
  <c r="CO108" i="4"/>
  <c r="CN108" i="4"/>
  <c r="CP107" i="4"/>
  <c r="CO107" i="4"/>
  <c r="CN107" i="4"/>
  <c r="CP106" i="4"/>
  <c r="CO106" i="4"/>
  <c r="CN106" i="4"/>
  <c r="CP105" i="4"/>
  <c r="CO105" i="4"/>
  <c r="CN105" i="4"/>
  <c r="CP104" i="4"/>
  <c r="CO104" i="4"/>
  <c r="CN104" i="4"/>
  <c r="CP103" i="4"/>
  <c r="CO103" i="4"/>
  <c r="CN103" i="4"/>
  <c r="CP102" i="4"/>
  <c r="CO102" i="4"/>
  <c r="CN102" i="4"/>
  <c r="CP101" i="4"/>
  <c r="CO101" i="4"/>
  <c r="CN101" i="4"/>
  <c r="CP100" i="4"/>
  <c r="CO100" i="4"/>
  <c r="CN100" i="4"/>
  <c r="CP99" i="4"/>
  <c r="CO99" i="4"/>
  <c r="CN99" i="4"/>
  <c r="CP98" i="4"/>
  <c r="CO98" i="4"/>
  <c r="CN98" i="4"/>
  <c r="CQ97" i="4"/>
  <c r="CP97" i="4"/>
  <c r="CR97" i="4" s="1"/>
  <c r="CO97" i="4"/>
  <c r="CN97" i="4"/>
  <c r="CP96" i="4"/>
  <c r="CO96" i="4"/>
  <c r="CN96" i="4"/>
  <c r="CP95" i="4"/>
  <c r="CO95" i="4"/>
  <c r="CN95" i="4"/>
  <c r="CP94" i="4"/>
  <c r="CO94" i="4"/>
  <c r="CN94" i="4"/>
  <c r="CP93" i="4"/>
  <c r="CO93" i="4"/>
  <c r="CN93" i="4"/>
  <c r="CR92" i="4"/>
  <c r="CP92" i="4"/>
  <c r="CO92" i="4"/>
  <c r="CN92" i="4"/>
  <c r="CQ92" i="4" s="1"/>
  <c r="CP91" i="4"/>
  <c r="CO91" i="4"/>
  <c r="CN91" i="4"/>
  <c r="CP90" i="4"/>
  <c r="CR90" i="4" s="1"/>
  <c r="CO90" i="4"/>
  <c r="CN90" i="4"/>
  <c r="CQ90" i="4" s="1"/>
  <c r="CQ89" i="4"/>
  <c r="CP89" i="4"/>
  <c r="CR89" i="4" s="1"/>
  <c r="CO89" i="4"/>
  <c r="CN89" i="4"/>
  <c r="CR88" i="4"/>
  <c r="CP88" i="4"/>
  <c r="CO88" i="4"/>
  <c r="CN88" i="4"/>
  <c r="CQ88" i="4" s="1"/>
  <c r="CR87" i="4"/>
  <c r="CQ87" i="4"/>
  <c r="CP87" i="4"/>
  <c r="CO87" i="4"/>
  <c r="CN87" i="4"/>
  <c r="CP86" i="4"/>
  <c r="CR86" i="4" s="1"/>
  <c r="CO86" i="4"/>
  <c r="CN86" i="4"/>
  <c r="CQ86" i="4" s="1"/>
  <c r="CQ85" i="4"/>
  <c r="CP85" i="4"/>
  <c r="CR85" i="4" s="1"/>
  <c r="CO85" i="4"/>
  <c r="CN85" i="4"/>
  <c r="CR84" i="4"/>
  <c r="CP84" i="4"/>
  <c r="CO84" i="4"/>
  <c r="CN84" i="4"/>
  <c r="CQ84" i="4" s="1"/>
  <c r="CR83" i="4"/>
  <c r="CQ83" i="4"/>
  <c r="CP83" i="4"/>
  <c r="CO83" i="4"/>
  <c r="CN83" i="4"/>
  <c r="CP82" i="4"/>
  <c r="CR82" i="4" s="1"/>
  <c r="CO82" i="4"/>
  <c r="CN82" i="4"/>
  <c r="CQ82" i="4" s="1"/>
  <c r="CQ81" i="4"/>
  <c r="CP81" i="4"/>
  <c r="CR81" i="4" s="1"/>
  <c r="CO81" i="4"/>
  <c r="CN81" i="4"/>
  <c r="CR80" i="4"/>
  <c r="CP80" i="4"/>
  <c r="CO80" i="4"/>
  <c r="CN80" i="4"/>
  <c r="CQ80" i="4" s="1"/>
  <c r="CR79" i="4"/>
  <c r="CQ79" i="4"/>
  <c r="CP79" i="4"/>
  <c r="CO79" i="4"/>
  <c r="CN79" i="4"/>
  <c r="CP78" i="4"/>
  <c r="CR78" i="4" s="1"/>
  <c r="CO78" i="4"/>
  <c r="CN78" i="4"/>
  <c r="CQ78" i="4" s="1"/>
  <c r="CQ77" i="4"/>
  <c r="CP77" i="4"/>
  <c r="CR77" i="4" s="1"/>
  <c r="CO77" i="4"/>
  <c r="CN77" i="4"/>
  <c r="CR76" i="4"/>
  <c r="CP76" i="4"/>
  <c r="CO76" i="4"/>
  <c r="CN76" i="4"/>
  <c r="CQ76" i="4" s="1"/>
  <c r="CR75" i="4"/>
  <c r="CQ75" i="4"/>
  <c r="CP75" i="4"/>
  <c r="CO75" i="4"/>
  <c r="CN75" i="4"/>
  <c r="CP74" i="4"/>
  <c r="CR74" i="4" s="1"/>
  <c r="CO74" i="4"/>
  <c r="CN74" i="4"/>
  <c r="CQ74" i="4" s="1"/>
  <c r="CQ73" i="4"/>
  <c r="CP73" i="4"/>
  <c r="CR73" i="4" s="1"/>
  <c r="CO73" i="4"/>
  <c r="CN73" i="4"/>
  <c r="CR72" i="4"/>
  <c r="CP72" i="4"/>
  <c r="CO72" i="4"/>
  <c r="CN72" i="4"/>
  <c r="CQ72" i="4" s="1"/>
  <c r="CR71" i="4"/>
  <c r="CQ71" i="4"/>
  <c r="CP71" i="4"/>
  <c r="CO71" i="4"/>
  <c r="CN71" i="4"/>
  <c r="CP70" i="4"/>
  <c r="CR70" i="4" s="1"/>
  <c r="CO70" i="4"/>
  <c r="CN70" i="4"/>
  <c r="CQ70" i="4" s="1"/>
  <c r="CQ69" i="4"/>
  <c r="CP69" i="4"/>
  <c r="CR69" i="4" s="1"/>
  <c r="CO69" i="4"/>
  <c r="CN69" i="4"/>
  <c r="CR68" i="4"/>
  <c r="CP68" i="4"/>
  <c r="CO68" i="4"/>
  <c r="CN68" i="4"/>
  <c r="CQ68" i="4" s="1"/>
  <c r="CR67" i="4"/>
  <c r="CQ67" i="4"/>
  <c r="CP67" i="4"/>
  <c r="CO67" i="4"/>
  <c r="CN67" i="4"/>
  <c r="CP66" i="4"/>
  <c r="CR66" i="4" s="1"/>
  <c r="CO66" i="4"/>
  <c r="CN66" i="4"/>
  <c r="CQ66" i="4" s="1"/>
  <c r="CQ65" i="4"/>
  <c r="CP65" i="4"/>
  <c r="CR65" i="4" s="1"/>
  <c r="CO65" i="4"/>
  <c r="CN65" i="4"/>
  <c r="CR64" i="4"/>
  <c r="CP64" i="4"/>
  <c r="CO64" i="4"/>
  <c r="CN64" i="4"/>
  <c r="CQ64" i="4" s="1"/>
  <c r="CR63" i="4"/>
  <c r="CQ63" i="4"/>
  <c r="CP63" i="4"/>
  <c r="CO63" i="4"/>
  <c r="CN63" i="4"/>
  <c r="CP62" i="4"/>
  <c r="CR62" i="4" s="1"/>
  <c r="CO62" i="4"/>
  <c r="CN62" i="4"/>
  <c r="CQ62" i="4" s="1"/>
  <c r="CQ61" i="4"/>
  <c r="CP61" i="4"/>
  <c r="CR61" i="4" s="1"/>
  <c r="CO61" i="4"/>
  <c r="CN61" i="4"/>
  <c r="CR60" i="4"/>
  <c r="CP60" i="4"/>
  <c r="CO60" i="4"/>
  <c r="CN60" i="4"/>
  <c r="CQ60" i="4" s="1"/>
  <c r="CR59" i="4"/>
  <c r="CQ59" i="4"/>
  <c r="CP59" i="4"/>
  <c r="CO59" i="4"/>
  <c r="CN59" i="4"/>
  <c r="CP58" i="4"/>
  <c r="CR58" i="4" s="1"/>
  <c r="CO58" i="4"/>
  <c r="CN58" i="4"/>
  <c r="CQ58" i="4" s="1"/>
  <c r="CQ57" i="4"/>
  <c r="CP57" i="4"/>
  <c r="CR57" i="4" s="1"/>
  <c r="CO57" i="4"/>
  <c r="CN57" i="4"/>
  <c r="CR56" i="4"/>
  <c r="CP56" i="4"/>
  <c r="CO56" i="4"/>
  <c r="CN56" i="4"/>
  <c r="CQ56" i="4" s="1"/>
  <c r="CR55" i="4"/>
  <c r="CQ55" i="4"/>
  <c r="CP55" i="4"/>
  <c r="CO55" i="4"/>
  <c r="CN55" i="4"/>
  <c r="CP54" i="4"/>
  <c r="CR54" i="4" s="1"/>
  <c r="CO54" i="4"/>
  <c r="CN54" i="4"/>
  <c r="CQ54" i="4" s="1"/>
  <c r="CQ53" i="4"/>
  <c r="CP53" i="4"/>
  <c r="CR53" i="4" s="1"/>
  <c r="CO53" i="4"/>
  <c r="CN53" i="4"/>
  <c r="CR52" i="4"/>
  <c r="CP52" i="4"/>
  <c r="CO52" i="4"/>
  <c r="CN52" i="4"/>
  <c r="CQ52" i="4" s="1"/>
  <c r="CR51" i="4"/>
  <c r="CQ51" i="4"/>
  <c r="CP51" i="4"/>
  <c r="CO51" i="4"/>
  <c r="CN51" i="4"/>
  <c r="CP50" i="4"/>
  <c r="CR50" i="4" s="1"/>
  <c r="CO50" i="4"/>
  <c r="CN50" i="4"/>
  <c r="CQ50" i="4" s="1"/>
  <c r="CP49" i="4"/>
  <c r="CO49" i="4"/>
  <c r="CN49" i="4"/>
  <c r="CR48" i="4"/>
  <c r="CP48" i="4"/>
  <c r="CO48" i="4"/>
  <c r="CN48" i="4"/>
  <c r="CQ48" i="4" s="1"/>
  <c r="CR47" i="4"/>
  <c r="CQ47" i="4"/>
  <c r="CP47" i="4"/>
  <c r="CO47" i="4"/>
  <c r="CN47" i="4"/>
  <c r="CP46" i="4"/>
  <c r="CR46" i="4" s="1"/>
  <c r="CO46" i="4"/>
  <c r="CN46" i="4"/>
  <c r="CQ46" i="4" s="1"/>
  <c r="CQ45" i="4"/>
  <c r="CP45" i="4"/>
  <c r="CR45" i="4" s="1"/>
  <c r="CO45" i="4"/>
  <c r="CN45" i="4"/>
  <c r="CR44" i="4"/>
  <c r="CP44" i="4"/>
  <c r="CO44" i="4"/>
  <c r="CN44" i="4"/>
  <c r="CQ44" i="4" s="1"/>
  <c r="CR43" i="4"/>
  <c r="CQ43" i="4"/>
  <c r="CP43" i="4"/>
  <c r="CO43" i="4"/>
  <c r="CN43" i="4"/>
  <c r="CP42" i="4"/>
  <c r="CR42" i="4" s="1"/>
  <c r="CO42" i="4"/>
  <c r="CN42" i="4"/>
  <c r="CQ42" i="4" s="1"/>
  <c r="CQ41" i="4"/>
  <c r="CP41" i="4"/>
  <c r="CR41" i="4" s="1"/>
  <c r="CO41" i="4"/>
  <c r="CN41" i="4"/>
  <c r="CR40" i="4"/>
  <c r="CP40" i="4"/>
  <c r="CO40" i="4"/>
  <c r="CN40" i="4"/>
  <c r="CQ40" i="4" s="1"/>
  <c r="CR39" i="4"/>
  <c r="CQ39" i="4"/>
  <c r="CP39" i="4"/>
  <c r="CO39" i="4"/>
  <c r="CN39" i="4"/>
  <c r="CP38" i="4"/>
  <c r="CR38" i="4" s="1"/>
  <c r="CO38" i="4"/>
  <c r="CN38" i="4"/>
  <c r="CQ38" i="4" s="1"/>
  <c r="CQ37" i="4"/>
  <c r="CP37" i="4"/>
  <c r="CR37" i="4" s="1"/>
  <c r="CO37" i="4"/>
  <c r="CN37" i="4"/>
  <c r="CR36" i="4"/>
  <c r="CP36" i="4"/>
  <c r="CO36" i="4"/>
  <c r="CN36" i="4"/>
  <c r="CQ36" i="4" s="1"/>
  <c r="CR35" i="4"/>
  <c r="CQ35" i="4"/>
  <c r="CP35" i="4"/>
  <c r="CO35" i="4"/>
  <c r="CN35" i="4"/>
  <c r="CP34" i="4"/>
  <c r="CR34" i="4" s="1"/>
  <c r="CO34" i="4"/>
  <c r="CN34" i="4"/>
  <c r="CQ34" i="4" s="1"/>
  <c r="CQ33" i="4"/>
  <c r="CP33" i="4"/>
  <c r="CR33" i="4" s="1"/>
  <c r="CO33" i="4"/>
  <c r="CN33" i="4"/>
  <c r="CR32" i="4"/>
  <c r="CP32" i="4"/>
  <c r="CO32" i="4"/>
  <c r="CN32" i="4"/>
  <c r="CQ32" i="4" s="1"/>
  <c r="CR31" i="4"/>
  <c r="CQ31" i="4"/>
  <c r="CP31" i="4"/>
  <c r="CO31" i="4"/>
  <c r="CN31" i="4"/>
  <c r="CP30" i="4"/>
  <c r="CR30" i="4" s="1"/>
  <c r="CO30" i="4"/>
  <c r="CN30" i="4"/>
  <c r="CQ30" i="4" s="1"/>
  <c r="CQ29" i="4"/>
  <c r="CP29" i="4"/>
  <c r="CR29" i="4" s="1"/>
  <c r="CO29" i="4"/>
  <c r="CN29" i="4"/>
  <c r="CP28" i="4"/>
  <c r="CO28" i="4"/>
  <c r="CN28" i="4"/>
  <c r="CP27" i="4"/>
  <c r="CO27" i="4"/>
  <c r="CN27" i="4"/>
  <c r="CP26" i="4"/>
  <c r="CO26" i="4"/>
  <c r="CN26" i="4"/>
  <c r="CP25" i="4"/>
  <c r="CO25" i="4"/>
  <c r="CN25" i="4"/>
  <c r="CP24" i="4"/>
  <c r="CO24" i="4"/>
  <c r="CN24" i="4"/>
  <c r="CP23" i="4"/>
  <c r="CO23" i="4"/>
  <c r="CN23" i="4"/>
  <c r="CP22" i="4"/>
  <c r="CO22" i="4"/>
  <c r="CN22" i="4"/>
  <c r="CP21" i="4"/>
  <c r="CO21" i="4"/>
  <c r="CN21" i="4"/>
  <c r="CP20" i="4"/>
  <c r="CO20" i="4"/>
  <c r="CN20" i="4"/>
  <c r="CP19" i="4"/>
  <c r="CO19" i="4"/>
  <c r="CN19" i="4"/>
  <c r="CP18" i="4"/>
  <c r="CO18" i="4"/>
  <c r="CN18" i="4"/>
  <c r="CQ17" i="4"/>
  <c r="CP17" i="4"/>
  <c r="CR17" i="4" s="1"/>
  <c r="CO17" i="4"/>
  <c r="CN17" i="4"/>
  <c r="CR16" i="4"/>
  <c r="CP16" i="4"/>
  <c r="CO16" i="4"/>
  <c r="CN16" i="4"/>
  <c r="CQ16" i="4" s="1"/>
  <c r="CR15" i="4"/>
  <c r="CQ15" i="4"/>
  <c r="CP15" i="4"/>
  <c r="CO15" i="4"/>
  <c r="CN15" i="4"/>
  <c r="CP14" i="4"/>
  <c r="CO14" i="4"/>
  <c r="CN14" i="4"/>
  <c r="CP13" i="4"/>
  <c r="CO13" i="4"/>
  <c r="CN13" i="4"/>
  <c r="CP12" i="4"/>
  <c r="CO12" i="4"/>
  <c r="CN12" i="4"/>
  <c r="CP11" i="4"/>
  <c r="CO11" i="4"/>
  <c r="CN11" i="4"/>
  <c r="CP10" i="4"/>
  <c r="CO10" i="4"/>
  <c r="CN10" i="4"/>
  <c r="CK170" i="4"/>
  <c r="CM170" i="4" s="1"/>
  <c r="CJ170" i="4"/>
  <c r="CI170" i="4"/>
  <c r="CL170" i="4" s="1"/>
  <c r="CK169" i="4"/>
  <c r="CM169" i="4" s="1"/>
  <c r="CJ169" i="4"/>
  <c r="CI169" i="4"/>
  <c r="CL169" i="4" s="1"/>
  <c r="CL168" i="4"/>
  <c r="CK168" i="4"/>
  <c r="CM168" i="4" s="1"/>
  <c r="CJ168" i="4"/>
  <c r="CI168" i="4"/>
  <c r="CM167" i="4"/>
  <c r="CK167" i="4"/>
  <c r="CJ167" i="4"/>
  <c r="CI167" i="4"/>
  <c r="CL167" i="4" s="1"/>
  <c r="CK166" i="4"/>
  <c r="CM166" i="4" s="1"/>
  <c r="CJ166" i="4"/>
  <c r="CI166" i="4"/>
  <c r="CL166" i="4" s="1"/>
  <c r="CK165" i="4"/>
  <c r="CM165" i="4" s="1"/>
  <c r="CJ165" i="4"/>
  <c r="CI165" i="4"/>
  <c r="CL165" i="4" s="1"/>
  <c r="CL164" i="4"/>
  <c r="CK164" i="4"/>
  <c r="CM164" i="4" s="1"/>
  <c r="CJ164" i="4"/>
  <c r="CI164" i="4"/>
  <c r="CM163" i="4"/>
  <c r="CK163" i="4"/>
  <c r="CJ163" i="4"/>
  <c r="CI163" i="4"/>
  <c r="CL163" i="4" s="1"/>
  <c r="CK162" i="4"/>
  <c r="CM162" i="4" s="1"/>
  <c r="CJ162" i="4"/>
  <c r="CI162" i="4"/>
  <c r="CL162" i="4" s="1"/>
  <c r="CK161" i="4"/>
  <c r="CM161" i="4" s="1"/>
  <c r="CJ161" i="4"/>
  <c r="CI161" i="4"/>
  <c r="CL161" i="4" s="1"/>
  <c r="CL160" i="4"/>
  <c r="CK160" i="4"/>
  <c r="CM160" i="4" s="1"/>
  <c r="CJ160" i="4"/>
  <c r="CI160" i="4"/>
  <c r="CM159" i="4"/>
  <c r="CK159" i="4"/>
  <c r="CJ159" i="4"/>
  <c r="CI159" i="4"/>
  <c r="CL159" i="4" s="1"/>
  <c r="CK158" i="4"/>
  <c r="CM158" i="4" s="1"/>
  <c r="CJ158" i="4"/>
  <c r="CI158" i="4"/>
  <c r="CL158" i="4" s="1"/>
  <c r="CK157" i="4"/>
  <c r="CM157" i="4" s="1"/>
  <c r="CJ157" i="4"/>
  <c r="CI157" i="4"/>
  <c r="CL157" i="4" s="1"/>
  <c r="CL156" i="4"/>
  <c r="CK156" i="4"/>
  <c r="CM156" i="4" s="1"/>
  <c r="CJ156" i="4"/>
  <c r="CI156" i="4"/>
  <c r="CM155" i="4"/>
  <c r="CK155" i="4"/>
  <c r="CJ155" i="4"/>
  <c r="CI155" i="4"/>
  <c r="CL155" i="4" s="1"/>
  <c r="CK154" i="4"/>
  <c r="CM154" i="4" s="1"/>
  <c r="CJ154" i="4"/>
  <c r="CI154" i="4"/>
  <c r="CL154" i="4" s="1"/>
  <c r="CK153" i="4"/>
  <c r="CM153" i="4" s="1"/>
  <c r="CJ153" i="4"/>
  <c r="CI153" i="4"/>
  <c r="CL153" i="4" s="1"/>
  <c r="CL152" i="4"/>
  <c r="CK152" i="4"/>
  <c r="CM152" i="4" s="1"/>
  <c r="CJ152" i="4"/>
  <c r="CI152" i="4"/>
  <c r="CM151" i="4"/>
  <c r="CK151" i="4"/>
  <c r="CJ151" i="4"/>
  <c r="CI151" i="4"/>
  <c r="CL151" i="4" s="1"/>
  <c r="CK150" i="4"/>
  <c r="CM150" i="4" s="1"/>
  <c r="CJ150" i="4"/>
  <c r="CI150" i="4"/>
  <c r="CL150" i="4" s="1"/>
  <c r="CK149" i="4"/>
  <c r="CM149" i="4" s="1"/>
  <c r="CJ149" i="4"/>
  <c r="CI149" i="4"/>
  <c r="CL149" i="4" s="1"/>
  <c r="CL148" i="4"/>
  <c r="CK148" i="4"/>
  <c r="CM148" i="4" s="1"/>
  <c r="CJ148" i="4"/>
  <c r="CI148" i="4"/>
  <c r="CK147" i="4"/>
  <c r="CJ147" i="4"/>
  <c r="CI147" i="4"/>
  <c r="CK146" i="4"/>
  <c r="CJ146" i="4"/>
  <c r="CI146" i="4"/>
  <c r="CK145" i="4"/>
  <c r="CJ145" i="4"/>
  <c r="CI145" i="4"/>
  <c r="CK144" i="4"/>
  <c r="CJ144" i="4"/>
  <c r="CI144" i="4"/>
  <c r="CM143" i="4"/>
  <c r="CK143" i="4"/>
  <c r="CJ143" i="4"/>
  <c r="CI143" i="4"/>
  <c r="CL143" i="4" s="1"/>
  <c r="CK142" i="4"/>
  <c r="CM142" i="4" s="1"/>
  <c r="CJ142" i="4"/>
  <c r="CI142" i="4"/>
  <c r="CL142" i="4" s="1"/>
  <c r="CK141" i="4"/>
  <c r="CM141" i="4" s="1"/>
  <c r="CJ141" i="4"/>
  <c r="CI141" i="4"/>
  <c r="CL141" i="4" s="1"/>
  <c r="CL140" i="4"/>
  <c r="CK140" i="4"/>
  <c r="CM140" i="4" s="1"/>
  <c r="CJ140" i="4"/>
  <c r="CI140" i="4"/>
  <c r="CM139" i="4"/>
  <c r="CK139" i="4"/>
  <c r="CJ139" i="4"/>
  <c r="CI139" i="4"/>
  <c r="CL139" i="4" s="1"/>
  <c r="CL138" i="4"/>
  <c r="CK138" i="4"/>
  <c r="CM138" i="4" s="1"/>
  <c r="CJ138" i="4"/>
  <c r="CI138" i="4"/>
  <c r="CK137" i="4"/>
  <c r="CM137" i="4" s="1"/>
  <c r="CJ137" i="4"/>
  <c r="CI137" i="4"/>
  <c r="CL137" i="4" s="1"/>
  <c r="CL136" i="4"/>
  <c r="CK136" i="4"/>
  <c r="CM136" i="4" s="1"/>
  <c r="CJ136" i="4"/>
  <c r="CI136" i="4"/>
  <c r="CM135" i="4"/>
  <c r="CK135" i="4"/>
  <c r="CJ135" i="4"/>
  <c r="CI135" i="4"/>
  <c r="CL135" i="4" s="1"/>
  <c r="CL134" i="4"/>
  <c r="CK134" i="4"/>
  <c r="CM134" i="4" s="1"/>
  <c r="CJ134" i="4"/>
  <c r="CI134" i="4"/>
  <c r="CK133" i="4"/>
  <c r="CM133" i="4" s="1"/>
  <c r="CJ133" i="4"/>
  <c r="CI133" i="4"/>
  <c r="CL133" i="4" s="1"/>
  <c r="CL132" i="4"/>
  <c r="CK132" i="4"/>
  <c r="CM132" i="4" s="1"/>
  <c r="CJ132" i="4"/>
  <c r="CI132" i="4"/>
  <c r="CK131" i="4"/>
  <c r="CJ131" i="4"/>
  <c r="CI131" i="4"/>
  <c r="CL130" i="4"/>
  <c r="CK130" i="4"/>
  <c r="CM130" i="4" s="1"/>
  <c r="CJ130" i="4"/>
  <c r="CI130" i="4"/>
  <c r="CK129" i="4"/>
  <c r="CM129" i="4" s="1"/>
  <c r="CJ129" i="4"/>
  <c r="CI129" i="4"/>
  <c r="CL129" i="4" s="1"/>
  <c r="CK128" i="4"/>
  <c r="CJ128" i="4"/>
  <c r="CI128" i="4"/>
  <c r="CK127" i="4"/>
  <c r="CJ127" i="4"/>
  <c r="CI127" i="4"/>
  <c r="CL126" i="4"/>
  <c r="CK126" i="4"/>
  <c r="CM126" i="4" s="1"/>
  <c r="CJ126" i="4"/>
  <c r="CI126" i="4"/>
  <c r="CK125" i="4"/>
  <c r="CM125" i="4" s="1"/>
  <c r="CJ125" i="4"/>
  <c r="CI125" i="4"/>
  <c r="CL125" i="4" s="1"/>
  <c r="CK124" i="4"/>
  <c r="CJ124" i="4"/>
  <c r="CI124" i="4"/>
  <c r="CK123" i="4"/>
  <c r="CJ123" i="4"/>
  <c r="CI123" i="4"/>
  <c r="CK122" i="4"/>
  <c r="CJ122" i="4"/>
  <c r="CI122" i="4"/>
  <c r="CK121" i="4"/>
  <c r="CJ121" i="4"/>
  <c r="CI121" i="4"/>
  <c r="CL120" i="4"/>
  <c r="CK120" i="4"/>
  <c r="CM120" i="4" s="1"/>
  <c r="CJ120" i="4"/>
  <c r="CI120" i="4"/>
  <c r="CK119" i="4"/>
  <c r="CJ119" i="4"/>
  <c r="CI119" i="4"/>
  <c r="CL118" i="4"/>
  <c r="CK118" i="4"/>
  <c r="CM118" i="4" s="1"/>
  <c r="CJ118" i="4"/>
  <c r="CI118" i="4"/>
  <c r="CK117" i="4"/>
  <c r="CM117" i="4" s="1"/>
  <c r="CJ117" i="4"/>
  <c r="CI117" i="4"/>
  <c r="CL117" i="4" s="1"/>
  <c r="CM116" i="4"/>
  <c r="CL116" i="4"/>
  <c r="CK116" i="4"/>
  <c r="CJ116" i="4"/>
  <c r="CI116" i="4"/>
  <c r="CM115" i="4"/>
  <c r="CK115" i="4"/>
  <c r="CJ115" i="4"/>
  <c r="CI115" i="4"/>
  <c r="CL115" i="4" s="1"/>
  <c r="CL114" i="4"/>
  <c r="CK114" i="4"/>
  <c r="CM114" i="4" s="1"/>
  <c r="CJ114" i="4"/>
  <c r="CI114" i="4"/>
  <c r="CK113" i="4"/>
  <c r="CM113" i="4" s="1"/>
  <c r="CJ113" i="4"/>
  <c r="CI113" i="4"/>
  <c r="CL113" i="4" s="1"/>
  <c r="CM112" i="4"/>
  <c r="CL112" i="4"/>
  <c r="CK112" i="4"/>
  <c r="CJ112" i="4"/>
  <c r="CI112" i="4"/>
  <c r="CM111" i="4"/>
  <c r="CK111" i="4"/>
  <c r="CJ111" i="4"/>
  <c r="CI111" i="4"/>
  <c r="CL111" i="4" s="1"/>
  <c r="CL110" i="4"/>
  <c r="CK110" i="4"/>
  <c r="CM110" i="4" s="1"/>
  <c r="CJ110" i="4"/>
  <c r="CI110" i="4"/>
  <c r="CK109" i="4"/>
  <c r="CM109" i="4" s="1"/>
  <c r="CJ109" i="4"/>
  <c r="CI109" i="4"/>
  <c r="CL109" i="4" s="1"/>
  <c r="CK108" i="4"/>
  <c r="CJ108" i="4"/>
  <c r="CI108" i="4"/>
  <c r="CK107" i="4"/>
  <c r="CJ107" i="4"/>
  <c r="CI107" i="4"/>
  <c r="CK106" i="4"/>
  <c r="CJ106" i="4"/>
  <c r="CI106" i="4"/>
  <c r="CK105" i="4"/>
  <c r="CJ105" i="4"/>
  <c r="CI105" i="4"/>
  <c r="CK104" i="4"/>
  <c r="CJ104" i="4"/>
  <c r="CI104" i="4"/>
  <c r="CK103" i="4"/>
  <c r="CJ103" i="4"/>
  <c r="CI103" i="4"/>
  <c r="CK102" i="4"/>
  <c r="CJ102" i="4"/>
  <c r="CI102" i="4"/>
  <c r="CK101" i="4"/>
  <c r="CJ101" i="4"/>
  <c r="CI101" i="4"/>
  <c r="CK100" i="4"/>
  <c r="CJ100" i="4"/>
  <c r="CI100" i="4"/>
  <c r="CK99" i="4"/>
  <c r="CJ99" i="4"/>
  <c r="CI99" i="4"/>
  <c r="CK98" i="4"/>
  <c r="CJ98" i="4"/>
  <c r="CI98" i="4"/>
  <c r="CK97" i="4"/>
  <c r="CM97" i="4" s="1"/>
  <c r="CJ97" i="4"/>
  <c r="CI97" i="4"/>
  <c r="CL97" i="4" s="1"/>
  <c r="CK96" i="4"/>
  <c r="CJ96" i="4"/>
  <c r="CI96" i="4"/>
  <c r="CK95" i="4"/>
  <c r="CJ95" i="4"/>
  <c r="CI95" i="4"/>
  <c r="CK94" i="4"/>
  <c r="CJ94" i="4"/>
  <c r="CI94" i="4"/>
  <c r="CK93" i="4"/>
  <c r="CJ93" i="4"/>
  <c r="CI93" i="4"/>
  <c r="CM92" i="4"/>
  <c r="CL92" i="4"/>
  <c r="CK92" i="4"/>
  <c r="CJ92" i="4"/>
  <c r="CI92" i="4"/>
  <c r="CK91" i="4"/>
  <c r="CJ91" i="4"/>
  <c r="CI91" i="4"/>
  <c r="CL90" i="4"/>
  <c r="CK90" i="4"/>
  <c r="CM90" i="4" s="1"/>
  <c r="CJ90" i="4"/>
  <c r="CI90" i="4"/>
  <c r="CK89" i="4"/>
  <c r="CM89" i="4" s="1"/>
  <c r="CJ89" i="4"/>
  <c r="CI89" i="4"/>
  <c r="CL89" i="4" s="1"/>
  <c r="CM88" i="4"/>
  <c r="CL88" i="4"/>
  <c r="CK88" i="4"/>
  <c r="CJ88" i="4"/>
  <c r="CI88" i="4"/>
  <c r="CM87" i="4"/>
  <c r="CK87" i="4"/>
  <c r="CJ87" i="4"/>
  <c r="CI87" i="4"/>
  <c r="CL87" i="4" s="1"/>
  <c r="CL86" i="4"/>
  <c r="CK86" i="4"/>
  <c r="CM86" i="4" s="1"/>
  <c r="CJ86" i="4"/>
  <c r="CI86" i="4"/>
  <c r="CK85" i="4"/>
  <c r="CM85" i="4" s="1"/>
  <c r="CJ85" i="4"/>
  <c r="CI85" i="4"/>
  <c r="CL85" i="4" s="1"/>
  <c r="CM84" i="4"/>
  <c r="CL84" i="4"/>
  <c r="CK84" i="4"/>
  <c r="CJ84" i="4"/>
  <c r="CI84" i="4"/>
  <c r="CM83" i="4"/>
  <c r="CK83" i="4"/>
  <c r="CJ83" i="4"/>
  <c r="CI83" i="4"/>
  <c r="CL83" i="4" s="1"/>
  <c r="CL82" i="4"/>
  <c r="CK82" i="4"/>
  <c r="CM82" i="4" s="1"/>
  <c r="CJ82" i="4"/>
  <c r="CI82" i="4"/>
  <c r="CK81" i="4"/>
  <c r="CM81" i="4" s="1"/>
  <c r="CJ81" i="4"/>
  <c r="CI81" i="4"/>
  <c r="CL81" i="4" s="1"/>
  <c r="CM80" i="4"/>
  <c r="CL80" i="4"/>
  <c r="CK80" i="4"/>
  <c r="CJ80" i="4"/>
  <c r="CI80" i="4"/>
  <c r="CM79" i="4"/>
  <c r="CK79" i="4"/>
  <c r="CJ79" i="4"/>
  <c r="CI79" i="4"/>
  <c r="CL79" i="4" s="1"/>
  <c r="CL78" i="4"/>
  <c r="CK78" i="4"/>
  <c r="CM78" i="4" s="1"/>
  <c r="CJ78" i="4"/>
  <c r="CI78" i="4"/>
  <c r="CK77" i="4"/>
  <c r="CM77" i="4" s="1"/>
  <c r="CJ77" i="4"/>
  <c r="CI77" i="4"/>
  <c r="CL77" i="4" s="1"/>
  <c r="CM76" i="4"/>
  <c r="CL76" i="4"/>
  <c r="CK76" i="4"/>
  <c r="CJ76" i="4"/>
  <c r="CI76" i="4"/>
  <c r="CM75" i="4"/>
  <c r="CK75" i="4"/>
  <c r="CJ75" i="4"/>
  <c r="CI75" i="4"/>
  <c r="CL75" i="4" s="1"/>
  <c r="CL74" i="4"/>
  <c r="CK74" i="4"/>
  <c r="CM74" i="4" s="1"/>
  <c r="CJ74" i="4"/>
  <c r="CI74" i="4"/>
  <c r="CK73" i="4"/>
  <c r="CM73" i="4" s="1"/>
  <c r="CJ73" i="4"/>
  <c r="CI73" i="4"/>
  <c r="CL73" i="4" s="1"/>
  <c r="CM72" i="4"/>
  <c r="CL72" i="4"/>
  <c r="CK72" i="4"/>
  <c r="CJ72" i="4"/>
  <c r="CI72" i="4"/>
  <c r="CM71" i="4"/>
  <c r="CK71" i="4"/>
  <c r="CJ71" i="4"/>
  <c r="CI71" i="4"/>
  <c r="CL71" i="4" s="1"/>
  <c r="CL70" i="4"/>
  <c r="CK70" i="4"/>
  <c r="CM70" i="4" s="1"/>
  <c r="CJ70" i="4"/>
  <c r="CI70" i="4"/>
  <c r="CK69" i="4"/>
  <c r="CM69" i="4" s="1"/>
  <c r="CJ69" i="4"/>
  <c r="CI69" i="4"/>
  <c r="CL69" i="4" s="1"/>
  <c r="CM68" i="4"/>
  <c r="CL68" i="4"/>
  <c r="CK68" i="4"/>
  <c r="CJ68" i="4"/>
  <c r="CI68" i="4"/>
  <c r="CM67" i="4"/>
  <c r="CK67" i="4"/>
  <c r="CJ67" i="4"/>
  <c r="CI67" i="4"/>
  <c r="CL67" i="4" s="1"/>
  <c r="CL66" i="4"/>
  <c r="CK66" i="4"/>
  <c r="CM66" i="4" s="1"/>
  <c r="CJ66" i="4"/>
  <c r="CI66" i="4"/>
  <c r="CK65" i="4"/>
  <c r="CM65" i="4" s="1"/>
  <c r="CJ65" i="4"/>
  <c r="CI65" i="4"/>
  <c r="CL65" i="4" s="1"/>
  <c r="CM64" i="4"/>
  <c r="CL64" i="4"/>
  <c r="CK64" i="4"/>
  <c r="CJ64" i="4"/>
  <c r="CI64" i="4"/>
  <c r="CM63" i="4"/>
  <c r="CK63" i="4"/>
  <c r="CJ63" i="4"/>
  <c r="CI63" i="4"/>
  <c r="CL63" i="4" s="1"/>
  <c r="CL62" i="4"/>
  <c r="CK62" i="4"/>
  <c r="CM62" i="4" s="1"/>
  <c r="CJ62" i="4"/>
  <c r="CI62" i="4"/>
  <c r="CK61" i="4"/>
  <c r="CM61" i="4" s="1"/>
  <c r="CJ61" i="4"/>
  <c r="CI61" i="4"/>
  <c r="CL61" i="4" s="1"/>
  <c r="CM60" i="4"/>
  <c r="CL60" i="4"/>
  <c r="CK60" i="4"/>
  <c r="CJ60" i="4"/>
  <c r="CI60" i="4"/>
  <c r="CM59" i="4"/>
  <c r="CK59" i="4"/>
  <c r="CJ59" i="4"/>
  <c r="CI59" i="4"/>
  <c r="CL59" i="4" s="1"/>
  <c r="CL58" i="4"/>
  <c r="CK58" i="4"/>
  <c r="CM58" i="4" s="1"/>
  <c r="CJ58" i="4"/>
  <c r="CI58" i="4"/>
  <c r="CK57" i="4"/>
  <c r="CM57" i="4" s="1"/>
  <c r="CJ57" i="4"/>
  <c r="CI57" i="4"/>
  <c r="CL57" i="4" s="1"/>
  <c r="CM56" i="4"/>
  <c r="CL56" i="4"/>
  <c r="CK56" i="4"/>
  <c r="CJ56" i="4"/>
  <c r="CI56" i="4"/>
  <c r="CM55" i="4"/>
  <c r="CK55" i="4"/>
  <c r="CJ55" i="4"/>
  <c r="CI55" i="4"/>
  <c r="CL55" i="4" s="1"/>
  <c r="CL54" i="4"/>
  <c r="CK54" i="4"/>
  <c r="CM54" i="4" s="1"/>
  <c r="CJ54" i="4"/>
  <c r="CI54" i="4"/>
  <c r="CK53" i="4"/>
  <c r="CM53" i="4" s="1"/>
  <c r="CJ53" i="4"/>
  <c r="CI53" i="4"/>
  <c r="CL53" i="4" s="1"/>
  <c r="CM52" i="4"/>
  <c r="CL52" i="4"/>
  <c r="CK52" i="4"/>
  <c r="CJ52" i="4"/>
  <c r="CI52" i="4"/>
  <c r="CM51" i="4"/>
  <c r="CK51" i="4"/>
  <c r="CJ51" i="4"/>
  <c r="CI51" i="4"/>
  <c r="CL51" i="4" s="1"/>
  <c r="CL50" i="4"/>
  <c r="CK50" i="4"/>
  <c r="CM50" i="4" s="1"/>
  <c r="CJ50" i="4"/>
  <c r="CI50" i="4"/>
  <c r="CK49" i="4"/>
  <c r="CJ49" i="4"/>
  <c r="CI49" i="4"/>
  <c r="CM48" i="4"/>
  <c r="CL48" i="4"/>
  <c r="CK48" i="4"/>
  <c r="CJ48" i="4"/>
  <c r="CI48" i="4"/>
  <c r="CM47" i="4"/>
  <c r="CK47" i="4"/>
  <c r="CJ47" i="4"/>
  <c r="CI47" i="4"/>
  <c r="CL47" i="4" s="1"/>
  <c r="CL46" i="4"/>
  <c r="CK46" i="4"/>
  <c r="CM46" i="4" s="1"/>
  <c r="CJ46" i="4"/>
  <c r="CI46" i="4"/>
  <c r="CK45" i="4"/>
  <c r="CM45" i="4" s="1"/>
  <c r="CJ45" i="4"/>
  <c r="CI45" i="4"/>
  <c r="CL45" i="4" s="1"/>
  <c r="CM44" i="4"/>
  <c r="CL44" i="4"/>
  <c r="CK44" i="4"/>
  <c r="CJ44" i="4"/>
  <c r="CI44" i="4"/>
  <c r="CM43" i="4"/>
  <c r="CK43" i="4"/>
  <c r="CJ43" i="4"/>
  <c r="CI43" i="4"/>
  <c r="CL43" i="4" s="1"/>
  <c r="CL42" i="4"/>
  <c r="CK42" i="4"/>
  <c r="CM42" i="4" s="1"/>
  <c r="CJ42" i="4"/>
  <c r="CI42" i="4"/>
  <c r="CK41" i="4"/>
  <c r="CM41" i="4" s="1"/>
  <c r="CJ41" i="4"/>
  <c r="CI41" i="4"/>
  <c r="CL41" i="4" s="1"/>
  <c r="CM40" i="4"/>
  <c r="CL40" i="4"/>
  <c r="CK40" i="4"/>
  <c r="CJ40" i="4"/>
  <c r="CI40" i="4"/>
  <c r="CM39" i="4"/>
  <c r="CK39" i="4"/>
  <c r="CJ39" i="4"/>
  <c r="CI39" i="4"/>
  <c r="CL39" i="4" s="1"/>
  <c r="CL38" i="4"/>
  <c r="CK38" i="4"/>
  <c r="CM38" i="4" s="1"/>
  <c r="CJ38" i="4"/>
  <c r="CI38" i="4"/>
  <c r="CK37" i="4"/>
  <c r="CM37" i="4" s="1"/>
  <c r="CJ37" i="4"/>
  <c r="CI37" i="4"/>
  <c r="CL37" i="4" s="1"/>
  <c r="CM36" i="4"/>
  <c r="CL36" i="4"/>
  <c r="CK36" i="4"/>
  <c r="CJ36" i="4"/>
  <c r="CI36" i="4"/>
  <c r="CM35" i="4"/>
  <c r="CK35" i="4"/>
  <c r="CJ35" i="4"/>
  <c r="CI35" i="4"/>
  <c r="CL35" i="4" s="1"/>
  <c r="CL34" i="4"/>
  <c r="CK34" i="4"/>
  <c r="CM34" i="4" s="1"/>
  <c r="CJ34" i="4"/>
  <c r="CI34" i="4"/>
  <c r="CK33" i="4"/>
  <c r="CM33" i="4" s="1"/>
  <c r="CJ33" i="4"/>
  <c r="CI33" i="4"/>
  <c r="CL33" i="4" s="1"/>
  <c r="CM32" i="4"/>
  <c r="CL32" i="4"/>
  <c r="CK32" i="4"/>
  <c r="CJ32" i="4"/>
  <c r="CI32" i="4"/>
  <c r="CM31" i="4"/>
  <c r="CK31" i="4"/>
  <c r="CJ31" i="4"/>
  <c r="CI31" i="4"/>
  <c r="CL31" i="4" s="1"/>
  <c r="CL30" i="4"/>
  <c r="CK30" i="4"/>
  <c r="CM30" i="4" s="1"/>
  <c r="CJ30" i="4"/>
  <c r="CI30" i="4"/>
  <c r="CK29" i="4"/>
  <c r="CM29" i="4" s="1"/>
  <c r="CJ29" i="4"/>
  <c r="CI29" i="4"/>
  <c r="CL29" i="4" s="1"/>
  <c r="CK28" i="4"/>
  <c r="CJ28" i="4"/>
  <c r="CI28" i="4"/>
  <c r="CK27" i="4"/>
  <c r="CJ27" i="4"/>
  <c r="CI27" i="4"/>
  <c r="CK26" i="4"/>
  <c r="CJ26" i="4"/>
  <c r="CI26" i="4"/>
  <c r="CK25" i="4"/>
  <c r="CJ25" i="4"/>
  <c r="CI25" i="4"/>
  <c r="CK24" i="4"/>
  <c r="CJ24" i="4"/>
  <c r="CI24" i="4"/>
  <c r="CK23" i="4"/>
  <c r="CJ23" i="4"/>
  <c r="CI23" i="4"/>
  <c r="CK22" i="4"/>
  <c r="CJ22" i="4"/>
  <c r="CI22" i="4"/>
  <c r="CK21" i="4"/>
  <c r="CJ21" i="4"/>
  <c r="CI21" i="4"/>
  <c r="CK20" i="4"/>
  <c r="CJ20" i="4"/>
  <c r="CI20" i="4"/>
  <c r="CK19" i="4"/>
  <c r="CJ19" i="4"/>
  <c r="CI19" i="4"/>
  <c r="CK18" i="4"/>
  <c r="CJ18" i="4"/>
  <c r="CI18" i="4"/>
  <c r="CK17" i="4"/>
  <c r="CM17" i="4" s="1"/>
  <c r="CJ17" i="4"/>
  <c r="CI17" i="4"/>
  <c r="CL17" i="4" s="1"/>
  <c r="CM16" i="4"/>
  <c r="CL16" i="4"/>
  <c r="CK16" i="4"/>
  <c r="CJ16" i="4"/>
  <c r="CI16" i="4"/>
  <c r="CM15" i="4"/>
  <c r="CK15" i="4"/>
  <c r="CJ15" i="4"/>
  <c r="CI15" i="4"/>
  <c r="CL15" i="4" s="1"/>
  <c r="CK14" i="4"/>
  <c r="CJ14" i="4"/>
  <c r="CI14" i="4"/>
  <c r="CK13" i="4"/>
  <c r="CJ13" i="4"/>
  <c r="CI13" i="4"/>
  <c r="CK12" i="4"/>
  <c r="CJ12" i="4"/>
  <c r="CI12" i="4"/>
  <c r="CK11" i="4"/>
  <c r="CJ11" i="4"/>
  <c r="CI11" i="4"/>
  <c r="CK10" i="4"/>
  <c r="CJ10" i="4"/>
  <c r="CI10" i="4"/>
  <c r="CF170" i="4"/>
  <c r="CH170" i="4" s="1"/>
  <c r="CE170" i="4"/>
  <c r="CD170" i="4"/>
  <c r="CG170" i="4" s="1"/>
  <c r="CG169" i="4"/>
  <c r="CF169" i="4"/>
  <c r="CH169" i="4" s="1"/>
  <c r="CE169" i="4"/>
  <c r="CD169" i="4"/>
  <c r="CH168" i="4"/>
  <c r="CG168" i="4"/>
  <c r="CF168" i="4"/>
  <c r="CE168" i="4"/>
  <c r="CD168" i="4"/>
  <c r="CH167" i="4"/>
  <c r="CF167" i="4"/>
  <c r="CE167" i="4"/>
  <c r="CD167" i="4"/>
  <c r="CG167" i="4" s="1"/>
  <c r="CF166" i="4"/>
  <c r="CH166" i="4" s="1"/>
  <c r="CE166" i="4"/>
  <c r="CD166" i="4"/>
  <c r="CG166" i="4" s="1"/>
  <c r="CG165" i="4"/>
  <c r="CF165" i="4"/>
  <c r="CH165" i="4" s="1"/>
  <c r="CE165" i="4"/>
  <c r="CD165" i="4"/>
  <c r="CH164" i="4"/>
  <c r="CG164" i="4"/>
  <c r="CF164" i="4"/>
  <c r="CE164" i="4"/>
  <c r="CD164" i="4"/>
  <c r="CH163" i="4"/>
  <c r="CF163" i="4"/>
  <c r="CE163" i="4"/>
  <c r="CD163" i="4"/>
  <c r="CG163" i="4" s="1"/>
  <c r="CF162" i="4"/>
  <c r="CH162" i="4" s="1"/>
  <c r="CE162" i="4"/>
  <c r="CD162" i="4"/>
  <c r="CG162" i="4" s="1"/>
  <c r="CG161" i="4"/>
  <c r="CF161" i="4"/>
  <c r="CH161" i="4" s="1"/>
  <c r="CE161" i="4"/>
  <c r="CD161" i="4"/>
  <c r="CH160" i="4"/>
  <c r="CG160" i="4"/>
  <c r="CF160" i="4"/>
  <c r="CE160" i="4"/>
  <c r="CD160" i="4"/>
  <c r="CH159" i="4"/>
  <c r="CF159" i="4"/>
  <c r="CE159" i="4"/>
  <c r="CD159" i="4"/>
  <c r="CG159" i="4" s="1"/>
  <c r="CG158" i="4"/>
  <c r="CF158" i="4"/>
  <c r="CH158" i="4" s="1"/>
  <c r="CE158" i="4"/>
  <c r="CD158" i="4"/>
  <c r="CG157" i="4"/>
  <c r="CF157" i="4"/>
  <c r="CH157" i="4" s="1"/>
  <c r="CE157" i="4"/>
  <c r="CD157" i="4"/>
  <c r="CH156" i="4"/>
  <c r="CG156" i="4"/>
  <c r="CF156" i="4"/>
  <c r="CE156" i="4"/>
  <c r="CD156" i="4"/>
  <c r="CH155" i="4"/>
  <c r="CF155" i="4"/>
  <c r="CE155" i="4"/>
  <c r="CD155" i="4"/>
  <c r="CG155" i="4" s="1"/>
  <c r="CG154" i="4"/>
  <c r="CF154" i="4"/>
  <c r="CH154" i="4" s="1"/>
  <c r="CE154" i="4"/>
  <c r="CD154" i="4"/>
  <c r="CG153" i="4"/>
  <c r="CF153" i="4"/>
  <c r="CH153" i="4" s="1"/>
  <c r="CE153" i="4"/>
  <c r="CD153" i="4"/>
  <c r="CH152" i="4"/>
  <c r="CG152" i="4"/>
  <c r="CF152" i="4"/>
  <c r="CE152" i="4"/>
  <c r="CD152" i="4"/>
  <c r="CH151" i="4"/>
  <c r="CF151" i="4"/>
  <c r="CE151" i="4"/>
  <c r="CD151" i="4"/>
  <c r="CG151" i="4" s="1"/>
  <c r="CG150" i="4"/>
  <c r="CF150" i="4"/>
  <c r="CH150" i="4" s="1"/>
  <c r="CE150" i="4"/>
  <c r="CD150" i="4"/>
  <c r="CG149" i="4"/>
  <c r="CF149" i="4"/>
  <c r="CH149" i="4" s="1"/>
  <c r="CE149" i="4"/>
  <c r="CD149" i="4"/>
  <c r="CH148" i="4"/>
  <c r="CG148" i="4"/>
  <c r="CF148" i="4"/>
  <c r="CE148" i="4"/>
  <c r="CD148" i="4"/>
  <c r="CF147" i="4"/>
  <c r="CE147" i="4"/>
  <c r="CD147" i="4"/>
  <c r="CF146" i="4"/>
  <c r="CE146" i="4"/>
  <c r="CD146" i="4"/>
  <c r="CF145" i="4"/>
  <c r="CE145" i="4"/>
  <c r="CD145" i="4"/>
  <c r="CF144" i="4"/>
  <c r="CE144" i="4"/>
  <c r="CD144" i="4"/>
  <c r="CH143" i="4"/>
  <c r="CF143" i="4"/>
  <c r="CE143" i="4"/>
  <c r="CD143" i="4"/>
  <c r="CG143" i="4" s="1"/>
  <c r="CG142" i="4"/>
  <c r="CF142" i="4"/>
  <c r="CH142" i="4" s="1"/>
  <c r="CE142" i="4"/>
  <c r="CD142" i="4"/>
  <c r="CG141" i="4"/>
  <c r="CF141" i="4"/>
  <c r="CH141" i="4" s="1"/>
  <c r="CE141" i="4"/>
  <c r="CD141" i="4"/>
  <c r="CH140" i="4"/>
  <c r="CG140" i="4"/>
  <c r="CF140" i="4"/>
  <c r="CE140" i="4"/>
  <c r="CD140" i="4"/>
  <c r="CH139" i="4"/>
  <c r="CF139" i="4"/>
  <c r="CE139" i="4"/>
  <c r="CD139" i="4"/>
  <c r="CG139" i="4" s="1"/>
  <c r="CG138" i="4"/>
  <c r="CF138" i="4"/>
  <c r="CH138" i="4" s="1"/>
  <c r="CE138" i="4"/>
  <c r="CD138" i="4"/>
  <c r="CG137" i="4"/>
  <c r="CF137" i="4"/>
  <c r="CH137" i="4" s="1"/>
  <c r="CE137" i="4"/>
  <c r="CD137" i="4"/>
  <c r="CH136" i="4"/>
  <c r="CG136" i="4"/>
  <c r="CF136" i="4"/>
  <c r="CE136" i="4"/>
  <c r="CD136" i="4"/>
  <c r="CH135" i="4"/>
  <c r="CF135" i="4"/>
  <c r="CE135" i="4"/>
  <c r="CD135" i="4"/>
  <c r="CG135" i="4" s="1"/>
  <c r="CG134" i="4"/>
  <c r="CF134" i="4"/>
  <c r="CH134" i="4" s="1"/>
  <c r="CE134" i="4"/>
  <c r="CD134" i="4"/>
  <c r="CG133" i="4"/>
  <c r="CF133" i="4"/>
  <c r="CH133" i="4" s="1"/>
  <c r="CE133" i="4"/>
  <c r="CD133" i="4"/>
  <c r="CH132" i="4"/>
  <c r="CG132" i="4"/>
  <c r="CF132" i="4"/>
  <c r="CE132" i="4"/>
  <c r="CD132" i="4"/>
  <c r="CF131" i="4"/>
  <c r="CE131" i="4"/>
  <c r="CD131" i="4"/>
  <c r="CG130" i="4"/>
  <c r="CF130" i="4"/>
  <c r="CH130" i="4" s="1"/>
  <c r="CE130" i="4"/>
  <c r="CD130" i="4"/>
  <c r="CG129" i="4"/>
  <c r="CF129" i="4"/>
  <c r="CH129" i="4" s="1"/>
  <c r="CE129" i="4"/>
  <c r="CD129" i="4"/>
  <c r="CF128" i="4"/>
  <c r="CE128" i="4"/>
  <c r="CD128" i="4"/>
  <c r="CF127" i="4"/>
  <c r="CE127" i="4"/>
  <c r="CD127" i="4"/>
  <c r="CG126" i="4"/>
  <c r="CF126" i="4"/>
  <c r="CH126" i="4" s="1"/>
  <c r="CE126" i="4"/>
  <c r="CD126" i="4"/>
  <c r="CG125" i="4"/>
  <c r="CF125" i="4"/>
  <c r="CH125" i="4" s="1"/>
  <c r="CE125" i="4"/>
  <c r="CD125" i="4"/>
  <c r="CF124" i="4"/>
  <c r="CE124" i="4"/>
  <c r="CD124" i="4"/>
  <c r="CF123" i="4"/>
  <c r="CE123" i="4"/>
  <c r="CD123" i="4"/>
  <c r="CF122" i="4"/>
  <c r="CE122" i="4"/>
  <c r="CD122" i="4"/>
  <c r="CF121" i="4"/>
  <c r="CE121" i="4"/>
  <c r="CD121" i="4"/>
  <c r="CH120" i="4"/>
  <c r="CG120" i="4"/>
  <c r="CF120" i="4"/>
  <c r="CE120" i="4"/>
  <c r="CD120" i="4"/>
  <c r="CF119" i="4"/>
  <c r="CE119" i="4"/>
  <c r="CD119" i="4"/>
  <c r="CG118" i="4"/>
  <c r="CF118" i="4"/>
  <c r="CH118" i="4" s="1"/>
  <c r="CE118" i="4"/>
  <c r="CD118" i="4"/>
  <c r="CG117" i="4"/>
  <c r="CF117" i="4"/>
  <c r="CH117" i="4" s="1"/>
  <c r="CE117" i="4"/>
  <c r="CD117" i="4"/>
  <c r="CH116" i="4"/>
  <c r="CG116" i="4"/>
  <c r="CF116" i="4"/>
  <c r="CE116" i="4"/>
  <c r="CD116" i="4"/>
  <c r="CH115" i="4"/>
  <c r="CF115" i="4"/>
  <c r="CE115" i="4"/>
  <c r="CD115" i="4"/>
  <c r="CG115" i="4" s="1"/>
  <c r="CG114" i="4"/>
  <c r="CF114" i="4"/>
  <c r="CH114" i="4" s="1"/>
  <c r="CE114" i="4"/>
  <c r="CD114" i="4"/>
  <c r="CG113" i="4"/>
  <c r="CF113" i="4"/>
  <c r="CH113" i="4" s="1"/>
  <c r="CE113" i="4"/>
  <c r="CD113" i="4"/>
  <c r="CH112" i="4"/>
  <c r="CG112" i="4"/>
  <c r="CF112" i="4"/>
  <c r="CE112" i="4"/>
  <c r="CD112" i="4"/>
  <c r="CH111" i="4"/>
  <c r="CF111" i="4"/>
  <c r="CE111" i="4"/>
  <c r="CD111" i="4"/>
  <c r="CG111" i="4" s="1"/>
  <c r="CG110" i="4"/>
  <c r="CF110" i="4"/>
  <c r="CH110" i="4" s="1"/>
  <c r="CE110" i="4"/>
  <c r="CD110" i="4"/>
  <c r="CG109" i="4"/>
  <c r="CF109" i="4"/>
  <c r="CH109" i="4" s="1"/>
  <c r="CE109" i="4"/>
  <c r="CD109" i="4"/>
  <c r="CF108" i="4"/>
  <c r="CE108" i="4"/>
  <c r="CD108" i="4"/>
  <c r="CF107" i="4"/>
  <c r="CE107" i="4"/>
  <c r="CD107" i="4"/>
  <c r="CF106" i="4"/>
  <c r="CE106" i="4"/>
  <c r="CD106" i="4"/>
  <c r="CF105" i="4"/>
  <c r="CE105" i="4"/>
  <c r="CD105" i="4"/>
  <c r="CF104" i="4"/>
  <c r="CE104" i="4"/>
  <c r="CD104" i="4"/>
  <c r="CF103" i="4"/>
  <c r="CE103" i="4"/>
  <c r="CD103" i="4"/>
  <c r="CF102" i="4"/>
  <c r="CE102" i="4"/>
  <c r="CD102" i="4"/>
  <c r="CF101" i="4"/>
  <c r="CE101" i="4"/>
  <c r="CD101" i="4"/>
  <c r="CF100" i="4"/>
  <c r="CE100" i="4"/>
  <c r="CD100" i="4"/>
  <c r="CF99" i="4"/>
  <c r="CE99" i="4"/>
  <c r="CD99" i="4"/>
  <c r="CF98" i="4"/>
  <c r="CE98" i="4"/>
  <c r="CD98" i="4"/>
  <c r="CG97" i="4"/>
  <c r="CF97" i="4"/>
  <c r="CH97" i="4" s="1"/>
  <c r="CE97" i="4"/>
  <c r="CD97" i="4"/>
  <c r="CF96" i="4"/>
  <c r="CE96" i="4"/>
  <c r="CD96" i="4"/>
  <c r="CF95" i="4"/>
  <c r="CE95" i="4"/>
  <c r="CD95" i="4"/>
  <c r="CF94" i="4"/>
  <c r="CE94" i="4"/>
  <c r="CD94" i="4"/>
  <c r="CF93" i="4"/>
  <c r="CE93" i="4"/>
  <c r="CD93" i="4"/>
  <c r="CH92" i="4"/>
  <c r="CG92" i="4"/>
  <c r="CF92" i="4"/>
  <c r="CE92" i="4"/>
  <c r="CD92" i="4"/>
  <c r="CF91" i="4"/>
  <c r="CE91" i="4"/>
  <c r="CD91" i="4"/>
  <c r="CG90" i="4"/>
  <c r="CF90" i="4"/>
  <c r="CH90" i="4" s="1"/>
  <c r="CE90" i="4"/>
  <c r="CD90" i="4"/>
  <c r="CG89" i="4"/>
  <c r="CF89" i="4"/>
  <c r="CH89" i="4" s="1"/>
  <c r="CE89" i="4"/>
  <c r="CD89" i="4"/>
  <c r="CH88" i="4"/>
  <c r="CG88" i="4"/>
  <c r="CF88" i="4"/>
  <c r="CE88" i="4"/>
  <c r="CD88" i="4"/>
  <c r="CH87" i="4"/>
  <c r="CF87" i="4"/>
  <c r="CE87" i="4"/>
  <c r="CD87" i="4"/>
  <c r="CG87" i="4" s="1"/>
  <c r="CG86" i="4"/>
  <c r="CF86" i="4"/>
  <c r="CH86" i="4" s="1"/>
  <c r="CE86" i="4"/>
  <c r="CD86" i="4"/>
  <c r="CG85" i="4"/>
  <c r="CF85" i="4"/>
  <c r="CH85" i="4" s="1"/>
  <c r="CE85" i="4"/>
  <c r="CD85" i="4"/>
  <c r="CH84" i="4"/>
  <c r="CG84" i="4"/>
  <c r="CF84" i="4"/>
  <c r="CE84" i="4"/>
  <c r="CD84" i="4"/>
  <c r="CH83" i="4"/>
  <c r="CF83" i="4"/>
  <c r="CE83" i="4"/>
  <c r="CD83" i="4"/>
  <c r="CG83" i="4" s="1"/>
  <c r="CG82" i="4"/>
  <c r="CF82" i="4"/>
  <c r="CH82" i="4" s="1"/>
  <c r="CE82" i="4"/>
  <c r="CD82" i="4"/>
  <c r="CG81" i="4"/>
  <c r="CF81" i="4"/>
  <c r="CH81" i="4" s="1"/>
  <c r="CE81" i="4"/>
  <c r="CD81" i="4"/>
  <c r="CH80" i="4"/>
  <c r="CG80" i="4"/>
  <c r="CF80" i="4"/>
  <c r="CE80" i="4"/>
  <c r="CD80" i="4"/>
  <c r="CH79" i="4"/>
  <c r="CF79" i="4"/>
  <c r="CE79" i="4"/>
  <c r="CD79" i="4"/>
  <c r="CG79" i="4" s="1"/>
  <c r="CG78" i="4"/>
  <c r="CF78" i="4"/>
  <c r="CH78" i="4" s="1"/>
  <c r="CE78" i="4"/>
  <c r="CD78" i="4"/>
  <c r="CG77" i="4"/>
  <c r="CF77" i="4"/>
  <c r="CH77" i="4" s="1"/>
  <c r="CE77" i="4"/>
  <c r="CD77" i="4"/>
  <c r="CH76" i="4"/>
  <c r="CG76" i="4"/>
  <c r="CF76" i="4"/>
  <c r="CE76" i="4"/>
  <c r="CD76" i="4"/>
  <c r="CH75" i="4"/>
  <c r="CF75" i="4"/>
  <c r="CE75" i="4"/>
  <c r="CD75" i="4"/>
  <c r="CG75" i="4" s="1"/>
  <c r="CG74" i="4"/>
  <c r="CF74" i="4"/>
  <c r="CH74" i="4" s="1"/>
  <c r="CE74" i="4"/>
  <c r="CD74" i="4"/>
  <c r="CG73" i="4"/>
  <c r="CF73" i="4"/>
  <c r="CH73" i="4" s="1"/>
  <c r="CE73" i="4"/>
  <c r="CD73" i="4"/>
  <c r="CH72" i="4"/>
  <c r="CG72" i="4"/>
  <c r="CF72" i="4"/>
  <c r="CE72" i="4"/>
  <c r="CD72" i="4"/>
  <c r="CH71" i="4"/>
  <c r="CF71" i="4"/>
  <c r="CE71" i="4"/>
  <c r="CD71" i="4"/>
  <c r="CG71" i="4" s="1"/>
  <c r="CG70" i="4"/>
  <c r="CF70" i="4"/>
  <c r="CH70" i="4" s="1"/>
  <c r="CE70" i="4"/>
  <c r="CD70" i="4"/>
  <c r="CG69" i="4"/>
  <c r="CF69" i="4"/>
  <c r="CH69" i="4" s="1"/>
  <c r="CE69" i="4"/>
  <c r="CD69" i="4"/>
  <c r="CH68" i="4"/>
  <c r="CG68" i="4"/>
  <c r="CF68" i="4"/>
  <c r="CE68" i="4"/>
  <c r="CD68" i="4"/>
  <c r="CH67" i="4"/>
  <c r="CF67" i="4"/>
  <c r="CE67" i="4"/>
  <c r="CD67" i="4"/>
  <c r="CG67" i="4" s="1"/>
  <c r="CG66" i="4"/>
  <c r="CF66" i="4"/>
  <c r="CH66" i="4" s="1"/>
  <c r="CE66" i="4"/>
  <c r="CD66" i="4"/>
  <c r="CG65" i="4"/>
  <c r="CF65" i="4"/>
  <c r="CH65" i="4" s="1"/>
  <c r="CE65" i="4"/>
  <c r="CD65" i="4"/>
  <c r="CH64" i="4"/>
  <c r="CG64" i="4"/>
  <c r="CF64" i="4"/>
  <c r="CE64" i="4"/>
  <c r="CD64" i="4"/>
  <c r="CH63" i="4"/>
  <c r="CF63" i="4"/>
  <c r="CE63" i="4"/>
  <c r="CD63" i="4"/>
  <c r="CG63" i="4" s="1"/>
  <c r="CG62" i="4"/>
  <c r="CF62" i="4"/>
  <c r="CH62" i="4" s="1"/>
  <c r="CE62" i="4"/>
  <c r="CD62" i="4"/>
  <c r="CG61" i="4"/>
  <c r="CF61" i="4"/>
  <c r="CH61" i="4" s="1"/>
  <c r="CE61" i="4"/>
  <c r="CD61" i="4"/>
  <c r="CH60" i="4"/>
  <c r="CG60" i="4"/>
  <c r="CF60" i="4"/>
  <c r="CE60" i="4"/>
  <c r="CD60" i="4"/>
  <c r="CH59" i="4"/>
  <c r="CF59" i="4"/>
  <c r="CE59" i="4"/>
  <c r="CD59" i="4"/>
  <c r="CG59" i="4" s="1"/>
  <c r="CG58" i="4"/>
  <c r="CF58" i="4"/>
  <c r="CH58" i="4" s="1"/>
  <c r="CE58" i="4"/>
  <c r="CD58" i="4"/>
  <c r="CG57" i="4"/>
  <c r="CF57" i="4"/>
  <c r="CH57" i="4" s="1"/>
  <c r="CE57" i="4"/>
  <c r="CD57" i="4"/>
  <c r="CH56" i="4"/>
  <c r="CG56" i="4"/>
  <c r="CF56" i="4"/>
  <c r="CE56" i="4"/>
  <c r="CD56" i="4"/>
  <c r="CH55" i="4"/>
  <c r="CF55" i="4"/>
  <c r="CE55" i="4"/>
  <c r="CD55" i="4"/>
  <c r="CG55" i="4" s="1"/>
  <c r="CG54" i="4"/>
  <c r="CF54" i="4"/>
  <c r="CH54" i="4" s="1"/>
  <c r="CE54" i="4"/>
  <c r="CD54" i="4"/>
  <c r="CG53" i="4"/>
  <c r="CF53" i="4"/>
  <c r="CH53" i="4" s="1"/>
  <c r="CE53" i="4"/>
  <c r="CD53" i="4"/>
  <c r="CH52" i="4"/>
  <c r="CG52" i="4"/>
  <c r="CF52" i="4"/>
  <c r="CE52" i="4"/>
  <c r="CD52" i="4"/>
  <c r="CH51" i="4"/>
  <c r="CF51" i="4"/>
  <c r="CE51" i="4"/>
  <c r="CD51" i="4"/>
  <c r="CG51" i="4" s="1"/>
  <c r="CG50" i="4"/>
  <c r="CF50" i="4"/>
  <c r="CH50" i="4" s="1"/>
  <c r="CE50" i="4"/>
  <c r="CD50" i="4"/>
  <c r="CF49" i="4"/>
  <c r="CE49" i="4"/>
  <c r="CD49" i="4"/>
  <c r="CH48" i="4"/>
  <c r="CF48" i="4"/>
  <c r="CE48" i="4"/>
  <c r="CD48" i="4"/>
  <c r="CG48" i="4" s="1"/>
  <c r="CH47" i="4"/>
  <c r="CF47" i="4"/>
  <c r="CE47" i="4"/>
  <c r="CD47" i="4"/>
  <c r="CG47" i="4" s="1"/>
  <c r="CG46" i="4"/>
  <c r="CF46" i="4"/>
  <c r="CH46" i="4" s="1"/>
  <c r="CE46" i="4"/>
  <c r="CD46" i="4"/>
  <c r="CG45" i="4"/>
  <c r="CF45" i="4"/>
  <c r="CH45" i="4" s="1"/>
  <c r="CE45" i="4"/>
  <c r="CD45" i="4"/>
  <c r="CH44" i="4"/>
  <c r="CF44" i="4"/>
  <c r="CE44" i="4"/>
  <c r="CD44" i="4"/>
  <c r="CG44" i="4" s="1"/>
  <c r="CH43" i="4"/>
  <c r="CF43" i="4"/>
  <c r="CE43" i="4"/>
  <c r="CD43" i="4"/>
  <c r="CG43" i="4" s="1"/>
  <c r="CG42" i="4"/>
  <c r="CF42" i="4"/>
  <c r="CH42" i="4" s="1"/>
  <c r="CE42" i="4"/>
  <c r="CD42" i="4"/>
  <c r="CG41" i="4"/>
  <c r="CF41" i="4"/>
  <c r="CH41" i="4" s="1"/>
  <c r="CE41" i="4"/>
  <c r="CD41" i="4"/>
  <c r="CH40" i="4"/>
  <c r="CG40" i="4"/>
  <c r="CF40" i="4"/>
  <c r="CE40" i="4"/>
  <c r="CD40" i="4"/>
  <c r="CH39" i="4"/>
  <c r="CF39" i="4"/>
  <c r="CE39" i="4"/>
  <c r="CD39" i="4"/>
  <c r="CG39" i="4" s="1"/>
  <c r="CG38" i="4"/>
  <c r="CF38" i="4"/>
  <c r="CH38" i="4" s="1"/>
  <c r="CE38" i="4"/>
  <c r="CD38" i="4"/>
  <c r="CG37" i="4"/>
  <c r="CF37" i="4"/>
  <c r="CH37" i="4" s="1"/>
  <c r="CE37" i="4"/>
  <c r="CD37" i="4"/>
  <c r="CH36" i="4"/>
  <c r="CG36" i="4"/>
  <c r="CF36" i="4"/>
  <c r="CE36" i="4"/>
  <c r="CD36" i="4"/>
  <c r="CH35" i="4"/>
  <c r="CF35" i="4"/>
  <c r="CE35" i="4"/>
  <c r="CD35" i="4"/>
  <c r="CG35" i="4" s="1"/>
  <c r="CG34" i="4"/>
  <c r="CF34" i="4"/>
  <c r="CH34" i="4" s="1"/>
  <c r="CE34" i="4"/>
  <c r="CD34" i="4"/>
  <c r="CG33" i="4"/>
  <c r="CF33" i="4"/>
  <c r="CH33" i="4" s="1"/>
  <c r="CE33" i="4"/>
  <c r="CD33" i="4"/>
  <c r="CH32" i="4"/>
  <c r="CF32" i="4"/>
  <c r="CE32" i="4"/>
  <c r="CD32" i="4"/>
  <c r="CG32" i="4" s="1"/>
  <c r="CH31" i="4"/>
  <c r="CF31" i="4"/>
  <c r="CE31" i="4"/>
  <c r="CD31" i="4"/>
  <c r="CG31" i="4" s="1"/>
  <c r="CG30" i="4"/>
  <c r="CF30" i="4"/>
  <c r="CH30" i="4" s="1"/>
  <c r="CE30" i="4"/>
  <c r="CD30" i="4"/>
  <c r="CG29" i="4"/>
  <c r="CF29" i="4"/>
  <c r="CH29" i="4" s="1"/>
  <c r="CE29" i="4"/>
  <c r="CD29" i="4"/>
  <c r="CF28" i="4"/>
  <c r="CE28" i="4"/>
  <c r="CD28" i="4"/>
  <c r="CF27" i="4"/>
  <c r="CE27" i="4"/>
  <c r="CD27" i="4"/>
  <c r="CF26" i="4"/>
  <c r="CE26" i="4"/>
  <c r="CD26" i="4"/>
  <c r="CF25" i="4"/>
  <c r="CE25" i="4"/>
  <c r="CD25" i="4"/>
  <c r="CF24" i="4"/>
  <c r="CE24" i="4"/>
  <c r="CD24" i="4"/>
  <c r="CF23" i="4"/>
  <c r="CE23" i="4"/>
  <c r="CD23" i="4"/>
  <c r="CF22" i="4"/>
  <c r="CE22" i="4"/>
  <c r="CD22" i="4"/>
  <c r="CF21" i="4"/>
  <c r="CE21" i="4"/>
  <c r="CD21" i="4"/>
  <c r="CF20" i="4"/>
  <c r="CE20" i="4"/>
  <c r="CD20" i="4"/>
  <c r="CF19" i="4"/>
  <c r="CE19" i="4"/>
  <c r="CD19" i="4"/>
  <c r="CF18" i="4"/>
  <c r="CE18" i="4"/>
  <c r="CD18" i="4"/>
  <c r="CG17" i="4"/>
  <c r="CF17" i="4"/>
  <c r="CH17" i="4" s="1"/>
  <c r="CE17" i="4"/>
  <c r="CD17" i="4"/>
  <c r="CH16" i="4"/>
  <c r="CF16" i="4"/>
  <c r="CE16" i="4"/>
  <c r="CD16" i="4"/>
  <c r="CG16" i="4" s="1"/>
  <c r="CH15" i="4"/>
  <c r="CF15" i="4"/>
  <c r="CE15" i="4"/>
  <c r="CD15" i="4"/>
  <c r="CG15" i="4" s="1"/>
  <c r="CF14" i="4"/>
  <c r="CE14" i="4"/>
  <c r="CD14" i="4"/>
  <c r="CF13" i="4"/>
  <c r="CE13" i="4"/>
  <c r="CD13" i="4"/>
  <c r="CF12" i="4"/>
  <c r="CE12" i="4"/>
  <c r="CD12" i="4"/>
  <c r="CF11" i="4"/>
  <c r="CE11" i="4"/>
  <c r="CD11" i="4"/>
  <c r="CF10" i="4"/>
  <c r="CE10" i="4"/>
  <c r="CD10" i="4"/>
  <c r="CH8" i="4"/>
  <c r="CG8" i="4"/>
  <c r="CF8" i="4"/>
  <c r="CE8" i="4"/>
  <c r="CD8" i="4"/>
  <c r="CF7" i="4"/>
  <c r="CH7" i="4" s="1"/>
  <c r="CE7" i="4"/>
  <c r="CD7" i="4"/>
  <c r="CG7" i="4" s="1"/>
  <c r="CG6" i="4"/>
  <c r="CF6" i="4"/>
  <c r="CH6" i="4" s="1"/>
  <c r="CE6" i="4"/>
  <c r="CD6" i="4"/>
  <c r="CH5" i="4"/>
  <c r="CG5" i="4"/>
  <c r="CF5" i="4"/>
  <c r="CE5" i="4"/>
  <c r="CD5" i="4"/>
  <c r="CF4" i="4"/>
  <c r="CE4" i="4"/>
  <c r="CD4" i="4"/>
  <c r="CA170" i="4"/>
  <c r="CC170" i="4" s="1"/>
  <c r="BZ170" i="4"/>
  <c r="BY170" i="4"/>
  <c r="CB170" i="4" s="1"/>
  <c r="CB169" i="4"/>
  <c r="CA169" i="4"/>
  <c r="CC169" i="4" s="1"/>
  <c r="BZ169" i="4"/>
  <c r="BY169" i="4"/>
  <c r="CB168" i="4"/>
  <c r="CA168" i="4"/>
  <c r="CC168" i="4" s="1"/>
  <c r="BZ168" i="4"/>
  <c r="BY168" i="4"/>
  <c r="CB167" i="4"/>
  <c r="CA167" i="4"/>
  <c r="CC167" i="4" s="1"/>
  <c r="BZ167" i="4"/>
  <c r="BY167" i="4"/>
  <c r="CA166" i="4"/>
  <c r="CC166" i="4" s="1"/>
  <c r="BZ166" i="4"/>
  <c r="BY166" i="4"/>
  <c r="CB166" i="4" s="1"/>
  <c r="CA165" i="4"/>
  <c r="CC165" i="4" s="1"/>
  <c r="BZ165" i="4"/>
  <c r="BY165" i="4"/>
  <c r="CB165" i="4" s="1"/>
  <c r="CB164" i="4"/>
  <c r="CA164" i="4"/>
  <c r="CC164" i="4" s="1"/>
  <c r="BZ164" i="4"/>
  <c r="BY164" i="4"/>
  <c r="CB163" i="4"/>
  <c r="CA163" i="4"/>
  <c r="CC163" i="4" s="1"/>
  <c r="BZ163" i="4"/>
  <c r="BY163" i="4"/>
  <c r="CC162" i="4"/>
  <c r="CA162" i="4"/>
  <c r="BZ162" i="4"/>
  <c r="BY162" i="4"/>
  <c r="CB162" i="4" s="1"/>
  <c r="CA161" i="4"/>
  <c r="CC161" i="4" s="1"/>
  <c r="BZ161" i="4"/>
  <c r="BY161" i="4"/>
  <c r="CB161" i="4" s="1"/>
  <c r="CB160" i="4"/>
  <c r="CA160" i="4"/>
  <c r="CC160" i="4" s="1"/>
  <c r="BZ160" i="4"/>
  <c r="BY160" i="4"/>
  <c r="CB159" i="4"/>
  <c r="CA159" i="4"/>
  <c r="CC159" i="4" s="1"/>
  <c r="BZ159" i="4"/>
  <c r="BY159" i="4"/>
  <c r="CC158" i="4"/>
  <c r="CA158" i="4"/>
  <c r="BZ158" i="4"/>
  <c r="BY158" i="4"/>
  <c r="CB158" i="4" s="1"/>
  <c r="CC157" i="4"/>
  <c r="CA157" i="4"/>
  <c r="BZ157" i="4"/>
  <c r="BY157" i="4"/>
  <c r="CB157" i="4" s="1"/>
  <c r="CA156" i="4"/>
  <c r="CC156" i="4" s="1"/>
  <c r="BZ156" i="4"/>
  <c r="BY156" i="4"/>
  <c r="CB156" i="4" s="1"/>
  <c r="CB155" i="4"/>
  <c r="CA155" i="4"/>
  <c r="CC155" i="4" s="1"/>
  <c r="BZ155" i="4"/>
  <c r="BY155" i="4"/>
  <c r="CC154" i="4"/>
  <c r="CA154" i="4"/>
  <c r="BZ154" i="4"/>
  <c r="BY154" i="4"/>
  <c r="CB154" i="4" s="1"/>
  <c r="CC153" i="4"/>
  <c r="CA153" i="4"/>
  <c r="BZ153" i="4"/>
  <c r="BY153" i="4"/>
  <c r="CB153" i="4" s="1"/>
  <c r="CB152" i="4"/>
  <c r="CA152" i="4"/>
  <c r="CC152" i="4" s="1"/>
  <c r="BZ152" i="4"/>
  <c r="BY152" i="4"/>
  <c r="CB151" i="4"/>
  <c r="CA151" i="4"/>
  <c r="CC151" i="4" s="1"/>
  <c r="BZ151" i="4"/>
  <c r="BY151" i="4"/>
  <c r="CC150" i="4"/>
  <c r="CA150" i="4"/>
  <c r="BZ150" i="4"/>
  <c r="BY150" i="4"/>
  <c r="CB150" i="4" s="1"/>
  <c r="CC149" i="4"/>
  <c r="CA149" i="4"/>
  <c r="BZ149" i="4"/>
  <c r="BY149" i="4"/>
  <c r="CB149" i="4" s="1"/>
  <c r="CB148" i="4"/>
  <c r="CA148" i="4"/>
  <c r="CC148" i="4" s="1"/>
  <c r="BZ148" i="4"/>
  <c r="BY148" i="4"/>
  <c r="CA147" i="4"/>
  <c r="BZ147" i="4"/>
  <c r="BY147" i="4"/>
  <c r="CA146" i="4"/>
  <c r="BZ146" i="4"/>
  <c r="BY146" i="4"/>
  <c r="CA145" i="4"/>
  <c r="BZ145" i="4"/>
  <c r="BY145" i="4"/>
  <c r="CA144" i="4"/>
  <c r="BZ144" i="4"/>
  <c r="BY144" i="4"/>
  <c r="CB143" i="4"/>
  <c r="CA143" i="4"/>
  <c r="CC143" i="4" s="1"/>
  <c r="BZ143" i="4"/>
  <c r="BY143" i="4"/>
  <c r="CC142" i="4"/>
  <c r="CA142" i="4"/>
  <c r="BZ142" i="4"/>
  <c r="BY142" i="4"/>
  <c r="CB142" i="4" s="1"/>
  <c r="CC141" i="4"/>
  <c r="CA141" i="4"/>
  <c r="BZ141" i="4"/>
  <c r="BY141" i="4"/>
  <c r="CB141" i="4" s="1"/>
  <c r="CB140" i="4"/>
  <c r="CA140" i="4"/>
  <c r="CC140" i="4" s="1"/>
  <c r="BZ140" i="4"/>
  <c r="BY140" i="4"/>
  <c r="CB139" i="4"/>
  <c r="CA139" i="4"/>
  <c r="CC139" i="4" s="1"/>
  <c r="BZ139" i="4"/>
  <c r="BY139" i="4"/>
  <c r="CC138" i="4"/>
  <c r="CA138" i="4"/>
  <c r="BZ138" i="4"/>
  <c r="BY138" i="4"/>
  <c r="CB138" i="4" s="1"/>
  <c r="CC137" i="4"/>
  <c r="CA137" i="4"/>
  <c r="BZ137" i="4"/>
  <c r="BY137" i="4"/>
  <c r="CB137" i="4" s="1"/>
  <c r="CB136" i="4"/>
  <c r="CA136" i="4"/>
  <c r="CC136" i="4" s="1"/>
  <c r="BZ136" i="4"/>
  <c r="BY136" i="4"/>
  <c r="CB135" i="4"/>
  <c r="CA135" i="4"/>
  <c r="CC135" i="4" s="1"/>
  <c r="BZ135" i="4"/>
  <c r="BY135" i="4"/>
  <c r="CC134" i="4"/>
  <c r="CA134" i="4"/>
  <c r="BZ134" i="4"/>
  <c r="BY134" i="4"/>
  <c r="CB134" i="4" s="1"/>
  <c r="CC133" i="4"/>
  <c r="CA133" i="4"/>
  <c r="BZ133" i="4"/>
  <c r="BY133" i="4"/>
  <c r="CB133" i="4" s="1"/>
  <c r="CB132" i="4"/>
  <c r="CA132" i="4"/>
  <c r="CC132" i="4" s="1"/>
  <c r="BZ132" i="4"/>
  <c r="BY132" i="4"/>
  <c r="CA131" i="4"/>
  <c r="BZ131" i="4"/>
  <c r="BY131" i="4"/>
  <c r="CC130" i="4"/>
  <c r="CA130" i="4"/>
  <c r="BZ130" i="4"/>
  <c r="BY130" i="4"/>
  <c r="CB130" i="4" s="1"/>
  <c r="CC129" i="4"/>
  <c r="CA129" i="4"/>
  <c r="BZ129" i="4"/>
  <c r="BY129" i="4"/>
  <c r="CB129" i="4" s="1"/>
  <c r="CA128" i="4"/>
  <c r="BZ128" i="4"/>
  <c r="BY128" i="4"/>
  <c r="CA127" i="4"/>
  <c r="BZ127" i="4"/>
  <c r="BY127" i="4"/>
  <c r="CC126" i="4"/>
  <c r="CA126" i="4"/>
  <c r="BZ126" i="4"/>
  <c r="BY126" i="4"/>
  <c r="CB126" i="4" s="1"/>
  <c r="CC125" i="4"/>
  <c r="CA125" i="4"/>
  <c r="BZ125" i="4"/>
  <c r="BY125" i="4"/>
  <c r="CB125" i="4" s="1"/>
  <c r="CA124" i="4"/>
  <c r="BZ124" i="4"/>
  <c r="BY124" i="4"/>
  <c r="CA123" i="4"/>
  <c r="BZ123" i="4"/>
  <c r="BY123" i="4"/>
  <c r="CA122" i="4"/>
  <c r="BZ122" i="4"/>
  <c r="BY122" i="4"/>
  <c r="CA121" i="4"/>
  <c r="BZ121" i="4"/>
  <c r="BY121" i="4"/>
  <c r="CB120" i="4"/>
  <c r="CA120" i="4"/>
  <c r="CC120" i="4" s="1"/>
  <c r="BZ120" i="4"/>
  <c r="BY120" i="4"/>
  <c r="CA119" i="4"/>
  <c r="BZ119" i="4"/>
  <c r="BY119" i="4"/>
  <c r="CC118" i="4"/>
  <c r="CA118" i="4"/>
  <c r="BZ118" i="4"/>
  <c r="BY118" i="4"/>
  <c r="CB118" i="4" s="1"/>
  <c r="CC117" i="4"/>
  <c r="CA117" i="4"/>
  <c r="BZ117" i="4"/>
  <c r="BY117" i="4"/>
  <c r="CB117" i="4" s="1"/>
  <c r="CB116" i="4"/>
  <c r="CA116" i="4"/>
  <c r="CC116" i="4" s="1"/>
  <c r="BZ116" i="4"/>
  <c r="BY116" i="4"/>
  <c r="CB115" i="4"/>
  <c r="CA115" i="4"/>
  <c r="CC115" i="4" s="1"/>
  <c r="BZ115" i="4"/>
  <c r="BY115" i="4"/>
  <c r="CC114" i="4"/>
  <c r="CA114" i="4"/>
  <c r="BZ114" i="4"/>
  <c r="BY114" i="4"/>
  <c r="CB114" i="4" s="1"/>
  <c r="CC113" i="4"/>
  <c r="CA113" i="4"/>
  <c r="BZ113" i="4"/>
  <c r="BY113" i="4"/>
  <c r="CB113" i="4" s="1"/>
  <c r="CB112" i="4"/>
  <c r="CA112" i="4"/>
  <c r="CC112" i="4" s="1"/>
  <c r="BZ112" i="4"/>
  <c r="BY112" i="4"/>
  <c r="CB111" i="4"/>
  <c r="CA111" i="4"/>
  <c r="CC111" i="4" s="1"/>
  <c r="BZ111" i="4"/>
  <c r="BY111" i="4"/>
  <c r="CC110" i="4"/>
  <c r="CA110" i="4"/>
  <c r="BZ110" i="4"/>
  <c r="BY110" i="4"/>
  <c r="CB110" i="4" s="1"/>
  <c r="CC109" i="4"/>
  <c r="CA109" i="4"/>
  <c r="BZ109" i="4"/>
  <c r="BY109" i="4"/>
  <c r="CB109" i="4" s="1"/>
  <c r="CA108" i="4"/>
  <c r="BZ108" i="4"/>
  <c r="BY108" i="4"/>
  <c r="CA107" i="4"/>
  <c r="BZ107" i="4"/>
  <c r="BY107" i="4"/>
  <c r="CA106" i="4"/>
  <c r="BZ106" i="4"/>
  <c r="BY106" i="4"/>
  <c r="CA105" i="4"/>
  <c r="BZ105" i="4"/>
  <c r="BY105" i="4"/>
  <c r="CA104" i="4"/>
  <c r="BZ104" i="4"/>
  <c r="BY104" i="4"/>
  <c r="CA103" i="4"/>
  <c r="BZ103" i="4"/>
  <c r="BY103" i="4"/>
  <c r="CA102" i="4"/>
  <c r="BZ102" i="4"/>
  <c r="BY102" i="4"/>
  <c r="CA101" i="4"/>
  <c r="BZ101" i="4"/>
  <c r="BY101" i="4"/>
  <c r="CA100" i="4"/>
  <c r="BZ100" i="4"/>
  <c r="BY100" i="4"/>
  <c r="CA99" i="4"/>
  <c r="BZ99" i="4"/>
  <c r="BY99" i="4"/>
  <c r="CA98" i="4"/>
  <c r="BZ98" i="4"/>
  <c r="BY98" i="4"/>
  <c r="CC97" i="4"/>
  <c r="CA97" i="4"/>
  <c r="BZ97" i="4"/>
  <c r="BY97" i="4"/>
  <c r="CB97" i="4" s="1"/>
  <c r="CA96" i="4"/>
  <c r="BZ96" i="4"/>
  <c r="BY96" i="4"/>
  <c r="CA95" i="4"/>
  <c r="BZ95" i="4"/>
  <c r="BY95" i="4"/>
  <c r="CA94" i="4"/>
  <c r="BZ94" i="4"/>
  <c r="BY94" i="4"/>
  <c r="CA93" i="4"/>
  <c r="BZ93" i="4"/>
  <c r="BY93" i="4"/>
  <c r="CB92" i="4"/>
  <c r="CA92" i="4"/>
  <c r="CC92" i="4" s="1"/>
  <c r="BZ92" i="4"/>
  <c r="BY92" i="4"/>
  <c r="CA91" i="4"/>
  <c r="BZ91" i="4"/>
  <c r="BY91" i="4"/>
  <c r="CC90" i="4"/>
  <c r="CB90" i="4"/>
  <c r="CA90" i="4"/>
  <c r="BZ90" i="4"/>
  <c r="BY90" i="4"/>
  <c r="CC89" i="4"/>
  <c r="CA89" i="4"/>
  <c r="BZ89" i="4"/>
  <c r="BY89" i="4"/>
  <c r="CB89" i="4" s="1"/>
  <c r="CB88" i="4"/>
  <c r="CA88" i="4"/>
  <c r="CC88" i="4" s="1"/>
  <c r="BZ88" i="4"/>
  <c r="BY88" i="4"/>
  <c r="CB87" i="4"/>
  <c r="CA87" i="4"/>
  <c r="CC87" i="4" s="1"/>
  <c r="BZ87" i="4"/>
  <c r="BY87" i="4"/>
  <c r="CC86" i="4"/>
  <c r="CB86" i="4"/>
  <c r="CA86" i="4"/>
  <c r="BZ86" i="4"/>
  <c r="BY86" i="4"/>
  <c r="CC85" i="4"/>
  <c r="CA85" i="4"/>
  <c r="BZ85" i="4"/>
  <c r="BY85" i="4"/>
  <c r="CB85" i="4" s="1"/>
  <c r="CB84" i="4"/>
  <c r="CA84" i="4"/>
  <c r="CC84" i="4" s="1"/>
  <c r="BZ84" i="4"/>
  <c r="BY84" i="4"/>
  <c r="CB83" i="4"/>
  <c r="CA83" i="4"/>
  <c r="CC83" i="4" s="1"/>
  <c r="BZ83" i="4"/>
  <c r="BY83" i="4"/>
  <c r="CC82" i="4"/>
  <c r="CB82" i="4"/>
  <c r="CA82" i="4"/>
  <c r="BZ82" i="4"/>
  <c r="BY82" i="4"/>
  <c r="CC81" i="4"/>
  <c r="CA81" i="4"/>
  <c r="BZ81" i="4"/>
  <c r="BY81" i="4"/>
  <c r="CB81" i="4" s="1"/>
  <c r="CB80" i="4"/>
  <c r="CA80" i="4"/>
  <c r="CC80" i="4" s="1"/>
  <c r="BZ80" i="4"/>
  <c r="BY80" i="4"/>
  <c r="CB79" i="4"/>
  <c r="CA79" i="4"/>
  <c r="CC79" i="4" s="1"/>
  <c r="BZ79" i="4"/>
  <c r="BY79" i="4"/>
  <c r="CC78" i="4"/>
  <c r="CB78" i="4"/>
  <c r="CA78" i="4"/>
  <c r="BZ78" i="4"/>
  <c r="BY78" i="4"/>
  <c r="CC77" i="4"/>
  <c r="CA77" i="4"/>
  <c r="BZ77" i="4"/>
  <c r="BY77" i="4"/>
  <c r="CB77" i="4" s="1"/>
  <c r="CB76" i="4"/>
  <c r="CA76" i="4"/>
  <c r="CC76" i="4" s="1"/>
  <c r="BZ76" i="4"/>
  <c r="BY76" i="4"/>
  <c r="CB75" i="4"/>
  <c r="CA75" i="4"/>
  <c r="CC75" i="4" s="1"/>
  <c r="BZ75" i="4"/>
  <c r="BY75" i="4"/>
  <c r="CC74" i="4"/>
  <c r="CB74" i="4"/>
  <c r="CA74" i="4"/>
  <c r="BZ74" i="4"/>
  <c r="BY74" i="4"/>
  <c r="CC73" i="4"/>
  <c r="CA73" i="4"/>
  <c r="BZ73" i="4"/>
  <c r="BY73" i="4"/>
  <c r="CB73" i="4" s="1"/>
  <c r="CB72" i="4"/>
  <c r="CA72" i="4"/>
  <c r="CC72" i="4" s="1"/>
  <c r="BZ72" i="4"/>
  <c r="BY72" i="4"/>
  <c r="CB71" i="4"/>
  <c r="CA71" i="4"/>
  <c r="CC71" i="4" s="1"/>
  <c r="BZ71" i="4"/>
  <c r="BY71" i="4"/>
  <c r="CC70" i="4"/>
  <c r="CB70" i="4"/>
  <c r="CA70" i="4"/>
  <c r="BZ70" i="4"/>
  <c r="BY70" i="4"/>
  <c r="CC69" i="4"/>
  <c r="CA69" i="4"/>
  <c r="BZ69" i="4"/>
  <c r="BY69" i="4"/>
  <c r="CB69" i="4" s="1"/>
  <c r="CB68" i="4"/>
  <c r="CA68" i="4"/>
  <c r="CC68" i="4" s="1"/>
  <c r="BZ68" i="4"/>
  <c r="BY68" i="4"/>
  <c r="CB67" i="4"/>
  <c r="CA67" i="4"/>
  <c r="CC67" i="4" s="1"/>
  <c r="BZ67" i="4"/>
  <c r="BY67" i="4"/>
  <c r="CC66" i="4"/>
  <c r="CB66" i="4"/>
  <c r="CA66" i="4"/>
  <c r="BZ66" i="4"/>
  <c r="BY66" i="4"/>
  <c r="CC65" i="4"/>
  <c r="CA65" i="4"/>
  <c r="BZ65" i="4"/>
  <c r="BY65" i="4"/>
  <c r="CB65" i="4" s="1"/>
  <c r="CB64" i="4"/>
  <c r="CA64" i="4"/>
  <c r="CC64" i="4" s="1"/>
  <c r="BZ64" i="4"/>
  <c r="BY64" i="4"/>
  <c r="CB63" i="4"/>
  <c r="CA63" i="4"/>
  <c r="CC63" i="4" s="1"/>
  <c r="BZ63" i="4"/>
  <c r="BY63" i="4"/>
  <c r="CC62" i="4"/>
  <c r="CB62" i="4"/>
  <c r="CA62" i="4"/>
  <c r="BZ62" i="4"/>
  <c r="BY62" i="4"/>
  <c r="CC61" i="4"/>
  <c r="CA61" i="4"/>
  <c r="BZ61" i="4"/>
  <c r="BY61" i="4"/>
  <c r="CB61" i="4" s="1"/>
  <c r="CB60" i="4"/>
  <c r="CA60" i="4"/>
  <c r="CC60" i="4" s="1"/>
  <c r="BZ60" i="4"/>
  <c r="BY60" i="4"/>
  <c r="CB59" i="4"/>
  <c r="CA59" i="4"/>
  <c r="CC59" i="4" s="1"/>
  <c r="BZ59" i="4"/>
  <c r="BY59" i="4"/>
  <c r="CC58" i="4"/>
  <c r="CB58" i="4"/>
  <c r="CA58" i="4"/>
  <c r="BZ58" i="4"/>
  <c r="BY58" i="4"/>
  <c r="CC57" i="4"/>
  <c r="CA57" i="4"/>
  <c r="BZ57" i="4"/>
  <c r="BY57" i="4"/>
  <c r="CB57" i="4" s="1"/>
  <c r="CB56" i="4"/>
  <c r="CA56" i="4"/>
  <c r="CC56" i="4" s="1"/>
  <c r="BZ56" i="4"/>
  <c r="BY56" i="4"/>
  <c r="CB55" i="4"/>
  <c r="CA55" i="4"/>
  <c r="CC55" i="4" s="1"/>
  <c r="BZ55" i="4"/>
  <c r="BY55" i="4"/>
  <c r="CC54" i="4"/>
  <c r="CB54" i="4"/>
  <c r="CA54" i="4"/>
  <c r="BZ54" i="4"/>
  <c r="BY54" i="4"/>
  <c r="CC53" i="4"/>
  <c r="CA53" i="4"/>
  <c r="BZ53" i="4"/>
  <c r="BY53" i="4"/>
  <c r="CB53" i="4" s="1"/>
  <c r="CB52" i="4"/>
  <c r="CA52" i="4"/>
  <c r="CC52" i="4" s="1"/>
  <c r="BZ52" i="4"/>
  <c r="BY52" i="4"/>
  <c r="CB51" i="4"/>
  <c r="CA51" i="4"/>
  <c r="CC51" i="4" s="1"/>
  <c r="BZ51" i="4"/>
  <c r="BY51" i="4"/>
  <c r="CC50" i="4"/>
  <c r="CB50" i="4"/>
  <c r="CA50" i="4"/>
  <c r="BZ50" i="4"/>
  <c r="BY50" i="4"/>
  <c r="CA49" i="4"/>
  <c r="BZ49" i="4"/>
  <c r="BY49" i="4"/>
  <c r="CB48" i="4"/>
  <c r="CA48" i="4"/>
  <c r="CC48" i="4" s="1"/>
  <c r="BZ48" i="4"/>
  <c r="BY48" i="4"/>
  <c r="CB47" i="4"/>
  <c r="CA47" i="4"/>
  <c r="CC47" i="4" s="1"/>
  <c r="BZ47" i="4"/>
  <c r="BY47" i="4"/>
  <c r="CC46" i="4"/>
  <c r="CB46" i="4"/>
  <c r="CA46" i="4"/>
  <c r="BZ46" i="4"/>
  <c r="BY46" i="4"/>
  <c r="CC45" i="4"/>
  <c r="CA45" i="4"/>
  <c r="BZ45" i="4"/>
  <c r="BY45" i="4"/>
  <c r="CB45" i="4" s="1"/>
  <c r="CB44" i="4"/>
  <c r="CA44" i="4"/>
  <c r="CC44" i="4" s="1"/>
  <c r="BZ44" i="4"/>
  <c r="BY44" i="4"/>
  <c r="CB43" i="4"/>
  <c r="CA43" i="4"/>
  <c r="CC43" i="4" s="1"/>
  <c r="BZ43" i="4"/>
  <c r="BY43" i="4"/>
  <c r="CC42" i="4"/>
  <c r="CB42" i="4"/>
  <c r="CA42" i="4"/>
  <c r="BZ42" i="4"/>
  <c r="BY42" i="4"/>
  <c r="CC41" i="4"/>
  <c r="CA41" i="4"/>
  <c r="BZ41" i="4"/>
  <c r="BY41" i="4"/>
  <c r="CB41" i="4" s="1"/>
  <c r="CB40" i="4"/>
  <c r="CA40" i="4"/>
  <c r="CC40" i="4" s="1"/>
  <c r="BZ40" i="4"/>
  <c r="BY40" i="4"/>
  <c r="CB39" i="4"/>
  <c r="CA39" i="4"/>
  <c r="CC39" i="4" s="1"/>
  <c r="BZ39" i="4"/>
  <c r="BY39" i="4"/>
  <c r="CC38" i="4"/>
  <c r="CB38" i="4"/>
  <c r="CA38" i="4"/>
  <c r="BZ38" i="4"/>
  <c r="BY38" i="4"/>
  <c r="CC37" i="4"/>
  <c r="CA37" i="4"/>
  <c r="BZ37" i="4"/>
  <c r="BY37" i="4"/>
  <c r="CB37" i="4" s="1"/>
  <c r="CB36" i="4"/>
  <c r="CA36" i="4"/>
  <c r="CC36" i="4" s="1"/>
  <c r="BZ36" i="4"/>
  <c r="BY36" i="4"/>
  <c r="CB35" i="4"/>
  <c r="CA35" i="4"/>
  <c r="CC35" i="4" s="1"/>
  <c r="BZ35" i="4"/>
  <c r="BY35" i="4"/>
  <c r="CC34" i="4"/>
  <c r="CB34" i="4"/>
  <c r="CA34" i="4"/>
  <c r="BZ34" i="4"/>
  <c r="BY34" i="4"/>
  <c r="CC33" i="4"/>
  <c r="CA33" i="4"/>
  <c r="BZ33" i="4"/>
  <c r="BY33" i="4"/>
  <c r="CB33" i="4" s="1"/>
  <c r="CB32" i="4"/>
  <c r="CA32" i="4"/>
  <c r="CC32" i="4" s="1"/>
  <c r="BZ32" i="4"/>
  <c r="BY32" i="4"/>
  <c r="CB31" i="4"/>
  <c r="CA31" i="4"/>
  <c r="CC31" i="4" s="1"/>
  <c r="BZ31" i="4"/>
  <c r="BY31" i="4"/>
  <c r="CC30" i="4"/>
  <c r="CB30" i="4"/>
  <c r="CA30" i="4"/>
  <c r="BZ30" i="4"/>
  <c r="BY30" i="4"/>
  <c r="CC29" i="4"/>
  <c r="CA29" i="4"/>
  <c r="BZ29" i="4"/>
  <c r="BY29" i="4"/>
  <c r="CB29" i="4" s="1"/>
  <c r="CA28" i="4"/>
  <c r="BZ28" i="4"/>
  <c r="BY28" i="4"/>
  <c r="CA27" i="4"/>
  <c r="BZ27" i="4"/>
  <c r="BY27" i="4"/>
  <c r="CA26" i="4"/>
  <c r="BZ26" i="4"/>
  <c r="BY26" i="4"/>
  <c r="CA25" i="4"/>
  <c r="BZ25" i="4"/>
  <c r="BY25" i="4"/>
  <c r="CA24" i="4"/>
  <c r="BZ24" i="4"/>
  <c r="BY24" i="4"/>
  <c r="CA23" i="4"/>
  <c r="BZ23" i="4"/>
  <c r="BY23" i="4"/>
  <c r="CA22" i="4"/>
  <c r="BZ22" i="4"/>
  <c r="BY22" i="4"/>
  <c r="CA21" i="4"/>
  <c r="BZ21" i="4"/>
  <c r="BY21" i="4"/>
  <c r="CA20" i="4"/>
  <c r="BZ20" i="4"/>
  <c r="BY20" i="4"/>
  <c r="CA19" i="4"/>
  <c r="BZ19" i="4"/>
  <c r="BY19" i="4"/>
  <c r="CA18" i="4"/>
  <c r="BZ18" i="4"/>
  <c r="BY18" i="4"/>
  <c r="CC17" i="4"/>
  <c r="CA17" i="4"/>
  <c r="BZ17" i="4"/>
  <c r="BY17" i="4"/>
  <c r="CB17" i="4" s="1"/>
  <c r="CB16" i="4"/>
  <c r="CA16" i="4"/>
  <c r="CC16" i="4" s="1"/>
  <c r="BZ16" i="4"/>
  <c r="BY16" i="4"/>
  <c r="CB15" i="4"/>
  <c r="CA15" i="4"/>
  <c r="CC15" i="4" s="1"/>
  <c r="BZ15" i="4"/>
  <c r="BY15" i="4"/>
  <c r="CA14" i="4"/>
  <c r="BZ14" i="4"/>
  <c r="BY14" i="4"/>
  <c r="CA13" i="4"/>
  <c r="BZ13" i="4"/>
  <c r="BY13" i="4"/>
  <c r="CA12" i="4"/>
  <c r="BZ12" i="4"/>
  <c r="BY12" i="4"/>
  <c r="CA11" i="4"/>
  <c r="BZ11" i="4"/>
  <c r="BY11" i="4"/>
  <c r="CA10" i="4"/>
  <c r="BZ10" i="4"/>
  <c r="BY10" i="4"/>
  <c r="BV14" i="4"/>
  <c r="BU14" i="4"/>
  <c r="BT14" i="4"/>
  <c r="BV170" i="4"/>
  <c r="BX170" i="4" s="1"/>
  <c r="BU170" i="4"/>
  <c r="BT170" i="4"/>
  <c r="BW170" i="4" s="1"/>
  <c r="BW169" i="4"/>
  <c r="BV169" i="4"/>
  <c r="BX169" i="4" s="1"/>
  <c r="BU169" i="4"/>
  <c r="BT169" i="4"/>
  <c r="BX168" i="4"/>
  <c r="BW168" i="4"/>
  <c r="BV168" i="4"/>
  <c r="BU168" i="4"/>
  <c r="BT168" i="4"/>
  <c r="BX167" i="4"/>
  <c r="BV167" i="4"/>
  <c r="BU167" i="4"/>
  <c r="BT167" i="4"/>
  <c r="BW167" i="4" s="1"/>
  <c r="BV166" i="4"/>
  <c r="BX166" i="4" s="1"/>
  <c r="BU166" i="4"/>
  <c r="BT166" i="4"/>
  <c r="BW166" i="4" s="1"/>
  <c r="BW165" i="4"/>
  <c r="BV165" i="4"/>
  <c r="BX165" i="4" s="1"/>
  <c r="BU165" i="4"/>
  <c r="BT165" i="4"/>
  <c r="BX164" i="4"/>
  <c r="BW164" i="4"/>
  <c r="BV164" i="4"/>
  <c r="BU164" i="4"/>
  <c r="BT164" i="4"/>
  <c r="BX163" i="4"/>
  <c r="BV163" i="4"/>
  <c r="BU163" i="4"/>
  <c r="BT163" i="4"/>
  <c r="BW163" i="4" s="1"/>
  <c r="BV162" i="4"/>
  <c r="BX162" i="4" s="1"/>
  <c r="BU162" i="4"/>
  <c r="BT162" i="4"/>
  <c r="BW162" i="4" s="1"/>
  <c r="BW161" i="4"/>
  <c r="BV161" i="4"/>
  <c r="BX161" i="4" s="1"/>
  <c r="BU161" i="4"/>
  <c r="BT161" i="4"/>
  <c r="BX160" i="4"/>
  <c r="BW160" i="4"/>
  <c r="BV160" i="4"/>
  <c r="BU160" i="4"/>
  <c r="BT160" i="4"/>
  <c r="BX159" i="4"/>
  <c r="BV159" i="4"/>
  <c r="BU159" i="4"/>
  <c r="BT159" i="4"/>
  <c r="BW159" i="4" s="1"/>
  <c r="BV158" i="4"/>
  <c r="BX158" i="4" s="1"/>
  <c r="BU158" i="4"/>
  <c r="BT158" i="4"/>
  <c r="BW158" i="4" s="1"/>
  <c r="BW157" i="4"/>
  <c r="BV157" i="4"/>
  <c r="BX157" i="4" s="1"/>
  <c r="BU157" i="4"/>
  <c r="BT157" i="4"/>
  <c r="BX156" i="4"/>
  <c r="BW156" i="4"/>
  <c r="BV156" i="4"/>
  <c r="BU156" i="4"/>
  <c r="BT156" i="4"/>
  <c r="BX155" i="4"/>
  <c r="BV155" i="4"/>
  <c r="BU155" i="4"/>
  <c r="BT155" i="4"/>
  <c r="BW155" i="4" s="1"/>
  <c r="BV154" i="4"/>
  <c r="BX154" i="4" s="1"/>
  <c r="BU154" i="4"/>
  <c r="BT154" i="4"/>
  <c r="BW154" i="4" s="1"/>
  <c r="BW153" i="4"/>
  <c r="BV153" i="4"/>
  <c r="BX153" i="4" s="1"/>
  <c r="BU153" i="4"/>
  <c r="BT153" i="4"/>
  <c r="BX152" i="4"/>
  <c r="BW152" i="4"/>
  <c r="BV152" i="4"/>
  <c r="BU152" i="4"/>
  <c r="BT152" i="4"/>
  <c r="BX151" i="4"/>
  <c r="BV151" i="4"/>
  <c r="BU151" i="4"/>
  <c r="BT151" i="4"/>
  <c r="BW151" i="4" s="1"/>
  <c r="BV150" i="4"/>
  <c r="BX150" i="4" s="1"/>
  <c r="BU150" i="4"/>
  <c r="BT150" i="4"/>
  <c r="BW150" i="4" s="1"/>
  <c r="BW149" i="4"/>
  <c r="BV149" i="4"/>
  <c r="BX149" i="4" s="1"/>
  <c r="BU149" i="4"/>
  <c r="BT149" i="4"/>
  <c r="BX148" i="4"/>
  <c r="BW148" i="4"/>
  <c r="BV148" i="4"/>
  <c r="BU148" i="4"/>
  <c r="BT148" i="4"/>
  <c r="BV147" i="4"/>
  <c r="BU147" i="4"/>
  <c r="BT147" i="4"/>
  <c r="BV146" i="4"/>
  <c r="BU146" i="4"/>
  <c r="BT146" i="4"/>
  <c r="BV145" i="4"/>
  <c r="BU145" i="4"/>
  <c r="BT145" i="4"/>
  <c r="BV144" i="4"/>
  <c r="BU144" i="4"/>
  <c r="BT144" i="4"/>
  <c r="BX143" i="4"/>
  <c r="BV143" i="4"/>
  <c r="BU143" i="4"/>
  <c r="BT143" i="4"/>
  <c r="BW143" i="4" s="1"/>
  <c r="BV142" i="4"/>
  <c r="BX142" i="4" s="1"/>
  <c r="BU142" i="4"/>
  <c r="BT142" i="4"/>
  <c r="BW142" i="4" s="1"/>
  <c r="BW141" i="4"/>
  <c r="BV141" i="4"/>
  <c r="BX141" i="4" s="1"/>
  <c r="BU141" i="4"/>
  <c r="BT141" i="4"/>
  <c r="BX140" i="4"/>
  <c r="BW140" i="4"/>
  <c r="BV140" i="4"/>
  <c r="BU140" i="4"/>
  <c r="BT140" i="4"/>
  <c r="BX139" i="4"/>
  <c r="BV139" i="4"/>
  <c r="BU139" i="4"/>
  <c r="BT139" i="4"/>
  <c r="BW139" i="4" s="1"/>
  <c r="BV138" i="4"/>
  <c r="BX138" i="4" s="1"/>
  <c r="BU138" i="4"/>
  <c r="BT138" i="4"/>
  <c r="BW138" i="4" s="1"/>
  <c r="BW137" i="4"/>
  <c r="BV137" i="4"/>
  <c r="BX137" i="4" s="1"/>
  <c r="BU137" i="4"/>
  <c r="BT137" i="4"/>
  <c r="BX136" i="4"/>
  <c r="BW136" i="4"/>
  <c r="BV136" i="4"/>
  <c r="BU136" i="4"/>
  <c r="BT136" i="4"/>
  <c r="BX135" i="4"/>
  <c r="BV135" i="4"/>
  <c r="BU135" i="4"/>
  <c r="BT135" i="4"/>
  <c r="BW135" i="4" s="1"/>
  <c r="BV134" i="4"/>
  <c r="BX134" i="4" s="1"/>
  <c r="BU134" i="4"/>
  <c r="BT134" i="4"/>
  <c r="BW134" i="4" s="1"/>
  <c r="BW133" i="4"/>
  <c r="BV133" i="4"/>
  <c r="BX133" i="4" s="1"/>
  <c r="BU133" i="4"/>
  <c r="BT133" i="4"/>
  <c r="BX132" i="4"/>
  <c r="BW132" i="4"/>
  <c r="BV132" i="4"/>
  <c r="BU132" i="4"/>
  <c r="BT132" i="4"/>
  <c r="BV131" i="4"/>
  <c r="BU131" i="4"/>
  <c r="BT131" i="4"/>
  <c r="BV130" i="4"/>
  <c r="BX130" i="4" s="1"/>
  <c r="BU130" i="4"/>
  <c r="BT130" i="4"/>
  <c r="BW130" i="4" s="1"/>
  <c r="BW129" i="4"/>
  <c r="BV129" i="4"/>
  <c r="BX129" i="4" s="1"/>
  <c r="BU129" i="4"/>
  <c r="BT129" i="4"/>
  <c r="BV128" i="4"/>
  <c r="BU128" i="4"/>
  <c r="BT128" i="4"/>
  <c r="BV127" i="4"/>
  <c r="BU127" i="4"/>
  <c r="BT127" i="4"/>
  <c r="BV126" i="4"/>
  <c r="BX126" i="4" s="1"/>
  <c r="BU126" i="4"/>
  <c r="BT126" i="4"/>
  <c r="BW126" i="4" s="1"/>
  <c r="BW125" i="4"/>
  <c r="BV125" i="4"/>
  <c r="BX125" i="4" s="1"/>
  <c r="BU125" i="4"/>
  <c r="BT125" i="4"/>
  <c r="BV124" i="4"/>
  <c r="BU124" i="4"/>
  <c r="BT124" i="4"/>
  <c r="BV123" i="4"/>
  <c r="BU123" i="4"/>
  <c r="BT123" i="4"/>
  <c r="BV122" i="4"/>
  <c r="BU122" i="4"/>
  <c r="BT122" i="4"/>
  <c r="BV121" i="4"/>
  <c r="BU121" i="4"/>
  <c r="BT121" i="4"/>
  <c r="BX120" i="4"/>
  <c r="BW120" i="4"/>
  <c r="BV120" i="4"/>
  <c r="BU120" i="4"/>
  <c r="BT120" i="4"/>
  <c r="BV119" i="4"/>
  <c r="BU119" i="4"/>
  <c r="BT119" i="4"/>
  <c r="BV118" i="4"/>
  <c r="BX118" i="4" s="1"/>
  <c r="BU118" i="4"/>
  <c r="BT118" i="4"/>
  <c r="BW118" i="4" s="1"/>
  <c r="BW117" i="4"/>
  <c r="BV117" i="4"/>
  <c r="BX117" i="4" s="1"/>
  <c r="BU117" i="4"/>
  <c r="BT117" i="4"/>
  <c r="BX116" i="4"/>
  <c r="BW116" i="4"/>
  <c r="BV116" i="4"/>
  <c r="BU116" i="4"/>
  <c r="BT116" i="4"/>
  <c r="BX115" i="4"/>
  <c r="BV115" i="4"/>
  <c r="BU115" i="4"/>
  <c r="BT115" i="4"/>
  <c r="BW115" i="4" s="1"/>
  <c r="BV114" i="4"/>
  <c r="BX114" i="4" s="1"/>
  <c r="BU114" i="4"/>
  <c r="BT114" i="4"/>
  <c r="BW114" i="4" s="1"/>
  <c r="BW113" i="4"/>
  <c r="BV113" i="4"/>
  <c r="BX113" i="4" s="1"/>
  <c r="BU113" i="4"/>
  <c r="BT113" i="4"/>
  <c r="BX112" i="4"/>
  <c r="BW112" i="4"/>
  <c r="BV112" i="4"/>
  <c r="BU112" i="4"/>
  <c r="BT112" i="4"/>
  <c r="BX111" i="4"/>
  <c r="BV111" i="4"/>
  <c r="BU111" i="4"/>
  <c r="BT111" i="4"/>
  <c r="BW111" i="4" s="1"/>
  <c r="BV110" i="4"/>
  <c r="BX110" i="4" s="1"/>
  <c r="BU110" i="4"/>
  <c r="BT110" i="4"/>
  <c r="BW110" i="4" s="1"/>
  <c r="BW109" i="4"/>
  <c r="BV109" i="4"/>
  <c r="BX109" i="4" s="1"/>
  <c r="BU109" i="4"/>
  <c r="BT109" i="4"/>
  <c r="BV108" i="4"/>
  <c r="BU108" i="4"/>
  <c r="BT108" i="4"/>
  <c r="BV107" i="4"/>
  <c r="BU107" i="4"/>
  <c r="BT107" i="4"/>
  <c r="BV106" i="4"/>
  <c r="BU106" i="4"/>
  <c r="BT106" i="4"/>
  <c r="BV105" i="4"/>
  <c r="BU105" i="4"/>
  <c r="BT105" i="4"/>
  <c r="BV104" i="4"/>
  <c r="BU104" i="4"/>
  <c r="BT104" i="4"/>
  <c r="BV103" i="4"/>
  <c r="BU103" i="4"/>
  <c r="BT103" i="4"/>
  <c r="BV102" i="4"/>
  <c r="BU102" i="4"/>
  <c r="BT102" i="4"/>
  <c r="BV101" i="4"/>
  <c r="BU101" i="4"/>
  <c r="BT101" i="4"/>
  <c r="BV100" i="4"/>
  <c r="BU100" i="4"/>
  <c r="BT100" i="4"/>
  <c r="BV99" i="4"/>
  <c r="BU99" i="4"/>
  <c r="BT99" i="4"/>
  <c r="BV98" i="4"/>
  <c r="BU98" i="4"/>
  <c r="BT98" i="4"/>
  <c r="BW97" i="4"/>
  <c r="BV97" i="4"/>
  <c r="BX97" i="4" s="1"/>
  <c r="BU97" i="4"/>
  <c r="BT97" i="4"/>
  <c r="BV96" i="4"/>
  <c r="BU96" i="4"/>
  <c r="BT96" i="4"/>
  <c r="BV95" i="4"/>
  <c r="BU95" i="4"/>
  <c r="BT95" i="4"/>
  <c r="BV94" i="4"/>
  <c r="BU94" i="4"/>
  <c r="BT94" i="4"/>
  <c r="BV93" i="4"/>
  <c r="BU93" i="4"/>
  <c r="BT93" i="4"/>
  <c r="BX92" i="4"/>
  <c r="BW92" i="4"/>
  <c r="BV92" i="4"/>
  <c r="BU92" i="4"/>
  <c r="BT92" i="4"/>
  <c r="BV91" i="4"/>
  <c r="BU91" i="4"/>
  <c r="BT91" i="4"/>
  <c r="BV90" i="4"/>
  <c r="BX90" i="4" s="1"/>
  <c r="BU90" i="4"/>
  <c r="BT90" i="4"/>
  <c r="BW90" i="4" s="1"/>
  <c r="BW89" i="4"/>
  <c r="BV89" i="4"/>
  <c r="BX89" i="4" s="1"/>
  <c r="BU89" i="4"/>
  <c r="BT89" i="4"/>
  <c r="BV49" i="4"/>
  <c r="BU49" i="4"/>
  <c r="BT49" i="4"/>
  <c r="BV28" i="4"/>
  <c r="BU28" i="4"/>
  <c r="BT28" i="4"/>
  <c r="BV27" i="4"/>
  <c r="BU27" i="4"/>
  <c r="BT27" i="4"/>
  <c r="BV26" i="4"/>
  <c r="BU26" i="4"/>
  <c r="BT26" i="4"/>
  <c r="BV25" i="4"/>
  <c r="BU25" i="4"/>
  <c r="BT25" i="4"/>
  <c r="BV24" i="4"/>
  <c r="BU24" i="4"/>
  <c r="BT24" i="4"/>
  <c r="BV23" i="4"/>
  <c r="BU23" i="4"/>
  <c r="BT23" i="4"/>
  <c r="BV22" i="4"/>
  <c r="BU22" i="4"/>
  <c r="BT22" i="4"/>
  <c r="BV21" i="4"/>
  <c r="BU21" i="4"/>
  <c r="BT21" i="4"/>
  <c r="BV20" i="4"/>
  <c r="BU20" i="4"/>
  <c r="BT20" i="4"/>
  <c r="BV19" i="4"/>
  <c r="BU19" i="4"/>
  <c r="BT19" i="4"/>
  <c r="BV18" i="4"/>
  <c r="BU18" i="4"/>
  <c r="BT18" i="4"/>
  <c r="BV13" i="4"/>
  <c r="BU13" i="4"/>
  <c r="BT13" i="4"/>
  <c r="BV12" i="4"/>
  <c r="BU12" i="4"/>
  <c r="BT12" i="4"/>
  <c r="BV11" i="4"/>
  <c r="BU11" i="4"/>
  <c r="BT11" i="4"/>
  <c r="BV10" i="4"/>
  <c r="BU10" i="4"/>
  <c r="BT10" i="4"/>
  <c r="BV4" i="4"/>
  <c r="BU4" i="4"/>
  <c r="BT4" i="4"/>
  <c r="G760" i="8" l="1"/>
  <c r="E760" i="8"/>
  <c r="D760" i="8"/>
  <c r="B760" i="8"/>
  <c r="BS154" i="4"/>
  <c r="BR154" i="4"/>
  <c r="BQ154" i="4"/>
  <c r="BS153" i="4"/>
  <c r="BR153" i="4"/>
  <c r="BQ153" i="4"/>
  <c r="BS152" i="4"/>
  <c r="BR152" i="4"/>
  <c r="BQ152" i="4"/>
  <c r="BS151" i="4"/>
  <c r="BR151" i="4"/>
  <c r="BQ151" i="4"/>
  <c r="BS149" i="4"/>
  <c r="BR149" i="4"/>
  <c r="BQ149" i="4"/>
  <c r="BS148" i="4"/>
  <c r="BR148" i="4"/>
  <c r="BQ148" i="4"/>
  <c r="BS147" i="4"/>
  <c r="BR147" i="4"/>
  <c r="BQ147" i="4"/>
  <c r="BS146" i="4"/>
  <c r="BR146" i="4"/>
  <c r="BQ146" i="4"/>
  <c r="BS145" i="4"/>
  <c r="BR145" i="4"/>
  <c r="BQ145" i="4"/>
  <c r="BS144" i="4"/>
  <c r="BR144" i="4"/>
  <c r="BQ144" i="4"/>
  <c r="BS128" i="4"/>
  <c r="BR128" i="4"/>
  <c r="BQ128" i="4"/>
  <c r="BS127" i="4"/>
  <c r="BR127" i="4"/>
  <c r="BQ127" i="4"/>
  <c r="BS125" i="4"/>
  <c r="BR125" i="4"/>
  <c r="BQ125" i="4"/>
  <c r="BS124" i="4"/>
  <c r="BR124" i="4"/>
  <c r="BQ124" i="4"/>
  <c r="BS123" i="4"/>
  <c r="BR123" i="4"/>
  <c r="BQ123" i="4"/>
  <c r="BS122" i="4"/>
  <c r="BR122" i="4"/>
  <c r="BQ122" i="4"/>
  <c r="BS121" i="4"/>
  <c r="BR121" i="4"/>
  <c r="BQ121" i="4"/>
  <c r="BS120" i="4"/>
  <c r="BR120" i="4"/>
  <c r="BQ120" i="4"/>
  <c r="BS119" i="4"/>
  <c r="BR119" i="4"/>
  <c r="BQ119" i="4"/>
  <c r="BS118" i="4"/>
  <c r="BR118" i="4"/>
  <c r="BQ118" i="4"/>
  <c r="BS108" i="4"/>
  <c r="BR108" i="4"/>
  <c r="BQ108" i="4"/>
  <c r="BS107" i="4"/>
  <c r="BR107" i="4"/>
  <c r="BQ107" i="4"/>
  <c r="BS106" i="4"/>
  <c r="BR106" i="4"/>
  <c r="BQ106" i="4"/>
  <c r="BS105" i="4"/>
  <c r="BR105" i="4"/>
  <c r="BQ105" i="4"/>
  <c r="BS104" i="4"/>
  <c r="BR104" i="4"/>
  <c r="BQ104" i="4"/>
  <c r="BS103" i="4"/>
  <c r="BR103" i="4"/>
  <c r="BQ103" i="4"/>
  <c r="BS102" i="4"/>
  <c r="BR102" i="4"/>
  <c r="BQ102" i="4"/>
  <c r="BS101" i="4"/>
  <c r="BR101" i="4"/>
  <c r="BQ101" i="4"/>
  <c r="BS100" i="4"/>
  <c r="BR100" i="4"/>
  <c r="BQ100" i="4"/>
  <c r="BS99" i="4"/>
  <c r="BR99" i="4"/>
  <c r="BQ99" i="4"/>
  <c r="BS98" i="4"/>
  <c r="BR98" i="4"/>
  <c r="BQ98" i="4"/>
  <c r="BS97" i="4"/>
  <c r="BR97" i="4"/>
  <c r="BQ97" i="4"/>
  <c r="BS96" i="4"/>
  <c r="BR96" i="4"/>
  <c r="BQ96" i="4"/>
  <c r="BS95" i="4"/>
  <c r="BR95" i="4"/>
  <c r="BQ95" i="4"/>
  <c r="BS94" i="4"/>
  <c r="BR94" i="4"/>
  <c r="BQ94" i="4"/>
  <c r="BS93" i="4"/>
  <c r="BR93" i="4"/>
  <c r="BQ93" i="4"/>
  <c r="BS92" i="4"/>
  <c r="BR92" i="4"/>
  <c r="BQ92" i="4"/>
  <c r="BS91" i="4"/>
  <c r="BR91" i="4"/>
  <c r="BQ91" i="4"/>
  <c r="BS90" i="4"/>
  <c r="BR90" i="4"/>
  <c r="BQ90" i="4"/>
  <c r="BS87" i="4"/>
  <c r="BR87" i="4"/>
  <c r="BQ87" i="4"/>
  <c r="BS86" i="4"/>
  <c r="BR86" i="4"/>
  <c r="BQ86" i="4"/>
  <c r="BS85" i="4"/>
  <c r="BR85" i="4"/>
  <c r="BQ85" i="4"/>
  <c r="BS84" i="4"/>
  <c r="BR84" i="4"/>
  <c r="BQ84" i="4"/>
  <c r="BS83" i="4"/>
  <c r="BR83" i="4"/>
  <c r="BQ83" i="4"/>
  <c r="BS82" i="4"/>
  <c r="BR82" i="4"/>
  <c r="BQ82" i="4"/>
  <c r="BS81" i="4"/>
  <c r="BR81" i="4"/>
  <c r="BQ81" i="4"/>
  <c r="BS80" i="4"/>
  <c r="BR80" i="4"/>
  <c r="BQ80" i="4"/>
  <c r="BS71" i="4"/>
  <c r="BR71" i="4"/>
  <c r="BQ71" i="4"/>
  <c r="BS70" i="4"/>
  <c r="BR70" i="4"/>
  <c r="BQ70" i="4"/>
  <c r="BS69" i="4"/>
  <c r="BR69" i="4"/>
  <c r="BQ69" i="4"/>
  <c r="G669" i="8"/>
  <c r="E669" i="8"/>
  <c r="D669" i="8"/>
  <c r="B669" i="8"/>
  <c r="BS44" i="4"/>
  <c r="BR44" i="4"/>
  <c r="BQ44" i="4"/>
  <c r="BS43" i="4"/>
  <c r="BR43" i="4"/>
  <c r="BQ43" i="4"/>
  <c r="BS42" i="4"/>
  <c r="BR42" i="4"/>
  <c r="BQ42" i="4"/>
  <c r="BS41" i="4"/>
  <c r="BR41" i="4"/>
  <c r="BQ41" i="4"/>
  <c r="BS40" i="4"/>
  <c r="BR40" i="4"/>
  <c r="BQ40" i="4"/>
  <c r="BS39" i="4"/>
  <c r="BR39" i="4"/>
  <c r="BQ39" i="4"/>
  <c r="BS38" i="4"/>
  <c r="BR38" i="4"/>
  <c r="BQ38" i="4"/>
  <c r="BS32" i="4"/>
  <c r="BR32" i="4"/>
  <c r="BQ32" i="4"/>
  <c r="BS31" i="4"/>
  <c r="BR31" i="4"/>
  <c r="BQ31" i="4"/>
  <c r="BS30" i="4"/>
  <c r="BR30" i="4"/>
  <c r="BQ30" i="4"/>
  <c r="BS28" i="4"/>
  <c r="BR28" i="4"/>
  <c r="BQ28" i="4"/>
  <c r="BS27" i="4"/>
  <c r="BR27" i="4"/>
  <c r="BQ27" i="4"/>
  <c r="BS26" i="4"/>
  <c r="BR26" i="4"/>
  <c r="BQ26" i="4"/>
  <c r="BS25" i="4"/>
  <c r="BR25" i="4"/>
  <c r="BQ25" i="4"/>
  <c r="BS24" i="4"/>
  <c r="BR24" i="4"/>
  <c r="BQ24" i="4"/>
  <c r="BS23" i="4"/>
  <c r="BR23" i="4"/>
  <c r="BQ23" i="4"/>
  <c r="BS22" i="4"/>
  <c r="BR22" i="4"/>
  <c r="BQ22" i="4"/>
  <c r="BS21" i="4"/>
  <c r="BR21" i="4"/>
  <c r="BQ21" i="4"/>
  <c r="BS12" i="4"/>
  <c r="BR12" i="4"/>
  <c r="BQ12" i="4"/>
  <c r="BS11" i="4"/>
  <c r="BR11" i="4"/>
  <c r="BQ11" i="4"/>
  <c r="BS10" i="4"/>
  <c r="BR10" i="4"/>
  <c r="BQ10" i="4"/>
  <c r="BS8" i="4"/>
  <c r="BR8" i="4"/>
  <c r="BQ8" i="4"/>
  <c r="BS7" i="4"/>
  <c r="BR7" i="4"/>
  <c r="BQ7" i="4"/>
  <c r="BS6" i="4"/>
  <c r="BR6" i="4"/>
  <c r="BQ6" i="4"/>
  <c r="BS5" i="4"/>
  <c r="BR5" i="4"/>
  <c r="BQ5" i="4"/>
  <c r="W34" i="6" l="1"/>
  <c r="T34" i="6"/>
  <c r="Q34" i="6"/>
  <c r="N34" i="6"/>
  <c r="K34" i="6"/>
  <c r="H34" i="6"/>
  <c r="E34" i="6"/>
  <c r="W33" i="6"/>
  <c r="T33" i="6"/>
  <c r="Q33" i="6"/>
  <c r="N33" i="6"/>
  <c r="K33" i="6"/>
  <c r="H33" i="6"/>
  <c r="E33" i="6"/>
  <c r="W32" i="6"/>
  <c r="T32" i="6"/>
  <c r="Q32" i="6"/>
  <c r="N32" i="6"/>
  <c r="K32" i="6"/>
  <c r="H32" i="6"/>
  <c r="E32" i="6"/>
  <c r="W31" i="6"/>
  <c r="T31" i="6"/>
  <c r="Q31" i="6"/>
  <c r="N31" i="6"/>
  <c r="K31" i="6"/>
  <c r="H31" i="6"/>
  <c r="E31" i="6"/>
  <c r="W30" i="6"/>
  <c r="T30" i="6"/>
  <c r="Q30" i="6"/>
  <c r="N30" i="6"/>
  <c r="K30" i="6"/>
  <c r="H30" i="6"/>
  <c r="E30" i="6"/>
  <c r="C6" i="10"/>
  <c r="C5" i="10"/>
  <c r="C4" i="10"/>
  <c r="C3" i="10"/>
  <c r="C2" i="10"/>
  <c r="G347" i="9" l="1"/>
  <c r="E347" i="9"/>
  <c r="D347" i="9"/>
  <c r="B347" i="9"/>
  <c r="G435" i="9"/>
  <c r="E435" i="9"/>
  <c r="D435" i="9"/>
  <c r="B435" i="9"/>
  <c r="G434" i="9"/>
  <c r="E434" i="9"/>
  <c r="D434" i="9"/>
  <c r="B434" i="9"/>
  <c r="G433" i="9"/>
  <c r="E433" i="9"/>
  <c r="D433" i="9"/>
  <c r="B433" i="9"/>
  <c r="G432" i="9"/>
  <c r="E432" i="9"/>
  <c r="D432" i="9"/>
  <c r="B432" i="9"/>
  <c r="G431" i="9"/>
  <c r="E431" i="9"/>
  <c r="D431" i="9"/>
  <c r="B431" i="9"/>
  <c r="G430" i="9"/>
  <c r="E430" i="9"/>
  <c r="D430" i="9"/>
  <c r="B430" i="9"/>
  <c r="G429" i="9"/>
  <c r="E429" i="9"/>
  <c r="D429" i="9"/>
  <c r="B429" i="9"/>
  <c r="G428" i="9"/>
  <c r="E428" i="9"/>
  <c r="D428" i="9"/>
  <c r="B428" i="9"/>
  <c r="G427" i="9"/>
  <c r="E427" i="9"/>
  <c r="D427" i="9"/>
  <c r="B427" i="9"/>
  <c r="G426" i="9"/>
  <c r="E426" i="9"/>
  <c r="D426" i="9"/>
  <c r="B426" i="9"/>
  <c r="G425" i="9"/>
  <c r="E425" i="9"/>
  <c r="D425" i="9"/>
  <c r="B425" i="9"/>
  <c r="G424" i="9"/>
  <c r="E424" i="9"/>
  <c r="D424" i="9"/>
  <c r="B424" i="9"/>
  <c r="G423" i="9"/>
  <c r="E423" i="9"/>
  <c r="D423" i="9"/>
  <c r="B423" i="9"/>
  <c r="G422" i="9"/>
  <c r="E422" i="9"/>
  <c r="D422" i="9"/>
  <c r="B422" i="9"/>
  <c r="G421" i="9"/>
  <c r="E421" i="9"/>
  <c r="D421" i="9"/>
  <c r="B421" i="9"/>
  <c r="G420" i="9"/>
  <c r="E420" i="9"/>
  <c r="D420" i="9"/>
  <c r="B420" i="9"/>
  <c r="G419" i="9"/>
  <c r="E419" i="9"/>
  <c r="D419" i="9"/>
  <c r="B419" i="9"/>
  <c r="G418" i="9"/>
  <c r="E418" i="9"/>
  <c r="D418" i="9"/>
  <c r="B418" i="9"/>
  <c r="G417" i="9"/>
  <c r="E417" i="9"/>
  <c r="D417" i="9"/>
  <c r="B417" i="9"/>
  <c r="G416" i="9"/>
  <c r="E416" i="9"/>
  <c r="D416" i="9"/>
  <c r="B416" i="9"/>
  <c r="G415" i="9"/>
  <c r="E415" i="9"/>
  <c r="D415" i="9"/>
  <c r="B415" i="9"/>
  <c r="G414" i="9"/>
  <c r="E414" i="9"/>
  <c r="D414" i="9"/>
  <c r="B414" i="9"/>
  <c r="G413" i="9"/>
  <c r="E413" i="9"/>
  <c r="D413" i="9"/>
  <c r="B413" i="9"/>
  <c r="G412" i="9"/>
  <c r="E412" i="9"/>
  <c r="D412" i="9"/>
  <c r="B412" i="9"/>
  <c r="G411" i="9"/>
  <c r="E411" i="9"/>
  <c r="D411" i="9"/>
  <c r="B411" i="9"/>
  <c r="G410" i="9"/>
  <c r="E410" i="9"/>
  <c r="D410" i="9"/>
  <c r="B410" i="9"/>
  <c r="G409" i="9"/>
  <c r="E409" i="9"/>
  <c r="D409" i="9"/>
  <c r="B409" i="9"/>
  <c r="G408" i="9"/>
  <c r="E408" i="9"/>
  <c r="D408" i="9"/>
  <c r="B408" i="9"/>
  <c r="G407" i="9"/>
  <c r="E407" i="9"/>
  <c r="D407" i="9"/>
  <c r="B407" i="9"/>
  <c r="G406" i="9"/>
  <c r="E406" i="9"/>
  <c r="D406" i="9"/>
  <c r="B406" i="9"/>
  <c r="G405" i="9"/>
  <c r="E405" i="9"/>
  <c r="D405" i="9"/>
  <c r="B405" i="9"/>
  <c r="G404" i="9"/>
  <c r="E404" i="9"/>
  <c r="D404" i="9"/>
  <c r="B404" i="9"/>
  <c r="G403" i="9"/>
  <c r="E403" i="9"/>
  <c r="D403" i="9"/>
  <c r="B403" i="9"/>
  <c r="G402" i="9"/>
  <c r="E402" i="9"/>
  <c r="D402" i="9"/>
  <c r="B402" i="9"/>
  <c r="G401" i="9"/>
  <c r="E401" i="9"/>
  <c r="D401" i="9"/>
  <c r="B401" i="9"/>
  <c r="G400" i="9"/>
  <c r="E400" i="9"/>
  <c r="D400" i="9"/>
  <c r="B400" i="9"/>
  <c r="G399" i="9"/>
  <c r="E399" i="9"/>
  <c r="D399" i="9"/>
  <c r="B399" i="9"/>
  <c r="G398" i="9"/>
  <c r="E398" i="9"/>
  <c r="D398" i="9"/>
  <c r="B398" i="9"/>
  <c r="G397" i="9"/>
  <c r="E397" i="9"/>
  <c r="D397" i="9"/>
  <c r="B397" i="9"/>
  <c r="G396" i="9"/>
  <c r="E396" i="9"/>
  <c r="D396" i="9"/>
  <c r="B396" i="9"/>
  <c r="G395" i="9"/>
  <c r="E395" i="9"/>
  <c r="D395" i="9"/>
  <c r="B395" i="9"/>
  <c r="G394" i="9"/>
  <c r="E394" i="9"/>
  <c r="D394" i="9"/>
  <c r="B394" i="9"/>
  <c r="G393" i="9"/>
  <c r="E393" i="9"/>
  <c r="D393" i="9"/>
  <c r="B393" i="9"/>
  <c r="G392" i="9"/>
  <c r="E392" i="9"/>
  <c r="D392" i="9"/>
  <c r="B392" i="9"/>
  <c r="G391" i="9"/>
  <c r="E391" i="9"/>
  <c r="D391" i="9"/>
  <c r="B391" i="9"/>
  <c r="G390" i="9"/>
  <c r="E390" i="9"/>
  <c r="D390" i="9"/>
  <c r="B390" i="9"/>
  <c r="G389" i="9"/>
  <c r="E389" i="9"/>
  <c r="D389" i="9"/>
  <c r="B389" i="9"/>
  <c r="G388" i="9"/>
  <c r="E388" i="9"/>
  <c r="D388" i="9"/>
  <c r="B388" i="9"/>
  <c r="G387" i="9"/>
  <c r="E387" i="9"/>
  <c r="D387" i="9"/>
  <c r="B387" i="9"/>
  <c r="G386" i="9"/>
  <c r="E386" i="9"/>
  <c r="D386" i="9"/>
  <c r="B386" i="9"/>
  <c r="G385" i="9"/>
  <c r="E385" i="9"/>
  <c r="D385" i="9"/>
  <c r="B385" i="9"/>
  <c r="G384" i="9"/>
  <c r="E384" i="9"/>
  <c r="D384" i="9"/>
  <c r="B384" i="9"/>
  <c r="G383" i="9"/>
  <c r="E383" i="9"/>
  <c r="D383" i="9"/>
  <c r="B383" i="9"/>
  <c r="G382" i="9"/>
  <c r="E382" i="9"/>
  <c r="D382" i="9"/>
  <c r="B382" i="9"/>
  <c r="G381" i="9"/>
  <c r="E381" i="9"/>
  <c r="D381" i="9"/>
  <c r="B381" i="9"/>
  <c r="G380" i="9"/>
  <c r="E380" i="9"/>
  <c r="D380" i="9"/>
  <c r="B380" i="9"/>
  <c r="G379" i="9"/>
  <c r="E379" i="9"/>
  <c r="D379" i="9"/>
  <c r="B379" i="9"/>
  <c r="G378" i="9"/>
  <c r="E378" i="9"/>
  <c r="D378" i="9"/>
  <c r="B378" i="9"/>
  <c r="G377" i="9"/>
  <c r="E377" i="9"/>
  <c r="D377" i="9"/>
  <c r="B377" i="9"/>
  <c r="G376" i="9"/>
  <c r="E376" i="9"/>
  <c r="D376" i="9"/>
  <c r="B376" i="9"/>
  <c r="G375" i="9"/>
  <c r="E375" i="9"/>
  <c r="D375" i="9"/>
  <c r="B375" i="9"/>
  <c r="G374" i="9"/>
  <c r="E374" i="9"/>
  <c r="D374" i="9"/>
  <c r="B374" i="9"/>
  <c r="G373" i="9"/>
  <c r="E373" i="9"/>
  <c r="D373" i="9"/>
  <c r="B373" i="9"/>
  <c r="G372" i="9"/>
  <c r="E372" i="9"/>
  <c r="D372" i="9"/>
  <c r="B372" i="9"/>
  <c r="G371" i="9"/>
  <c r="E371" i="9"/>
  <c r="D371" i="9"/>
  <c r="B371" i="9"/>
  <c r="G370" i="9"/>
  <c r="E370" i="9"/>
  <c r="D370" i="9"/>
  <c r="B370" i="9"/>
  <c r="G369" i="9"/>
  <c r="E369" i="9"/>
  <c r="D369" i="9"/>
  <c r="B369" i="9"/>
  <c r="G368" i="9"/>
  <c r="E368" i="9"/>
  <c r="D368" i="9"/>
  <c r="B368" i="9"/>
  <c r="G367" i="9"/>
  <c r="E367" i="9"/>
  <c r="D367" i="9"/>
  <c r="B367" i="9"/>
  <c r="G366" i="9"/>
  <c r="E366" i="9"/>
  <c r="D366" i="9"/>
  <c r="B366" i="9"/>
  <c r="G365" i="9"/>
  <c r="E365" i="9"/>
  <c r="D365" i="9"/>
  <c r="B365" i="9"/>
  <c r="G364" i="9"/>
  <c r="E364" i="9"/>
  <c r="D364" i="9"/>
  <c r="B364" i="9"/>
  <c r="G363" i="9"/>
  <c r="E363" i="9"/>
  <c r="D363" i="9"/>
  <c r="B363" i="9"/>
  <c r="G362" i="9"/>
  <c r="E362" i="9"/>
  <c r="D362" i="9"/>
  <c r="B362" i="9"/>
  <c r="G361" i="9"/>
  <c r="E361" i="9"/>
  <c r="D361" i="9"/>
  <c r="B361" i="9"/>
  <c r="G360" i="9"/>
  <c r="E360" i="9"/>
  <c r="D360" i="9"/>
  <c r="B360" i="9"/>
  <c r="G359" i="9"/>
  <c r="E359" i="9"/>
  <c r="D359" i="9"/>
  <c r="B359" i="9"/>
  <c r="G358" i="9"/>
  <c r="E358" i="9"/>
  <c r="D358" i="9"/>
  <c r="B358" i="9"/>
  <c r="G357" i="9"/>
  <c r="E357" i="9"/>
  <c r="D357" i="9"/>
  <c r="B357" i="9"/>
  <c r="G356" i="9"/>
  <c r="E356" i="9"/>
  <c r="D356" i="9"/>
  <c r="B356" i="9"/>
  <c r="G355" i="9"/>
  <c r="E355" i="9"/>
  <c r="D355" i="9"/>
  <c r="B355" i="9"/>
  <c r="G354" i="9"/>
  <c r="E354" i="9"/>
  <c r="D354" i="9"/>
  <c r="B354" i="9"/>
  <c r="G353" i="9"/>
  <c r="E353" i="9"/>
  <c r="D353" i="9"/>
  <c r="B353" i="9"/>
  <c r="G352" i="9"/>
  <c r="E352" i="9"/>
  <c r="D352" i="9"/>
  <c r="B352" i="9"/>
  <c r="G351" i="9"/>
  <c r="E351" i="9"/>
  <c r="D351" i="9"/>
  <c r="B351" i="9"/>
  <c r="G350" i="9"/>
  <c r="E350" i="9"/>
  <c r="D350" i="9"/>
  <c r="B350" i="9"/>
  <c r="G349" i="9"/>
  <c r="E349" i="9"/>
  <c r="D349" i="9"/>
  <c r="B349" i="9"/>
  <c r="G348" i="9"/>
  <c r="E348" i="9"/>
  <c r="D348" i="9"/>
  <c r="B348" i="9"/>
  <c r="G346" i="9"/>
  <c r="E346" i="9"/>
  <c r="D346" i="9"/>
  <c r="B346" i="9"/>
  <c r="G345" i="9"/>
  <c r="E345" i="9"/>
  <c r="D345" i="9"/>
  <c r="B345" i="9"/>
  <c r="G344" i="9"/>
  <c r="E344" i="9"/>
  <c r="D344" i="9"/>
  <c r="B344" i="9"/>
  <c r="G343" i="9"/>
  <c r="E343" i="9"/>
  <c r="D343" i="9"/>
  <c r="B343" i="9"/>
  <c r="G342" i="9"/>
  <c r="E342" i="9"/>
  <c r="D342" i="9"/>
  <c r="B342" i="9"/>
  <c r="G341" i="9"/>
  <c r="E341" i="9"/>
  <c r="D341" i="9"/>
  <c r="B341" i="9"/>
  <c r="G340" i="9"/>
  <c r="E340" i="9"/>
  <c r="D340" i="9"/>
  <c r="B340" i="9"/>
  <c r="G339" i="9"/>
  <c r="E339" i="9"/>
  <c r="D339" i="9"/>
  <c r="B339" i="9"/>
  <c r="G338" i="9"/>
  <c r="E338" i="9"/>
  <c r="D338" i="9"/>
  <c r="B338" i="9"/>
  <c r="G337" i="9"/>
  <c r="E337" i="9"/>
  <c r="D337" i="9"/>
  <c r="B337" i="9"/>
  <c r="W321" i="9"/>
  <c r="V321" i="9"/>
  <c r="T321" i="9"/>
  <c r="S321" i="9"/>
  <c r="Q321" i="9"/>
  <c r="P321" i="9"/>
  <c r="N321" i="9"/>
  <c r="M321" i="9"/>
  <c r="K321" i="9"/>
  <c r="J321" i="9"/>
  <c r="H321" i="9"/>
  <c r="G321" i="9"/>
  <c r="E321" i="9"/>
  <c r="D321" i="9"/>
  <c r="W320" i="9"/>
  <c r="V320" i="9"/>
  <c r="T320" i="9"/>
  <c r="S320" i="9"/>
  <c r="Q320" i="9"/>
  <c r="P320" i="9"/>
  <c r="N320" i="9"/>
  <c r="M320" i="9"/>
  <c r="K320" i="9"/>
  <c r="J320" i="9"/>
  <c r="H320" i="9"/>
  <c r="G320" i="9"/>
  <c r="E320" i="9"/>
  <c r="D320" i="9"/>
  <c r="W319" i="9"/>
  <c r="V319" i="9"/>
  <c r="T319" i="9"/>
  <c r="S319" i="9"/>
  <c r="Q319" i="9"/>
  <c r="P319" i="9"/>
  <c r="N319" i="9"/>
  <c r="M319" i="9"/>
  <c r="K319" i="9"/>
  <c r="J319" i="9"/>
  <c r="H319" i="9"/>
  <c r="G319" i="9"/>
  <c r="E319" i="9"/>
  <c r="D319" i="9"/>
  <c r="W318" i="9"/>
  <c r="V318" i="9"/>
  <c r="T318" i="9"/>
  <c r="S318" i="9"/>
  <c r="Q318" i="9"/>
  <c r="P318" i="9"/>
  <c r="N318" i="9"/>
  <c r="M318" i="9"/>
  <c r="K318" i="9"/>
  <c r="J318" i="9"/>
  <c r="H318" i="9"/>
  <c r="G318" i="9"/>
  <c r="E318" i="9"/>
  <c r="D318" i="9"/>
  <c r="W317" i="9"/>
  <c r="W324" i="9" s="1"/>
  <c r="V317" i="9"/>
  <c r="V324" i="9" s="1"/>
  <c r="T317" i="9"/>
  <c r="T324" i="9" s="1"/>
  <c r="T325" i="9" s="1"/>
  <c r="S317" i="9"/>
  <c r="S324" i="9" s="1"/>
  <c r="S325" i="9" s="1"/>
  <c r="Q317" i="9"/>
  <c r="Q324" i="9" s="1"/>
  <c r="Q325" i="9" s="1"/>
  <c r="P317" i="9"/>
  <c r="P324" i="9" s="1"/>
  <c r="P325" i="9" s="1"/>
  <c r="N317" i="9"/>
  <c r="N324" i="9" s="1"/>
  <c r="M317" i="9"/>
  <c r="M324" i="9" s="1"/>
  <c r="K317" i="9"/>
  <c r="K324" i="9" s="1"/>
  <c r="J317" i="9"/>
  <c r="J324" i="9" s="1"/>
  <c r="H317" i="9"/>
  <c r="H324" i="9" s="1"/>
  <c r="H325" i="9" s="1"/>
  <c r="G317" i="9"/>
  <c r="G324" i="9" s="1"/>
  <c r="G325" i="9" s="1"/>
  <c r="E317" i="9"/>
  <c r="E324" i="9" s="1"/>
  <c r="D317" i="9"/>
  <c r="D324" i="9" s="1"/>
  <c r="K96" i="9"/>
  <c r="J96" i="9"/>
  <c r="H96" i="9"/>
  <c r="G96" i="9"/>
  <c r="E96" i="9"/>
  <c r="D96" i="9"/>
  <c r="K74" i="9"/>
  <c r="J74" i="9"/>
  <c r="H74" i="9"/>
  <c r="G74" i="9"/>
  <c r="E74" i="9"/>
  <c r="D74" i="9"/>
  <c r="K53" i="9"/>
  <c r="J53" i="9"/>
  <c r="H53" i="9"/>
  <c r="G53" i="9"/>
  <c r="E53" i="9"/>
  <c r="D53" i="9"/>
  <c r="W50" i="9"/>
  <c r="V50" i="9"/>
  <c r="T50" i="9"/>
  <c r="S50" i="9"/>
  <c r="Q50" i="9"/>
  <c r="P50" i="9"/>
  <c r="N50" i="9"/>
  <c r="M50" i="9"/>
  <c r="K50" i="9"/>
  <c r="J50" i="9"/>
  <c r="H50" i="9"/>
  <c r="G50" i="9"/>
  <c r="E50" i="9"/>
  <c r="D50" i="9"/>
  <c r="E49" i="9"/>
  <c r="W34" i="9"/>
  <c r="W96" i="9" s="1"/>
  <c r="V34" i="9"/>
  <c r="V96" i="9" s="1"/>
  <c r="T34" i="9"/>
  <c r="T96" i="9" s="1"/>
  <c r="S34" i="9"/>
  <c r="S96" i="9" s="1"/>
  <c r="Q34" i="9"/>
  <c r="Q96" i="9" s="1"/>
  <c r="P34" i="9"/>
  <c r="P96" i="9" s="1"/>
  <c r="N34" i="9"/>
  <c r="N96" i="9" s="1"/>
  <c r="M34" i="9"/>
  <c r="M96" i="9" s="1"/>
  <c r="W33" i="9"/>
  <c r="W74" i="9" s="1"/>
  <c r="V33" i="9"/>
  <c r="V74" i="9" s="1"/>
  <c r="T33" i="9"/>
  <c r="T74" i="9" s="1"/>
  <c r="S33" i="9"/>
  <c r="S74" i="9" s="1"/>
  <c r="Q33" i="9"/>
  <c r="Q74" i="9" s="1"/>
  <c r="P33" i="9"/>
  <c r="P74" i="9" s="1"/>
  <c r="N33" i="9"/>
  <c r="N74" i="9" s="1"/>
  <c r="M33" i="9"/>
  <c r="M74" i="9" s="1"/>
  <c r="W32" i="9"/>
  <c r="W53" i="9" s="1"/>
  <c r="V32" i="9"/>
  <c r="V53" i="9" s="1"/>
  <c r="T32" i="9"/>
  <c r="T53" i="9" s="1"/>
  <c r="S32" i="9"/>
  <c r="S53" i="9" s="1"/>
  <c r="Q32" i="9"/>
  <c r="Q53" i="9" s="1"/>
  <c r="P32" i="9"/>
  <c r="P53" i="9" s="1"/>
  <c r="N32" i="9"/>
  <c r="N53" i="9" s="1"/>
  <c r="M32" i="9"/>
  <c r="M53" i="9" s="1"/>
  <c r="W29" i="9"/>
  <c r="V29" i="9"/>
  <c r="T29" i="9"/>
  <c r="S29" i="9"/>
  <c r="Q29" i="9"/>
  <c r="P29" i="9"/>
  <c r="N29" i="9"/>
  <c r="M29" i="9"/>
  <c r="K29" i="9"/>
  <c r="J29" i="9"/>
  <c r="H29" i="9"/>
  <c r="G29" i="9"/>
  <c r="E29" i="9"/>
  <c r="D29" i="9"/>
  <c r="W28" i="9"/>
  <c r="V28" i="9"/>
  <c r="T28" i="9"/>
  <c r="S28" i="9"/>
  <c r="Q28" i="9"/>
  <c r="P28" i="9"/>
  <c r="N28" i="9"/>
  <c r="M28" i="9"/>
  <c r="K28" i="9"/>
  <c r="J28" i="9"/>
  <c r="H28" i="9"/>
  <c r="G28" i="9"/>
  <c r="E28" i="9"/>
  <c r="D28" i="9"/>
  <c r="W27" i="9"/>
  <c r="V27" i="9"/>
  <c r="T27" i="9"/>
  <c r="S27" i="9"/>
  <c r="Q27" i="9"/>
  <c r="P27" i="9"/>
  <c r="N27" i="9"/>
  <c r="M27" i="9"/>
  <c r="K27" i="9"/>
  <c r="J27" i="9"/>
  <c r="H27" i="9"/>
  <c r="G27" i="9"/>
  <c r="E27" i="9"/>
  <c r="D27" i="9"/>
  <c r="W26" i="9"/>
  <c r="W91" i="9" s="1"/>
  <c r="V26" i="9"/>
  <c r="V263" i="9" s="1"/>
  <c r="V267" i="9" s="1"/>
  <c r="U84" i="4" s="1"/>
  <c r="T26" i="9"/>
  <c r="S26" i="9"/>
  <c r="S69" i="9" s="1"/>
  <c r="Q26" i="9"/>
  <c r="Q87" i="9" s="1"/>
  <c r="P26" i="9"/>
  <c r="P276" i="9" s="1"/>
  <c r="P280" i="9" s="1"/>
  <c r="L85" i="4" s="1"/>
  <c r="N26" i="9"/>
  <c r="N48" i="9" s="1"/>
  <c r="M26" i="9"/>
  <c r="M47" i="9" s="1"/>
  <c r="K26" i="9"/>
  <c r="K87" i="9" s="1"/>
  <c r="J26" i="9"/>
  <c r="J263" i="9" s="1"/>
  <c r="J267" i="9" s="1"/>
  <c r="O84" i="4" s="1"/>
  <c r="H26" i="9"/>
  <c r="G26" i="9"/>
  <c r="G69" i="9" s="1"/>
  <c r="E26" i="9"/>
  <c r="E87" i="9" s="1"/>
  <c r="D26" i="9"/>
  <c r="D276" i="9" s="1"/>
  <c r="D280" i="9" s="1"/>
  <c r="C85" i="4" s="1"/>
  <c r="W25" i="9"/>
  <c r="V25" i="9"/>
  <c r="T25" i="9"/>
  <c r="S25" i="9"/>
  <c r="Q25" i="9"/>
  <c r="P25" i="9"/>
  <c r="N25" i="9"/>
  <c r="M25" i="9"/>
  <c r="K25" i="9"/>
  <c r="J25" i="9"/>
  <c r="H25" i="9"/>
  <c r="G25" i="9"/>
  <c r="E25" i="9"/>
  <c r="D25" i="9"/>
  <c r="W24" i="9"/>
  <c r="V24" i="9"/>
  <c r="T24" i="9"/>
  <c r="S24" i="9"/>
  <c r="Q24" i="9"/>
  <c r="P24" i="9"/>
  <c r="N24" i="9"/>
  <c r="M24" i="9"/>
  <c r="K24" i="9"/>
  <c r="J24" i="9"/>
  <c r="H24" i="9"/>
  <c r="G24" i="9"/>
  <c r="E24" i="9"/>
  <c r="D24" i="9"/>
  <c r="W23" i="9"/>
  <c r="V23" i="9"/>
  <c r="T23" i="9"/>
  <c r="S23" i="9"/>
  <c r="Q23" i="9"/>
  <c r="P23" i="9"/>
  <c r="N23" i="9"/>
  <c r="M23" i="9"/>
  <c r="K23" i="9"/>
  <c r="J23" i="9"/>
  <c r="H23" i="9"/>
  <c r="G23" i="9"/>
  <c r="E23" i="9"/>
  <c r="D23" i="9"/>
  <c r="W22" i="9"/>
  <c r="V22" i="9"/>
  <c r="T22" i="9"/>
  <c r="S22" i="9"/>
  <c r="Q22" i="9"/>
  <c r="P22" i="9"/>
  <c r="N22" i="9"/>
  <c r="M22" i="9"/>
  <c r="K22" i="9"/>
  <c r="J22" i="9"/>
  <c r="H22" i="9"/>
  <c r="G22" i="9"/>
  <c r="E22" i="9"/>
  <c r="D22" i="9"/>
  <c r="W21" i="9"/>
  <c r="V21" i="9"/>
  <c r="V85" i="9" s="1"/>
  <c r="T21" i="9"/>
  <c r="T85" i="9" s="1"/>
  <c r="S21" i="9"/>
  <c r="Q21" i="9"/>
  <c r="P21" i="9"/>
  <c r="P85" i="9" s="1"/>
  <c r="N21" i="9"/>
  <c r="N85" i="9" s="1"/>
  <c r="M21" i="9"/>
  <c r="K21" i="9"/>
  <c r="J21" i="9"/>
  <c r="J85" i="9" s="1"/>
  <c r="H21" i="9"/>
  <c r="H85" i="9" s="1"/>
  <c r="G21" i="9"/>
  <c r="E21" i="9"/>
  <c r="D21" i="9"/>
  <c r="D85" i="9" s="1"/>
  <c r="W20" i="9"/>
  <c r="V20" i="9"/>
  <c r="T20" i="9"/>
  <c r="S20" i="9"/>
  <c r="Q20" i="9"/>
  <c r="P20" i="9"/>
  <c r="N20" i="9"/>
  <c r="M20" i="9"/>
  <c r="K20" i="9"/>
  <c r="J20" i="9"/>
  <c r="H20" i="9"/>
  <c r="G20" i="9"/>
  <c r="E20" i="9"/>
  <c r="D20" i="9"/>
  <c r="D64" i="9" s="1"/>
  <c r="W19" i="9"/>
  <c r="W46" i="9" s="1"/>
  <c r="V19" i="9"/>
  <c r="V46" i="9" s="1"/>
  <c r="T19" i="9"/>
  <c r="T46" i="9" s="1"/>
  <c r="S19" i="9"/>
  <c r="S46" i="9" s="1"/>
  <c r="Q19" i="9"/>
  <c r="Q46" i="9" s="1"/>
  <c r="P19" i="9"/>
  <c r="P46" i="9" s="1"/>
  <c r="N19" i="9"/>
  <c r="N46" i="9" s="1"/>
  <c r="M19" i="9"/>
  <c r="M46" i="9" s="1"/>
  <c r="K19" i="9"/>
  <c r="K46" i="9" s="1"/>
  <c r="J19" i="9"/>
  <c r="J46" i="9" s="1"/>
  <c r="H19" i="9"/>
  <c r="H46" i="9" s="1"/>
  <c r="G19" i="9"/>
  <c r="G46" i="9" s="1"/>
  <c r="E19" i="9"/>
  <c r="E46" i="9" s="1"/>
  <c r="D19" i="9"/>
  <c r="D46" i="9" s="1"/>
  <c r="W18" i="9"/>
  <c r="V18" i="9"/>
  <c r="T18" i="9"/>
  <c r="S18" i="9"/>
  <c r="Q18" i="9"/>
  <c r="P18" i="9"/>
  <c r="N18" i="9"/>
  <c r="M18" i="9"/>
  <c r="K18" i="9"/>
  <c r="J18" i="9"/>
  <c r="H18" i="9"/>
  <c r="G18" i="9"/>
  <c r="E18" i="9"/>
  <c r="D18" i="9"/>
  <c r="W17" i="9"/>
  <c r="W120" i="9" s="1"/>
  <c r="W124" i="9" s="1"/>
  <c r="AQ73" i="4" s="1"/>
  <c r="V17" i="9"/>
  <c r="T17" i="9"/>
  <c r="S17" i="9"/>
  <c r="S120" i="9" s="1"/>
  <c r="S124" i="9" s="1"/>
  <c r="R73" i="4" s="1"/>
  <c r="Q17" i="9"/>
  <c r="P17" i="9"/>
  <c r="N17" i="9"/>
  <c r="M17" i="9"/>
  <c r="K17" i="9"/>
  <c r="K120" i="9" s="1"/>
  <c r="K124" i="9" s="1"/>
  <c r="AK73" i="4" s="1"/>
  <c r="J17" i="9"/>
  <c r="H17" i="9"/>
  <c r="G17" i="9"/>
  <c r="G120" i="9" s="1"/>
  <c r="G124" i="9" s="1"/>
  <c r="I73" i="4" s="1"/>
  <c r="E17" i="9"/>
  <c r="D17" i="9"/>
  <c r="W16" i="9"/>
  <c r="W88" i="9" s="1"/>
  <c r="V16" i="9"/>
  <c r="T16" i="9"/>
  <c r="S16" i="9"/>
  <c r="S49" i="9" s="1"/>
  <c r="Q16" i="9"/>
  <c r="Q88" i="9" s="1"/>
  <c r="P16" i="9"/>
  <c r="N16" i="9"/>
  <c r="M16" i="9"/>
  <c r="M67" i="9" s="1"/>
  <c r="K16" i="9"/>
  <c r="K88" i="9" s="1"/>
  <c r="J16" i="9"/>
  <c r="H16" i="9"/>
  <c r="G16" i="9"/>
  <c r="G49" i="9" s="1"/>
  <c r="E16" i="9"/>
  <c r="E88" i="9" s="1"/>
  <c r="D16" i="9"/>
  <c r="B4" i="9"/>
  <c r="W1" i="9"/>
  <c r="V1" i="9"/>
  <c r="T1" i="9"/>
  <c r="S1" i="9"/>
  <c r="Q1" i="9"/>
  <c r="P1" i="9"/>
  <c r="N1" i="9"/>
  <c r="M1" i="9"/>
  <c r="K1" i="9"/>
  <c r="J1" i="9"/>
  <c r="H1" i="9"/>
  <c r="G1" i="9"/>
  <c r="E1" i="9"/>
  <c r="D1" i="9"/>
  <c r="G250" i="9" l="1"/>
  <c r="G254" i="9" s="1"/>
  <c r="I83" i="4" s="1"/>
  <c r="H250" i="9"/>
  <c r="H254" i="9" s="1"/>
  <c r="AE83" i="4" s="1"/>
  <c r="N250" i="9"/>
  <c r="N254" i="9" s="1"/>
  <c r="T250" i="9"/>
  <c r="T254" i="9" s="1"/>
  <c r="S250" i="9"/>
  <c r="S254" i="9" s="1"/>
  <c r="D211" i="9"/>
  <c r="D215" i="9" s="1"/>
  <c r="J211" i="9"/>
  <c r="J215" i="9" s="1"/>
  <c r="J250" i="9"/>
  <c r="J254" i="9" s="1"/>
  <c r="P211" i="9"/>
  <c r="P215" i="9" s="1"/>
  <c r="D250" i="9"/>
  <c r="D254" i="9" s="1"/>
  <c r="P250" i="9"/>
  <c r="P254" i="9" s="1"/>
  <c r="L83" i="4" s="1"/>
  <c r="E250" i="9"/>
  <c r="E254" i="9" s="1"/>
  <c r="Q250" i="9"/>
  <c r="Q254" i="9" s="1"/>
  <c r="D224" i="9"/>
  <c r="D228" i="9" s="1"/>
  <c r="V211" i="9"/>
  <c r="V215" i="9" s="1"/>
  <c r="U80" i="4" s="1"/>
  <c r="J224" i="9"/>
  <c r="J228" i="9" s="1"/>
  <c r="O81" i="4" s="1"/>
  <c r="E211" i="9"/>
  <c r="E215" i="9" s="1"/>
  <c r="Y80" i="4" s="1"/>
  <c r="K211" i="9"/>
  <c r="K215" i="9" s="1"/>
  <c r="AK80" i="4" s="1"/>
  <c r="Q211" i="9"/>
  <c r="Q215" i="9" s="1"/>
  <c r="AH80" i="4" s="1"/>
  <c r="W211" i="9"/>
  <c r="W215" i="9" s="1"/>
  <c r="AQ80" i="4" s="1"/>
  <c r="P224" i="9"/>
  <c r="P228" i="9" s="1"/>
  <c r="G211" i="9"/>
  <c r="G215" i="9" s="1"/>
  <c r="I80" i="4" s="1"/>
  <c r="M211" i="9"/>
  <c r="M215" i="9" s="1"/>
  <c r="F80" i="4" s="1"/>
  <c r="S211" i="9"/>
  <c r="S215" i="9" s="1"/>
  <c r="R80" i="4" s="1"/>
  <c r="H107" i="9"/>
  <c r="H111" i="9" s="1"/>
  <c r="N107" i="9"/>
  <c r="N111" i="9" s="1"/>
  <c r="T107" i="9"/>
  <c r="T111" i="9" s="1"/>
  <c r="E89" i="9"/>
  <c r="Q36" i="9"/>
  <c r="Q37" i="9" s="1"/>
  <c r="Q40" i="9" s="1"/>
  <c r="E64" i="9"/>
  <c r="K64" i="9"/>
  <c r="Q64" i="9"/>
  <c r="W64" i="9"/>
  <c r="D237" i="9"/>
  <c r="D241" i="9" s="1"/>
  <c r="V224" i="9"/>
  <c r="V228" i="9" s="1"/>
  <c r="H211" i="9"/>
  <c r="H215" i="9" s="1"/>
  <c r="AE80" i="4" s="1"/>
  <c r="N211" i="9"/>
  <c r="N215" i="9" s="1"/>
  <c r="AB80" i="4" s="1"/>
  <c r="T211" i="9"/>
  <c r="T215" i="9" s="1"/>
  <c r="AN80" i="4" s="1"/>
  <c r="J237" i="9"/>
  <c r="J241" i="9" s="1"/>
  <c r="E224" i="9"/>
  <c r="E228" i="9" s="1"/>
  <c r="Y81" i="4" s="1"/>
  <c r="K224" i="9"/>
  <c r="K228" i="9" s="1"/>
  <c r="AK81" i="4" s="1"/>
  <c r="Q224" i="9"/>
  <c r="Q228" i="9" s="1"/>
  <c r="AH81" i="4" s="1"/>
  <c r="W224" i="9"/>
  <c r="W228" i="9" s="1"/>
  <c r="AQ81" i="4" s="1"/>
  <c r="P237" i="9"/>
  <c r="P241" i="9" s="1"/>
  <c r="G224" i="9"/>
  <c r="G228" i="9" s="1"/>
  <c r="I81" i="4" s="1"/>
  <c r="M224" i="9"/>
  <c r="M228" i="9" s="1"/>
  <c r="F81" i="4" s="1"/>
  <c r="S224" i="9"/>
  <c r="S228" i="9" s="1"/>
  <c r="R81" i="4" s="1"/>
  <c r="V237" i="9"/>
  <c r="V241" i="9" s="1"/>
  <c r="H224" i="9"/>
  <c r="H228" i="9" s="1"/>
  <c r="AE81" i="4" s="1"/>
  <c r="N224" i="9"/>
  <c r="N228" i="9" s="1"/>
  <c r="AB81" i="4" s="1"/>
  <c r="T224" i="9"/>
  <c r="T228" i="9" s="1"/>
  <c r="AN81" i="4" s="1"/>
  <c r="E237" i="9"/>
  <c r="E241" i="9" s="1"/>
  <c r="Y82" i="4" s="1"/>
  <c r="Q237" i="9"/>
  <c r="Q241" i="9" s="1"/>
  <c r="AH82" i="4" s="1"/>
  <c r="G237" i="9"/>
  <c r="G241" i="9" s="1"/>
  <c r="I82" i="4" s="1"/>
  <c r="M237" i="9"/>
  <c r="M241" i="9" s="1"/>
  <c r="F82" i="4" s="1"/>
  <c r="S237" i="9"/>
  <c r="S241" i="9" s="1"/>
  <c r="R82" i="4" s="1"/>
  <c r="K237" i="9"/>
  <c r="K241" i="9" s="1"/>
  <c r="AK82" i="4" s="1"/>
  <c r="W237" i="9"/>
  <c r="W241" i="9" s="1"/>
  <c r="AQ82" i="4" s="1"/>
  <c r="H237" i="9"/>
  <c r="H241" i="9" s="1"/>
  <c r="AE82" i="4" s="1"/>
  <c r="N237" i="9"/>
  <c r="N241" i="9" s="1"/>
  <c r="AB82" i="4" s="1"/>
  <c r="T237" i="9"/>
  <c r="T241" i="9" s="1"/>
  <c r="AN82" i="4" s="1"/>
  <c r="D66" i="9"/>
  <c r="D87" i="9"/>
  <c r="P66" i="9"/>
  <c r="N87" i="9"/>
  <c r="H72" i="9"/>
  <c r="P87" i="9"/>
  <c r="G256" i="9"/>
  <c r="K83" i="4" s="1"/>
  <c r="G255" i="9"/>
  <c r="G258" i="9" s="1"/>
  <c r="H255" i="9"/>
  <c r="H258" i="9" s="1"/>
  <c r="N255" i="9"/>
  <c r="N258" i="9" s="1"/>
  <c r="J66" i="9"/>
  <c r="V66" i="9"/>
  <c r="H87" i="9"/>
  <c r="T87" i="9"/>
  <c r="M250" i="9"/>
  <c r="M254" i="9" s="1"/>
  <c r="F83" i="4" s="1"/>
  <c r="V250" i="9"/>
  <c r="V254" i="9" s="1"/>
  <c r="U83" i="4" s="1"/>
  <c r="H66" i="9"/>
  <c r="T66" i="9"/>
  <c r="K250" i="9"/>
  <c r="K254" i="9" s="1"/>
  <c r="AK83" i="4" s="1"/>
  <c r="W250" i="9"/>
  <c r="W254" i="9" s="1"/>
  <c r="AQ83" i="4" s="1"/>
  <c r="N66" i="9"/>
  <c r="J87" i="9"/>
  <c r="V87" i="9"/>
  <c r="K86" i="9"/>
  <c r="W86" i="9"/>
  <c r="N198" i="9"/>
  <c r="N202" i="9" s="1"/>
  <c r="D107" i="9"/>
  <c r="D111" i="9" s="1"/>
  <c r="P107" i="9"/>
  <c r="P111" i="9" s="1"/>
  <c r="P112" i="9" s="1"/>
  <c r="P115" i="9" s="1"/>
  <c r="G64" i="9"/>
  <c r="M64" i="9"/>
  <c r="S64" i="9"/>
  <c r="G86" i="9"/>
  <c r="M86" i="9"/>
  <c r="S86" i="9"/>
  <c r="G159" i="9"/>
  <c r="G163" i="9" s="1"/>
  <c r="S185" i="9"/>
  <c r="S189" i="9" s="1"/>
  <c r="K47" i="9"/>
  <c r="E66" i="9"/>
  <c r="K66" i="9"/>
  <c r="Q66" i="9"/>
  <c r="W66" i="9"/>
  <c r="W87" i="9"/>
  <c r="M198" i="9"/>
  <c r="M202" i="9" s="1"/>
  <c r="K126" i="9"/>
  <c r="E86" i="9"/>
  <c r="Q86" i="9"/>
  <c r="H198" i="9"/>
  <c r="H202" i="9" s="1"/>
  <c r="T198" i="9"/>
  <c r="T202" i="9" s="1"/>
  <c r="J107" i="9"/>
  <c r="J111" i="9" s="1"/>
  <c r="V107" i="9"/>
  <c r="V111" i="9" s="1"/>
  <c r="M89" i="9"/>
  <c r="N86" i="9"/>
  <c r="E93" i="9"/>
  <c r="E198" i="9"/>
  <c r="E202" i="9" s="1"/>
  <c r="G66" i="9"/>
  <c r="M66" i="9"/>
  <c r="S66" i="9"/>
  <c r="G87" i="9"/>
  <c r="M87" i="9"/>
  <c r="S87" i="9"/>
  <c r="M172" i="9"/>
  <c r="M176" i="9" s="1"/>
  <c r="W47" i="9"/>
  <c r="M51" i="9"/>
  <c r="N64" i="9"/>
  <c r="V70" i="9"/>
  <c r="Q107" i="9"/>
  <c r="Q111" i="9" s="1"/>
  <c r="G36" i="9"/>
  <c r="G37" i="9" s="1"/>
  <c r="G40" i="9" s="1"/>
  <c r="D48" i="9"/>
  <c r="Q49" i="9"/>
  <c r="G65" i="9"/>
  <c r="J72" i="9"/>
  <c r="G85" i="9"/>
  <c r="M120" i="9"/>
  <c r="M124" i="9" s="1"/>
  <c r="P198" i="9"/>
  <c r="P202" i="9" s="1"/>
  <c r="S36" i="9"/>
  <c r="S37" i="9" s="1"/>
  <c r="S40" i="9" s="1"/>
  <c r="J70" i="9"/>
  <c r="P48" i="9"/>
  <c r="S65" i="9"/>
  <c r="V72" i="9"/>
  <c r="S85" i="9"/>
  <c r="D289" i="9"/>
  <c r="D293" i="9" s="1"/>
  <c r="W126" i="9"/>
  <c r="W125" i="9"/>
  <c r="W128" i="9" s="1"/>
  <c r="G326" i="9"/>
  <c r="G327" i="9" s="1"/>
  <c r="S326" i="9"/>
  <c r="S327" i="9" s="1"/>
  <c r="N68" i="9"/>
  <c r="Q89" i="9"/>
  <c r="T90" i="9"/>
  <c r="H94" i="9"/>
  <c r="H326" i="9"/>
  <c r="H327" i="9" s="1"/>
  <c r="T326" i="9"/>
  <c r="T327" i="9" s="1"/>
  <c r="H48" i="9"/>
  <c r="E51" i="9"/>
  <c r="Q51" i="9"/>
  <c r="K65" i="9"/>
  <c r="W65" i="9"/>
  <c r="D68" i="9"/>
  <c r="P68" i="9"/>
  <c r="N70" i="9"/>
  <c r="M71" i="9"/>
  <c r="N72" i="9"/>
  <c r="K85" i="9"/>
  <c r="W85" i="9"/>
  <c r="D88" i="9"/>
  <c r="P88" i="9"/>
  <c r="G89" i="9"/>
  <c r="S89" i="9"/>
  <c r="J90" i="9"/>
  <c r="V90" i="9"/>
  <c r="J92" i="9"/>
  <c r="V92" i="9"/>
  <c r="J94" i="9"/>
  <c r="V94" i="9"/>
  <c r="E120" i="9"/>
  <c r="E124" i="9" s="1"/>
  <c r="Q120" i="9"/>
  <c r="Q124" i="9" s="1"/>
  <c r="M133" i="9"/>
  <c r="M137" i="9" s="1"/>
  <c r="G146" i="9"/>
  <c r="G150" i="9" s="1"/>
  <c r="I75" i="4" s="1"/>
  <c r="G185" i="9"/>
  <c r="G189" i="9" s="1"/>
  <c r="G190" i="9" s="1"/>
  <c r="G193" i="9" s="1"/>
  <c r="D302" i="9"/>
  <c r="D306" i="9" s="1"/>
  <c r="N88" i="9"/>
  <c r="H92" i="9"/>
  <c r="T94" i="9"/>
  <c r="K133" i="9"/>
  <c r="K137" i="9" s="1"/>
  <c r="W133" i="9"/>
  <c r="W137" i="9" s="1"/>
  <c r="AQ74" i="4" s="1"/>
  <c r="E36" i="9"/>
  <c r="E37" i="9" s="1"/>
  <c r="E40" i="9" s="1"/>
  <c r="T48" i="9"/>
  <c r="J48" i="9"/>
  <c r="V48" i="9"/>
  <c r="G51" i="9"/>
  <c r="S51" i="9"/>
  <c r="P64" i="9"/>
  <c r="M65" i="9"/>
  <c r="H68" i="9"/>
  <c r="T68" i="9"/>
  <c r="D70" i="9"/>
  <c r="P70" i="9"/>
  <c r="D72" i="9"/>
  <c r="P72" i="9"/>
  <c r="M85" i="9"/>
  <c r="H88" i="9"/>
  <c r="T88" i="9"/>
  <c r="K89" i="9"/>
  <c r="W89" i="9"/>
  <c r="N90" i="9"/>
  <c r="N92" i="9"/>
  <c r="N94" i="9"/>
  <c r="E133" i="9"/>
  <c r="E137" i="9" s="1"/>
  <c r="Q133" i="9"/>
  <c r="Q137" i="9" s="1"/>
  <c r="H90" i="9"/>
  <c r="T92" i="9"/>
  <c r="K51" i="9"/>
  <c r="W51" i="9"/>
  <c r="E65" i="9"/>
  <c r="Q65" i="9"/>
  <c r="J68" i="9"/>
  <c r="V68" i="9"/>
  <c r="H70" i="9"/>
  <c r="T70" i="9"/>
  <c r="T72" i="9"/>
  <c r="E85" i="9"/>
  <c r="Q85" i="9"/>
  <c r="J88" i="9"/>
  <c r="V88" i="9"/>
  <c r="D90" i="9"/>
  <c r="P90" i="9"/>
  <c r="D92" i="9"/>
  <c r="P92" i="9"/>
  <c r="D94" i="9"/>
  <c r="P94" i="9"/>
  <c r="G133" i="9"/>
  <c r="G137" i="9" s="1"/>
  <c r="S133" i="9"/>
  <c r="S137" i="9" s="1"/>
  <c r="S159" i="9"/>
  <c r="S163" i="9" s="1"/>
  <c r="P282" i="9"/>
  <c r="N85" i="4" s="1"/>
  <c r="P281" i="9"/>
  <c r="P284" i="9" s="1"/>
  <c r="G126" i="9"/>
  <c r="K73" i="4" s="1"/>
  <c r="G125" i="9"/>
  <c r="G128" i="9" s="1"/>
  <c r="J269" i="9"/>
  <c r="Q84" i="4" s="1"/>
  <c r="J268" i="9"/>
  <c r="J271" i="9" s="1"/>
  <c r="N120" i="9"/>
  <c r="N124" i="9" s="1"/>
  <c r="AB73" i="4" s="1"/>
  <c r="N89" i="9"/>
  <c r="E90" i="9"/>
  <c r="E68" i="9"/>
  <c r="W90" i="9"/>
  <c r="W68" i="9"/>
  <c r="N133" i="9"/>
  <c r="N137" i="9" s="1"/>
  <c r="AB74" i="4" s="1"/>
  <c r="N65" i="9"/>
  <c r="N51" i="9"/>
  <c r="K289" i="9"/>
  <c r="K293" i="9" s="1"/>
  <c r="AK86" i="4" s="1"/>
  <c r="K276" i="9"/>
  <c r="K280" i="9" s="1"/>
  <c r="AK85" i="4" s="1"/>
  <c r="K302" i="9"/>
  <c r="K306" i="9" s="1"/>
  <c r="AK87" i="4" s="1"/>
  <c r="K263" i="9"/>
  <c r="K267" i="9" s="1"/>
  <c r="AK84" i="4" s="1"/>
  <c r="BG84" i="4" s="1"/>
  <c r="K94" i="9"/>
  <c r="K92" i="9"/>
  <c r="K72" i="9"/>
  <c r="K70" i="9"/>
  <c r="K48" i="9"/>
  <c r="W289" i="9"/>
  <c r="W293" i="9" s="1"/>
  <c r="AQ86" i="4" s="1"/>
  <c r="W302" i="9"/>
  <c r="W306" i="9" s="1"/>
  <c r="AQ87" i="4" s="1"/>
  <c r="W276" i="9"/>
  <c r="W280" i="9" s="1"/>
  <c r="AQ85" i="4" s="1"/>
  <c r="W263" i="9"/>
  <c r="W267" i="9" s="1"/>
  <c r="AQ84" i="4" s="1"/>
  <c r="BM84" i="4" s="1"/>
  <c r="W94" i="9"/>
  <c r="W92" i="9"/>
  <c r="W72" i="9"/>
  <c r="W70" i="9"/>
  <c r="W48" i="9"/>
  <c r="V269" i="9"/>
  <c r="W84" i="4" s="1"/>
  <c r="V268" i="9"/>
  <c r="V271" i="9" s="1"/>
  <c r="S126" i="9"/>
  <c r="T73" i="4" s="1"/>
  <c r="S125" i="9"/>
  <c r="S128" i="9" s="1"/>
  <c r="H120" i="9"/>
  <c r="H124" i="9" s="1"/>
  <c r="AE73" i="4" s="1"/>
  <c r="BA73" i="4" s="1"/>
  <c r="H89" i="9"/>
  <c r="T120" i="9"/>
  <c r="T124" i="9" s="1"/>
  <c r="AN73" i="4" s="1"/>
  <c r="BJ73" i="4" s="1"/>
  <c r="T89" i="9"/>
  <c r="K90" i="9"/>
  <c r="K68" i="9"/>
  <c r="Q90" i="9"/>
  <c r="Q68" i="9"/>
  <c r="H133" i="9"/>
  <c r="H137" i="9" s="1"/>
  <c r="AE74" i="4" s="1"/>
  <c r="H65" i="9"/>
  <c r="H51" i="9"/>
  <c r="T133" i="9"/>
  <c r="T137" i="9" s="1"/>
  <c r="AN74" i="4" s="1"/>
  <c r="T65" i="9"/>
  <c r="T51" i="9"/>
  <c r="E289" i="9"/>
  <c r="E293" i="9" s="1"/>
  <c r="Y86" i="4" s="1"/>
  <c r="E263" i="9"/>
  <c r="E267" i="9" s="1"/>
  <c r="Y84" i="4" s="1"/>
  <c r="E276" i="9"/>
  <c r="E280" i="9" s="1"/>
  <c r="Y85" i="4" s="1"/>
  <c r="AU85" i="4" s="1"/>
  <c r="E94" i="9"/>
  <c r="E92" i="9"/>
  <c r="E72" i="9"/>
  <c r="E70" i="9"/>
  <c r="E48" i="9"/>
  <c r="E302" i="9"/>
  <c r="E306" i="9" s="1"/>
  <c r="Y87" i="4" s="1"/>
  <c r="Q302" i="9"/>
  <c r="Q306" i="9" s="1"/>
  <c r="AH87" i="4" s="1"/>
  <c r="Q263" i="9"/>
  <c r="Q267" i="9" s="1"/>
  <c r="AH84" i="4" s="1"/>
  <c r="Q276" i="9"/>
  <c r="Q280" i="9" s="1"/>
  <c r="AH85" i="4" s="1"/>
  <c r="BD85" i="4" s="1"/>
  <c r="Q289" i="9"/>
  <c r="Q293" i="9" s="1"/>
  <c r="AH86" i="4" s="1"/>
  <c r="Q94" i="9"/>
  <c r="Q92" i="9"/>
  <c r="Q72" i="9"/>
  <c r="Q70" i="9"/>
  <c r="Q48" i="9"/>
  <c r="H172" i="9"/>
  <c r="H176" i="9" s="1"/>
  <c r="AE77" i="4" s="1"/>
  <c r="H159" i="9"/>
  <c r="H163" i="9" s="1"/>
  <c r="AE76" i="4" s="1"/>
  <c r="H185" i="9"/>
  <c r="H189" i="9" s="1"/>
  <c r="AE78" i="4" s="1"/>
  <c r="H146" i="9"/>
  <c r="H150" i="9" s="1"/>
  <c r="AE75" i="4" s="1"/>
  <c r="N185" i="9"/>
  <c r="N189" i="9" s="1"/>
  <c r="AB78" i="4" s="1"/>
  <c r="N159" i="9"/>
  <c r="N163" i="9" s="1"/>
  <c r="AB76" i="4" s="1"/>
  <c r="N146" i="9"/>
  <c r="N150" i="9" s="1"/>
  <c r="AB75" i="4" s="1"/>
  <c r="N172" i="9"/>
  <c r="N176" i="9" s="1"/>
  <c r="AB77" i="4" s="1"/>
  <c r="T172" i="9"/>
  <c r="T176" i="9" s="1"/>
  <c r="AN77" i="4" s="1"/>
  <c r="T146" i="9"/>
  <c r="T150" i="9" s="1"/>
  <c r="AN75" i="4" s="1"/>
  <c r="T185" i="9"/>
  <c r="T189" i="9" s="1"/>
  <c r="AN78" i="4" s="1"/>
  <c r="T159" i="9"/>
  <c r="T163" i="9" s="1"/>
  <c r="AN76" i="4" s="1"/>
  <c r="K198" i="9"/>
  <c r="K202" i="9" s="1"/>
  <c r="AK79" i="4" s="1"/>
  <c r="Q198" i="9"/>
  <c r="Q202" i="9" s="1"/>
  <c r="AH79" i="4" s="1"/>
  <c r="W198" i="9"/>
  <c r="W202" i="9" s="1"/>
  <c r="AQ79" i="4" s="1"/>
  <c r="E67" i="9"/>
  <c r="Q67" i="9"/>
  <c r="K69" i="9"/>
  <c r="W69" i="9"/>
  <c r="E71" i="9"/>
  <c r="Q71" i="9"/>
  <c r="T86" i="9"/>
  <c r="E91" i="9"/>
  <c r="K93" i="9"/>
  <c r="W107" i="9"/>
  <c r="W111" i="9" s="1"/>
  <c r="AQ72" i="4" s="1"/>
  <c r="D282" i="9"/>
  <c r="D281" i="9"/>
  <c r="D284" i="9" s="1"/>
  <c r="G88" i="9"/>
  <c r="G107" i="9"/>
  <c r="G111" i="9" s="1"/>
  <c r="I72" i="4" s="1"/>
  <c r="M88" i="9"/>
  <c r="M107" i="9"/>
  <c r="M111" i="9" s="1"/>
  <c r="F72" i="4" s="1"/>
  <c r="S88" i="9"/>
  <c r="S107" i="9"/>
  <c r="S111" i="9" s="1"/>
  <c r="R72" i="4" s="1"/>
  <c r="D120" i="9"/>
  <c r="D124" i="9" s="1"/>
  <c r="C73" i="4" s="1"/>
  <c r="D89" i="9"/>
  <c r="J120" i="9"/>
  <c r="J124" i="9" s="1"/>
  <c r="O73" i="4" s="1"/>
  <c r="BG73" i="4" s="1"/>
  <c r="J89" i="9"/>
  <c r="P120" i="9"/>
  <c r="P124" i="9" s="1"/>
  <c r="L73" i="4" s="1"/>
  <c r="P89" i="9"/>
  <c r="V120" i="9"/>
  <c r="V124" i="9" s="1"/>
  <c r="U73" i="4" s="1"/>
  <c r="BM73" i="4" s="1"/>
  <c r="V89" i="9"/>
  <c r="G90" i="9"/>
  <c r="G68" i="9"/>
  <c r="M90" i="9"/>
  <c r="M68" i="9"/>
  <c r="S90" i="9"/>
  <c r="S68" i="9"/>
  <c r="D133" i="9"/>
  <c r="D137" i="9" s="1"/>
  <c r="C74" i="4" s="1"/>
  <c r="D65" i="9"/>
  <c r="D51" i="9"/>
  <c r="D86" i="9"/>
  <c r="J133" i="9"/>
  <c r="J137" i="9" s="1"/>
  <c r="O74" i="4" s="1"/>
  <c r="J65" i="9"/>
  <c r="J51" i="9"/>
  <c r="J86" i="9"/>
  <c r="P133" i="9"/>
  <c r="P137" i="9" s="1"/>
  <c r="L74" i="4" s="1"/>
  <c r="P65" i="9"/>
  <c r="P51" i="9"/>
  <c r="P86" i="9"/>
  <c r="V133" i="9"/>
  <c r="V137" i="9" s="1"/>
  <c r="U74" i="4" s="1"/>
  <c r="V65" i="9"/>
  <c r="V51" i="9"/>
  <c r="V86" i="9"/>
  <c r="G302" i="9"/>
  <c r="G306" i="9" s="1"/>
  <c r="I87" i="4" s="1"/>
  <c r="G289" i="9"/>
  <c r="G293" i="9" s="1"/>
  <c r="I86" i="4" s="1"/>
  <c r="G276" i="9"/>
  <c r="G280" i="9" s="1"/>
  <c r="I85" i="4" s="1"/>
  <c r="G263" i="9"/>
  <c r="G267" i="9" s="1"/>
  <c r="I84" i="4" s="1"/>
  <c r="G94" i="9"/>
  <c r="G92" i="9"/>
  <c r="G72" i="9"/>
  <c r="G70" i="9"/>
  <c r="G48" i="9"/>
  <c r="G93" i="9"/>
  <c r="G91" i="9"/>
  <c r="M302" i="9"/>
  <c r="M306" i="9" s="1"/>
  <c r="F87" i="4" s="1"/>
  <c r="M289" i="9"/>
  <c r="M293" i="9" s="1"/>
  <c r="F86" i="4" s="1"/>
  <c r="M276" i="9"/>
  <c r="M280" i="9" s="1"/>
  <c r="F85" i="4" s="1"/>
  <c r="M263" i="9"/>
  <c r="M267" i="9" s="1"/>
  <c r="F84" i="4" s="1"/>
  <c r="M94" i="9"/>
  <c r="M92" i="9"/>
  <c r="M72" i="9"/>
  <c r="M70" i="9"/>
  <c r="M48" i="9"/>
  <c r="M93" i="9"/>
  <c r="M91" i="9"/>
  <c r="S302" i="9"/>
  <c r="S306" i="9" s="1"/>
  <c r="R87" i="4" s="1"/>
  <c r="S289" i="9"/>
  <c r="S293" i="9" s="1"/>
  <c r="R86" i="4" s="1"/>
  <c r="S276" i="9"/>
  <c r="S280" i="9" s="1"/>
  <c r="R85" i="4" s="1"/>
  <c r="S263" i="9"/>
  <c r="S267" i="9" s="1"/>
  <c r="R84" i="4" s="1"/>
  <c r="S94" i="9"/>
  <c r="S92" i="9"/>
  <c r="S72" i="9"/>
  <c r="S70" i="9"/>
  <c r="S48" i="9"/>
  <c r="S93" i="9"/>
  <c r="S91" i="9"/>
  <c r="D185" i="9"/>
  <c r="D189" i="9" s="1"/>
  <c r="C78" i="4" s="1"/>
  <c r="D172" i="9"/>
  <c r="D176" i="9" s="1"/>
  <c r="C77" i="4" s="1"/>
  <c r="D159" i="9"/>
  <c r="D163" i="9" s="1"/>
  <c r="C76" i="4" s="1"/>
  <c r="D146" i="9"/>
  <c r="D150" i="9" s="1"/>
  <c r="C75" i="4" s="1"/>
  <c r="J185" i="9"/>
  <c r="J189" i="9" s="1"/>
  <c r="O78" i="4" s="1"/>
  <c r="J172" i="9"/>
  <c r="J176" i="9" s="1"/>
  <c r="O77" i="4" s="1"/>
  <c r="J159" i="9"/>
  <c r="J163" i="9" s="1"/>
  <c r="O76" i="4" s="1"/>
  <c r="J146" i="9"/>
  <c r="J150" i="9" s="1"/>
  <c r="O75" i="4" s="1"/>
  <c r="P185" i="9"/>
  <c r="P189" i="9" s="1"/>
  <c r="L78" i="4" s="1"/>
  <c r="P172" i="9"/>
  <c r="P176" i="9" s="1"/>
  <c r="L77" i="4" s="1"/>
  <c r="P159" i="9"/>
  <c r="P163" i="9" s="1"/>
  <c r="L76" i="4" s="1"/>
  <c r="P146" i="9"/>
  <c r="P150" i="9" s="1"/>
  <c r="L75" i="4" s="1"/>
  <c r="V185" i="9"/>
  <c r="V189" i="9" s="1"/>
  <c r="U78" i="4" s="1"/>
  <c r="V172" i="9"/>
  <c r="V176" i="9" s="1"/>
  <c r="U77" i="4" s="1"/>
  <c r="V159" i="9"/>
  <c r="V163" i="9" s="1"/>
  <c r="U76" i="4" s="1"/>
  <c r="V146" i="9"/>
  <c r="V150" i="9" s="1"/>
  <c r="U75" i="4" s="1"/>
  <c r="G198" i="9"/>
  <c r="G202" i="9" s="1"/>
  <c r="I79" i="4" s="1"/>
  <c r="S198" i="9"/>
  <c r="S202" i="9" s="1"/>
  <c r="R79" i="4" s="1"/>
  <c r="K36" i="9"/>
  <c r="W36" i="9"/>
  <c r="Q38" i="9"/>
  <c r="Q39" i="9" s="1"/>
  <c r="E47" i="9"/>
  <c r="Q47" i="9"/>
  <c r="K49" i="9"/>
  <c r="W49" i="9"/>
  <c r="H64" i="9"/>
  <c r="T64" i="9"/>
  <c r="G67" i="9"/>
  <c r="S67" i="9"/>
  <c r="M69" i="9"/>
  <c r="G71" i="9"/>
  <c r="S71" i="9"/>
  <c r="K91" i="9"/>
  <c r="Q93" i="9"/>
  <c r="E107" i="9"/>
  <c r="E111" i="9" s="1"/>
  <c r="Y72" i="4" s="1"/>
  <c r="M125" i="9"/>
  <c r="M128" i="9" s="1"/>
  <c r="K125" i="9"/>
  <c r="K128" i="9" s="1"/>
  <c r="M36" i="9"/>
  <c r="G47" i="9"/>
  <c r="S47" i="9"/>
  <c r="M49" i="9"/>
  <c r="J64" i="9"/>
  <c r="V64" i="9"/>
  <c r="K67" i="9"/>
  <c r="W67" i="9"/>
  <c r="E69" i="9"/>
  <c r="Q69" i="9"/>
  <c r="K71" i="9"/>
  <c r="W71" i="9"/>
  <c r="H86" i="9"/>
  <c r="Q91" i="9"/>
  <c r="W93" i="9"/>
  <c r="K107" i="9"/>
  <c r="K111" i="9" s="1"/>
  <c r="AK72" i="4" s="1"/>
  <c r="H289" i="9"/>
  <c r="H293" i="9" s="1"/>
  <c r="AE86" i="4" s="1"/>
  <c r="H276" i="9"/>
  <c r="H280" i="9" s="1"/>
  <c r="AE85" i="4" s="1"/>
  <c r="H263" i="9"/>
  <c r="H267" i="9" s="1"/>
  <c r="AE84" i="4" s="1"/>
  <c r="H302" i="9"/>
  <c r="H306" i="9" s="1"/>
  <c r="AE87" i="4" s="1"/>
  <c r="N276" i="9"/>
  <c r="N280" i="9" s="1"/>
  <c r="AB85" i="4" s="1"/>
  <c r="N263" i="9"/>
  <c r="N267" i="9" s="1"/>
  <c r="AB84" i="4" s="1"/>
  <c r="N289" i="9"/>
  <c r="N293" i="9" s="1"/>
  <c r="AB86" i="4" s="1"/>
  <c r="N302" i="9"/>
  <c r="N306" i="9" s="1"/>
  <c r="AB87" i="4" s="1"/>
  <c r="T276" i="9"/>
  <c r="T280" i="9" s="1"/>
  <c r="AN85" i="4" s="1"/>
  <c r="T263" i="9"/>
  <c r="T267" i="9" s="1"/>
  <c r="AN84" i="4" s="1"/>
  <c r="E185" i="9"/>
  <c r="E189" i="9" s="1"/>
  <c r="Y78" i="4" s="1"/>
  <c r="E172" i="9"/>
  <c r="E176" i="9" s="1"/>
  <c r="Y77" i="4" s="1"/>
  <c r="E159" i="9"/>
  <c r="E163" i="9" s="1"/>
  <c r="Y76" i="4" s="1"/>
  <c r="E146" i="9"/>
  <c r="E150" i="9" s="1"/>
  <c r="Y75" i="4" s="1"/>
  <c r="K185" i="9"/>
  <c r="K189" i="9" s="1"/>
  <c r="AK78" i="4" s="1"/>
  <c r="K172" i="9"/>
  <c r="K176" i="9" s="1"/>
  <c r="AK77" i="4" s="1"/>
  <c r="K159" i="9"/>
  <c r="K163" i="9" s="1"/>
  <c r="AK76" i="4" s="1"/>
  <c r="K146" i="9"/>
  <c r="K150" i="9" s="1"/>
  <c r="AK75" i="4" s="1"/>
  <c r="Q185" i="9"/>
  <c r="Q189" i="9" s="1"/>
  <c r="AH78" i="4" s="1"/>
  <c r="Q172" i="9"/>
  <c r="Q176" i="9" s="1"/>
  <c r="AH77" i="4" s="1"/>
  <c r="Q159" i="9"/>
  <c r="Q163" i="9" s="1"/>
  <c r="AH76" i="4" s="1"/>
  <c r="W185" i="9"/>
  <c r="W189" i="9" s="1"/>
  <c r="AQ78" i="4" s="1"/>
  <c r="W172" i="9"/>
  <c r="W176" i="9" s="1"/>
  <c r="AQ77" i="4" s="1"/>
  <c r="W159" i="9"/>
  <c r="W163" i="9" s="1"/>
  <c r="AQ76" i="4" s="1"/>
  <c r="W146" i="9"/>
  <c r="W150" i="9" s="1"/>
  <c r="AQ75" i="4" s="1"/>
  <c r="H36" i="9"/>
  <c r="N36" i="9"/>
  <c r="T36" i="9"/>
  <c r="H47" i="9"/>
  <c r="N47" i="9"/>
  <c r="T47" i="9"/>
  <c r="H49" i="9"/>
  <c r="N49" i="9"/>
  <c r="T49" i="9"/>
  <c r="H67" i="9"/>
  <c r="N67" i="9"/>
  <c r="T67" i="9"/>
  <c r="H69" i="9"/>
  <c r="N69" i="9"/>
  <c r="T69" i="9"/>
  <c r="H71" i="9"/>
  <c r="N71" i="9"/>
  <c r="T71" i="9"/>
  <c r="H91" i="9"/>
  <c r="N91" i="9"/>
  <c r="T91" i="9"/>
  <c r="H93" i="9"/>
  <c r="N93" i="9"/>
  <c r="T93" i="9"/>
  <c r="D198" i="9"/>
  <c r="D202" i="9" s="1"/>
  <c r="C79" i="4" s="1"/>
  <c r="T302" i="9"/>
  <c r="T306" i="9" s="1"/>
  <c r="AN87" i="4" s="1"/>
  <c r="D263" i="9"/>
  <c r="D267" i="9" s="1"/>
  <c r="C84" i="4" s="1"/>
  <c r="AU84" i="4" s="1"/>
  <c r="J302" i="9"/>
  <c r="J306" i="9" s="1"/>
  <c r="O87" i="4" s="1"/>
  <c r="BG87" i="4" s="1"/>
  <c r="J289" i="9"/>
  <c r="J293" i="9" s="1"/>
  <c r="O86" i="4" s="1"/>
  <c r="BG86" i="4" s="1"/>
  <c r="J276" i="9"/>
  <c r="J280" i="9" s="1"/>
  <c r="O85" i="4" s="1"/>
  <c r="BG85" i="4" s="1"/>
  <c r="P289" i="9"/>
  <c r="P293" i="9" s="1"/>
  <c r="L86" i="4" s="1"/>
  <c r="P302" i="9"/>
  <c r="P306" i="9" s="1"/>
  <c r="L87" i="4" s="1"/>
  <c r="BD87" i="4" s="1"/>
  <c r="P263" i="9"/>
  <c r="P267" i="9" s="1"/>
  <c r="L84" i="4" s="1"/>
  <c r="V289" i="9"/>
  <c r="V293" i="9" s="1"/>
  <c r="U86" i="4" s="1"/>
  <c r="BM86" i="4" s="1"/>
  <c r="V276" i="9"/>
  <c r="V280" i="9" s="1"/>
  <c r="U85" i="4" s="1"/>
  <c r="G172" i="9"/>
  <c r="G176" i="9" s="1"/>
  <c r="I77" i="4" s="1"/>
  <c r="BA77" i="4" s="1"/>
  <c r="M146" i="9"/>
  <c r="M150" i="9" s="1"/>
  <c r="F75" i="4" s="1"/>
  <c r="AX75" i="4" s="1"/>
  <c r="M185" i="9"/>
  <c r="M189" i="9" s="1"/>
  <c r="F78" i="4" s="1"/>
  <c r="M159" i="9"/>
  <c r="M163" i="9" s="1"/>
  <c r="F76" i="4" s="1"/>
  <c r="S172" i="9"/>
  <c r="S176" i="9" s="1"/>
  <c r="R77" i="4" s="1"/>
  <c r="BJ77" i="4" s="1"/>
  <c r="S146" i="9"/>
  <c r="S150" i="9" s="1"/>
  <c r="R75" i="4" s="1"/>
  <c r="J198" i="9"/>
  <c r="J202" i="9" s="1"/>
  <c r="O79" i="4" s="1"/>
  <c r="V198" i="9"/>
  <c r="V202" i="9" s="1"/>
  <c r="U79" i="4" s="1"/>
  <c r="D36" i="9"/>
  <c r="J36" i="9"/>
  <c r="P36" i="9"/>
  <c r="V36" i="9"/>
  <c r="D47" i="9"/>
  <c r="J47" i="9"/>
  <c r="P47" i="9"/>
  <c r="V47" i="9"/>
  <c r="D49" i="9"/>
  <c r="J49" i="9"/>
  <c r="P49" i="9"/>
  <c r="V49" i="9"/>
  <c r="D67" i="9"/>
  <c r="J67" i="9"/>
  <c r="P67" i="9"/>
  <c r="V67" i="9"/>
  <c r="D69" i="9"/>
  <c r="J69" i="9"/>
  <c r="P69" i="9"/>
  <c r="V69" i="9"/>
  <c r="D71" i="9"/>
  <c r="J71" i="9"/>
  <c r="P71" i="9"/>
  <c r="V71" i="9"/>
  <c r="D91" i="9"/>
  <c r="J91" i="9"/>
  <c r="P91" i="9"/>
  <c r="V91" i="9"/>
  <c r="D93" i="9"/>
  <c r="J93" i="9"/>
  <c r="P93" i="9"/>
  <c r="V93" i="9"/>
  <c r="Q146" i="9"/>
  <c r="Q150" i="9" s="1"/>
  <c r="AH75" i="4" s="1"/>
  <c r="T289" i="9"/>
  <c r="T293" i="9" s="1"/>
  <c r="AN86" i="4" s="1"/>
  <c r="V302" i="9"/>
  <c r="V306" i="9" s="1"/>
  <c r="U87" i="4" s="1"/>
  <c r="G328" i="9"/>
  <c r="S328" i="9"/>
  <c r="H328" i="9"/>
  <c r="T328" i="9"/>
  <c r="P328" i="9"/>
  <c r="Q328" i="9"/>
  <c r="D326" i="9"/>
  <c r="D327" i="9" s="1"/>
  <c r="J326" i="9"/>
  <c r="J327" i="9" s="1"/>
  <c r="J325" i="9"/>
  <c r="J328" i="9" s="1"/>
  <c r="P326" i="9"/>
  <c r="P327" i="9" s="1"/>
  <c r="V326" i="9"/>
  <c r="V327" i="9" s="1"/>
  <c r="V325" i="9"/>
  <c r="V328" i="9" s="1"/>
  <c r="M325" i="9"/>
  <c r="M328" i="9" s="1"/>
  <c r="M326" i="9"/>
  <c r="M327" i="9" s="1"/>
  <c r="D325" i="9"/>
  <c r="D328" i="9" s="1"/>
  <c r="E326" i="9"/>
  <c r="E327" i="9" s="1"/>
  <c r="K326" i="9"/>
  <c r="K327" i="9" s="1"/>
  <c r="K325" i="9"/>
  <c r="K328" i="9" s="1"/>
  <c r="Q326" i="9"/>
  <c r="Q327" i="9" s="1"/>
  <c r="W326" i="9"/>
  <c r="W327" i="9" s="1"/>
  <c r="W325" i="9"/>
  <c r="W328" i="9" s="1"/>
  <c r="N325" i="9"/>
  <c r="N328" i="9" s="1"/>
  <c r="N326" i="9"/>
  <c r="N327" i="9" s="1"/>
  <c r="E325" i="9"/>
  <c r="E328" i="9" s="1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2" i="3"/>
  <c r="BM87" i="4" l="1"/>
  <c r="AX78" i="4"/>
  <c r="BG79" i="4"/>
  <c r="BD84" i="4"/>
  <c r="AX76" i="4"/>
  <c r="BM85" i="4"/>
  <c r="BJ75" i="4"/>
  <c r="AX82" i="4"/>
  <c r="BM80" i="4"/>
  <c r="BA82" i="4"/>
  <c r="BD76" i="4"/>
  <c r="BG76" i="4"/>
  <c r="AU76" i="4"/>
  <c r="BA80" i="4"/>
  <c r="AX87" i="4"/>
  <c r="BM76" i="4"/>
  <c r="BA84" i="4"/>
  <c r="BM77" i="4"/>
  <c r="BD77" i="4"/>
  <c r="BG77" i="4"/>
  <c r="AU77" i="4"/>
  <c r="BJ87" i="4"/>
  <c r="AX84" i="4"/>
  <c r="BA85" i="4"/>
  <c r="E138" i="9"/>
  <c r="E141" i="9" s="1"/>
  <c r="Y74" i="4"/>
  <c r="AU74" i="4" s="1"/>
  <c r="K139" i="9"/>
  <c r="AK74" i="4"/>
  <c r="BG74" i="4" s="1"/>
  <c r="Q125" i="9"/>
  <c r="Q128" i="9" s="1"/>
  <c r="AH73" i="4"/>
  <c r="BD73" i="4" s="1"/>
  <c r="H203" i="9"/>
  <c r="H206" i="9" s="1"/>
  <c r="AE79" i="4"/>
  <c r="BA79" i="4" s="1"/>
  <c r="BA81" i="4"/>
  <c r="H112" i="9"/>
  <c r="H115" i="9" s="1"/>
  <c r="AE72" i="4"/>
  <c r="BA72" i="4" s="1"/>
  <c r="Q256" i="9"/>
  <c r="AH83" i="4"/>
  <c r="BD83" i="4" s="1"/>
  <c r="BA83" i="4"/>
  <c r="Q138" i="9"/>
  <c r="Q141" i="9" s="1"/>
  <c r="AH74" i="4"/>
  <c r="BD74" i="4" s="1"/>
  <c r="K127" i="9"/>
  <c r="AM73" i="4"/>
  <c r="AL73" i="4" s="1"/>
  <c r="BM83" i="4"/>
  <c r="AX81" i="4"/>
  <c r="BM79" i="4"/>
  <c r="BD86" i="4"/>
  <c r="BM78" i="4"/>
  <c r="BD78" i="4"/>
  <c r="BG78" i="4"/>
  <c r="AU78" i="4"/>
  <c r="BJ84" i="4"/>
  <c r="AX85" i="4"/>
  <c r="BA86" i="4"/>
  <c r="E125" i="9"/>
  <c r="E128" i="9" s="1"/>
  <c r="Y73" i="4"/>
  <c r="AU73" i="4" s="1"/>
  <c r="W127" i="9"/>
  <c r="AS73" i="4"/>
  <c r="AR73" i="4" s="1"/>
  <c r="Q113" i="9"/>
  <c r="AH72" i="4"/>
  <c r="E204" i="9"/>
  <c r="Y79" i="4"/>
  <c r="AU79" i="4" s="1"/>
  <c r="N203" i="9"/>
  <c r="N206" i="9" s="1"/>
  <c r="AB79" i="4"/>
  <c r="BJ82" i="4"/>
  <c r="BJ80" i="4"/>
  <c r="BG81" i="4"/>
  <c r="E256" i="9"/>
  <c r="Y83" i="4"/>
  <c r="T255" i="9"/>
  <c r="T258" i="9" s="1"/>
  <c r="AN83" i="4"/>
  <c r="BJ86" i="4"/>
  <c r="T203" i="9"/>
  <c r="T206" i="9" s="1"/>
  <c r="AN79" i="4"/>
  <c r="BJ79" i="4" s="1"/>
  <c r="N112" i="9"/>
  <c r="N115" i="9" s="1"/>
  <c r="AB72" i="4"/>
  <c r="AX72" i="4" s="1"/>
  <c r="BM75" i="4"/>
  <c r="BD75" i="4"/>
  <c r="BG75" i="4"/>
  <c r="AU75" i="4"/>
  <c r="BJ85" i="4"/>
  <c r="AX86" i="4"/>
  <c r="BA87" i="4"/>
  <c r="BM74" i="4"/>
  <c r="BA75" i="4"/>
  <c r="H256" i="9"/>
  <c r="BJ81" i="4"/>
  <c r="T112" i="9"/>
  <c r="T115" i="9" s="1"/>
  <c r="AN72" i="4"/>
  <c r="BJ72" i="4" s="1"/>
  <c r="AX80" i="4"/>
  <c r="N256" i="9"/>
  <c r="AB83" i="4"/>
  <c r="AX83" i="4" s="1"/>
  <c r="P255" i="9"/>
  <c r="P258" i="9" s="1"/>
  <c r="H113" i="9"/>
  <c r="J229" i="9"/>
  <c r="J232" i="9" s="1"/>
  <c r="J230" i="9"/>
  <c r="V217" i="9"/>
  <c r="P256" i="9"/>
  <c r="S165" i="9"/>
  <c r="T76" i="4" s="1"/>
  <c r="R76" i="4"/>
  <c r="BJ76" i="4" s="1"/>
  <c r="V112" i="9"/>
  <c r="V115" i="9" s="1"/>
  <c r="U72" i="4"/>
  <c r="BM72" i="4" s="1"/>
  <c r="V242" i="9"/>
  <c r="V245" i="9" s="1"/>
  <c r="U82" i="4"/>
  <c r="BM82" i="4" s="1"/>
  <c r="D242" i="9"/>
  <c r="D245" i="9" s="1"/>
  <c r="C82" i="4"/>
  <c r="AU82" i="4" s="1"/>
  <c r="J255" i="9"/>
  <c r="J258" i="9" s="1"/>
  <c r="O83" i="4"/>
  <c r="BG83" i="4" s="1"/>
  <c r="V270" i="9"/>
  <c r="V84" i="4"/>
  <c r="S139" i="9"/>
  <c r="T74" i="4" s="1"/>
  <c r="R74" i="4"/>
  <c r="BJ74" i="4" s="1"/>
  <c r="D307" i="9"/>
  <c r="D310" i="9" s="1"/>
  <c r="C87" i="4"/>
  <c r="AU87" i="4" s="1"/>
  <c r="D295" i="9"/>
  <c r="C86" i="4"/>
  <c r="AU86" i="4" s="1"/>
  <c r="M126" i="9"/>
  <c r="H73" i="4" s="1"/>
  <c r="F73" i="4"/>
  <c r="AX73" i="4" s="1"/>
  <c r="M177" i="9"/>
  <c r="M180" i="9" s="1"/>
  <c r="F77" i="4"/>
  <c r="AX77" i="4" s="1"/>
  <c r="J112" i="9"/>
  <c r="J115" i="9" s="1"/>
  <c r="O72" i="4"/>
  <c r="BG72" i="4" s="1"/>
  <c r="J242" i="9"/>
  <c r="J245" i="9" s="1"/>
  <c r="O82" i="4"/>
  <c r="BG82" i="4" s="1"/>
  <c r="P229" i="9"/>
  <c r="P232" i="9" s="1"/>
  <c r="L81" i="4"/>
  <c r="BD81" i="4" s="1"/>
  <c r="J216" i="9"/>
  <c r="J219" i="9" s="1"/>
  <c r="O80" i="4"/>
  <c r="BG80" i="4" s="1"/>
  <c r="P243" i="9"/>
  <c r="N82" i="4" s="1"/>
  <c r="L82" i="4"/>
  <c r="BD82" i="4" s="1"/>
  <c r="J270" i="9"/>
  <c r="P84" i="4"/>
  <c r="P283" i="9"/>
  <c r="M85" i="4"/>
  <c r="G138" i="9"/>
  <c r="G141" i="9" s="1"/>
  <c r="I74" i="4"/>
  <c r="BA74" i="4" s="1"/>
  <c r="G191" i="9"/>
  <c r="K78" i="4" s="1"/>
  <c r="I78" i="4"/>
  <c r="BA78" i="4" s="1"/>
  <c r="S191" i="9"/>
  <c r="T78" i="4" s="1"/>
  <c r="R78" i="4"/>
  <c r="BJ78" i="4" s="1"/>
  <c r="P113" i="9"/>
  <c r="N72" i="4" s="1"/>
  <c r="L72" i="4"/>
  <c r="D230" i="9"/>
  <c r="C81" i="4"/>
  <c r="AU81" i="4" s="1"/>
  <c r="D255" i="9"/>
  <c r="D258" i="9" s="1"/>
  <c r="C83" i="4"/>
  <c r="D216" i="9"/>
  <c r="D219" i="9" s="1"/>
  <c r="C80" i="4"/>
  <c r="AU80" i="4" s="1"/>
  <c r="D283" i="9"/>
  <c r="E85" i="4"/>
  <c r="G127" i="9"/>
  <c r="J73" i="4"/>
  <c r="M139" i="9"/>
  <c r="H74" i="4" s="1"/>
  <c r="F74" i="4"/>
  <c r="AX74" i="4" s="1"/>
  <c r="P203" i="9"/>
  <c r="P206" i="9" s="1"/>
  <c r="L79" i="4"/>
  <c r="BD79" i="4" s="1"/>
  <c r="P242" i="9"/>
  <c r="P245" i="9" s="1"/>
  <c r="S127" i="9"/>
  <c r="S73" i="4"/>
  <c r="M204" i="9"/>
  <c r="H79" i="4" s="1"/>
  <c r="F79" i="4"/>
  <c r="G165" i="9"/>
  <c r="K76" i="4" s="1"/>
  <c r="I76" i="4"/>
  <c r="BA76" i="4" s="1"/>
  <c r="D112" i="9"/>
  <c r="D115" i="9" s="1"/>
  <c r="C72" i="4"/>
  <c r="AU72" i="4" s="1"/>
  <c r="G257" i="9"/>
  <c r="J83" i="4"/>
  <c r="V229" i="9"/>
  <c r="V232" i="9" s="1"/>
  <c r="U81" i="4"/>
  <c r="BM81" i="4" s="1"/>
  <c r="V216" i="9"/>
  <c r="V219" i="9" s="1"/>
  <c r="P217" i="9"/>
  <c r="N80" i="4" s="1"/>
  <c r="L80" i="4"/>
  <c r="BD80" i="4" s="1"/>
  <c r="S256" i="9"/>
  <c r="T83" i="4" s="1"/>
  <c r="R83" i="4"/>
  <c r="D217" i="9"/>
  <c r="M178" i="9"/>
  <c r="H77" i="4" s="1"/>
  <c r="N113" i="9"/>
  <c r="T256" i="9"/>
  <c r="J217" i="9"/>
  <c r="Q80" i="4" s="1"/>
  <c r="J243" i="9"/>
  <c r="Q82" i="4" s="1"/>
  <c r="P216" i="9"/>
  <c r="P219" i="9" s="1"/>
  <c r="T113" i="9"/>
  <c r="S38" i="9"/>
  <c r="S39" i="9" s="1"/>
  <c r="E255" i="9"/>
  <c r="E258" i="9" s="1"/>
  <c r="J256" i="9"/>
  <c r="Q83" i="4" s="1"/>
  <c r="Q255" i="9"/>
  <c r="Q258" i="9" s="1"/>
  <c r="D256" i="9"/>
  <c r="S255" i="9"/>
  <c r="S258" i="9" s="1"/>
  <c r="D229" i="9"/>
  <c r="D232" i="9" s="1"/>
  <c r="V243" i="9"/>
  <c r="W82" i="4" s="1"/>
  <c r="P230" i="9"/>
  <c r="N81" i="4" s="1"/>
  <c r="M216" i="9"/>
  <c r="M219" i="9" s="1"/>
  <c r="M217" i="9"/>
  <c r="H80" i="4" s="1"/>
  <c r="Q217" i="9"/>
  <c r="Q216" i="9"/>
  <c r="Q219" i="9" s="1"/>
  <c r="E38" i="9"/>
  <c r="E39" i="9" s="1"/>
  <c r="T216" i="9"/>
  <c r="T219" i="9" s="1"/>
  <c r="T217" i="9"/>
  <c r="G216" i="9"/>
  <c r="G219" i="9" s="1"/>
  <c r="G217" i="9"/>
  <c r="K80" i="4" s="1"/>
  <c r="K217" i="9"/>
  <c r="K216" i="9"/>
  <c r="K219" i="9" s="1"/>
  <c r="S190" i="9"/>
  <c r="S193" i="9" s="1"/>
  <c r="D243" i="9"/>
  <c r="V230" i="9"/>
  <c r="W81" i="4" s="1"/>
  <c r="N216" i="9"/>
  <c r="N219" i="9" s="1"/>
  <c r="N217" i="9"/>
  <c r="E217" i="9"/>
  <c r="E216" i="9"/>
  <c r="E219" i="9" s="1"/>
  <c r="T204" i="9"/>
  <c r="E126" i="9"/>
  <c r="H216" i="9"/>
  <c r="H219" i="9" s="1"/>
  <c r="H217" i="9"/>
  <c r="S216" i="9"/>
  <c r="S219" i="9" s="1"/>
  <c r="S217" i="9"/>
  <c r="T80" i="4" s="1"/>
  <c r="W217" i="9"/>
  <c r="W216" i="9"/>
  <c r="W219" i="9" s="1"/>
  <c r="N229" i="9"/>
  <c r="N232" i="9" s="1"/>
  <c r="N230" i="9"/>
  <c r="M229" i="9"/>
  <c r="M232" i="9" s="1"/>
  <c r="M230" i="9"/>
  <c r="H81" i="4" s="1"/>
  <c r="G229" i="9"/>
  <c r="G232" i="9" s="1"/>
  <c r="G230" i="9"/>
  <c r="K81" i="4" s="1"/>
  <c r="K230" i="9"/>
  <c r="K229" i="9"/>
  <c r="K232" i="9" s="1"/>
  <c r="E230" i="9"/>
  <c r="E229" i="9"/>
  <c r="E232" i="9" s="1"/>
  <c r="Q230" i="9"/>
  <c r="Q229" i="9"/>
  <c r="Q232" i="9" s="1"/>
  <c r="H229" i="9"/>
  <c r="H232" i="9" s="1"/>
  <c r="H230" i="9"/>
  <c r="T229" i="9"/>
  <c r="T232" i="9" s="1"/>
  <c r="T230" i="9"/>
  <c r="S229" i="9"/>
  <c r="S232" i="9" s="1"/>
  <c r="S230" i="9"/>
  <c r="T81" i="4" s="1"/>
  <c r="W230" i="9"/>
  <c r="W229" i="9"/>
  <c r="W232" i="9" s="1"/>
  <c r="K243" i="9"/>
  <c r="K242" i="9"/>
  <c r="K245" i="9" s="1"/>
  <c r="J113" i="9"/>
  <c r="Q72" i="4" s="1"/>
  <c r="H242" i="9"/>
  <c r="H245" i="9" s="1"/>
  <c r="H243" i="9"/>
  <c r="M243" i="9"/>
  <c r="H82" i="4" s="1"/>
  <c r="M242" i="9"/>
  <c r="M245" i="9" s="1"/>
  <c r="W243" i="9"/>
  <c r="W242" i="9"/>
  <c r="W245" i="9" s="1"/>
  <c r="G243" i="9"/>
  <c r="K82" i="4" s="1"/>
  <c r="G242" i="9"/>
  <c r="G245" i="9" s="1"/>
  <c r="T242" i="9"/>
  <c r="T245" i="9" s="1"/>
  <c r="T243" i="9"/>
  <c r="Q243" i="9"/>
  <c r="Q242" i="9"/>
  <c r="Q245" i="9" s="1"/>
  <c r="N242" i="9"/>
  <c r="N245" i="9" s="1"/>
  <c r="N243" i="9"/>
  <c r="S242" i="9"/>
  <c r="S245" i="9" s="1"/>
  <c r="S243" i="9"/>
  <c r="T82" i="4" s="1"/>
  <c r="E243" i="9"/>
  <c r="E242" i="9"/>
  <c r="E245" i="9" s="1"/>
  <c r="G164" i="9"/>
  <c r="G167" i="9" s="1"/>
  <c r="K256" i="9"/>
  <c r="K255" i="9"/>
  <c r="K258" i="9" s="1"/>
  <c r="M256" i="9"/>
  <c r="H83" i="4" s="1"/>
  <c r="M255" i="9"/>
  <c r="M258" i="9" s="1"/>
  <c r="Q139" i="9"/>
  <c r="H204" i="9"/>
  <c r="M203" i="9"/>
  <c r="M206" i="9" s="1"/>
  <c r="S164" i="9"/>
  <c r="S167" i="9" s="1"/>
  <c r="D113" i="9"/>
  <c r="V255" i="9"/>
  <c r="V258" i="9" s="1"/>
  <c r="V256" i="9"/>
  <c r="W83" i="4" s="1"/>
  <c r="W256" i="9"/>
  <c r="W255" i="9"/>
  <c r="W258" i="9" s="1"/>
  <c r="D308" i="9"/>
  <c r="Q112" i="9"/>
  <c r="Q115" i="9" s="1"/>
  <c r="V113" i="9"/>
  <c r="W72" i="4" s="1"/>
  <c r="E203" i="9"/>
  <c r="E206" i="9" s="1"/>
  <c r="N204" i="9"/>
  <c r="Q126" i="9"/>
  <c r="K138" i="9"/>
  <c r="K141" i="9" s="1"/>
  <c r="G139" i="9"/>
  <c r="K74" i="4" s="1"/>
  <c r="P204" i="9"/>
  <c r="N79" i="4" s="1"/>
  <c r="K98" i="9"/>
  <c r="W98" i="9"/>
  <c r="M98" i="9"/>
  <c r="D294" i="9"/>
  <c r="D297" i="9" s="1"/>
  <c r="E76" i="9"/>
  <c r="J76" i="9"/>
  <c r="G38" i="9"/>
  <c r="G39" i="9" s="1"/>
  <c r="Q76" i="9"/>
  <c r="D98" i="9"/>
  <c r="V55" i="9"/>
  <c r="N55" i="9"/>
  <c r="H55" i="9"/>
  <c r="S55" i="9"/>
  <c r="M55" i="9"/>
  <c r="E98" i="9"/>
  <c r="W139" i="9"/>
  <c r="W138" i="9"/>
  <c r="W141" i="9" s="1"/>
  <c r="G152" i="9"/>
  <c r="K75" i="4" s="1"/>
  <c r="G151" i="9"/>
  <c r="G154" i="9" s="1"/>
  <c r="W76" i="9"/>
  <c r="W55" i="9"/>
  <c r="S138" i="9"/>
  <c r="S141" i="9" s="1"/>
  <c r="J55" i="9"/>
  <c r="T55" i="9"/>
  <c r="E139" i="9"/>
  <c r="K76" i="9"/>
  <c r="M138" i="9"/>
  <c r="M141" i="9" s="1"/>
  <c r="G76" i="9"/>
  <c r="M76" i="9"/>
  <c r="P98" i="9"/>
  <c r="D76" i="9"/>
  <c r="N76" i="9"/>
  <c r="D55" i="9"/>
  <c r="H98" i="9"/>
  <c r="G55" i="9"/>
  <c r="J98" i="9"/>
  <c r="S98" i="9"/>
  <c r="G98" i="9"/>
  <c r="V308" i="9"/>
  <c r="W87" i="4" s="1"/>
  <c r="V307" i="9"/>
  <c r="V310" i="9" s="1"/>
  <c r="V204" i="9"/>
  <c r="W79" i="4" s="1"/>
  <c r="V203" i="9"/>
  <c r="V206" i="9" s="1"/>
  <c r="M191" i="9"/>
  <c r="H78" i="4" s="1"/>
  <c r="M190" i="9"/>
  <c r="M193" i="9" s="1"/>
  <c r="V295" i="9"/>
  <c r="W86" i="4" s="1"/>
  <c r="V294" i="9"/>
  <c r="V297" i="9" s="1"/>
  <c r="W151" i="9"/>
  <c r="W154" i="9" s="1"/>
  <c r="W152" i="9"/>
  <c r="H281" i="9"/>
  <c r="H284" i="9" s="1"/>
  <c r="H282" i="9"/>
  <c r="K113" i="9"/>
  <c r="K112" i="9"/>
  <c r="K115" i="9" s="1"/>
  <c r="K55" i="9"/>
  <c r="AK69" i="4" s="1"/>
  <c r="V38" i="9"/>
  <c r="V39" i="9" s="1"/>
  <c r="V37" i="9"/>
  <c r="V40" i="9" s="1"/>
  <c r="S152" i="9"/>
  <c r="T75" i="4" s="1"/>
  <c r="S151" i="9"/>
  <c r="S154" i="9" s="1"/>
  <c r="P308" i="9"/>
  <c r="N87" i="4" s="1"/>
  <c r="P307" i="9"/>
  <c r="P310" i="9" s="1"/>
  <c r="Q164" i="9"/>
  <c r="Q167" i="9" s="1"/>
  <c r="Q165" i="9"/>
  <c r="T294" i="9"/>
  <c r="T297" i="9" s="1"/>
  <c r="T295" i="9"/>
  <c r="P55" i="9"/>
  <c r="L69" i="4" s="1"/>
  <c r="P38" i="9"/>
  <c r="P39" i="9" s="1"/>
  <c r="P37" i="9"/>
  <c r="P40" i="9" s="1"/>
  <c r="S178" i="9"/>
  <c r="T77" i="4" s="1"/>
  <c r="S177" i="9"/>
  <c r="S180" i="9" s="1"/>
  <c r="M152" i="9"/>
  <c r="H75" i="4" s="1"/>
  <c r="M151" i="9"/>
  <c r="M154" i="9" s="1"/>
  <c r="G178" i="9"/>
  <c r="K77" i="4" s="1"/>
  <c r="G177" i="9"/>
  <c r="G180" i="9" s="1"/>
  <c r="P295" i="9"/>
  <c r="N86" i="4" s="1"/>
  <c r="P294" i="9"/>
  <c r="P297" i="9" s="1"/>
  <c r="J295" i="9"/>
  <c r="Q86" i="4" s="1"/>
  <c r="J294" i="9"/>
  <c r="J297" i="9" s="1"/>
  <c r="D269" i="9"/>
  <c r="D268" i="9"/>
  <c r="D271" i="9" s="1"/>
  <c r="T38" i="9"/>
  <c r="T39" i="9" s="1"/>
  <c r="T37" i="9"/>
  <c r="T40" i="9" s="1"/>
  <c r="Q177" i="9"/>
  <c r="Q180" i="9" s="1"/>
  <c r="Q178" i="9"/>
  <c r="K177" i="9"/>
  <c r="K180" i="9" s="1"/>
  <c r="K178" i="9"/>
  <c r="E177" i="9"/>
  <c r="E180" i="9" s="1"/>
  <c r="E178" i="9"/>
  <c r="N307" i="9"/>
  <c r="N310" i="9" s="1"/>
  <c r="N308" i="9"/>
  <c r="P76" i="9"/>
  <c r="L70" i="4" s="1"/>
  <c r="T98" i="9"/>
  <c r="AN71" i="4" s="1"/>
  <c r="J282" i="9"/>
  <c r="Q85" i="4" s="1"/>
  <c r="J281" i="9"/>
  <c r="J284" i="9" s="1"/>
  <c r="K164" i="9"/>
  <c r="K167" i="9" s="1"/>
  <c r="K165" i="9"/>
  <c r="E164" i="9"/>
  <c r="E167" i="9" s="1"/>
  <c r="E165" i="9"/>
  <c r="N281" i="9"/>
  <c r="N284" i="9" s="1"/>
  <c r="N282" i="9"/>
  <c r="W164" i="9"/>
  <c r="W167" i="9" s="1"/>
  <c r="W165" i="9"/>
  <c r="H295" i="9"/>
  <c r="H294" i="9"/>
  <c r="H297" i="9" s="1"/>
  <c r="S76" i="9"/>
  <c r="R70" i="4" s="1"/>
  <c r="V98" i="9"/>
  <c r="U71" i="4" s="1"/>
  <c r="Q98" i="9"/>
  <c r="AH71" i="4" s="1"/>
  <c r="N98" i="9"/>
  <c r="AB71" i="4" s="1"/>
  <c r="S203" i="9"/>
  <c r="S206" i="9" s="1"/>
  <c r="S204" i="9"/>
  <c r="T79" i="4" s="1"/>
  <c r="V190" i="9"/>
  <c r="V193" i="9" s="1"/>
  <c r="V191" i="9"/>
  <c r="W78" i="4" s="1"/>
  <c r="P177" i="9"/>
  <c r="P180" i="9" s="1"/>
  <c r="P178" i="9"/>
  <c r="N77" i="4" s="1"/>
  <c r="S294" i="9"/>
  <c r="S297" i="9" s="1"/>
  <c r="S295" i="9"/>
  <c r="T86" i="4" s="1"/>
  <c r="M281" i="9"/>
  <c r="M284" i="9" s="1"/>
  <c r="M282" i="9"/>
  <c r="H85" i="4" s="1"/>
  <c r="G307" i="9"/>
  <c r="G310" i="9" s="1"/>
  <c r="G308" i="9"/>
  <c r="K87" i="4" s="1"/>
  <c r="J138" i="9"/>
  <c r="J141" i="9" s="1"/>
  <c r="J139" i="9"/>
  <c r="Q74" i="4" s="1"/>
  <c r="G113" i="9"/>
  <c r="K72" i="4" s="1"/>
  <c r="G112" i="9"/>
  <c r="G115" i="9" s="1"/>
  <c r="W204" i="9"/>
  <c r="W203" i="9"/>
  <c r="W206" i="9" s="1"/>
  <c r="H191" i="9"/>
  <c r="H190" i="9"/>
  <c r="H193" i="9" s="1"/>
  <c r="Q269" i="9"/>
  <c r="Q268" i="9"/>
  <c r="Q271" i="9" s="1"/>
  <c r="E294" i="9"/>
  <c r="E297" i="9" s="1"/>
  <c r="E295" i="9"/>
  <c r="J38" i="9"/>
  <c r="J39" i="9" s="1"/>
  <c r="J37" i="9"/>
  <c r="J40" i="9" s="1"/>
  <c r="J204" i="9"/>
  <c r="Q79" i="4" s="1"/>
  <c r="J203" i="9"/>
  <c r="J206" i="9" s="1"/>
  <c r="J308" i="9"/>
  <c r="Q87" i="4" s="1"/>
  <c r="J307" i="9"/>
  <c r="J310" i="9" s="1"/>
  <c r="T307" i="9"/>
  <c r="T310" i="9" s="1"/>
  <c r="T308" i="9"/>
  <c r="N38" i="9"/>
  <c r="N39" i="9" s="1"/>
  <c r="N37" i="9"/>
  <c r="N40" i="9" s="1"/>
  <c r="W177" i="9"/>
  <c r="W180" i="9" s="1"/>
  <c r="W178" i="9"/>
  <c r="Q190" i="9"/>
  <c r="Q193" i="9" s="1"/>
  <c r="Q191" i="9"/>
  <c r="K190" i="9"/>
  <c r="K193" i="9" s="1"/>
  <c r="K191" i="9"/>
  <c r="E190" i="9"/>
  <c r="E193" i="9" s="1"/>
  <c r="E191" i="9"/>
  <c r="T268" i="9"/>
  <c r="T271" i="9" s="1"/>
  <c r="T269" i="9"/>
  <c r="N294" i="9"/>
  <c r="N297" i="9" s="1"/>
  <c r="N295" i="9"/>
  <c r="H307" i="9"/>
  <c r="H310" i="9" s="1"/>
  <c r="H308" i="9"/>
  <c r="T76" i="9"/>
  <c r="AN70" i="4" s="1"/>
  <c r="Q55" i="9"/>
  <c r="AH69" i="4" s="1"/>
  <c r="W37" i="9"/>
  <c r="W40" i="9" s="1"/>
  <c r="W38" i="9"/>
  <c r="W39" i="9" s="1"/>
  <c r="V151" i="9"/>
  <c r="V154" i="9" s="1"/>
  <c r="V152" i="9"/>
  <c r="W75" i="4" s="1"/>
  <c r="P190" i="9"/>
  <c r="P193" i="9" s="1"/>
  <c r="P191" i="9"/>
  <c r="N78" i="4" s="1"/>
  <c r="J190" i="9"/>
  <c r="J193" i="9" s="1"/>
  <c r="J191" i="9"/>
  <c r="Q78" i="4" s="1"/>
  <c r="D164" i="9"/>
  <c r="D167" i="9" s="1"/>
  <c r="D165" i="9"/>
  <c r="S307" i="9"/>
  <c r="S310" i="9" s="1"/>
  <c r="S308" i="9"/>
  <c r="T87" i="4" s="1"/>
  <c r="M294" i="9"/>
  <c r="M297" i="9" s="1"/>
  <c r="M295" i="9"/>
  <c r="H86" i="4" s="1"/>
  <c r="G281" i="9"/>
  <c r="G284" i="9" s="1"/>
  <c r="G282" i="9"/>
  <c r="K85" i="4" s="1"/>
  <c r="D138" i="9"/>
  <c r="D141" i="9" s="1"/>
  <c r="D139" i="9"/>
  <c r="V125" i="9"/>
  <c r="V128" i="9" s="1"/>
  <c r="V126" i="9"/>
  <c r="W73" i="4" s="1"/>
  <c r="BO73" i="4" s="1"/>
  <c r="J125" i="9"/>
  <c r="J128" i="9" s="1"/>
  <c r="J126" i="9"/>
  <c r="Q73" i="4" s="1"/>
  <c r="W113" i="9"/>
  <c r="W112" i="9"/>
  <c r="W115" i="9" s="1"/>
  <c r="Q204" i="9"/>
  <c r="Q203" i="9"/>
  <c r="Q206" i="9" s="1"/>
  <c r="T165" i="9"/>
  <c r="T164" i="9"/>
  <c r="T167" i="9" s="1"/>
  <c r="T178" i="9"/>
  <c r="T177" i="9"/>
  <c r="T180" i="9" s="1"/>
  <c r="H165" i="9"/>
  <c r="H164" i="9"/>
  <c r="H167" i="9" s="1"/>
  <c r="Q295" i="9"/>
  <c r="Q294" i="9"/>
  <c r="Q297" i="9" s="1"/>
  <c r="Q308" i="9"/>
  <c r="Q307" i="9"/>
  <c r="Q310" i="9" s="1"/>
  <c r="T125" i="9"/>
  <c r="T128" i="9" s="1"/>
  <c r="T126" i="9"/>
  <c r="W307" i="9"/>
  <c r="W310" i="9" s="1"/>
  <c r="W308" i="9"/>
  <c r="K308" i="9"/>
  <c r="K307" i="9"/>
  <c r="K310" i="9" s="1"/>
  <c r="G203" i="9"/>
  <c r="G206" i="9" s="1"/>
  <c r="G204" i="9"/>
  <c r="K79" i="4" s="1"/>
  <c r="J177" i="9"/>
  <c r="J180" i="9" s="1"/>
  <c r="J178" i="9"/>
  <c r="Q77" i="4" s="1"/>
  <c r="D151" i="9"/>
  <c r="D154" i="9" s="1"/>
  <c r="D152" i="9"/>
  <c r="G268" i="9"/>
  <c r="G271" i="9" s="1"/>
  <c r="G269" i="9"/>
  <c r="K84" i="4" s="1"/>
  <c r="S113" i="9"/>
  <c r="T72" i="4" s="1"/>
  <c r="S112" i="9"/>
  <c r="S115" i="9" s="1"/>
  <c r="K204" i="9"/>
  <c r="K203" i="9"/>
  <c r="K206" i="9" s="1"/>
  <c r="T152" i="9"/>
  <c r="T151" i="9"/>
  <c r="T154" i="9" s="1"/>
  <c r="N191" i="9"/>
  <c r="N190" i="9"/>
  <c r="N193" i="9" s="1"/>
  <c r="W282" i="9"/>
  <c r="W281" i="9"/>
  <c r="W284" i="9" s="1"/>
  <c r="K269" i="9"/>
  <c r="K268" i="9"/>
  <c r="K271" i="9" s="1"/>
  <c r="Q151" i="9"/>
  <c r="Q154" i="9" s="1"/>
  <c r="Q152" i="9"/>
  <c r="D38" i="9"/>
  <c r="D39" i="9" s="1"/>
  <c r="D37" i="9"/>
  <c r="D40" i="9" s="1"/>
  <c r="M165" i="9"/>
  <c r="H76" i="4" s="1"/>
  <c r="M164" i="9"/>
  <c r="M167" i="9" s="1"/>
  <c r="V282" i="9"/>
  <c r="W85" i="4" s="1"/>
  <c r="V281" i="9"/>
  <c r="V284" i="9" s="1"/>
  <c r="P269" i="9"/>
  <c r="N84" i="4" s="1"/>
  <c r="P268" i="9"/>
  <c r="P271" i="9" s="1"/>
  <c r="D204" i="9"/>
  <c r="D203" i="9"/>
  <c r="D206" i="9" s="1"/>
  <c r="H38" i="9"/>
  <c r="H39" i="9" s="1"/>
  <c r="H37" i="9"/>
  <c r="H40" i="9" s="1"/>
  <c r="W190" i="9"/>
  <c r="W193" i="9" s="1"/>
  <c r="W191" i="9"/>
  <c r="K151" i="9"/>
  <c r="K154" i="9" s="1"/>
  <c r="K152" i="9"/>
  <c r="E151" i="9"/>
  <c r="E154" i="9" s="1"/>
  <c r="E152" i="9"/>
  <c r="T281" i="9"/>
  <c r="T284" i="9" s="1"/>
  <c r="T282" i="9"/>
  <c r="N268" i="9"/>
  <c r="N271" i="9" s="1"/>
  <c r="N269" i="9"/>
  <c r="H268" i="9"/>
  <c r="H271" i="9" s="1"/>
  <c r="H269" i="9"/>
  <c r="M37" i="9"/>
  <c r="M40" i="9" s="1"/>
  <c r="M38" i="9"/>
  <c r="M39" i="9" s="1"/>
  <c r="H76" i="9"/>
  <c r="AE70" i="4" s="1"/>
  <c r="E55" i="9"/>
  <c r="Y69" i="4" s="1"/>
  <c r="K37" i="9"/>
  <c r="K40" i="9" s="1"/>
  <c r="K38" i="9"/>
  <c r="K39" i="9" s="1"/>
  <c r="V164" i="9"/>
  <c r="V167" i="9" s="1"/>
  <c r="V165" i="9"/>
  <c r="W76" i="4" s="1"/>
  <c r="P151" i="9"/>
  <c r="P154" i="9" s="1"/>
  <c r="P152" i="9"/>
  <c r="N75" i="4" s="1"/>
  <c r="J151" i="9"/>
  <c r="J154" i="9" s="1"/>
  <c r="J152" i="9"/>
  <c r="Q75" i="4" s="1"/>
  <c r="D177" i="9"/>
  <c r="D180" i="9" s="1"/>
  <c r="D178" i="9"/>
  <c r="S268" i="9"/>
  <c r="S271" i="9" s="1"/>
  <c r="S269" i="9"/>
  <c r="T84" i="4" s="1"/>
  <c r="M307" i="9"/>
  <c r="M310" i="9" s="1"/>
  <c r="M308" i="9"/>
  <c r="H87" i="4" s="1"/>
  <c r="V138" i="9"/>
  <c r="V141" i="9" s="1"/>
  <c r="V139" i="9"/>
  <c r="W74" i="4" s="1"/>
  <c r="M113" i="9"/>
  <c r="H72" i="4" s="1"/>
  <c r="M112" i="9"/>
  <c r="M115" i="9" s="1"/>
  <c r="T191" i="9"/>
  <c r="T190" i="9"/>
  <c r="T193" i="9" s="1"/>
  <c r="N178" i="9"/>
  <c r="N177" i="9"/>
  <c r="N180" i="9" s="1"/>
  <c r="E282" i="9"/>
  <c r="E281" i="9"/>
  <c r="E284" i="9" s="1"/>
  <c r="T138" i="9"/>
  <c r="T141" i="9" s="1"/>
  <c r="T139" i="9"/>
  <c r="H138" i="9"/>
  <c r="H141" i="9" s="1"/>
  <c r="H139" i="9"/>
  <c r="W295" i="9"/>
  <c r="W294" i="9"/>
  <c r="W297" i="9" s="1"/>
  <c r="K282" i="9"/>
  <c r="K281" i="9"/>
  <c r="K284" i="9" s="1"/>
  <c r="N125" i="9"/>
  <c r="N128" i="9" s="1"/>
  <c r="N126" i="9"/>
  <c r="V76" i="9"/>
  <c r="U70" i="4" s="1"/>
  <c r="E113" i="9"/>
  <c r="E112" i="9"/>
  <c r="E115" i="9" s="1"/>
  <c r="V177" i="9"/>
  <c r="V180" i="9" s="1"/>
  <c r="V178" i="9"/>
  <c r="W77" i="4" s="1"/>
  <c r="P164" i="9"/>
  <c r="P167" i="9" s="1"/>
  <c r="P165" i="9"/>
  <c r="N76" i="4" s="1"/>
  <c r="J164" i="9"/>
  <c r="J167" i="9" s="1"/>
  <c r="J165" i="9"/>
  <c r="Q76" i="4" s="1"/>
  <c r="D190" i="9"/>
  <c r="D193" i="9" s="1"/>
  <c r="D191" i="9"/>
  <c r="S281" i="9"/>
  <c r="S284" i="9" s="1"/>
  <c r="S282" i="9"/>
  <c r="T85" i="4" s="1"/>
  <c r="M268" i="9"/>
  <c r="M271" i="9" s="1"/>
  <c r="M269" i="9"/>
  <c r="H84" i="4" s="1"/>
  <c r="G294" i="9"/>
  <c r="G297" i="9" s="1"/>
  <c r="G295" i="9"/>
  <c r="K86" i="4" s="1"/>
  <c r="P138" i="9"/>
  <c r="P141" i="9" s="1"/>
  <c r="P139" i="9"/>
  <c r="N74" i="4" s="1"/>
  <c r="P125" i="9"/>
  <c r="P128" i="9" s="1"/>
  <c r="P126" i="9"/>
  <c r="N73" i="4" s="1"/>
  <c r="D125" i="9"/>
  <c r="D128" i="9" s="1"/>
  <c r="D126" i="9"/>
  <c r="N152" i="9"/>
  <c r="N151" i="9"/>
  <c r="N154" i="9" s="1"/>
  <c r="N165" i="9"/>
  <c r="N164" i="9"/>
  <c r="N167" i="9" s="1"/>
  <c r="H152" i="9"/>
  <c r="H151" i="9"/>
  <c r="H154" i="9" s="1"/>
  <c r="H178" i="9"/>
  <c r="H177" i="9"/>
  <c r="H180" i="9" s="1"/>
  <c r="Q282" i="9"/>
  <c r="Q281" i="9"/>
  <c r="Q284" i="9" s="1"/>
  <c r="E307" i="9"/>
  <c r="E310" i="9" s="1"/>
  <c r="E308" i="9"/>
  <c r="E269" i="9"/>
  <c r="E268" i="9"/>
  <c r="E271" i="9" s="1"/>
  <c r="H125" i="9"/>
  <c r="H128" i="9" s="1"/>
  <c r="H126" i="9"/>
  <c r="W269" i="9"/>
  <c r="W268" i="9"/>
  <c r="W271" i="9" s="1"/>
  <c r="K294" i="9"/>
  <c r="K297" i="9" s="1"/>
  <c r="K295" i="9"/>
  <c r="N138" i="9"/>
  <c r="N141" i="9" s="1"/>
  <c r="N139" i="9"/>
  <c r="W1" i="5"/>
  <c r="V1" i="5"/>
  <c r="T1" i="5"/>
  <c r="S1" i="5"/>
  <c r="Q1" i="5"/>
  <c r="P1" i="5"/>
  <c r="N1" i="5"/>
  <c r="M1" i="5"/>
  <c r="K1" i="5"/>
  <c r="J1" i="5"/>
  <c r="H1" i="5"/>
  <c r="G1" i="5"/>
  <c r="E1" i="5"/>
  <c r="D1" i="5"/>
  <c r="W1" i="6"/>
  <c r="V1" i="6"/>
  <c r="T1" i="6"/>
  <c r="S1" i="6"/>
  <c r="Q1" i="6"/>
  <c r="P1" i="6"/>
  <c r="N1" i="6"/>
  <c r="M1" i="6"/>
  <c r="K1" i="6"/>
  <c r="J1" i="6"/>
  <c r="H1" i="6"/>
  <c r="G1" i="6"/>
  <c r="E1" i="6"/>
  <c r="D1" i="6"/>
  <c r="W1" i="7"/>
  <c r="V1" i="7"/>
  <c r="T1" i="7"/>
  <c r="S1" i="7"/>
  <c r="Q1" i="7"/>
  <c r="P1" i="7"/>
  <c r="N1" i="7"/>
  <c r="M1" i="7"/>
  <c r="K1" i="7"/>
  <c r="J1" i="7"/>
  <c r="H1" i="7"/>
  <c r="G1" i="7"/>
  <c r="BJ83" i="4" l="1"/>
  <c r="BD72" i="4"/>
  <c r="AX79" i="4"/>
  <c r="AU83" i="4"/>
  <c r="N140" i="9"/>
  <c r="AD74" i="4"/>
  <c r="AC74" i="4" s="1"/>
  <c r="K283" i="9"/>
  <c r="AM85" i="4"/>
  <c r="AL85" i="4" s="1"/>
  <c r="E283" i="9"/>
  <c r="AA85" i="4"/>
  <c r="Z85" i="4" s="1"/>
  <c r="Q309" i="9"/>
  <c r="AJ87" i="4"/>
  <c r="AI87" i="4" s="1"/>
  <c r="T166" i="9"/>
  <c r="AP76" i="4"/>
  <c r="AO76" i="4" s="1"/>
  <c r="W114" i="9"/>
  <c r="AS72" i="4"/>
  <c r="AR72" i="4" s="1"/>
  <c r="Q270" i="9"/>
  <c r="AJ84" i="4"/>
  <c r="AI84" i="4" s="1"/>
  <c r="T296" i="9"/>
  <c r="AP86" i="4"/>
  <c r="AO86" i="4" s="1"/>
  <c r="K114" i="9"/>
  <c r="AM72" i="4"/>
  <c r="AL72" i="4" s="1"/>
  <c r="W231" i="9"/>
  <c r="AS81" i="4"/>
  <c r="AR81" i="4" s="1"/>
  <c r="Q231" i="9"/>
  <c r="AJ81" i="4"/>
  <c r="AI81" i="4" s="1"/>
  <c r="K231" i="9"/>
  <c r="AM81" i="4"/>
  <c r="AL81" i="4" s="1"/>
  <c r="W218" i="9"/>
  <c r="AS80" i="4"/>
  <c r="AR80" i="4" s="1"/>
  <c r="J231" i="9"/>
  <c r="Q81" i="4"/>
  <c r="BI81" i="4" s="1"/>
  <c r="Q114" i="9"/>
  <c r="AJ72" i="4"/>
  <c r="AI72" i="4" s="1"/>
  <c r="W270" i="9"/>
  <c r="AS84" i="4"/>
  <c r="E270" i="9"/>
  <c r="AA84" i="4"/>
  <c r="Z84" i="4" s="1"/>
  <c r="Q283" i="9"/>
  <c r="AJ85" i="4"/>
  <c r="H153" i="9"/>
  <c r="AG75" i="4"/>
  <c r="AF75" i="4" s="1"/>
  <c r="N153" i="9"/>
  <c r="AD75" i="4"/>
  <c r="AC75" i="4" s="1"/>
  <c r="N127" i="9"/>
  <c r="AD73" i="4"/>
  <c r="AC73" i="4" s="1"/>
  <c r="T140" i="9"/>
  <c r="AP74" i="4"/>
  <c r="AO74" i="4" s="1"/>
  <c r="N270" i="9"/>
  <c r="AD84" i="4"/>
  <c r="AC84" i="4" s="1"/>
  <c r="E153" i="9"/>
  <c r="AA75" i="4"/>
  <c r="Z75" i="4" s="1"/>
  <c r="W192" i="9"/>
  <c r="AS78" i="4"/>
  <c r="AR78" i="4" s="1"/>
  <c r="T127" i="9"/>
  <c r="AP73" i="4"/>
  <c r="BI73" i="4"/>
  <c r="H309" i="9"/>
  <c r="AG87" i="4"/>
  <c r="AF87" i="4" s="1"/>
  <c r="T270" i="9"/>
  <c r="AP84" i="4"/>
  <c r="AO84" i="4" s="1"/>
  <c r="K192" i="9"/>
  <c r="AM78" i="4"/>
  <c r="AL78" i="4" s="1"/>
  <c r="W179" i="9"/>
  <c r="AS77" i="4"/>
  <c r="AR77" i="4" s="1"/>
  <c r="T309" i="9"/>
  <c r="AP87" i="4"/>
  <c r="AO87" i="4" s="1"/>
  <c r="E296" i="9"/>
  <c r="AA86" i="4"/>
  <c r="Z86" i="4" s="1"/>
  <c r="N283" i="9"/>
  <c r="AD85" i="4"/>
  <c r="AC85" i="4" s="1"/>
  <c r="K166" i="9"/>
  <c r="AM76" i="4"/>
  <c r="AL76" i="4" s="1"/>
  <c r="E179" i="9"/>
  <c r="AA77" i="4"/>
  <c r="Z77" i="4" s="1"/>
  <c r="Q179" i="9"/>
  <c r="AJ77" i="4"/>
  <c r="AI77" i="4" s="1"/>
  <c r="H283" i="9"/>
  <c r="AG85" i="4"/>
  <c r="AF85" i="4" s="1"/>
  <c r="H99" i="9"/>
  <c r="H102" i="9" s="1"/>
  <c r="AE71" i="4"/>
  <c r="K78" i="9"/>
  <c r="AK70" i="4"/>
  <c r="W100" i="9"/>
  <c r="AQ71" i="4"/>
  <c r="BM71" i="4" s="1"/>
  <c r="W257" i="9"/>
  <c r="AS83" i="4"/>
  <c r="AR83" i="4" s="1"/>
  <c r="Q244" i="9"/>
  <c r="AJ82" i="4"/>
  <c r="AI82" i="4" s="1"/>
  <c r="H231" i="9"/>
  <c r="AG81" i="4"/>
  <c r="AF81" i="4" s="1"/>
  <c r="N231" i="9"/>
  <c r="AD81" i="4"/>
  <c r="AC81" i="4" s="1"/>
  <c r="E127" i="9"/>
  <c r="AA73" i="4"/>
  <c r="Z73" i="4" s="1"/>
  <c r="N218" i="9"/>
  <c r="AD80" i="4"/>
  <c r="AC80" i="4" s="1"/>
  <c r="N257" i="9"/>
  <c r="AD83" i="4"/>
  <c r="AC83" i="4" s="1"/>
  <c r="Q257" i="9"/>
  <c r="AJ83" i="4"/>
  <c r="AI83" i="4" s="1"/>
  <c r="BI76" i="4"/>
  <c r="T192" i="9"/>
  <c r="AP78" i="4"/>
  <c r="AO78" i="4" s="1"/>
  <c r="W283" i="9"/>
  <c r="AS85" i="4"/>
  <c r="AR85" i="4" s="1"/>
  <c r="T153" i="9"/>
  <c r="AP75" i="4"/>
  <c r="AO75" i="4" s="1"/>
  <c r="H166" i="9"/>
  <c r="AG76" i="4"/>
  <c r="AF76" i="4" s="1"/>
  <c r="Q140" i="9"/>
  <c r="AJ74" i="4"/>
  <c r="AI74" i="4" s="1"/>
  <c r="BI72" i="4"/>
  <c r="E218" i="9"/>
  <c r="AA80" i="4"/>
  <c r="Z80" i="4" s="1"/>
  <c r="K296" i="9"/>
  <c r="AM86" i="4"/>
  <c r="AL86" i="4" s="1"/>
  <c r="H127" i="9"/>
  <c r="AG73" i="4"/>
  <c r="E309" i="9"/>
  <c r="AA87" i="4"/>
  <c r="Z87" i="4" s="1"/>
  <c r="W296" i="9"/>
  <c r="AS86" i="4"/>
  <c r="AR86" i="4" s="1"/>
  <c r="N179" i="9"/>
  <c r="AD77" i="4"/>
  <c r="AC77" i="4" s="1"/>
  <c r="K270" i="9"/>
  <c r="AM84" i="4"/>
  <c r="N192" i="9"/>
  <c r="AD78" i="4"/>
  <c r="AC78" i="4" s="1"/>
  <c r="K205" i="9"/>
  <c r="AM79" i="4"/>
  <c r="AL79" i="4" s="1"/>
  <c r="K309" i="9"/>
  <c r="AM87" i="4"/>
  <c r="AL87" i="4" s="1"/>
  <c r="Q296" i="9"/>
  <c r="AJ86" i="4"/>
  <c r="AI86" i="4" s="1"/>
  <c r="T179" i="9"/>
  <c r="AP77" i="4"/>
  <c r="AO77" i="4" s="1"/>
  <c r="Q205" i="9"/>
  <c r="AJ79" i="4"/>
  <c r="AI79" i="4" s="1"/>
  <c r="H192" i="9"/>
  <c r="AG78" i="4"/>
  <c r="AF78" i="4" s="1"/>
  <c r="H296" i="9"/>
  <c r="AG86" i="4"/>
  <c r="AF86" i="4" s="1"/>
  <c r="Q166" i="9"/>
  <c r="AJ76" i="4"/>
  <c r="AI76" i="4" s="1"/>
  <c r="E140" i="9"/>
  <c r="AA74" i="4"/>
  <c r="Z74" i="4" s="1"/>
  <c r="W56" i="9"/>
  <c r="W59" i="9" s="1"/>
  <c r="AQ69" i="4"/>
  <c r="E78" i="9"/>
  <c r="Y70" i="4"/>
  <c r="K100" i="9"/>
  <c r="AK71" i="4"/>
  <c r="Q127" i="9"/>
  <c r="AJ73" i="4"/>
  <c r="AI73" i="4" s="1"/>
  <c r="AZ83" i="4"/>
  <c r="N244" i="9"/>
  <c r="AD82" i="4"/>
  <c r="AC82" i="4" s="1"/>
  <c r="T244" i="9"/>
  <c r="AP82" i="4"/>
  <c r="AO82" i="4" s="1"/>
  <c r="H244" i="9"/>
  <c r="AG82" i="4"/>
  <c r="AF82" i="4" s="1"/>
  <c r="K244" i="9"/>
  <c r="AM82" i="4"/>
  <c r="AL82" i="4" s="1"/>
  <c r="E231" i="9"/>
  <c r="AA81" i="4"/>
  <c r="Z81" i="4" s="1"/>
  <c r="T205" i="9"/>
  <c r="AP79" i="4"/>
  <c r="AO79" i="4" s="1"/>
  <c r="T218" i="9"/>
  <c r="AP80" i="4"/>
  <c r="AO80" i="4" s="1"/>
  <c r="Q218" i="9"/>
  <c r="AJ80" i="4"/>
  <c r="AI80" i="4" s="1"/>
  <c r="T114" i="9"/>
  <c r="AP72" i="4"/>
  <c r="AO72" i="4" s="1"/>
  <c r="T257" i="9"/>
  <c r="AP83" i="4"/>
  <c r="AO83" i="4" s="1"/>
  <c r="D85" i="4"/>
  <c r="P257" i="9"/>
  <c r="N83" i="4"/>
  <c r="H114" i="9"/>
  <c r="AG72" i="4"/>
  <c r="AF72" i="4" s="1"/>
  <c r="E257" i="9"/>
  <c r="AA83" i="4"/>
  <c r="Z83" i="4" s="1"/>
  <c r="E205" i="9"/>
  <c r="AA79" i="4"/>
  <c r="Z79" i="4" s="1"/>
  <c r="W205" i="9"/>
  <c r="AS79" i="4"/>
  <c r="AR79" i="4" s="1"/>
  <c r="BJ70" i="4"/>
  <c r="E100" i="9"/>
  <c r="Y71" i="4"/>
  <c r="N57" i="9"/>
  <c r="AB69" i="4"/>
  <c r="K257" i="9"/>
  <c r="AM83" i="4"/>
  <c r="AL83" i="4" s="1"/>
  <c r="H179" i="9"/>
  <c r="AG77" i="4"/>
  <c r="AF77" i="4" s="1"/>
  <c r="N166" i="9"/>
  <c r="AD76" i="4"/>
  <c r="AC76" i="4" s="1"/>
  <c r="E114" i="9"/>
  <c r="AA72" i="4"/>
  <c r="Z72" i="4" s="1"/>
  <c r="H140" i="9"/>
  <c r="AG74" i="4"/>
  <c r="AF74" i="4" s="1"/>
  <c r="H270" i="9"/>
  <c r="AG84" i="4"/>
  <c r="AF84" i="4" s="1"/>
  <c r="T283" i="9"/>
  <c r="AP85" i="4"/>
  <c r="AO85" i="4" s="1"/>
  <c r="K153" i="9"/>
  <c r="AM75" i="4"/>
  <c r="AL75" i="4" s="1"/>
  <c r="Q153" i="9"/>
  <c r="AJ75" i="4"/>
  <c r="AI75" i="4" s="1"/>
  <c r="W309" i="9"/>
  <c r="AS87" i="4"/>
  <c r="AR87" i="4" s="1"/>
  <c r="N296" i="9"/>
  <c r="AD86" i="4"/>
  <c r="AC86" i="4" s="1"/>
  <c r="E192" i="9"/>
  <c r="AA78" i="4"/>
  <c r="Z78" i="4" s="1"/>
  <c r="Q192" i="9"/>
  <c r="AJ78" i="4"/>
  <c r="AI78" i="4" s="1"/>
  <c r="BF77" i="4"/>
  <c r="W166" i="9"/>
  <c r="AS76" i="4"/>
  <c r="AR76" i="4" s="1"/>
  <c r="E166" i="9"/>
  <c r="AA76" i="4"/>
  <c r="Z76" i="4" s="1"/>
  <c r="N309" i="9"/>
  <c r="AD87" i="4"/>
  <c r="AC87" i="4" s="1"/>
  <c r="K179" i="9"/>
  <c r="AM77" i="4"/>
  <c r="AL77" i="4" s="1"/>
  <c r="BD69" i="4"/>
  <c r="W153" i="9"/>
  <c r="AS75" i="4"/>
  <c r="AR75" i="4" s="1"/>
  <c r="N77" i="9"/>
  <c r="N80" i="9" s="1"/>
  <c r="AB70" i="4"/>
  <c r="T57" i="9"/>
  <c r="AN69" i="4"/>
  <c r="W78" i="9"/>
  <c r="AQ70" i="4"/>
  <c r="BM70" i="4" s="1"/>
  <c r="W140" i="9"/>
  <c r="AS74" i="4"/>
  <c r="AR74" i="4" s="1"/>
  <c r="H57" i="9"/>
  <c r="AE69" i="4"/>
  <c r="Q78" i="9"/>
  <c r="AH70" i="4"/>
  <c r="BD70" i="4" s="1"/>
  <c r="N205" i="9"/>
  <c r="AD79" i="4"/>
  <c r="AC79" i="4" s="1"/>
  <c r="H205" i="9"/>
  <c r="AG79" i="4"/>
  <c r="AF79" i="4" s="1"/>
  <c r="E244" i="9"/>
  <c r="AA82" i="4"/>
  <c r="Z82" i="4" s="1"/>
  <c r="W244" i="9"/>
  <c r="AS82" i="4"/>
  <c r="AR82" i="4" s="1"/>
  <c r="T231" i="9"/>
  <c r="AP81" i="4"/>
  <c r="AO81" i="4" s="1"/>
  <c r="AZ81" i="4"/>
  <c r="H218" i="9"/>
  <c r="AG80" i="4"/>
  <c r="AF80" i="4" s="1"/>
  <c r="K218" i="9"/>
  <c r="AM80" i="4"/>
  <c r="AL80" i="4" s="1"/>
  <c r="N114" i="9"/>
  <c r="AD72" i="4"/>
  <c r="AC72" i="4" s="1"/>
  <c r="AZ74" i="4"/>
  <c r="V218" i="9"/>
  <c r="W80" i="4"/>
  <c r="V80" i="4" s="1"/>
  <c r="BN80" i="4" s="1"/>
  <c r="H257" i="9"/>
  <c r="AG83" i="4"/>
  <c r="K140" i="9"/>
  <c r="AM74" i="4"/>
  <c r="AL74" i="4" s="1"/>
  <c r="W77" i="9"/>
  <c r="W80" i="9" s="1"/>
  <c r="M270" i="9"/>
  <c r="G84" i="4"/>
  <c r="AY84" i="4" s="1"/>
  <c r="P166" i="9"/>
  <c r="M76" i="4"/>
  <c r="M114" i="9"/>
  <c r="G72" i="4"/>
  <c r="G179" i="9"/>
  <c r="J77" i="4"/>
  <c r="V309" i="9"/>
  <c r="V87" i="4"/>
  <c r="D77" i="9"/>
  <c r="D80" i="9" s="1"/>
  <c r="C70" i="4"/>
  <c r="J57" i="9"/>
  <c r="Q69" i="4" s="1"/>
  <c r="O69" i="4"/>
  <c r="BG69" i="4" s="1"/>
  <c r="M100" i="9"/>
  <c r="H71" i="4" s="1"/>
  <c r="F71" i="4"/>
  <c r="AX71" i="4" s="1"/>
  <c r="D114" i="9"/>
  <c r="E72" i="4"/>
  <c r="S244" i="9"/>
  <c r="S82" i="4"/>
  <c r="J114" i="9"/>
  <c r="P72" i="4"/>
  <c r="BH72" i="4" s="1"/>
  <c r="D244" i="9"/>
  <c r="E82" i="4"/>
  <c r="J244" i="9"/>
  <c r="P82" i="4"/>
  <c r="M179" i="9"/>
  <c r="G77" i="4"/>
  <c r="G166" i="9"/>
  <c r="J76" i="4"/>
  <c r="V140" i="9"/>
  <c r="V74" i="4"/>
  <c r="S270" i="9"/>
  <c r="S84" i="4"/>
  <c r="BK84" i="4" s="1"/>
  <c r="J153" i="9"/>
  <c r="P75" i="4"/>
  <c r="V166" i="9"/>
  <c r="V76" i="4"/>
  <c r="D153" i="9"/>
  <c r="E75" i="4"/>
  <c r="G205" i="9"/>
  <c r="J79" i="4"/>
  <c r="V127" i="9"/>
  <c r="V73" i="4"/>
  <c r="BN73" i="4" s="1"/>
  <c r="G283" i="9"/>
  <c r="J85" i="4"/>
  <c r="S309" i="9"/>
  <c r="S87" i="4"/>
  <c r="J192" i="9"/>
  <c r="P78" i="4"/>
  <c r="V153" i="9"/>
  <c r="V75" i="4"/>
  <c r="J140" i="9"/>
  <c r="P74" i="4"/>
  <c r="M283" i="9"/>
  <c r="G85" i="4"/>
  <c r="P179" i="9"/>
  <c r="M77" i="4"/>
  <c r="BE77" i="4" s="1"/>
  <c r="S205" i="9"/>
  <c r="S79" i="4"/>
  <c r="P309" i="9"/>
  <c r="M87" i="4"/>
  <c r="G100" i="9"/>
  <c r="K71" i="4" s="1"/>
  <c r="I71" i="4"/>
  <c r="BA71" i="4" s="1"/>
  <c r="P99" i="9"/>
  <c r="P102" i="9" s="1"/>
  <c r="L71" i="4"/>
  <c r="BD71" i="4" s="1"/>
  <c r="G153" i="9"/>
  <c r="J75" i="4"/>
  <c r="BB75" i="4" s="1"/>
  <c r="M56" i="9"/>
  <c r="M59" i="9" s="1"/>
  <c r="F69" i="4"/>
  <c r="V56" i="9"/>
  <c r="V59" i="9" s="1"/>
  <c r="U69" i="4"/>
  <c r="J77" i="9"/>
  <c r="J80" i="9" s="1"/>
  <c r="O70" i="4"/>
  <c r="V114" i="9"/>
  <c r="V72" i="4"/>
  <c r="G244" i="9"/>
  <c r="J82" i="4"/>
  <c r="BB82" i="4" s="1"/>
  <c r="M244" i="9"/>
  <c r="G82" i="4"/>
  <c r="AY82" i="4" s="1"/>
  <c r="S231" i="9"/>
  <c r="S81" i="4"/>
  <c r="G231" i="9"/>
  <c r="J81" i="4"/>
  <c r="S218" i="9"/>
  <c r="S80" i="4"/>
  <c r="BK80" i="4" s="1"/>
  <c r="P231" i="9"/>
  <c r="M81" i="4"/>
  <c r="D257" i="9"/>
  <c r="E83" i="4"/>
  <c r="J218" i="9"/>
  <c r="P80" i="4"/>
  <c r="D218" i="9"/>
  <c r="E80" i="4"/>
  <c r="P218" i="9"/>
  <c r="M80" i="4"/>
  <c r="D231" i="9"/>
  <c r="E81" i="4"/>
  <c r="S192" i="9"/>
  <c r="S78" i="4"/>
  <c r="M127" i="9"/>
  <c r="G73" i="4"/>
  <c r="AY73" i="4" s="1"/>
  <c r="P140" i="9"/>
  <c r="M74" i="4"/>
  <c r="V283" i="9"/>
  <c r="V85" i="4"/>
  <c r="G218" i="9"/>
  <c r="J80" i="4"/>
  <c r="P127" i="9"/>
  <c r="M73" i="4"/>
  <c r="S283" i="9"/>
  <c r="S85" i="4"/>
  <c r="J166" i="9"/>
  <c r="P76" i="4"/>
  <c r="BH76" i="4" s="1"/>
  <c r="V179" i="9"/>
  <c r="V77" i="4"/>
  <c r="P270" i="9"/>
  <c r="M84" i="4"/>
  <c r="BE84" i="4" s="1"/>
  <c r="J283" i="9"/>
  <c r="P85" i="4"/>
  <c r="M153" i="9"/>
  <c r="G75" i="4"/>
  <c r="V296" i="9"/>
  <c r="V86" i="4"/>
  <c r="D56" i="9"/>
  <c r="D59" i="9" s="1"/>
  <c r="C69" i="4"/>
  <c r="AU69" i="4" s="1"/>
  <c r="S57" i="9"/>
  <c r="T69" i="4" s="1"/>
  <c r="R69" i="4"/>
  <c r="V257" i="9"/>
  <c r="V83" i="4"/>
  <c r="V244" i="9"/>
  <c r="V82" i="4"/>
  <c r="M205" i="9"/>
  <c r="G79" i="4"/>
  <c r="D127" i="9"/>
  <c r="E73" i="4"/>
  <c r="D192" i="9"/>
  <c r="E78" i="4"/>
  <c r="D205" i="9"/>
  <c r="E79" i="4"/>
  <c r="J205" i="9"/>
  <c r="P79" i="4"/>
  <c r="G114" i="9"/>
  <c r="J72" i="4"/>
  <c r="J296" i="9"/>
  <c r="P86" i="4"/>
  <c r="S179" i="9"/>
  <c r="S77" i="4"/>
  <c r="M192" i="9"/>
  <c r="G78" i="4"/>
  <c r="G57" i="9"/>
  <c r="K69" i="4" s="1"/>
  <c r="I69" i="4"/>
  <c r="G140" i="9"/>
  <c r="J74" i="4"/>
  <c r="G296" i="9"/>
  <c r="J86" i="4"/>
  <c r="M166" i="9"/>
  <c r="G76" i="4"/>
  <c r="S114" i="9"/>
  <c r="S72" i="4"/>
  <c r="BK72" i="4" s="1"/>
  <c r="J309" i="9"/>
  <c r="P87" i="4"/>
  <c r="D270" i="9"/>
  <c r="E84" i="4"/>
  <c r="P296" i="9"/>
  <c r="M86" i="4"/>
  <c r="V205" i="9"/>
  <c r="V79" i="4"/>
  <c r="S100" i="9"/>
  <c r="T71" i="4" s="1"/>
  <c r="R71" i="4"/>
  <c r="BJ71" i="4" s="1"/>
  <c r="M78" i="9"/>
  <c r="H70" i="4" s="1"/>
  <c r="F70" i="4"/>
  <c r="D99" i="9"/>
  <c r="D102" i="9" s="1"/>
  <c r="C71" i="4"/>
  <c r="M257" i="9"/>
  <c r="G83" i="4"/>
  <c r="M309" i="9"/>
  <c r="G87" i="4"/>
  <c r="D179" i="9"/>
  <c r="E77" i="4"/>
  <c r="P153" i="9"/>
  <c r="M75" i="4"/>
  <c r="BE75" i="4" s="1"/>
  <c r="G270" i="9"/>
  <c r="J84" i="4"/>
  <c r="J179" i="9"/>
  <c r="P77" i="4"/>
  <c r="J127" i="9"/>
  <c r="P73" i="4"/>
  <c r="BH73" i="4" s="1"/>
  <c r="D140" i="9"/>
  <c r="E74" i="4"/>
  <c r="M296" i="9"/>
  <c r="G86" i="4"/>
  <c r="D166" i="9"/>
  <c r="E76" i="4"/>
  <c r="P192" i="9"/>
  <c r="M78" i="4"/>
  <c r="G309" i="9"/>
  <c r="J87" i="4"/>
  <c r="S296" i="9"/>
  <c r="S86" i="4"/>
  <c r="V192" i="9"/>
  <c r="V78" i="4"/>
  <c r="BN78" i="4" s="1"/>
  <c r="S153" i="9"/>
  <c r="S75" i="4"/>
  <c r="J100" i="9"/>
  <c r="Q71" i="4" s="1"/>
  <c r="O71" i="4"/>
  <c r="G78" i="9"/>
  <c r="K70" i="4" s="1"/>
  <c r="I70" i="4"/>
  <c r="BA70" i="4" s="1"/>
  <c r="P205" i="9"/>
  <c r="M79" i="4"/>
  <c r="D309" i="9"/>
  <c r="E87" i="4"/>
  <c r="M231" i="9"/>
  <c r="G81" i="4"/>
  <c r="V231" i="9"/>
  <c r="V81" i="4"/>
  <c r="M218" i="9"/>
  <c r="G80" i="4"/>
  <c r="J257" i="9"/>
  <c r="P83" i="4"/>
  <c r="BH83" i="4" s="1"/>
  <c r="S257" i="9"/>
  <c r="S83" i="4"/>
  <c r="M140" i="9"/>
  <c r="G74" i="4"/>
  <c r="AY74" i="4" s="1"/>
  <c r="P114" i="9"/>
  <c r="M72" i="4"/>
  <c r="BE72" i="4" s="1"/>
  <c r="G192" i="9"/>
  <c r="J78" i="4"/>
  <c r="P244" i="9"/>
  <c r="M82" i="4"/>
  <c r="D296" i="9"/>
  <c r="E86" i="4"/>
  <c r="S140" i="9"/>
  <c r="S74" i="4"/>
  <c r="S166" i="9"/>
  <c r="S76" i="4"/>
  <c r="BK76" i="4" s="1"/>
  <c r="K99" i="9"/>
  <c r="K102" i="9" s="1"/>
  <c r="H56" i="9"/>
  <c r="H59" i="9" s="1"/>
  <c r="T56" i="9"/>
  <c r="T59" i="9" s="1"/>
  <c r="M57" i="9"/>
  <c r="H69" i="4" s="1"/>
  <c r="V57" i="9"/>
  <c r="W69" i="4" s="1"/>
  <c r="M99" i="9"/>
  <c r="M102" i="9" s="1"/>
  <c r="S99" i="9"/>
  <c r="S102" i="9" s="1"/>
  <c r="J99" i="9"/>
  <c r="J102" i="9" s="1"/>
  <c r="D78" i="9"/>
  <c r="E99" i="9"/>
  <c r="E102" i="9" s="1"/>
  <c r="Q77" i="9"/>
  <c r="Q80" i="9" s="1"/>
  <c r="P100" i="9"/>
  <c r="N71" i="4" s="1"/>
  <c r="E77" i="9"/>
  <c r="E80" i="9" s="1"/>
  <c r="W99" i="9"/>
  <c r="W102" i="9" s="1"/>
  <c r="D100" i="9"/>
  <c r="G99" i="9"/>
  <c r="G102" i="9" s="1"/>
  <c r="D57" i="9"/>
  <c r="G56" i="9"/>
  <c r="G59" i="9" s="1"/>
  <c r="N56" i="9"/>
  <c r="N59" i="9" s="1"/>
  <c r="J78" i="9"/>
  <c r="Q70" i="4" s="1"/>
  <c r="W57" i="9"/>
  <c r="S56" i="9"/>
  <c r="S59" i="9" s="1"/>
  <c r="J56" i="9"/>
  <c r="J59" i="9" s="1"/>
  <c r="K77" i="9"/>
  <c r="K80" i="9" s="1"/>
  <c r="N78" i="9"/>
  <c r="M77" i="9"/>
  <c r="M80" i="9" s="1"/>
  <c r="G77" i="9"/>
  <c r="G80" i="9" s="1"/>
  <c r="H100" i="9"/>
  <c r="T77" i="9"/>
  <c r="T80" i="9" s="1"/>
  <c r="T78" i="9"/>
  <c r="P57" i="9"/>
  <c r="N69" i="4" s="1"/>
  <c r="P56" i="9"/>
  <c r="P59" i="9" s="1"/>
  <c r="V77" i="9"/>
  <c r="V80" i="9" s="1"/>
  <c r="V78" i="9"/>
  <c r="W70" i="4" s="1"/>
  <c r="Q100" i="9"/>
  <c r="Q99" i="9"/>
  <c r="Q102" i="9" s="1"/>
  <c r="S78" i="9"/>
  <c r="T70" i="4" s="1"/>
  <c r="S77" i="9"/>
  <c r="S80" i="9" s="1"/>
  <c r="P77" i="9"/>
  <c r="P80" i="9" s="1"/>
  <c r="P78" i="9"/>
  <c r="N70" i="4" s="1"/>
  <c r="K56" i="9"/>
  <c r="K59" i="9" s="1"/>
  <c r="K57" i="9"/>
  <c r="E56" i="9"/>
  <c r="E59" i="9" s="1"/>
  <c r="E57" i="9"/>
  <c r="N99" i="9"/>
  <c r="N102" i="9" s="1"/>
  <c r="N100" i="9"/>
  <c r="V99" i="9"/>
  <c r="V102" i="9" s="1"/>
  <c r="V100" i="9"/>
  <c r="W71" i="4" s="1"/>
  <c r="T99" i="9"/>
  <c r="T102" i="9" s="1"/>
  <c r="T100" i="9"/>
  <c r="H77" i="9"/>
  <c r="H80" i="9" s="1"/>
  <c r="H78" i="9"/>
  <c r="Q56" i="9"/>
  <c r="Q59" i="9" s="1"/>
  <c r="Q57" i="9"/>
  <c r="V28" i="8"/>
  <c r="T1" i="8"/>
  <c r="S1" i="8"/>
  <c r="Q1" i="8"/>
  <c r="P1" i="8"/>
  <c r="BE79" i="4" l="1"/>
  <c r="BE86" i="4"/>
  <c r="BH79" i="4"/>
  <c r="BN83" i="4"/>
  <c r="BE73" i="4"/>
  <c r="BL75" i="4"/>
  <c r="BK78" i="4"/>
  <c r="BK87" i="4"/>
  <c r="BL87" i="4"/>
  <c r="BH85" i="4"/>
  <c r="BN72" i="4"/>
  <c r="BC87" i="4"/>
  <c r="BN81" i="4"/>
  <c r="BK86" i="4"/>
  <c r="BO72" i="4"/>
  <c r="P81" i="4"/>
  <c r="BH81" i="4" s="1"/>
  <c r="BO81" i="4"/>
  <c r="BK74" i="4"/>
  <c r="BK83" i="4"/>
  <c r="AY80" i="4"/>
  <c r="AY81" i="4"/>
  <c r="BB87" i="4"/>
  <c r="AY87" i="4"/>
  <c r="BH86" i="4"/>
  <c r="AY79" i="4"/>
  <c r="AY75" i="4"/>
  <c r="BG70" i="4"/>
  <c r="BE87" i="4"/>
  <c r="BH78" i="4"/>
  <c r="BB85" i="4"/>
  <c r="BB79" i="4"/>
  <c r="BN76" i="4"/>
  <c r="BN87" i="4"/>
  <c r="BI78" i="4"/>
  <c r="BI85" i="4"/>
  <c r="BN77" i="4"/>
  <c r="BL84" i="4"/>
  <c r="BF83" i="4"/>
  <c r="BF87" i="4"/>
  <c r="BB84" i="4"/>
  <c r="BB72" i="4"/>
  <c r="BL83" i="4"/>
  <c r="BC85" i="4"/>
  <c r="BL76" i="4"/>
  <c r="BB78" i="4"/>
  <c r="BN79" i="4"/>
  <c r="BN82" i="4"/>
  <c r="BJ69" i="4"/>
  <c r="BH80" i="4"/>
  <c r="BB81" i="4"/>
  <c r="BN75" i="4"/>
  <c r="AY77" i="4"/>
  <c r="BE76" i="4"/>
  <c r="AZ73" i="4"/>
  <c r="BF84" i="4"/>
  <c r="BF72" i="4"/>
  <c r="AW85" i="4"/>
  <c r="AU70" i="4"/>
  <c r="BK81" i="4"/>
  <c r="AX69" i="4"/>
  <c r="AY72" i="4"/>
  <c r="BO85" i="4"/>
  <c r="BB77" i="4"/>
  <c r="BH75" i="4"/>
  <c r="BC79" i="4"/>
  <c r="BO87" i="4"/>
  <c r="BF86" i="4"/>
  <c r="BH74" i="4"/>
  <c r="BC78" i="4"/>
  <c r="AZ77" i="4"/>
  <c r="BO77" i="4"/>
  <c r="BI83" i="4"/>
  <c r="BI74" i="4"/>
  <c r="BO83" i="4"/>
  <c r="BI79" i="4"/>
  <c r="AZ72" i="4"/>
  <c r="BO79" i="4"/>
  <c r="BG71" i="4"/>
  <c r="BH77" i="4"/>
  <c r="BB76" i="4"/>
  <c r="BH82" i="4"/>
  <c r="BF82" i="4"/>
  <c r="AZ80" i="4"/>
  <c r="BI87" i="4"/>
  <c r="BC77" i="4"/>
  <c r="BL78" i="4"/>
  <c r="BE82" i="4"/>
  <c r="AU71" i="4"/>
  <c r="BH87" i="4"/>
  <c r="AY76" i="4"/>
  <c r="BB74" i="4"/>
  <c r="AY78" i="4"/>
  <c r="BN85" i="4"/>
  <c r="BC76" i="4"/>
  <c r="BF79" i="4"/>
  <c r="BO74" i="4"/>
  <c r="BO82" i="4"/>
  <c r="AZ75" i="4"/>
  <c r="BI80" i="4"/>
  <c r="BC75" i="4"/>
  <c r="BL86" i="4"/>
  <c r="D74" i="4"/>
  <c r="AV74" i="4" s="1"/>
  <c r="AW74" i="4"/>
  <c r="D78" i="4"/>
  <c r="AV78" i="4" s="1"/>
  <c r="AW78" i="4"/>
  <c r="D83" i="4"/>
  <c r="AV83" i="4" s="1"/>
  <c r="AW83" i="4"/>
  <c r="D72" i="4"/>
  <c r="AV72" i="4" s="1"/>
  <c r="AW72" i="4"/>
  <c r="N79" i="9"/>
  <c r="AD70" i="4"/>
  <c r="AC70" i="4" s="1"/>
  <c r="BO76" i="4"/>
  <c r="N58" i="9"/>
  <c r="AD69" i="4"/>
  <c r="AC69" i="4" s="1"/>
  <c r="K79" i="9"/>
  <c r="AM70" i="4"/>
  <c r="AL70" i="4" s="1"/>
  <c r="AI85" i="4"/>
  <c r="BE85" i="4" s="1"/>
  <c r="BF85" i="4"/>
  <c r="BL82" i="4"/>
  <c r="H79" i="9"/>
  <c r="AG70" i="4"/>
  <c r="AF70" i="4" s="1"/>
  <c r="D86" i="4"/>
  <c r="AV86" i="4" s="1"/>
  <c r="AW86" i="4"/>
  <c r="D87" i="4"/>
  <c r="AV87" i="4" s="1"/>
  <c r="AW87" i="4"/>
  <c r="BK75" i="4"/>
  <c r="BE78" i="4"/>
  <c r="AY86" i="4"/>
  <c r="D77" i="4"/>
  <c r="AV77" i="4" s="1"/>
  <c r="AW77" i="4"/>
  <c r="AY83" i="4"/>
  <c r="AX70" i="4"/>
  <c r="D84" i="4"/>
  <c r="AV84" i="4" s="1"/>
  <c r="AW84" i="4"/>
  <c r="BB86" i="4"/>
  <c r="BA69" i="4"/>
  <c r="BK77" i="4"/>
  <c r="D79" i="4"/>
  <c r="AV79" i="4" s="1"/>
  <c r="AW79" i="4"/>
  <c r="D73" i="4"/>
  <c r="AV73" i="4" s="1"/>
  <c r="AW73" i="4"/>
  <c r="BN86" i="4"/>
  <c r="BK85" i="4"/>
  <c r="BB80" i="4"/>
  <c r="BE74" i="4"/>
  <c r="BE80" i="4"/>
  <c r="BE81" i="4"/>
  <c r="BM69" i="4"/>
  <c r="BK79" i="4"/>
  <c r="AY85" i="4"/>
  <c r="D75" i="4"/>
  <c r="AV75" i="4" s="1"/>
  <c r="AW75" i="4"/>
  <c r="BN74" i="4"/>
  <c r="D82" i="4"/>
  <c r="AV82" i="4" s="1"/>
  <c r="AW82" i="4"/>
  <c r="BK82" i="4"/>
  <c r="BO80" i="4"/>
  <c r="H58" i="9"/>
  <c r="AG69" i="4"/>
  <c r="AF69" i="4" s="1"/>
  <c r="W79" i="9"/>
  <c r="AS70" i="4"/>
  <c r="AR70" i="4" s="1"/>
  <c r="AZ85" i="4"/>
  <c r="BO75" i="4"/>
  <c r="BI75" i="4"/>
  <c r="BL85" i="4"/>
  <c r="AV85" i="4"/>
  <c r="K101" i="9"/>
  <c r="AM71" i="4"/>
  <c r="AL71" i="4" s="1"/>
  <c r="BO86" i="4"/>
  <c r="BC72" i="4"/>
  <c r="AL84" i="4"/>
  <c r="BH84" i="4" s="1"/>
  <c r="BI84" i="4"/>
  <c r="BF76" i="4"/>
  <c r="BF73" i="4"/>
  <c r="BF81" i="4"/>
  <c r="BC81" i="4"/>
  <c r="AZ82" i="4"/>
  <c r="W101" i="9"/>
  <c r="AS71" i="4"/>
  <c r="AR71" i="4" s="1"/>
  <c r="BF78" i="4"/>
  <c r="BL77" i="4"/>
  <c r="BC86" i="4"/>
  <c r="Q58" i="9"/>
  <c r="AJ69" i="4"/>
  <c r="AI69" i="4" s="1"/>
  <c r="T101" i="9"/>
  <c r="AP71" i="4"/>
  <c r="AO71" i="4" s="1"/>
  <c r="N101" i="9"/>
  <c r="AD71" i="4"/>
  <c r="AC71" i="4" s="1"/>
  <c r="K58" i="9"/>
  <c r="AM69" i="4"/>
  <c r="AL69" i="4" s="1"/>
  <c r="T79" i="9"/>
  <c r="AP70" i="4"/>
  <c r="AO70" i="4" s="1"/>
  <c r="D76" i="4"/>
  <c r="AV76" i="4" s="1"/>
  <c r="AW76" i="4"/>
  <c r="D81" i="4"/>
  <c r="AV81" i="4" s="1"/>
  <c r="AW81" i="4"/>
  <c r="D80" i="4"/>
  <c r="AV80" i="4" s="1"/>
  <c r="AW80" i="4"/>
  <c r="W58" i="9"/>
  <c r="AS69" i="4"/>
  <c r="AR69" i="4" s="1"/>
  <c r="BC80" i="4"/>
  <c r="AZ76" i="4"/>
  <c r="BL81" i="4"/>
  <c r="AO73" i="4"/>
  <c r="BK73" i="4" s="1"/>
  <c r="BL73" i="4"/>
  <c r="AR84" i="4"/>
  <c r="BN84" i="4" s="1"/>
  <c r="BO84" i="4"/>
  <c r="E58" i="9"/>
  <c r="AA69" i="4"/>
  <c r="Z69" i="4" s="1"/>
  <c r="H101" i="9"/>
  <c r="AG71" i="4"/>
  <c r="AF71" i="4" s="1"/>
  <c r="AZ69" i="4"/>
  <c r="Q101" i="9"/>
  <c r="AJ71" i="4"/>
  <c r="AI71" i="4" s="1"/>
  <c r="M83" i="4"/>
  <c r="BE83" i="4" s="1"/>
  <c r="E101" i="9"/>
  <c r="AA71" i="4"/>
  <c r="Z71" i="4" s="1"/>
  <c r="AZ84" i="4"/>
  <c r="AF73" i="4"/>
  <c r="BB73" i="4" s="1"/>
  <c r="BC73" i="4"/>
  <c r="BC74" i="4"/>
  <c r="BL80" i="4"/>
  <c r="BC82" i="4"/>
  <c r="BO78" i="4"/>
  <c r="AZ86" i="4"/>
  <c r="BI77" i="4"/>
  <c r="BF75" i="4"/>
  <c r="BI86" i="4"/>
  <c r="AF83" i="4"/>
  <c r="BB83" i="4" s="1"/>
  <c r="BC83" i="4"/>
  <c r="Q79" i="9"/>
  <c r="AJ70" i="4"/>
  <c r="AI70" i="4" s="1"/>
  <c r="T58" i="9"/>
  <c r="AP69" i="4"/>
  <c r="AO69" i="4" s="1"/>
  <c r="BL79" i="4"/>
  <c r="E79" i="9"/>
  <c r="AA70" i="4"/>
  <c r="Z70" i="4" s="1"/>
  <c r="BF74" i="4"/>
  <c r="AZ79" i="4"/>
  <c r="AZ78" i="4"/>
  <c r="BL74" i="4"/>
  <c r="BF80" i="4"/>
  <c r="BC84" i="4"/>
  <c r="AZ87" i="4"/>
  <c r="BI82" i="4"/>
  <c r="BL72" i="4"/>
  <c r="P79" i="9"/>
  <c r="M70" i="4"/>
  <c r="J79" i="9"/>
  <c r="P70" i="4"/>
  <c r="P101" i="9"/>
  <c r="M71" i="4"/>
  <c r="M58" i="9"/>
  <c r="G69" i="4"/>
  <c r="AY69" i="4" s="1"/>
  <c r="P58" i="9"/>
  <c r="M69" i="4"/>
  <c r="BE69" i="4" s="1"/>
  <c r="D101" i="9"/>
  <c r="E71" i="4"/>
  <c r="G79" i="9"/>
  <c r="J70" i="4"/>
  <c r="M79" i="9"/>
  <c r="G70" i="4"/>
  <c r="G58" i="9"/>
  <c r="J69" i="4"/>
  <c r="S58" i="9"/>
  <c r="S69" i="4"/>
  <c r="BK69" i="4" s="1"/>
  <c r="G101" i="9"/>
  <c r="J71" i="4"/>
  <c r="M101" i="9"/>
  <c r="G71" i="4"/>
  <c r="V79" i="9"/>
  <c r="V70" i="4"/>
  <c r="V101" i="9"/>
  <c r="V71" i="4"/>
  <c r="S79" i="9"/>
  <c r="S70" i="4"/>
  <c r="D58" i="9"/>
  <c r="E69" i="4"/>
  <c r="D79" i="9"/>
  <c r="E70" i="4"/>
  <c r="V58" i="9"/>
  <c r="V69" i="4"/>
  <c r="J101" i="9"/>
  <c r="P71" i="4"/>
  <c r="BH71" i="4" s="1"/>
  <c r="S101" i="9"/>
  <c r="S71" i="4"/>
  <c r="BK71" i="4" s="1"/>
  <c r="J58" i="9"/>
  <c r="P69" i="4"/>
  <c r="E24" i="8"/>
  <c r="E22" i="8"/>
  <c r="G16" i="8"/>
  <c r="G18" i="8"/>
  <c r="G20" i="8"/>
  <c r="G22" i="8"/>
  <c r="G24" i="8"/>
  <c r="G26" i="8"/>
  <c r="G28" i="8"/>
  <c r="J16" i="8"/>
  <c r="J18" i="8"/>
  <c r="J20" i="8"/>
  <c r="J22" i="8"/>
  <c r="J24" i="8"/>
  <c r="J26" i="8"/>
  <c r="J28" i="8"/>
  <c r="M16" i="8"/>
  <c r="M18" i="8"/>
  <c r="M20" i="8"/>
  <c r="M22" i="8"/>
  <c r="M24" i="8"/>
  <c r="M26" i="8"/>
  <c r="M28" i="8"/>
  <c r="P16" i="8"/>
  <c r="P18" i="8"/>
  <c r="P20" i="8"/>
  <c r="P22" i="8"/>
  <c r="P24" i="8"/>
  <c r="P26" i="8"/>
  <c r="P28" i="8"/>
  <c r="S16" i="8"/>
  <c r="S18" i="8"/>
  <c r="S20" i="8"/>
  <c r="S22" i="8"/>
  <c r="S24" i="8"/>
  <c r="S26" i="8"/>
  <c r="S28" i="8"/>
  <c r="V16" i="8"/>
  <c r="V18" i="8"/>
  <c r="V20" i="8"/>
  <c r="V22" i="8"/>
  <c r="V24" i="8"/>
  <c r="V26" i="8"/>
  <c r="W16" i="5"/>
  <c r="Q16" i="5"/>
  <c r="K16" i="5"/>
  <c r="E16" i="5"/>
  <c r="W27" i="6"/>
  <c r="W25" i="6"/>
  <c r="W23" i="6"/>
  <c r="W21" i="6"/>
  <c r="W19" i="6"/>
  <c r="W17" i="6"/>
  <c r="T28" i="6"/>
  <c r="T26" i="6"/>
  <c r="T24" i="6"/>
  <c r="T22" i="6"/>
  <c r="T20" i="6"/>
  <c r="T18" i="6"/>
  <c r="T16" i="6"/>
  <c r="Q27" i="6"/>
  <c r="Q25" i="6"/>
  <c r="Q23" i="6"/>
  <c r="Q21" i="6"/>
  <c r="Q19" i="6"/>
  <c r="Q17" i="6"/>
  <c r="N28" i="6"/>
  <c r="N26" i="6"/>
  <c r="N24" i="6"/>
  <c r="N22" i="6"/>
  <c r="N20" i="6"/>
  <c r="N18" i="6"/>
  <c r="N16" i="6"/>
  <c r="K27" i="6"/>
  <c r="K25" i="6"/>
  <c r="K23" i="6"/>
  <c r="K21" i="6"/>
  <c r="K19" i="6"/>
  <c r="K17" i="6"/>
  <c r="H28" i="6"/>
  <c r="H26" i="6"/>
  <c r="H24" i="6"/>
  <c r="H22" i="6"/>
  <c r="H20" i="6"/>
  <c r="H18" i="6"/>
  <c r="H16" i="6"/>
  <c r="E27" i="6"/>
  <c r="E25" i="6"/>
  <c r="E23" i="6"/>
  <c r="E21" i="6"/>
  <c r="E19" i="6"/>
  <c r="E17" i="6"/>
  <c r="W29" i="7"/>
  <c r="W27" i="7"/>
  <c r="V16" i="5"/>
  <c r="P16" i="5"/>
  <c r="J16" i="5"/>
  <c r="D16" i="5"/>
  <c r="V27" i="6"/>
  <c r="V25" i="6"/>
  <c r="V23" i="6"/>
  <c r="V21" i="6"/>
  <c r="V19" i="6"/>
  <c r="V17" i="6"/>
  <c r="S28" i="6"/>
  <c r="S26" i="6"/>
  <c r="S24" i="6"/>
  <c r="S22" i="6"/>
  <c r="S20" i="6"/>
  <c r="S18" i="6"/>
  <c r="S16" i="6"/>
  <c r="P27" i="6"/>
  <c r="P25" i="6"/>
  <c r="P23" i="6"/>
  <c r="P21" i="6"/>
  <c r="P19" i="6"/>
  <c r="P17" i="6"/>
  <c r="M28" i="6"/>
  <c r="M26" i="6"/>
  <c r="M24" i="6"/>
  <c r="M22" i="6"/>
  <c r="M20" i="6"/>
  <c r="M18" i="6"/>
  <c r="M16" i="6"/>
  <c r="J27" i="6"/>
  <c r="J25" i="6"/>
  <c r="J23" i="6"/>
  <c r="J21" i="6"/>
  <c r="J19" i="6"/>
  <c r="J17" i="6"/>
  <c r="G28" i="6"/>
  <c r="G26" i="6"/>
  <c r="G24" i="6"/>
  <c r="G22" i="6"/>
  <c r="G20" i="6"/>
  <c r="G18" i="6"/>
  <c r="G16" i="6"/>
  <c r="D27" i="6"/>
  <c r="D25" i="6"/>
  <c r="D23" i="6"/>
  <c r="D21" i="6"/>
  <c r="D19" i="6"/>
  <c r="D17" i="6"/>
  <c r="V29" i="7"/>
  <c r="V27" i="7"/>
  <c r="V25" i="7"/>
  <c r="V23" i="7"/>
  <c r="V21" i="7"/>
  <c r="V19" i="7"/>
  <c r="V17" i="7"/>
  <c r="S29" i="7"/>
  <c r="S27" i="7"/>
  <c r="S25" i="7"/>
  <c r="S23" i="7"/>
  <c r="S21" i="7"/>
  <c r="S19" i="7"/>
  <c r="S17" i="7"/>
  <c r="P29" i="7"/>
  <c r="P27" i="7"/>
  <c r="P25" i="7"/>
  <c r="P23" i="7"/>
  <c r="P21" i="7"/>
  <c r="P19" i="7"/>
  <c r="P17" i="7"/>
  <c r="M29" i="7"/>
  <c r="M27" i="7"/>
  <c r="M25" i="7"/>
  <c r="M23" i="7"/>
  <c r="M21" i="7"/>
  <c r="M19" i="7"/>
  <c r="M17" i="7"/>
  <c r="K29" i="7"/>
  <c r="K27" i="7"/>
  <c r="K25" i="7"/>
  <c r="K23" i="7"/>
  <c r="K21" i="7"/>
  <c r="K19" i="7"/>
  <c r="K17" i="7"/>
  <c r="G29" i="7"/>
  <c r="T16" i="5"/>
  <c r="N16" i="5"/>
  <c r="H16" i="5"/>
  <c r="W28" i="6"/>
  <c r="W26" i="6"/>
  <c r="W24" i="6"/>
  <c r="W22" i="6"/>
  <c r="W20" i="6"/>
  <c r="W18" i="6"/>
  <c r="W16" i="6"/>
  <c r="T27" i="6"/>
  <c r="T25" i="6"/>
  <c r="T23" i="6"/>
  <c r="T21" i="6"/>
  <c r="T19" i="6"/>
  <c r="T17" i="6"/>
  <c r="Q28" i="6"/>
  <c r="Q26" i="6"/>
  <c r="Q24" i="6"/>
  <c r="Q22" i="6"/>
  <c r="Q20" i="6"/>
  <c r="Q18" i="6"/>
  <c r="Q16" i="6"/>
  <c r="N27" i="6"/>
  <c r="N25" i="6"/>
  <c r="N23" i="6"/>
  <c r="N21" i="6"/>
  <c r="N19" i="6"/>
  <c r="N17" i="6"/>
  <c r="K28" i="6"/>
  <c r="K26" i="6"/>
  <c r="K24" i="6"/>
  <c r="K22" i="6"/>
  <c r="K20" i="6"/>
  <c r="K18" i="6"/>
  <c r="K16" i="6"/>
  <c r="H27" i="6"/>
  <c r="H25" i="6"/>
  <c r="H23" i="6"/>
  <c r="H21" i="6"/>
  <c r="H19" i="6"/>
  <c r="H17" i="6"/>
  <c r="E28" i="6"/>
  <c r="E26" i="6"/>
  <c r="E24" i="6"/>
  <c r="E22" i="6"/>
  <c r="E20" i="6"/>
  <c r="E18" i="6"/>
  <c r="E16" i="6"/>
  <c r="W28" i="7"/>
  <c r="W26" i="7"/>
  <c r="W24" i="7"/>
  <c r="W22" i="7"/>
  <c r="W20" i="7"/>
  <c r="W18" i="7"/>
  <c r="W16" i="7"/>
  <c r="T28" i="7"/>
  <c r="T26" i="7"/>
  <c r="T24" i="7"/>
  <c r="T22" i="7"/>
  <c r="T20" i="7"/>
  <c r="T18" i="7"/>
  <c r="T16" i="7"/>
  <c r="Q28" i="7"/>
  <c r="S16" i="5"/>
  <c r="M16" i="5"/>
  <c r="G16" i="5"/>
  <c r="V28" i="6"/>
  <c r="V26" i="6"/>
  <c r="V24" i="6"/>
  <c r="V22" i="6"/>
  <c r="V20" i="6"/>
  <c r="V18" i="6"/>
  <c r="V16" i="6"/>
  <c r="S27" i="6"/>
  <c r="S25" i="6"/>
  <c r="S23" i="6"/>
  <c r="S21" i="6"/>
  <c r="S19" i="6"/>
  <c r="S17" i="6"/>
  <c r="P28" i="6"/>
  <c r="P26" i="6"/>
  <c r="P24" i="6"/>
  <c r="P22" i="6"/>
  <c r="P20" i="6"/>
  <c r="P18" i="6"/>
  <c r="P16" i="6"/>
  <c r="M27" i="6"/>
  <c r="M25" i="6"/>
  <c r="M23" i="6"/>
  <c r="M21" i="6"/>
  <c r="M19" i="6"/>
  <c r="M17" i="6"/>
  <c r="J28" i="6"/>
  <c r="J26" i="6"/>
  <c r="J24" i="6"/>
  <c r="J22" i="6"/>
  <c r="J20" i="6"/>
  <c r="J18" i="6"/>
  <c r="J16" i="6"/>
  <c r="G27" i="6"/>
  <c r="G25" i="6"/>
  <c r="G23" i="6"/>
  <c r="G21" i="6"/>
  <c r="G19" i="6"/>
  <c r="G17" i="6"/>
  <c r="D28" i="6"/>
  <c r="D26" i="6"/>
  <c r="D24" i="6"/>
  <c r="D22" i="6"/>
  <c r="D20" i="6"/>
  <c r="D18" i="6"/>
  <c r="D16" i="6"/>
  <c r="V28" i="7"/>
  <c r="V26" i="7"/>
  <c r="W25" i="7"/>
  <c r="W21" i="7"/>
  <c r="W17" i="7"/>
  <c r="T27" i="7"/>
  <c r="T23" i="7"/>
  <c r="T19" i="7"/>
  <c r="Q29" i="7"/>
  <c r="P26" i="7"/>
  <c r="Q23" i="7"/>
  <c r="Q20" i="7"/>
  <c r="P18" i="7"/>
  <c r="N29" i="7"/>
  <c r="N26" i="7"/>
  <c r="M24" i="7"/>
  <c r="N21" i="7"/>
  <c r="N18" i="7"/>
  <c r="M16" i="7"/>
  <c r="J28" i="7"/>
  <c r="J25" i="7"/>
  <c r="K22" i="7"/>
  <c r="J20" i="7"/>
  <c r="K16" i="7"/>
  <c r="G28" i="7"/>
  <c r="G26" i="7"/>
  <c r="G24" i="7"/>
  <c r="G22" i="7"/>
  <c r="G20" i="7"/>
  <c r="G18" i="7"/>
  <c r="G16" i="7"/>
  <c r="D28" i="7"/>
  <c r="D26" i="7"/>
  <c r="D24" i="7"/>
  <c r="D22" i="7"/>
  <c r="D20" i="7"/>
  <c r="D18" i="7"/>
  <c r="D16" i="7"/>
  <c r="T29" i="7"/>
  <c r="T21" i="7"/>
  <c r="Q27" i="7"/>
  <c r="P22" i="7"/>
  <c r="M28" i="7"/>
  <c r="N22" i="7"/>
  <c r="K26" i="7"/>
  <c r="K18" i="7"/>
  <c r="G25" i="7"/>
  <c r="G21" i="7"/>
  <c r="D29" i="7"/>
  <c r="D23" i="7"/>
  <c r="D17" i="7"/>
  <c r="V24" i="7"/>
  <c r="V20" i="7"/>
  <c r="V16" i="7"/>
  <c r="S26" i="7"/>
  <c r="S22" i="7"/>
  <c r="S18" i="7"/>
  <c r="P28" i="7"/>
  <c r="Q25" i="7"/>
  <c r="Q22" i="7"/>
  <c r="P20" i="7"/>
  <c r="Q17" i="7"/>
  <c r="N28" i="7"/>
  <c r="M26" i="7"/>
  <c r="N23" i="7"/>
  <c r="N20" i="7"/>
  <c r="M18" i="7"/>
  <c r="J17" i="7"/>
  <c r="J27" i="7"/>
  <c r="K24" i="7"/>
  <c r="J22" i="7"/>
  <c r="J19" i="7"/>
  <c r="J16" i="7"/>
  <c r="H27" i="7"/>
  <c r="H25" i="7"/>
  <c r="H23" i="7"/>
  <c r="H21" i="7"/>
  <c r="H19" i="7"/>
  <c r="H17" i="7"/>
  <c r="E29" i="7"/>
  <c r="E27" i="7"/>
  <c r="E25" i="7"/>
  <c r="E23" i="7"/>
  <c r="E21" i="7"/>
  <c r="E19" i="7"/>
  <c r="E17" i="7"/>
  <c r="W23" i="7"/>
  <c r="W19" i="7"/>
  <c r="T25" i="7"/>
  <c r="T17" i="7"/>
  <c r="Q24" i="7"/>
  <c r="Q19" i="7"/>
  <c r="N25" i="7"/>
  <c r="M20" i="7"/>
  <c r="J29" i="7"/>
  <c r="J21" i="7"/>
  <c r="G27" i="7"/>
  <c r="G23" i="7"/>
  <c r="G17" i="7"/>
  <c r="D25" i="7"/>
  <c r="D19" i="7"/>
  <c r="V22" i="7"/>
  <c r="V18" i="7"/>
  <c r="S28" i="7"/>
  <c r="S24" i="7"/>
  <c r="S20" i="7"/>
  <c r="S16" i="7"/>
  <c r="Q26" i="7"/>
  <c r="P24" i="7"/>
  <c r="Q21" i="7"/>
  <c r="Q18" i="7"/>
  <c r="P16" i="7"/>
  <c r="N27" i="7"/>
  <c r="N24" i="7"/>
  <c r="M22" i="7"/>
  <c r="N19" i="7"/>
  <c r="N16" i="7"/>
  <c r="K28" i="7"/>
  <c r="J26" i="7"/>
  <c r="J23" i="7"/>
  <c r="K20" i="7"/>
  <c r="J18" i="7"/>
  <c r="H28" i="7"/>
  <c r="H26" i="7"/>
  <c r="H24" i="7"/>
  <c r="H22" i="7"/>
  <c r="H20" i="7"/>
  <c r="H18" i="7"/>
  <c r="H16" i="7"/>
  <c r="E28" i="7"/>
  <c r="E26" i="7"/>
  <c r="E24" i="7"/>
  <c r="E22" i="7"/>
  <c r="E20" i="7"/>
  <c r="E18" i="7"/>
  <c r="E16" i="7"/>
  <c r="Q16" i="7"/>
  <c r="N17" i="7"/>
  <c r="J24" i="7"/>
  <c r="H29" i="7"/>
  <c r="G19" i="7"/>
  <c r="D27" i="7"/>
  <c r="D21" i="7"/>
  <c r="H16" i="8"/>
  <c r="H18" i="8"/>
  <c r="H20" i="8"/>
  <c r="H22" i="8"/>
  <c r="H24" i="8"/>
  <c r="H26" i="8"/>
  <c r="H28" i="8"/>
  <c r="K16" i="8"/>
  <c r="K18" i="8"/>
  <c r="K20" i="8"/>
  <c r="K22" i="8"/>
  <c r="K24" i="8"/>
  <c r="K26" i="8"/>
  <c r="K28" i="8"/>
  <c r="N16" i="8"/>
  <c r="N18" i="8"/>
  <c r="N20" i="8"/>
  <c r="N22" i="8"/>
  <c r="N24" i="8"/>
  <c r="N26" i="8"/>
  <c r="N28" i="8"/>
  <c r="Q16" i="8"/>
  <c r="Q18" i="8"/>
  <c r="Q20" i="8"/>
  <c r="Q22" i="8"/>
  <c r="Q24" i="8"/>
  <c r="Q26" i="8"/>
  <c r="Q28" i="8"/>
  <c r="T16" i="8"/>
  <c r="T18" i="8"/>
  <c r="T20" i="8"/>
  <c r="T22" i="8"/>
  <c r="T24" i="8"/>
  <c r="T26" i="8"/>
  <c r="T28" i="8"/>
  <c r="W16" i="8"/>
  <c r="W18" i="8"/>
  <c r="W20" i="8"/>
  <c r="W22" i="8"/>
  <c r="W24" i="8"/>
  <c r="W26" i="8"/>
  <c r="W28" i="8"/>
  <c r="E16" i="8"/>
  <c r="G17" i="8"/>
  <c r="G19" i="8"/>
  <c r="G21" i="8"/>
  <c r="G23" i="8"/>
  <c r="G146" i="8" s="1"/>
  <c r="G150" i="8" s="1"/>
  <c r="I49" i="4" s="1"/>
  <c r="G25" i="8"/>
  <c r="G27" i="8"/>
  <c r="G29" i="8"/>
  <c r="G224" i="8" s="1"/>
  <c r="G228" i="8" s="1"/>
  <c r="I143" i="4" s="1"/>
  <c r="J17" i="8"/>
  <c r="J19" i="8"/>
  <c r="J21" i="8"/>
  <c r="J23" i="8"/>
  <c r="J146" i="8" s="1"/>
  <c r="J150" i="8" s="1"/>
  <c r="O49" i="4" s="1"/>
  <c r="J25" i="8"/>
  <c r="J27" i="8"/>
  <c r="J29" i="8"/>
  <c r="J224" i="8" s="1"/>
  <c r="J228" i="8" s="1"/>
  <c r="O143" i="4" s="1"/>
  <c r="M17" i="8"/>
  <c r="M19" i="8"/>
  <c r="M21" i="8"/>
  <c r="M23" i="8"/>
  <c r="M146" i="8" s="1"/>
  <c r="M150" i="8" s="1"/>
  <c r="F49" i="4" s="1"/>
  <c r="M25" i="8"/>
  <c r="M27" i="8"/>
  <c r="M29" i="8"/>
  <c r="M224" i="8" s="1"/>
  <c r="M228" i="8" s="1"/>
  <c r="F143" i="4" s="1"/>
  <c r="P17" i="8"/>
  <c r="P19" i="8"/>
  <c r="P21" i="8"/>
  <c r="P23" i="8"/>
  <c r="P146" i="8" s="1"/>
  <c r="P150" i="8" s="1"/>
  <c r="L49" i="4" s="1"/>
  <c r="P25" i="8"/>
  <c r="P27" i="8"/>
  <c r="P29" i="8"/>
  <c r="P224" i="8" s="1"/>
  <c r="P228" i="8" s="1"/>
  <c r="L143" i="4" s="1"/>
  <c r="S17" i="8"/>
  <c r="S19" i="8"/>
  <c r="S21" i="8"/>
  <c r="S23" i="8"/>
  <c r="S146" i="8" s="1"/>
  <c r="S150" i="8" s="1"/>
  <c r="R49" i="4" s="1"/>
  <c r="S25" i="8"/>
  <c r="S27" i="8"/>
  <c r="S29" i="8"/>
  <c r="S224" i="8" s="1"/>
  <c r="S228" i="8" s="1"/>
  <c r="R143" i="4" s="1"/>
  <c r="V17" i="8"/>
  <c r="V19" i="8"/>
  <c r="V21" i="8"/>
  <c r="V23" i="8"/>
  <c r="V146" i="8" s="1"/>
  <c r="V150" i="8" s="1"/>
  <c r="U49" i="4" s="1"/>
  <c r="V25" i="8"/>
  <c r="V27" i="8"/>
  <c r="V29" i="8"/>
  <c r="V224" i="8" s="1"/>
  <c r="V228" i="8" s="1"/>
  <c r="U143" i="4" s="1"/>
  <c r="H17" i="8"/>
  <c r="H19" i="8"/>
  <c r="H21" i="8"/>
  <c r="H23" i="8"/>
  <c r="H146" i="8" s="1"/>
  <c r="H150" i="8" s="1"/>
  <c r="H25" i="8"/>
  <c r="H27" i="8"/>
  <c r="H29" i="8"/>
  <c r="H224" i="8" s="1"/>
  <c r="H228" i="8" s="1"/>
  <c r="K17" i="8"/>
  <c r="K19" i="8"/>
  <c r="K21" i="8"/>
  <c r="K23" i="8"/>
  <c r="K146" i="8" s="1"/>
  <c r="K150" i="8" s="1"/>
  <c r="K25" i="8"/>
  <c r="K27" i="8"/>
  <c r="K29" i="8"/>
  <c r="K224" i="8" s="1"/>
  <c r="K228" i="8" s="1"/>
  <c r="N17" i="8"/>
  <c r="N19" i="8"/>
  <c r="N21" i="8"/>
  <c r="N23" i="8"/>
  <c r="N146" i="8" s="1"/>
  <c r="N150" i="8" s="1"/>
  <c r="N25" i="8"/>
  <c r="N27" i="8"/>
  <c r="N29" i="8"/>
  <c r="N224" i="8" s="1"/>
  <c r="N228" i="8" s="1"/>
  <c r="Q17" i="8"/>
  <c r="Q19" i="8"/>
  <c r="Q21" i="8"/>
  <c r="Q23" i="8"/>
  <c r="Q146" i="8" s="1"/>
  <c r="Q150" i="8" s="1"/>
  <c r="Q25" i="8"/>
  <c r="Q27" i="8"/>
  <c r="Q29" i="8"/>
  <c r="Q224" i="8" s="1"/>
  <c r="Q228" i="8" s="1"/>
  <c r="T17" i="8"/>
  <c r="T19" i="8"/>
  <c r="T21" i="8"/>
  <c r="T23" i="8"/>
  <c r="T146" i="8" s="1"/>
  <c r="T150" i="8" s="1"/>
  <c r="T25" i="8"/>
  <c r="T27" i="8"/>
  <c r="T29" i="8"/>
  <c r="T224" i="8" s="1"/>
  <c r="T228" i="8" s="1"/>
  <c r="W17" i="8"/>
  <c r="W19" i="8"/>
  <c r="W21" i="8"/>
  <c r="W23" i="8"/>
  <c r="W146" i="8" s="1"/>
  <c r="W150" i="8" s="1"/>
  <c r="W25" i="8"/>
  <c r="W27" i="8"/>
  <c r="W29" i="8"/>
  <c r="W224" i="8" s="1"/>
  <c r="W228" i="8" s="1"/>
  <c r="M229" i="8"/>
  <c r="M232" i="8" s="1"/>
  <c r="E18" i="8"/>
  <c r="D28" i="8"/>
  <c r="E20" i="8"/>
  <c r="D21" i="8"/>
  <c r="E26" i="8"/>
  <c r="E28" i="8"/>
  <c r="D17" i="8"/>
  <c r="D19" i="8"/>
  <c r="D23" i="8"/>
  <c r="D146" i="8" s="1"/>
  <c r="D150" i="8" s="1"/>
  <c r="D25" i="8"/>
  <c r="D27" i="8"/>
  <c r="D29" i="8"/>
  <c r="D224" i="8" s="1"/>
  <c r="D228" i="8" s="1"/>
  <c r="C143" i="4" s="1"/>
  <c r="E17" i="8"/>
  <c r="E19" i="8"/>
  <c r="E21" i="8"/>
  <c r="E23" i="8"/>
  <c r="E146" i="8" s="1"/>
  <c r="E150" i="8" s="1"/>
  <c r="Y49" i="4" s="1"/>
  <c r="E25" i="8"/>
  <c r="E27" i="8"/>
  <c r="E29" i="8"/>
  <c r="E224" i="8" s="1"/>
  <c r="E228" i="8" s="1"/>
  <c r="Y143" i="4" s="1"/>
  <c r="D16" i="8"/>
  <c r="D18" i="8"/>
  <c r="D20" i="8"/>
  <c r="D22" i="8"/>
  <c r="D24" i="8"/>
  <c r="D26" i="8"/>
  <c r="BN70" i="4" l="1"/>
  <c r="BB70" i="4"/>
  <c r="BE70" i="4"/>
  <c r="BN69" i="4"/>
  <c r="AY71" i="4"/>
  <c r="BH70" i="4"/>
  <c r="BF69" i="4"/>
  <c r="BH69" i="4"/>
  <c r="BB69" i="4"/>
  <c r="BI71" i="4"/>
  <c r="BK70" i="4"/>
  <c r="BB71" i="4"/>
  <c r="BL69" i="4"/>
  <c r="BE71" i="4"/>
  <c r="BF71" i="4"/>
  <c r="BC71" i="4"/>
  <c r="N229" i="8"/>
  <c r="N232" i="8" s="1"/>
  <c r="AB143" i="4"/>
  <c r="AX143" i="4" s="1"/>
  <c r="Q229" i="8"/>
  <c r="Q232" i="8" s="1"/>
  <c r="AH143" i="4"/>
  <c r="BD143" i="4" s="1"/>
  <c r="H151" i="8"/>
  <c r="H154" i="8" s="1"/>
  <c r="AE49" i="4"/>
  <c r="BA49" i="4" s="1"/>
  <c r="CG49" i="4" s="1"/>
  <c r="D70" i="4"/>
  <c r="AV70" i="4" s="1"/>
  <c r="AW70" i="4"/>
  <c r="AU143" i="4"/>
  <c r="W152" i="8"/>
  <c r="AQ49" i="4"/>
  <c r="BM49" i="4" s="1"/>
  <c r="DA49" i="4" s="1"/>
  <c r="T230" i="8"/>
  <c r="AN143" i="4"/>
  <c r="BJ143" i="4" s="1"/>
  <c r="K152" i="8"/>
  <c r="AK49" i="4"/>
  <c r="BG49" i="4" s="1"/>
  <c r="CQ49" i="4" s="1"/>
  <c r="H230" i="8"/>
  <c r="AE143" i="4"/>
  <c r="BA143" i="4" s="1"/>
  <c r="BC69" i="4"/>
  <c r="BO71" i="4"/>
  <c r="Q152" i="8"/>
  <c r="AH49" i="4"/>
  <c r="BD49" i="4" s="1"/>
  <c r="CL49" i="4" s="1"/>
  <c r="T151" i="8"/>
  <c r="T154" i="8" s="1"/>
  <c r="AN49" i="4"/>
  <c r="BJ49" i="4" s="1"/>
  <c r="CV49" i="4" s="1"/>
  <c r="W229" i="8"/>
  <c r="W232" i="8" s="1"/>
  <c r="AQ143" i="4"/>
  <c r="BM143" i="4" s="1"/>
  <c r="N151" i="8"/>
  <c r="N154" i="8" s="1"/>
  <c r="AB49" i="4"/>
  <c r="AX49" i="4" s="1"/>
  <c r="CB49" i="4" s="1"/>
  <c r="K230" i="8"/>
  <c r="AK143" i="4"/>
  <c r="BG143" i="4" s="1"/>
  <c r="D69" i="4"/>
  <c r="AV69" i="4" s="1"/>
  <c r="AW69" i="4"/>
  <c r="BN71" i="4"/>
  <c r="AY70" i="4"/>
  <c r="D71" i="4"/>
  <c r="AV71" i="4" s="1"/>
  <c r="AW71" i="4"/>
  <c r="AZ71" i="4"/>
  <c r="AZ70" i="4"/>
  <c r="BO69" i="4"/>
  <c r="BI70" i="4"/>
  <c r="BI69" i="4"/>
  <c r="BL70" i="4"/>
  <c r="BC70" i="4"/>
  <c r="BF70" i="4"/>
  <c r="BL71" i="4"/>
  <c r="BO70" i="4"/>
  <c r="V152" i="8"/>
  <c r="J151" i="8"/>
  <c r="J154" i="8" s="1"/>
  <c r="J152" i="8"/>
  <c r="V151" i="8"/>
  <c r="V154" i="8" s="1"/>
  <c r="P229" i="8"/>
  <c r="P232" i="8" s="1"/>
  <c r="K229" i="8"/>
  <c r="K232" i="8" s="1"/>
  <c r="K151" i="8"/>
  <c r="K154" i="8" s="1"/>
  <c r="Q151" i="8"/>
  <c r="Q154" i="8" s="1"/>
  <c r="H229" i="8"/>
  <c r="H232" i="8" s="1"/>
  <c r="W151" i="8"/>
  <c r="W154" i="8" s="1"/>
  <c r="P151" i="8"/>
  <c r="P154" i="8" s="1"/>
  <c r="T229" i="8"/>
  <c r="T232" i="8" s="1"/>
  <c r="V230" i="8"/>
  <c r="J229" i="8"/>
  <c r="J232" i="8" s="1"/>
  <c r="H152" i="8"/>
  <c r="P152" i="8"/>
  <c r="M230" i="8"/>
  <c r="J230" i="8"/>
  <c r="Q230" i="8"/>
  <c r="T152" i="8"/>
  <c r="M152" i="8"/>
  <c r="M151" i="8"/>
  <c r="M154" i="8" s="1"/>
  <c r="V229" i="8"/>
  <c r="V232" i="8" s="1"/>
  <c r="W230" i="8"/>
  <c r="P230" i="8"/>
  <c r="N152" i="8"/>
  <c r="S152" i="8"/>
  <c r="G152" i="8"/>
  <c r="N230" i="8"/>
  <c r="S230" i="8"/>
  <c r="G230" i="8"/>
  <c r="S151" i="8"/>
  <c r="S154" i="8" s="1"/>
  <c r="G151" i="8"/>
  <c r="G154" i="8" s="1"/>
  <c r="S229" i="8"/>
  <c r="S232" i="8" s="1"/>
  <c r="G229" i="8"/>
  <c r="G232" i="8" s="1"/>
  <c r="D230" i="8"/>
  <c r="D229" i="8"/>
  <c r="D232" i="8" s="1"/>
  <c r="E230" i="8"/>
  <c r="E229" i="8"/>
  <c r="E232" i="8" s="1"/>
  <c r="E152" i="8"/>
  <c r="E151" i="8"/>
  <c r="E154" i="8" s="1"/>
  <c r="D152" i="8"/>
  <c r="D153" i="8" s="1"/>
  <c r="D151" i="8"/>
  <c r="D154" i="8" s="1"/>
  <c r="K1" i="8"/>
  <c r="J1" i="8"/>
  <c r="H1" i="8"/>
  <c r="G1" i="8"/>
  <c r="E1" i="7"/>
  <c r="D1" i="7"/>
  <c r="B4" i="5"/>
  <c r="B4" i="6"/>
  <c r="B4" i="7"/>
  <c r="B4" i="8"/>
  <c r="BS143" i="4" l="1"/>
  <c r="BS135" i="4"/>
  <c r="BS168" i="4"/>
  <c r="BR163" i="4"/>
  <c r="BQ158" i="4"/>
  <c r="BR143" i="4"/>
  <c r="BQ138" i="4"/>
  <c r="BS132" i="4"/>
  <c r="BS116" i="4"/>
  <c r="BQ110" i="4"/>
  <c r="BQ165" i="4"/>
  <c r="BQ157" i="4"/>
  <c r="BQ137" i="4"/>
  <c r="BQ113" i="4"/>
  <c r="BQ89" i="4"/>
  <c r="BQ167" i="4"/>
  <c r="BQ143" i="4"/>
  <c r="BQ66" i="4"/>
  <c r="BQ168" i="4"/>
  <c r="BQ160" i="4"/>
  <c r="BR157" i="4"/>
  <c r="BS150" i="4"/>
  <c r="BR141" i="4"/>
  <c r="BS138" i="4"/>
  <c r="BQ136" i="4"/>
  <c r="BR133" i="4"/>
  <c r="BS130" i="4"/>
  <c r="BS126" i="4"/>
  <c r="BQ116" i="4"/>
  <c r="BR113" i="4"/>
  <c r="BS110" i="4"/>
  <c r="BR89" i="4"/>
  <c r="BR66" i="4"/>
  <c r="BS63" i="4"/>
  <c r="BR60" i="4"/>
  <c r="BS66" i="4"/>
  <c r="H153" i="8"/>
  <c r="AG49" i="4"/>
  <c r="AF49" i="4" s="1"/>
  <c r="J153" i="8"/>
  <c r="Q49" i="4"/>
  <c r="K231" i="8"/>
  <c r="AM143" i="4"/>
  <c r="AL143" i="4" s="1"/>
  <c r="E153" i="8"/>
  <c r="AA49" i="4"/>
  <c r="Z49" i="4" s="1"/>
  <c r="S231" i="8"/>
  <c r="T143" i="4"/>
  <c r="N153" i="8"/>
  <c r="AD49" i="4"/>
  <c r="AC49" i="4" s="1"/>
  <c r="J231" i="8"/>
  <c r="Q143" i="4"/>
  <c r="P143" i="4" s="1"/>
  <c r="BH143" i="4" s="1"/>
  <c r="H231" i="8"/>
  <c r="AG143" i="4"/>
  <c r="AF143" i="4" s="1"/>
  <c r="T231" i="8"/>
  <c r="AP143" i="4"/>
  <c r="AO143" i="4" s="1"/>
  <c r="Q231" i="8"/>
  <c r="AJ143" i="4"/>
  <c r="AI143" i="4" s="1"/>
  <c r="P231" i="8"/>
  <c r="N143" i="4"/>
  <c r="V231" i="8"/>
  <c r="W143" i="4"/>
  <c r="V153" i="8"/>
  <c r="W49" i="4"/>
  <c r="G231" i="8"/>
  <c r="K143" i="4"/>
  <c r="S153" i="8"/>
  <c r="T49" i="4"/>
  <c r="N231" i="8"/>
  <c r="AD143" i="4"/>
  <c r="AC143" i="4" s="1"/>
  <c r="H49" i="4"/>
  <c r="M231" i="8"/>
  <c r="H143" i="4"/>
  <c r="E231" i="8"/>
  <c r="AA143" i="4"/>
  <c r="Z143" i="4" s="1"/>
  <c r="G153" i="8"/>
  <c r="K49" i="4"/>
  <c r="W231" i="8"/>
  <c r="AS143" i="4"/>
  <c r="AR143" i="4" s="1"/>
  <c r="T153" i="8"/>
  <c r="AP49" i="4"/>
  <c r="AO49" i="4" s="1"/>
  <c r="P153" i="8"/>
  <c r="N49" i="4"/>
  <c r="Q153" i="8"/>
  <c r="AJ49" i="4"/>
  <c r="AI49" i="4" s="1"/>
  <c r="K153" i="8"/>
  <c r="AM49" i="4"/>
  <c r="AL49" i="4" s="1"/>
  <c r="W153" i="8"/>
  <c r="AS49" i="4"/>
  <c r="AR49" i="4" s="1"/>
  <c r="M49" i="4"/>
  <c r="M153" i="8"/>
  <c r="D231" i="8"/>
  <c r="E143" i="4"/>
  <c r="G759" i="8"/>
  <c r="BS142" i="4" s="1"/>
  <c r="E759" i="8"/>
  <c r="BR142" i="4" s="1"/>
  <c r="D759" i="8"/>
  <c r="BQ142" i="4" s="1"/>
  <c r="G758" i="8"/>
  <c r="BS117" i="4" s="1"/>
  <c r="E758" i="8"/>
  <c r="BR117" i="4" s="1"/>
  <c r="D758" i="8"/>
  <c r="BQ117" i="4" s="1"/>
  <c r="G757" i="8"/>
  <c r="BS170" i="4" s="1"/>
  <c r="E757" i="8"/>
  <c r="BR170" i="4" s="1"/>
  <c r="D757" i="8"/>
  <c r="BQ170" i="4" s="1"/>
  <c r="G756" i="8"/>
  <c r="BS162" i="4" s="1"/>
  <c r="E756" i="8"/>
  <c r="BR162" i="4" s="1"/>
  <c r="D756" i="8"/>
  <c r="BQ162" i="4" s="1"/>
  <c r="G755" i="8"/>
  <c r="BS164" i="4" s="1"/>
  <c r="E755" i="8"/>
  <c r="BR164" i="4" s="1"/>
  <c r="D755" i="8"/>
  <c r="BQ164" i="4" s="1"/>
  <c r="G754" i="8"/>
  <c r="E754" i="8"/>
  <c r="D754" i="8"/>
  <c r="G753" i="8"/>
  <c r="E753" i="8"/>
  <c r="BR168" i="4" s="1"/>
  <c r="D753" i="8"/>
  <c r="G752" i="8"/>
  <c r="BS161" i="4" s="1"/>
  <c r="E752" i="8"/>
  <c r="BR161" i="4" s="1"/>
  <c r="D752" i="8"/>
  <c r="BQ161" i="4" s="1"/>
  <c r="G751" i="8"/>
  <c r="BS160" i="4" s="1"/>
  <c r="E751" i="8"/>
  <c r="BR160" i="4" s="1"/>
  <c r="D751" i="8"/>
  <c r="G750" i="8"/>
  <c r="BS159" i="4" s="1"/>
  <c r="E750" i="8"/>
  <c r="BR159" i="4" s="1"/>
  <c r="D750" i="8"/>
  <c r="BQ159" i="4" s="1"/>
  <c r="G749" i="8"/>
  <c r="BS158" i="4" s="1"/>
  <c r="E749" i="8"/>
  <c r="BR158" i="4" s="1"/>
  <c r="D749" i="8"/>
  <c r="G748" i="8"/>
  <c r="BS157" i="4" s="1"/>
  <c r="E748" i="8"/>
  <c r="D748" i="8"/>
  <c r="G747" i="8"/>
  <c r="BS156" i="4" s="1"/>
  <c r="E747" i="8"/>
  <c r="BR156" i="4" s="1"/>
  <c r="D747" i="8"/>
  <c r="BQ156" i="4" s="1"/>
  <c r="G746" i="8"/>
  <c r="BS169" i="4" s="1"/>
  <c r="E746" i="8"/>
  <c r="BR169" i="4" s="1"/>
  <c r="D746" i="8"/>
  <c r="BQ169" i="4" s="1"/>
  <c r="G745" i="8"/>
  <c r="BS167" i="4" s="1"/>
  <c r="E745" i="8"/>
  <c r="BR167" i="4" s="1"/>
  <c r="D745" i="8"/>
  <c r="G744" i="8"/>
  <c r="E744" i="8"/>
  <c r="D744" i="8"/>
  <c r="G743" i="8"/>
  <c r="BS166" i="4" s="1"/>
  <c r="E743" i="8"/>
  <c r="BR166" i="4" s="1"/>
  <c r="D743" i="8"/>
  <c r="BQ166" i="4" s="1"/>
  <c r="G742" i="8"/>
  <c r="E742" i="8"/>
  <c r="D742" i="8"/>
  <c r="G741" i="8"/>
  <c r="BS165" i="4" s="1"/>
  <c r="E741" i="8"/>
  <c r="BR165" i="4" s="1"/>
  <c r="D741" i="8"/>
  <c r="G740" i="8"/>
  <c r="E740" i="8"/>
  <c r="D740" i="8"/>
  <c r="G739" i="8"/>
  <c r="E739" i="8"/>
  <c r="D739" i="8"/>
  <c r="G738" i="8"/>
  <c r="E738" i="8"/>
  <c r="D738" i="8"/>
  <c r="G737" i="8"/>
  <c r="E737" i="8"/>
  <c r="BR130" i="4" s="1"/>
  <c r="D737" i="8"/>
  <c r="BQ130" i="4" s="1"/>
  <c r="G736" i="8"/>
  <c r="BS129" i="4" s="1"/>
  <c r="E736" i="8"/>
  <c r="BR129" i="4" s="1"/>
  <c r="D736" i="8"/>
  <c r="BQ129" i="4" s="1"/>
  <c r="G735" i="8"/>
  <c r="E735" i="8"/>
  <c r="BR126" i="4" s="1"/>
  <c r="D735" i="8"/>
  <c r="BQ126" i="4" s="1"/>
  <c r="G734" i="8"/>
  <c r="BS115" i="4" s="1"/>
  <c r="E734" i="8"/>
  <c r="BR115" i="4" s="1"/>
  <c r="D734" i="8"/>
  <c r="BQ115" i="4" s="1"/>
  <c r="G733" i="8"/>
  <c r="BS114" i="4" s="1"/>
  <c r="E733" i="8"/>
  <c r="BR114" i="4" s="1"/>
  <c r="D733" i="8"/>
  <c r="BQ114" i="4" s="1"/>
  <c r="G732" i="8"/>
  <c r="BS113" i="4" s="1"/>
  <c r="E732" i="8"/>
  <c r="D732" i="8"/>
  <c r="G731" i="8"/>
  <c r="BS112" i="4" s="1"/>
  <c r="E731" i="8"/>
  <c r="BR112" i="4" s="1"/>
  <c r="D731" i="8"/>
  <c r="BQ112" i="4" s="1"/>
  <c r="G730" i="8"/>
  <c r="BS111" i="4" s="1"/>
  <c r="E730" i="8"/>
  <c r="BR111" i="4" s="1"/>
  <c r="D730" i="8"/>
  <c r="BQ111" i="4" s="1"/>
  <c r="G729" i="8"/>
  <c r="E729" i="8"/>
  <c r="BR110" i="4" s="1"/>
  <c r="D729" i="8"/>
  <c r="G728" i="8"/>
  <c r="BS109" i="4" s="1"/>
  <c r="E728" i="8"/>
  <c r="BR109" i="4" s="1"/>
  <c r="D728" i="8"/>
  <c r="BQ109" i="4" s="1"/>
  <c r="G727" i="8"/>
  <c r="BS140" i="4" s="1"/>
  <c r="E727" i="8"/>
  <c r="BR140" i="4" s="1"/>
  <c r="D727" i="8"/>
  <c r="BQ140" i="4" s="1"/>
  <c r="G726" i="8"/>
  <c r="BS139" i="4" s="1"/>
  <c r="E726" i="8"/>
  <c r="BR139" i="4" s="1"/>
  <c r="D726" i="8"/>
  <c r="BQ139" i="4" s="1"/>
  <c r="G725" i="8"/>
  <c r="E725" i="8"/>
  <c r="BR138" i="4" s="1"/>
  <c r="D725" i="8"/>
  <c r="G724" i="8"/>
  <c r="BS137" i="4" s="1"/>
  <c r="E724" i="8"/>
  <c r="BR137" i="4" s="1"/>
  <c r="D724" i="8"/>
  <c r="G723" i="8"/>
  <c r="BS136" i="4" s="1"/>
  <c r="E723" i="8"/>
  <c r="BR136" i="4" s="1"/>
  <c r="D723" i="8"/>
  <c r="G722" i="8"/>
  <c r="E722" i="8"/>
  <c r="BR135" i="4" s="1"/>
  <c r="D722" i="8"/>
  <c r="BQ135" i="4" s="1"/>
  <c r="G721" i="8"/>
  <c r="BS134" i="4" s="1"/>
  <c r="E721" i="8"/>
  <c r="BR134" i="4" s="1"/>
  <c r="D721" i="8"/>
  <c r="BQ134" i="4" s="1"/>
  <c r="G720" i="8"/>
  <c r="BS133" i="4" s="1"/>
  <c r="E720" i="8"/>
  <c r="D720" i="8"/>
  <c r="BQ133" i="4" s="1"/>
  <c r="G719" i="8"/>
  <c r="E719" i="8"/>
  <c r="BR132" i="4" s="1"/>
  <c r="D719" i="8"/>
  <c r="BQ132" i="4" s="1"/>
  <c r="G718" i="8"/>
  <c r="E718" i="8"/>
  <c r="D718" i="8"/>
  <c r="G717" i="8"/>
  <c r="E717" i="8"/>
  <c r="BR150" i="4" s="1"/>
  <c r="D717" i="8"/>
  <c r="BQ150" i="4" s="1"/>
  <c r="G716" i="8"/>
  <c r="E716" i="8"/>
  <c r="D716" i="8"/>
  <c r="G715" i="8"/>
  <c r="E715" i="8"/>
  <c r="D715" i="8"/>
  <c r="G714" i="8"/>
  <c r="BS141" i="4" s="1"/>
  <c r="E714" i="8"/>
  <c r="D714" i="8"/>
  <c r="BQ141" i="4" s="1"/>
  <c r="G713" i="8"/>
  <c r="E713" i="8"/>
  <c r="BR116" i="4" s="1"/>
  <c r="D713" i="8"/>
  <c r="G712" i="8"/>
  <c r="BS155" i="4" s="1"/>
  <c r="E712" i="8"/>
  <c r="BR155" i="4" s="1"/>
  <c r="D712" i="8"/>
  <c r="BQ155" i="4" s="1"/>
  <c r="G711" i="8"/>
  <c r="E711" i="8"/>
  <c r="D711" i="8"/>
  <c r="G710" i="8"/>
  <c r="E710" i="8"/>
  <c r="D710" i="8"/>
  <c r="G709" i="8"/>
  <c r="E709" i="8"/>
  <c r="D709" i="8"/>
  <c r="G708" i="8"/>
  <c r="E708" i="8"/>
  <c r="D708" i="8"/>
  <c r="G707" i="8"/>
  <c r="E707" i="8"/>
  <c r="D707" i="8"/>
  <c r="G706" i="8"/>
  <c r="E706" i="8"/>
  <c r="D706" i="8"/>
  <c r="G705" i="8"/>
  <c r="E705" i="8"/>
  <c r="D705" i="8"/>
  <c r="G704" i="8"/>
  <c r="E704" i="8"/>
  <c r="D704" i="8"/>
  <c r="G703" i="8"/>
  <c r="E703" i="8"/>
  <c r="D703" i="8"/>
  <c r="G702" i="8"/>
  <c r="E702" i="8"/>
  <c r="D702" i="8"/>
  <c r="G701" i="8"/>
  <c r="E701" i="8"/>
  <c r="D701" i="8"/>
  <c r="G700" i="8"/>
  <c r="E700" i="8"/>
  <c r="D700" i="8"/>
  <c r="G699" i="8"/>
  <c r="E699" i="8"/>
  <c r="D699" i="8"/>
  <c r="G698" i="8"/>
  <c r="E698" i="8"/>
  <c r="D698" i="8"/>
  <c r="G697" i="8"/>
  <c r="E697" i="8"/>
  <c r="D697" i="8"/>
  <c r="G696" i="8"/>
  <c r="E696" i="8"/>
  <c r="D696" i="8"/>
  <c r="G695" i="8"/>
  <c r="E695" i="8"/>
  <c r="D695" i="8"/>
  <c r="G694" i="8"/>
  <c r="E694" i="8"/>
  <c r="D694" i="8"/>
  <c r="G693" i="8"/>
  <c r="E693" i="8"/>
  <c r="D693" i="8"/>
  <c r="G692" i="8"/>
  <c r="E692" i="8"/>
  <c r="D692" i="8"/>
  <c r="G691" i="8"/>
  <c r="E691" i="8"/>
  <c r="D691" i="8"/>
  <c r="G690" i="8"/>
  <c r="E690" i="8"/>
  <c r="D690" i="8"/>
  <c r="G689" i="8"/>
  <c r="BS131" i="4" s="1"/>
  <c r="E689" i="8"/>
  <c r="BR131" i="4" s="1"/>
  <c r="D689" i="8"/>
  <c r="BQ131" i="4" s="1"/>
  <c r="G688" i="8"/>
  <c r="E688" i="8"/>
  <c r="D688" i="8"/>
  <c r="G687" i="8"/>
  <c r="E687" i="8"/>
  <c r="D687" i="8"/>
  <c r="G686" i="8"/>
  <c r="BS163" i="4" s="1"/>
  <c r="E686" i="8"/>
  <c r="D686" i="8"/>
  <c r="BQ163" i="4" s="1"/>
  <c r="G685" i="8"/>
  <c r="E685" i="8"/>
  <c r="D685" i="8"/>
  <c r="G684" i="8"/>
  <c r="E684" i="8"/>
  <c r="D684" i="8"/>
  <c r="G683" i="8"/>
  <c r="E683" i="8"/>
  <c r="D683" i="8"/>
  <c r="G682" i="8"/>
  <c r="E682" i="8"/>
  <c r="D682" i="8"/>
  <c r="G681" i="8"/>
  <c r="E681" i="8"/>
  <c r="D681" i="8"/>
  <c r="G680" i="8"/>
  <c r="E680" i="8"/>
  <c r="D680" i="8"/>
  <c r="G679" i="8"/>
  <c r="E679" i="8"/>
  <c r="D679" i="8"/>
  <c r="G678" i="8"/>
  <c r="E678" i="8"/>
  <c r="D678" i="8"/>
  <c r="G677" i="8"/>
  <c r="E677" i="8"/>
  <c r="D677" i="8"/>
  <c r="G676" i="8"/>
  <c r="E676" i="8"/>
  <c r="D676" i="8"/>
  <c r="G675" i="8"/>
  <c r="E675" i="8"/>
  <c r="D675" i="8"/>
  <c r="G674" i="8"/>
  <c r="E674" i="8"/>
  <c r="D674" i="8"/>
  <c r="G673" i="8"/>
  <c r="E673" i="8"/>
  <c r="D673" i="8"/>
  <c r="G672" i="8"/>
  <c r="BS89" i="4" s="1"/>
  <c r="E672" i="8"/>
  <c r="D672" i="8"/>
  <c r="G671" i="8"/>
  <c r="BS67" i="4" s="1"/>
  <c r="E671" i="8"/>
  <c r="BR67" i="4" s="1"/>
  <c r="D671" i="8"/>
  <c r="BQ67" i="4" s="1"/>
  <c r="G670" i="8"/>
  <c r="BS62" i="4" s="1"/>
  <c r="E670" i="8"/>
  <c r="BR62" i="4" s="1"/>
  <c r="D670" i="8"/>
  <c r="BQ62" i="4" s="1"/>
  <c r="G668" i="8"/>
  <c r="BS65" i="4" s="1"/>
  <c r="E668" i="8"/>
  <c r="BR65" i="4" s="1"/>
  <c r="D668" i="8"/>
  <c r="BQ65" i="4" s="1"/>
  <c r="G667" i="8"/>
  <c r="BS64" i="4" s="1"/>
  <c r="E667" i="8"/>
  <c r="BR64" i="4" s="1"/>
  <c r="D667" i="8"/>
  <c r="BQ64" i="4" s="1"/>
  <c r="G666" i="8"/>
  <c r="E666" i="8"/>
  <c r="BR63" i="4" s="1"/>
  <c r="D666" i="8"/>
  <c r="BQ63" i="4" s="1"/>
  <c r="G665" i="8"/>
  <c r="BS61" i="4" s="1"/>
  <c r="E665" i="8"/>
  <c r="BR61" i="4" s="1"/>
  <c r="D665" i="8"/>
  <c r="BQ61" i="4" s="1"/>
  <c r="G664" i="8"/>
  <c r="BS60" i="4" s="1"/>
  <c r="E664" i="8"/>
  <c r="D664" i="8"/>
  <c r="BQ60" i="4" s="1"/>
  <c r="G663" i="8"/>
  <c r="BS48" i="4" s="1"/>
  <c r="E663" i="8"/>
  <c r="BR48" i="4" s="1"/>
  <c r="D663" i="8"/>
  <c r="BQ48" i="4" s="1"/>
  <c r="G662" i="8"/>
  <c r="BS47" i="4" s="1"/>
  <c r="E662" i="8"/>
  <c r="BR47" i="4" s="1"/>
  <c r="D662" i="8"/>
  <c r="BQ47" i="4" s="1"/>
  <c r="G661" i="8"/>
  <c r="BS46" i="4" s="1"/>
  <c r="E661" i="8"/>
  <c r="BR46" i="4" s="1"/>
  <c r="D661" i="8"/>
  <c r="BQ46" i="4" s="1"/>
  <c r="G362" i="7"/>
  <c r="E362" i="7"/>
  <c r="D362" i="7"/>
  <c r="G361" i="7"/>
  <c r="E361" i="7"/>
  <c r="D361" i="7"/>
  <c r="G360" i="7"/>
  <c r="E360" i="7"/>
  <c r="D360" i="7"/>
  <c r="G359" i="7"/>
  <c r="E359" i="7"/>
  <c r="D359" i="7"/>
  <c r="G358" i="7"/>
  <c r="E358" i="7"/>
  <c r="D358" i="7"/>
  <c r="G357" i="7"/>
  <c r="E357" i="7"/>
  <c r="D357" i="7"/>
  <c r="G356" i="7"/>
  <c r="E356" i="7"/>
  <c r="D356" i="7"/>
  <c r="G355" i="7"/>
  <c r="E355" i="7"/>
  <c r="D355" i="7"/>
  <c r="G354" i="7"/>
  <c r="E354" i="7"/>
  <c r="D354" i="7"/>
  <c r="G353" i="7"/>
  <c r="E353" i="7"/>
  <c r="D353" i="7"/>
  <c r="G352" i="7"/>
  <c r="E352" i="7"/>
  <c r="D352" i="7"/>
  <c r="G351" i="7"/>
  <c r="E351" i="7"/>
  <c r="D351" i="7"/>
  <c r="G350" i="7"/>
  <c r="E350" i="7"/>
  <c r="D350" i="7"/>
  <c r="G349" i="7"/>
  <c r="E349" i="7"/>
  <c r="D349" i="7"/>
  <c r="G348" i="7"/>
  <c r="E348" i="7"/>
  <c r="D348" i="7"/>
  <c r="G347" i="7"/>
  <c r="E347" i="7"/>
  <c r="D347" i="7"/>
  <c r="G346" i="7"/>
  <c r="E346" i="7"/>
  <c r="D346" i="7"/>
  <c r="G345" i="7"/>
  <c r="E345" i="7"/>
  <c r="D345" i="7"/>
  <c r="G344" i="7"/>
  <c r="E344" i="7"/>
  <c r="D344" i="7"/>
  <c r="G343" i="7"/>
  <c r="E343" i="7"/>
  <c r="D343" i="7"/>
  <c r="G342" i="7"/>
  <c r="E342" i="7"/>
  <c r="D342" i="7"/>
  <c r="G341" i="7"/>
  <c r="E341" i="7"/>
  <c r="D341" i="7"/>
  <c r="G340" i="7"/>
  <c r="E340" i="7"/>
  <c r="D340" i="7"/>
  <c r="G339" i="7"/>
  <c r="E339" i="7"/>
  <c r="D339" i="7"/>
  <c r="G338" i="7"/>
  <c r="E338" i="7"/>
  <c r="D338" i="7"/>
  <c r="G337" i="7"/>
  <c r="E337" i="7"/>
  <c r="D337" i="7"/>
  <c r="G336" i="7"/>
  <c r="E336" i="7"/>
  <c r="D336" i="7"/>
  <c r="G335" i="7"/>
  <c r="E335" i="7"/>
  <c r="D335" i="7"/>
  <c r="G334" i="7"/>
  <c r="E334" i="7"/>
  <c r="D334" i="7"/>
  <c r="G333" i="7"/>
  <c r="E333" i="7"/>
  <c r="D333" i="7"/>
  <c r="G332" i="7"/>
  <c r="E332" i="7"/>
  <c r="D332" i="7"/>
  <c r="G331" i="7"/>
  <c r="E331" i="7"/>
  <c r="D331" i="7"/>
  <c r="G330" i="7"/>
  <c r="E330" i="7"/>
  <c r="D330" i="7"/>
  <c r="G329" i="7"/>
  <c r="E329" i="7"/>
  <c r="D329" i="7"/>
  <c r="G328" i="7"/>
  <c r="E328" i="7"/>
  <c r="D328" i="7"/>
  <c r="G327" i="7"/>
  <c r="E327" i="7"/>
  <c r="D327" i="7"/>
  <c r="G326" i="7"/>
  <c r="E326" i="7"/>
  <c r="D326" i="7"/>
  <c r="G325" i="7"/>
  <c r="E325" i="7"/>
  <c r="D325" i="7"/>
  <c r="G324" i="7"/>
  <c r="E324" i="7"/>
  <c r="D324" i="7"/>
  <c r="G323" i="7"/>
  <c r="E323" i="7"/>
  <c r="D323" i="7"/>
  <c r="G322" i="7"/>
  <c r="E322" i="7"/>
  <c r="D322" i="7"/>
  <c r="G321" i="7"/>
  <c r="E321" i="7"/>
  <c r="D321" i="7"/>
  <c r="G320" i="7"/>
  <c r="E320" i="7"/>
  <c r="D320" i="7"/>
  <c r="G319" i="7"/>
  <c r="E319" i="7"/>
  <c r="D319" i="7"/>
  <c r="G318" i="7"/>
  <c r="E318" i="7"/>
  <c r="D318" i="7"/>
  <c r="G317" i="7"/>
  <c r="E317" i="7"/>
  <c r="D317" i="7"/>
  <c r="G316" i="7"/>
  <c r="E316" i="7"/>
  <c r="D316" i="7"/>
  <c r="G315" i="7"/>
  <c r="E315" i="7"/>
  <c r="D315" i="7"/>
  <c r="G314" i="7"/>
  <c r="E314" i="7"/>
  <c r="D314" i="7"/>
  <c r="G313" i="7"/>
  <c r="E313" i="7"/>
  <c r="D313" i="7"/>
  <c r="G312" i="7"/>
  <c r="E312" i="7"/>
  <c r="D312" i="7"/>
  <c r="G311" i="7"/>
  <c r="E311" i="7"/>
  <c r="D311" i="7"/>
  <c r="G310" i="7"/>
  <c r="E310" i="7"/>
  <c r="D310" i="7"/>
  <c r="G354" i="6"/>
  <c r="E354" i="6"/>
  <c r="D354" i="6"/>
  <c r="G353" i="6"/>
  <c r="E353" i="6"/>
  <c r="D353" i="6"/>
  <c r="G352" i="6"/>
  <c r="E352" i="6"/>
  <c r="D352" i="6"/>
  <c r="G351" i="6"/>
  <c r="E351" i="6"/>
  <c r="D351" i="6"/>
  <c r="G350" i="6"/>
  <c r="E350" i="6"/>
  <c r="D350" i="6"/>
  <c r="G349" i="6"/>
  <c r="E349" i="6"/>
  <c r="D349" i="6"/>
  <c r="G348" i="6"/>
  <c r="E348" i="6"/>
  <c r="D348" i="6"/>
  <c r="G347" i="6"/>
  <c r="E347" i="6"/>
  <c r="D347" i="6"/>
  <c r="G346" i="6"/>
  <c r="E346" i="6"/>
  <c r="D346" i="6"/>
  <c r="G345" i="6"/>
  <c r="E345" i="6"/>
  <c r="D345" i="6"/>
  <c r="G344" i="6"/>
  <c r="E344" i="6"/>
  <c r="D344" i="6"/>
  <c r="G119" i="5"/>
  <c r="E119" i="5"/>
  <c r="D119" i="5"/>
  <c r="G118" i="5"/>
  <c r="E118" i="5"/>
  <c r="D118" i="5"/>
  <c r="G117" i="5"/>
  <c r="E117" i="5"/>
  <c r="D117" i="5"/>
  <c r="G116" i="5"/>
  <c r="E116" i="5"/>
  <c r="D116" i="5"/>
  <c r="G115" i="5"/>
  <c r="BS4" i="4" s="1"/>
  <c r="E115" i="5"/>
  <c r="BR4" i="4" s="1"/>
  <c r="D115" i="5"/>
  <c r="BQ4" i="4" s="1"/>
  <c r="W34" i="8"/>
  <c r="W96" i="8" s="1"/>
  <c r="V34" i="8"/>
  <c r="V96" i="8" s="1"/>
  <c r="T34" i="8"/>
  <c r="T96" i="8" s="1"/>
  <c r="S34" i="8"/>
  <c r="S96" i="8" s="1"/>
  <c r="Q34" i="8"/>
  <c r="Q96" i="8" s="1"/>
  <c r="P34" i="8"/>
  <c r="P96" i="8" s="1"/>
  <c r="N34" i="8"/>
  <c r="N96" i="8" s="1"/>
  <c r="M34" i="8"/>
  <c r="M96" i="8" s="1"/>
  <c r="W33" i="8"/>
  <c r="W74" i="8" s="1"/>
  <c r="V33" i="8"/>
  <c r="V74" i="8" s="1"/>
  <c r="T33" i="8"/>
  <c r="T74" i="8" s="1"/>
  <c r="S33" i="8"/>
  <c r="S74" i="8" s="1"/>
  <c r="Q33" i="8"/>
  <c r="P33" i="8"/>
  <c r="P74" i="8" s="1"/>
  <c r="N33" i="8"/>
  <c r="N74" i="8" s="1"/>
  <c r="M33" i="8"/>
  <c r="M74" i="8" s="1"/>
  <c r="W32" i="8"/>
  <c r="W53" i="8" s="1"/>
  <c r="V32" i="8"/>
  <c r="V53" i="8" s="1"/>
  <c r="T32" i="8"/>
  <c r="T53" i="8" s="1"/>
  <c r="S32" i="8"/>
  <c r="S53" i="8" s="1"/>
  <c r="Q32" i="8"/>
  <c r="P32" i="8"/>
  <c r="P53" i="8" s="1"/>
  <c r="N32" i="8"/>
  <c r="N53" i="8" s="1"/>
  <c r="M32" i="8"/>
  <c r="M53" i="8" s="1"/>
  <c r="W34" i="7"/>
  <c r="V34" i="7"/>
  <c r="T34" i="7"/>
  <c r="T96" i="7" s="1"/>
  <c r="S34" i="7"/>
  <c r="S96" i="7" s="1"/>
  <c r="Q34" i="7"/>
  <c r="P34" i="7"/>
  <c r="N34" i="7"/>
  <c r="N96" i="7" s="1"/>
  <c r="M34" i="7"/>
  <c r="W33" i="7"/>
  <c r="V33" i="7"/>
  <c r="T33" i="7"/>
  <c r="S33" i="7"/>
  <c r="S74" i="7" s="1"/>
  <c r="Q33" i="7"/>
  <c r="P33" i="7"/>
  <c r="N33" i="7"/>
  <c r="N74" i="7" s="1"/>
  <c r="M33" i="7"/>
  <c r="M74" i="7" s="1"/>
  <c r="W32" i="7"/>
  <c r="V32" i="7"/>
  <c r="T32" i="7"/>
  <c r="T53" i="7" s="1"/>
  <c r="S32" i="7"/>
  <c r="S53" i="7" s="1"/>
  <c r="Q32" i="7"/>
  <c r="P32" i="7"/>
  <c r="N32" i="7"/>
  <c r="N53" i="7" s="1"/>
  <c r="M32" i="7"/>
  <c r="M53" i="7" s="1"/>
  <c r="W38" i="6"/>
  <c r="V38" i="6"/>
  <c r="T38" i="6"/>
  <c r="T100" i="6" s="1"/>
  <c r="S38" i="6"/>
  <c r="Q38" i="6"/>
  <c r="P38" i="6"/>
  <c r="N38" i="6"/>
  <c r="N100" i="6" s="1"/>
  <c r="M38" i="6"/>
  <c r="M100" i="6" s="1"/>
  <c r="W37" i="6"/>
  <c r="V37" i="6"/>
  <c r="T37" i="6"/>
  <c r="S37" i="6"/>
  <c r="S78" i="6" s="1"/>
  <c r="Q37" i="6"/>
  <c r="P37" i="6"/>
  <c r="N37" i="6"/>
  <c r="N78" i="6" s="1"/>
  <c r="M37" i="6"/>
  <c r="M78" i="6" s="1"/>
  <c r="W36" i="6"/>
  <c r="V36" i="6"/>
  <c r="T36" i="6"/>
  <c r="T57" i="6" s="1"/>
  <c r="S36" i="6"/>
  <c r="S57" i="6" s="1"/>
  <c r="Q36" i="6"/>
  <c r="P36" i="6"/>
  <c r="N36" i="6"/>
  <c r="N57" i="6" s="1"/>
  <c r="M36" i="6"/>
  <c r="M57" i="6" s="1"/>
  <c r="W18" i="5"/>
  <c r="V18" i="5"/>
  <c r="V20" i="5" s="1"/>
  <c r="V21" i="5" s="1"/>
  <c r="V24" i="5" s="1"/>
  <c r="T18" i="5"/>
  <c r="T58" i="5" s="1"/>
  <c r="S18" i="5"/>
  <c r="Q18" i="5"/>
  <c r="P18" i="5"/>
  <c r="N18" i="5"/>
  <c r="N84" i="5" s="1"/>
  <c r="M18" i="5"/>
  <c r="M20" i="5" s="1"/>
  <c r="M21" i="5" s="1"/>
  <c r="V458" i="8"/>
  <c r="V462" i="8" s="1"/>
  <c r="P211" i="8"/>
  <c r="P215" i="8" s="1"/>
  <c r="D211" i="8"/>
  <c r="D215" i="8" s="1"/>
  <c r="P185" i="8"/>
  <c r="P189" i="8" s="1"/>
  <c r="D393" i="8"/>
  <c r="D397" i="8" s="1"/>
  <c r="V47" i="8"/>
  <c r="M48" i="8"/>
  <c r="J47" i="8"/>
  <c r="G48" i="8"/>
  <c r="V46" i="8"/>
  <c r="S46" i="8"/>
  <c r="P46" i="8"/>
  <c r="M46" i="8"/>
  <c r="J46" i="8"/>
  <c r="G46" i="8"/>
  <c r="D46" i="8"/>
  <c r="V120" i="8"/>
  <c r="V124" i="8" s="1"/>
  <c r="P36" i="8"/>
  <c r="K88" i="8"/>
  <c r="D49" i="8"/>
  <c r="S185" i="7"/>
  <c r="S189" i="7" s="1"/>
  <c r="S190" i="7" s="1"/>
  <c r="S193" i="7" s="1"/>
  <c r="P185" i="7"/>
  <c r="P189" i="7" s="1"/>
  <c r="M185" i="7"/>
  <c r="M189" i="7" s="1"/>
  <c r="J185" i="7"/>
  <c r="J189" i="7" s="1"/>
  <c r="H185" i="7"/>
  <c r="H189" i="7" s="1"/>
  <c r="G185" i="7"/>
  <c r="G189" i="7" s="1"/>
  <c r="G190" i="7" s="1"/>
  <c r="G193" i="7" s="1"/>
  <c r="D185" i="7"/>
  <c r="D189" i="7" s="1"/>
  <c r="W172" i="7"/>
  <c r="W176" i="7" s="1"/>
  <c r="V172" i="7"/>
  <c r="V176" i="7" s="1"/>
  <c r="S172" i="7"/>
  <c r="S176" i="7" s="1"/>
  <c r="P172" i="7"/>
  <c r="P176" i="7" s="1"/>
  <c r="K172" i="7"/>
  <c r="K176" i="7" s="1"/>
  <c r="J172" i="7"/>
  <c r="J176" i="7" s="1"/>
  <c r="G172" i="7"/>
  <c r="G176" i="7" s="1"/>
  <c r="E172" i="7"/>
  <c r="E176" i="7" s="1"/>
  <c r="D172" i="7"/>
  <c r="D176" i="7" s="1"/>
  <c r="S276" i="7"/>
  <c r="S280" i="7" s="1"/>
  <c r="M264" i="7"/>
  <c r="G264" i="7"/>
  <c r="W67" i="7"/>
  <c r="V90" i="7"/>
  <c r="S67" i="7"/>
  <c r="P88" i="7"/>
  <c r="M87" i="7"/>
  <c r="K67" i="7"/>
  <c r="J88" i="7"/>
  <c r="E159" i="7"/>
  <c r="E163" i="7" s="1"/>
  <c r="D90" i="7"/>
  <c r="P238" i="7"/>
  <c r="S198" i="7"/>
  <c r="M237" i="7"/>
  <c r="G263" i="7"/>
  <c r="D237" i="7"/>
  <c r="V94" i="7"/>
  <c r="M51" i="7"/>
  <c r="J94" i="7"/>
  <c r="D72" i="7"/>
  <c r="V85" i="7"/>
  <c r="S85" i="7"/>
  <c r="N85" i="7"/>
  <c r="M85" i="7"/>
  <c r="J85" i="7"/>
  <c r="H85" i="7"/>
  <c r="G85" i="7"/>
  <c r="D85" i="7"/>
  <c r="W64" i="7"/>
  <c r="V64" i="7"/>
  <c r="S64" i="7"/>
  <c r="P64" i="7"/>
  <c r="M64" i="7"/>
  <c r="K64" i="7"/>
  <c r="J64" i="7"/>
  <c r="G64" i="7"/>
  <c r="E64" i="7"/>
  <c r="D64" i="7"/>
  <c r="S46" i="7"/>
  <c r="P46" i="7"/>
  <c r="M46" i="7"/>
  <c r="J46" i="7"/>
  <c r="G46" i="7"/>
  <c r="D46" i="7"/>
  <c r="S146" i="7"/>
  <c r="S150" i="7" s="1"/>
  <c r="M71" i="7"/>
  <c r="K146" i="7"/>
  <c r="K150" i="7" s="1"/>
  <c r="G93" i="7"/>
  <c r="E146" i="7"/>
  <c r="E150" i="7" s="1"/>
  <c r="V120" i="7"/>
  <c r="V124" i="7" s="1"/>
  <c r="T120" i="7"/>
  <c r="T124" i="7" s="1"/>
  <c r="S86" i="7"/>
  <c r="P120" i="7"/>
  <c r="P124" i="7" s="1"/>
  <c r="J120" i="7"/>
  <c r="J124" i="7" s="1"/>
  <c r="G86" i="7"/>
  <c r="W91" i="7"/>
  <c r="S107" i="7"/>
  <c r="S111" i="7" s="1"/>
  <c r="Q49" i="7"/>
  <c r="M69" i="7"/>
  <c r="K91" i="7"/>
  <c r="D299" i="6"/>
  <c r="D303" i="6" s="1"/>
  <c r="V234" i="6"/>
  <c r="V238" i="6" s="1"/>
  <c r="S195" i="6"/>
  <c r="S199" i="6" s="1"/>
  <c r="P180" i="6"/>
  <c r="P186" i="6" s="1"/>
  <c r="J180" i="6"/>
  <c r="J186" i="6" s="1"/>
  <c r="D195" i="6"/>
  <c r="D199" i="6" s="1"/>
  <c r="V152" i="6"/>
  <c r="V158" i="6" s="1"/>
  <c r="S152" i="6"/>
  <c r="S158" i="6" s="1"/>
  <c r="P75" i="6"/>
  <c r="M97" i="6"/>
  <c r="G152" i="6"/>
  <c r="G158" i="6" s="1"/>
  <c r="I20" i="4" s="1"/>
  <c r="D152" i="6"/>
  <c r="D158" i="6" s="1"/>
  <c r="D160" i="6" s="1"/>
  <c r="V126" i="6"/>
  <c r="V130" i="6" s="1"/>
  <c r="S126" i="6"/>
  <c r="S130" i="6" s="1"/>
  <c r="P126" i="6"/>
  <c r="P130" i="6" s="1"/>
  <c r="M126" i="6"/>
  <c r="M130" i="6" s="1"/>
  <c r="J126" i="6"/>
  <c r="J130" i="6" s="1"/>
  <c r="G126" i="6"/>
  <c r="G130" i="6" s="1"/>
  <c r="D126" i="6"/>
  <c r="D130" i="6" s="1"/>
  <c r="C14" i="4" s="1"/>
  <c r="V73" i="6"/>
  <c r="S111" i="6"/>
  <c r="S117" i="6" s="1"/>
  <c r="P73" i="6"/>
  <c r="M111" i="6"/>
  <c r="M117" i="6" s="1"/>
  <c r="F18" i="4" s="1"/>
  <c r="J95" i="6"/>
  <c r="G111" i="6"/>
  <c r="G117" i="6" s="1"/>
  <c r="D111" i="6"/>
  <c r="D117" i="6" s="1"/>
  <c r="V69" i="6"/>
  <c r="S70" i="6"/>
  <c r="P167" i="6"/>
  <c r="P171" i="6" s="1"/>
  <c r="M92" i="6"/>
  <c r="J94" i="6"/>
  <c r="G72" i="6"/>
  <c r="D91" i="6"/>
  <c r="P209" i="6"/>
  <c r="J286" i="6"/>
  <c r="J290" i="6" s="1"/>
  <c r="D209" i="6"/>
  <c r="V312" i="6"/>
  <c r="T221" i="6"/>
  <c r="S208" i="6"/>
  <c r="P221" i="6"/>
  <c r="M221" i="6"/>
  <c r="J221" i="6"/>
  <c r="D221" i="6"/>
  <c r="V55" i="6"/>
  <c r="S76" i="6"/>
  <c r="P55" i="6"/>
  <c r="M55" i="6"/>
  <c r="J55" i="6"/>
  <c r="G139" i="6"/>
  <c r="G143" i="6" s="1"/>
  <c r="V96" i="6"/>
  <c r="S96" i="6"/>
  <c r="P96" i="6"/>
  <c r="M89" i="6"/>
  <c r="J96" i="6"/>
  <c r="G96" i="6"/>
  <c r="D96" i="6"/>
  <c r="V74" i="6"/>
  <c r="S74" i="6"/>
  <c r="P74" i="6"/>
  <c r="M74" i="6"/>
  <c r="J74" i="6"/>
  <c r="G68" i="6"/>
  <c r="D74" i="6"/>
  <c r="W50" i="6"/>
  <c r="V40" i="6"/>
  <c r="M54" i="6"/>
  <c r="K54" i="6"/>
  <c r="J40" i="6"/>
  <c r="G50" i="6"/>
  <c r="W82" i="5"/>
  <c r="S69" i="5"/>
  <c r="P82" i="5"/>
  <c r="N82" i="5"/>
  <c r="K56" i="5"/>
  <c r="J82" i="5"/>
  <c r="G43" i="5"/>
  <c r="D20" i="5"/>
  <c r="D21" i="5" s="1"/>
  <c r="D24" i="5" s="1"/>
  <c r="B759" i="8"/>
  <c r="B758" i="8"/>
  <c r="B757" i="8"/>
  <c r="B756" i="8"/>
  <c r="B755" i="8"/>
  <c r="B754" i="8"/>
  <c r="B753" i="8"/>
  <c r="B752" i="8"/>
  <c r="B751" i="8"/>
  <c r="B750" i="8"/>
  <c r="B749" i="8"/>
  <c r="B748" i="8"/>
  <c r="B747" i="8"/>
  <c r="B746" i="8"/>
  <c r="B745" i="8"/>
  <c r="B744" i="8"/>
  <c r="B743" i="8"/>
  <c r="B742" i="8"/>
  <c r="B741" i="8"/>
  <c r="B740" i="8"/>
  <c r="B739" i="8"/>
  <c r="B738" i="8"/>
  <c r="B737" i="8"/>
  <c r="B736" i="8"/>
  <c r="B735" i="8"/>
  <c r="B734" i="8"/>
  <c r="B733" i="8"/>
  <c r="B732" i="8"/>
  <c r="B731" i="8"/>
  <c r="B730" i="8"/>
  <c r="B729" i="8"/>
  <c r="B728" i="8"/>
  <c r="B727" i="8"/>
  <c r="B726" i="8"/>
  <c r="B725" i="8"/>
  <c r="B724" i="8"/>
  <c r="B723" i="8"/>
  <c r="B722" i="8"/>
  <c r="B721" i="8"/>
  <c r="B720" i="8"/>
  <c r="B719" i="8"/>
  <c r="B718" i="8"/>
  <c r="B717" i="8"/>
  <c r="B716" i="8"/>
  <c r="B715" i="8"/>
  <c r="B714" i="8"/>
  <c r="B713" i="8"/>
  <c r="B712" i="8"/>
  <c r="B711" i="8"/>
  <c r="B710" i="8"/>
  <c r="B709" i="8"/>
  <c r="B708" i="8"/>
  <c r="B707" i="8"/>
  <c r="B706" i="8"/>
  <c r="B705" i="8"/>
  <c r="B704" i="8"/>
  <c r="B703" i="8"/>
  <c r="B702" i="8"/>
  <c r="B701" i="8"/>
  <c r="B700" i="8"/>
  <c r="B699" i="8"/>
  <c r="B698" i="8"/>
  <c r="B697" i="8"/>
  <c r="B696" i="8"/>
  <c r="B695" i="8"/>
  <c r="B694" i="8"/>
  <c r="B693" i="8"/>
  <c r="B692" i="8"/>
  <c r="B691" i="8"/>
  <c r="B690" i="8"/>
  <c r="B689" i="8"/>
  <c r="B688" i="8"/>
  <c r="B687" i="8"/>
  <c r="B686" i="8"/>
  <c r="B685" i="8"/>
  <c r="B684" i="8"/>
  <c r="B683" i="8"/>
  <c r="B682" i="8"/>
  <c r="B681" i="8"/>
  <c r="B680" i="8"/>
  <c r="B679" i="8"/>
  <c r="B678" i="8"/>
  <c r="B677" i="8"/>
  <c r="B676" i="8"/>
  <c r="B675" i="8"/>
  <c r="B674" i="8"/>
  <c r="B673" i="8"/>
  <c r="B672" i="8"/>
  <c r="B671" i="8"/>
  <c r="B670" i="8"/>
  <c r="B668" i="8"/>
  <c r="B667" i="8"/>
  <c r="B666" i="8"/>
  <c r="B665" i="8"/>
  <c r="B664" i="8"/>
  <c r="B663" i="8"/>
  <c r="B662" i="8"/>
  <c r="B661" i="8"/>
  <c r="W645" i="8"/>
  <c r="V645" i="8"/>
  <c r="T645" i="8"/>
  <c r="S645" i="8"/>
  <c r="Q645" i="8"/>
  <c r="P645" i="8"/>
  <c r="N645" i="8"/>
  <c r="M645" i="8"/>
  <c r="K645" i="8"/>
  <c r="J645" i="8"/>
  <c r="H645" i="8"/>
  <c r="G645" i="8"/>
  <c r="E645" i="8"/>
  <c r="D645" i="8"/>
  <c r="W644" i="8"/>
  <c r="V644" i="8"/>
  <c r="T644" i="8"/>
  <c r="S644" i="8"/>
  <c r="Q644" i="8"/>
  <c r="P644" i="8"/>
  <c r="N644" i="8"/>
  <c r="M644" i="8"/>
  <c r="K644" i="8"/>
  <c r="J644" i="8"/>
  <c r="H644" i="8"/>
  <c r="G644" i="8"/>
  <c r="E644" i="8"/>
  <c r="D644" i="8"/>
  <c r="W643" i="8"/>
  <c r="V643" i="8"/>
  <c r="T643" i="8"/>
  <c r="S643" i="8"/>
  <c r="Q643" i="8"/>
  <c r="P643" i="8"/>
  <c r="N643" i="8"/>
  <c r="M643" i="8"/>
  <c r="K643" i="8"/>
  <c r="J643" i="8"/>
  <c r="H643" i="8"/>
  <c r="G643" i="8"/>
  <c r="E643" i="8"/>
  <c r="D643" i="8"/>
  <c r="W642" i="8"/>
  <c r="V642" i="8"/>
  <c r="T642" i="8"/>
  <c r="S642" i="8"/>
  <c r="Q642" i="8"/>
  <c r="P642" i="8"/>
  <c r="N642" i="8"/>
  <c r="M642" i="8"/>
  <c r="K642" i="8"/>
  <c r="J642" i="8"/>
  <c r="H642" i="8"/>
  <c r="G642" i="8"/>
  <c r="E642" i="8"/>
  <c r="D642" i="8"/>
  <c r="W641" i="8"/>
  <c r="W648" i="8" s="1"/>
  <c r="V641" i="8"/>
  <c r="V648" i="8" s="1"/>
  <c r="T641" i="8"/>
  <c r="T648" i="8" s="1"/>
  <c r="T649" i="8" s="1"/>
  <c r="S641" i="8"/>
  <c r="S648" i="8" s="1"/>
  <c r="S649" i="8" s="1"/>
  <c r="Q641" i="8"/>
  <c r="Q648" i="8" s="1"/>
  <c r="P641" i="8"/>
  <c r="P648" i="8" s="1"/>
  <c r="N641" i="8"/>
  <c r="N648" i="8" s="1"/>
  <c r="N649" i="8" s="1"/>
  <c r="M641" i="8"/>
  <c r="M648" i="8" s="1"/>
  <c r="K641" i="8"/>
  <c r="K648" i="8" s="1"/>
  <c r="J641" i="8"/>
  <c r="J648" i="8" s="1"/>
  <c r="H641" i="8"/>
  <c r="H648" i="8" s="1"/>
  <c r="H649" i="8" s="1"/>
  <c r="G641" i="8"/>
  <c r="G648" i="8" s="1"/>
  <c r="G649" i="8" s="1"/>
  <c r="E641" i="8"/>
  <c r="E648" i="8" s="1"/>
  <c r="D641" i="8"/>
  <c r="D648" i="8" s="1"/>
  <c r="V198" i="8"/>
  <c r="V202" i="8" s="1"/>
  <c r="W133" i="8"/>
  <c r="W137" i="8" s="1"/>
  <c r="AQ50" i="4" s="1"/>
  <c r="K96" i="8"/>
  <c r="J96" i="8"/>
  <c r="H96" i="8"/>
  <c r="G96" i="8"/>
  <c r="E96" i="8"/>
  <c r="D96" i="8"/>
  <c r="W87" i="8"/>
  <c r="V87" i="8"/>
  <c r="T87" i="8"/>
  <c r="S87" i="8"/>
  <c r="Q87" i="8"/>
  <c r="P87" i="8"/>
  <c r="N87" i="8"/>
  <c r="M87" i="8"/>
  <c r="K87" i="8"/>
  <c r="J87" i="8"/>
  <c r="H87" i="8"/>
  <c r="G87" i="8"/>
  <c r="E87" i="8"/>
  <c r="D87" i="8"/>
  <c r="K74" i="8"/>
  <c r="J74" i="8"/>
  <c r="H74" i="8"/>
  <c r="G74" i="8"/>
  <c r="E74" i="8"/>
  <c r="D74" i="8"/>
  <c r="W66" i="8"/>
  <c r="V66" i="8"/>
  <c r="T66" i="8"/>
  <c r="S66" i="8"/>
  <c r="Q66" i="8"/>
  <c r="P66" i="8"/>
  <c r="N66" i="8"/>
  <c r="M66" i="8"/>
  <c r="K66" i="8"/>
  <c r="J66" i="8"/>
  <c r="H66" i="8"/>
  <c r="G66" i="8"/>
  <c r="E66" i="8"/>
  <c r="D66" i="8"/>
  <c r="Q53" i="8"/>
  <c r="K53" i="8"/>
  <c r="J53" i="8"/>
  <c r="H53" i="8"/>
  <c r="G53" i="8"/>
  <c r="E53" i="8"/>
  <c r="D53" i="8"/>
  <c r="W50" i="8"/>
  <c r="V50" i="8"/>
  <c r="T50" i="8"/>
  <c r="S50" i="8"/>
  <c r="Q50" i="8"/>
  <c r="P50" i="8"/>
  <c r="N50" i="8"/>
  <c r="M50" i="8"/>
  <c r="K50" i="8"/>
  <c r="J50" i="8"/>
  <c r="H50" i="8"/>
  <c r="G50" i="8"/>
  <c r="E50" i="8"/>
  <c r="D50" i="8"/>
  <c r="Q74" i="8"/>
  <c r="K46" i="8"/>
  <c r="V89" i="8"/>
  <c r="W1" i="8"/>
  <c r="V1" i="8"/>
  <c r="N1" i="8"/>
  <c r="M1" i="8"/>
  <c r="E1" i="8"/>
  <c r="D1" i="8"/>
  <c r="B361" i="7"/>
  <c r="B360" i="7"/>
  <c r="B359" i="7"/>
  <c r="B358" i="7"/>
  <c r="B357" i="7"/>
  <c r="B356" i="7"/>
  <c r="B355" i="7"/>
  <c r="B354" i="7"/>
  <c r="B353" i="7"/>
  <c r="B352" i="7"/>
  <c r="B351" i="7"/>
  <c r="B350" i="7"/>
  <c r="B349" i="7"/>
  <c r="B348" i="7"/>
  <c r="B347" i="7"/>
  <c r="B346" i="7"/>
  <c r="B345" i="7"/>
  <c r="B344" i="7"/>
  <c r="B343" i="7"/>
  <c r="B342" i="7"/>
  <c r="B341" i="7"/>
  <c r="B340" i="7"/>
  <c r="B339" i="7"/>
  <c r="B338" i="7"/>
  <c r="B337" i="7"/>
  <c r="B336" i="7"/>
  <c r="B335" i="7"/>
  <c r="B334" i="7"/>
  <c r="B333" i="7"/>
  <c r="B332" i="7"/>
  <c r="B331" i="7"/>
  <c r="B330" i="7"/>
  <c r="B329" i="7"/>
  <c r="B328" i="7"/>
  <c r="B327" i="7"/>
  <c r="B326" i="7"/>
  <c r="B325" i="7"/>
  <c r="B324" i="7"/>
  <c r="B323" i="7"/>
  <c r="B322" i="7"/>
  <c r="B321" i="7"/>
  <c r="B320" i="7"/>
  <c r="B319" i="7"/>
  <c r="B318" i="7"/>
  <c r="B317" i="7"/>
  <c r="B316" i="7"/>
  <c r="B315" i="7"/>
  <c r="B314" i="7"/>
  <c r="B313" i="7"/>
  <c r="B312" i="7"/>
  <c r="B311" i="7"/>
  <c r="B310" i="7"/>
  <c r="W294" i="7"/>
  <c r="V294" i="7"/>
  <c r="T294" i="7"/>
  <c r="S294" i="7"/>
  <c r="Q294" i="7"/>
  <c r="P294" i="7"/>
  <c r="N294" i="7"/>
  <c r="M294" i="7"/>
  <c r="K294" i="7"/>
  <c r="J294" i="7"/>
  <c r="H294" i="7"/>
  <c r="G294" i="7"/>
  <c r="E294" i="7"/>
  <c r="D294" i="7"/>
  <c r="W293" i="7"/>
  <c r="V293" i="7"/>
  <c r="T293" i="7"/>
  <c r="S293" i="7"/>
  <c r="Q293" i="7"/>
  <c r="P293" i="7"/>
  <c r="N293" i="7"/>
  <c r="M293" i="7"/>
  <c r="K293" i="7"/>
  <c r="J293" i="7"/>
  <c r="H293" i="7"/>
  <c r="G293" i="7"/>
  <c r="E293" i="7"/>
  <c r="D293" i="7"/>
  <c r="W292" i="7"/>
  <c r="V292" i="7"/>
  <c r="T292" i="7"/>
  <c r="S292" i="7"/>
  <c r="Q292" i="7"/>
  <c r="P292" i="7"/>
  <c r="N292" i="7"/>
  <c r="M292" i="7"/>
  <c r="K292" i="7"/>
  <c r="J292" i="7"/>
  <c r="H292" i="7"/>
  <c r="G292" i="7"/>
  <c r="E292" i="7"/>
  <c r="D292" i="7"/>
  <c r="W291" i="7"/>
  <c r="V291" i="7"/>
  <c r="T291" i="7"/>
  <c r="S291" i="7"/>
  <c r="Q291" i="7"/>
  <c r="P291" i="7"/>
  <c r="N291" i="7"/>
  <c r="M291" i="7"/>
  <c r="K291" i="7"/>
  <c r="J291" i="7"/>
  <c r="H291" i="7"/>
  <c r="G291" i="7"/>
  <c r="E291" i="7"/>
  <c r="D291" i="7"/>
  <c r="W290" i="7"/>
  <c r="W297" i="7" s="1"/>
  <c r="V290" i="7"/>
  <c r="V297" i="7" s="1"/>
  <c r="V299" i="7" s="1"/>
  <c r="V300" i="7" s="1"/>
  <c r="T290" i="7"/>
  <c r="T297" i="7" s="1"/>
  <c r="T298" i="7" s="1"/>
  <c r="S290" i="7"/>
  <c r="S297" i="7" s="1"/>
  <c r="Q290" i="7"/>
  <c r="Q297" i="7" s="1"/>
  <c r="P290" i="7"/>
  <c r="P297" i="7" s="1"/>
  <c r="P298" i="7" s="1"/>
  <c r="P301" i="7" s="1"/>
  <c r="N290" i="7"/>
  <c r="N297" i="7" s="1"/>
  <c r="N298" i="7" s="1"/>
  <c r="N301" i="7" s="1"/>
  <c r="M290" i="7"/>
  <c r="M297" i="7" s="1"/>
  <c r="M298" i="7" s="1"/>
  <c r="M301" i="7" s="1"/>
  <c r="K290" i="7"/>
  <c r="K297" i="7" s="1"/>
  <c r="J290" i="7"/>
  <c r="J297" i="7" s="1"/>
  <c r="H290" i="7"/>
  <c r="H297" i="7" s="1"/>
  <c r="H298" i="7" s="1"/>
  <c r="G290" i="7"/>
  <c r="G297" i="7" s="1"/>
  <c r="E290" i="7"/>
  <c r="E297" i="7" s="1"/>
  <c r="D290" i="7"/>
  <c r="D297" i="7" s="1"/>
  <c r="D298" i="7" s="1"/>
  <c r="D301" i="7" s="1"/>
  <c r="W96" i="7"/>
  <c r="Q96" i="7"/>
  <c r="M96" i="7"/>
  <c r="K96" i="7"/>
  <c r="J96" i="7"/>
  <c r="H96" i="7"/>
  <c r="G96" i="7"/>
  <c r="E96" i="7"/>
  <c r="D96" i="7"/>
  <c r="S93" i="7"/>
  <c r="W92" i="7"/>
  <c r="V92" i="7"/>
  <c r="T92" i="7"/>
  <c r="S92" i="7"/>
  <c r="Q92" i="7"/>
  <c r="P92" i="7"/>
  <c r="N92" i="7"/>
  <c r="M92" i="7"/>
  <c r="K92" i="7"/>
  <c r="J92" i="7"/>
  <c r="H92" i="7"/>
  <c r="G92" i="7"/>
  <c r="E92" i="7"/>
  <c r="D92" i="7"/>
  <c r="W74" i="7"/>
  <c r="Q74" i="7"/>
  <c r="K74" i="7"/>
  <c r="J74" i="7"/>
  <c r="H74" i="7"/>
  <c r="G74" i="7"/>
  <c r="E74" i="7"/>
  <c r="D74" i="7"/>
  <c r="P72" i="7"/>
  <c r="W70" i="7"/>
  <c r="V70" i="7"/>
  <c r="T70" i="7"/>
  <c r="S70" i="7"/>
  <c r="Q70" i="7"/>
  <c r="P70" i="7"/>
  <c r="N70" i="7"/>
  <c r="M70" i="7"/>
  <c r="K70" i="7"/>
  <c r="J70" i="7"/>
  <c r="H70" i="7"/>
  <c r="G70" i="7"/>
  <c r="E70" i="7"/>
  <c r="D70" i="7"/>
  <c r="P53" i="7"/>
  <c r="K53" i="7"/>
  <c r="J53" i="7"/>
  <c r="H53" i="7"/>
  <c r="G53" i="7"/>
  <c r="E53" i="7"/>
  <c r="D53" i="7"/>
  <c r="W50" i="7"/>
  <c r="V50" i="7"/>
  <c r="T50" i="7"/>
  <c r="S50" i="7"/>
  <c r="Q50" i="7"/>
  <c r="P50" i="7"/>
  <c r="N50" i="7"/>
  <c r="M50" i="7"/>
  <c r="K50" i="7"/>
  <c r="J50" i="7"/>
  <c r="H50" i="7"/>
  <c r="G50" i="7"/>
  <c r="E50" i="7"/>
  <c r="D50" i="7"/>
  <c r="V96" i="7"/>
  <c r="P96" i="7"/>
  <c r="V74" i="7"/>
  <c r="T74" i="7"/>
  <c r="P74" i="7"/>
  <c r="W53" i="7"/>
  <c r="V53" i="7"/>
  <c r="Q53" i="7"/>
  <c r="V185" i="7"/>
  <c r="V189" i="7" s="1"/>
  <c r="M172" i="7"/>
  <c r="M176" i="7" s="1"/>
  <c r="S89" i="7"/>
  <c r="P85" i="7"/>
  <c r="V46" i="7"/>
  <c r="G107" i="7"/>
  <c r="G111" i="7" s="1"/>
  <c r="W185" i="7"/>
  <c r="W189" i="7" s="1"/>
  <c r="K185" i="7"/>
  <c r="K189" i="7" s="1"/>
  <c r="B354" i="6"/>
  <c r="B353" i="6"/>
  <c r="B352" i="6"/>
  <c r="B351" i="6"/>
  <c r="B350" i="6"/>
  <c r="B349" i="6"/>
  <c r="B348" i="6"/>
  <c r="B347" i="6"/>
  <c r="B346" i="6"/>
  <c r="B345" i="6"/>
  <c r="B344" i="6"/>
  <c r="W329" i="6"/>
  <c r="V329" i="6"/>
  <c r="T329" i="6"/>
  <c r="S329" i="6"/>
  <c r="Q329" i="6"/>
  <c r="P329" i="6"/>
  <c r="N329" i="6"/>
  <c r="M329" i="6"/>
  <c r="K329" i="6"/>
  <c r="J329" i="6"/>
  <c r="H329" i="6"/>
  <c r="G329" i="6"/>
  <c r="E329" i="6"/>
  <c r="D329" i="6"/>
  <c r="W328" i="6"/>
  <c r="V328" i="6"/>
  <c r="T328" i="6"/>
  <c r="S328" i="6"/>
  <c r="Q328" i="6"/>
  <c r="P328" i="6"/>
  <c r="N328" i="6"/>
  <c r="M328" i="6"/>
  <c r="K328" i="6"/>
  <c r="J328" i="6"/>
  <c r="H328" i="6"/>
  <c r="G328" i="6"/>
  <c r="E328" i="6"/>
  <c r="D328" i="6"/>
  <c r="W327" i="6"/>
  <c r="V327" i="6"/>
  <c r="T327" i="6"/>
  <c r="S327" i="6"/>
  <c r="Q327" i="6"/>
  <c r="P327" i="6"/>
  <c r="N327" i="6"/>
  <c r="M327" i="6"/>
  <c r="K327" i="6"/>
  <c r="J327" i="6"/>
  <c r="H327" i="6"/>
  <c r="G327" i="6"/>
  <c r="E327" i="6"/>
  <c r="D327" i="6"/>
  <c r="W326" i="6"/>
  <c r="V326" i="6"/>
  <c r="T326" i="6"/>
  <c r="S326" i="6"/>
  <c r="Q326" i="6"/>
  <c r="P326" i="6"/>
  <c r="N326" i="6"/>
  <c r="M326" i="6"/>
  <c r="K326" i="6"/>
  <c r="J326" i="6"/>
  <c r="H326" i="6"/>
  <c r="G326" i="6"/>
  <c r="E326" i="6"/>
  <c r="D326" i="6"/>
  <c r="W325" i="6"/>
  <c r="W332" i="6" s="1"/>
  <c r="V325" i="6"/>
  <c r="V332" i="6" s="1"/>
  <c r="T325" i="6"/>
  <c r="T332" i="6" s="1"/>
  <c r="T333" i="6" s="1"/>
  <c r="T336" i="6" s="1"/>
  <c r="S325" i="6"/>
  <c r="S332" i="6" s="1"/>
  <c r="S333" i="6" s="1"/>
  <c r="Q325" i="6"/>
  <c r="Q332" i="6" s="1"/>
  <c r="Q333" i="6" s="1"/>
  <c r="Q336" i="6" s="1"/>
  <c r="P325" i="6"/>
  <c r="P332" i="6" s="1"/>
  <c r="P333" i="6" s="1"/>
  <c r="N325" i="6"/>
  <c r="N332" i="6" s="1"/>
  <c r="M325" i="6"/>
  <c r="M332" i="6" s="1"/>
  <c r="M333" i="6" s="1"/>
  <c r="K325" i="6"/>
  <c r="K332" i="6" s="1"/>
  <c r="K333" i="6" s="1"/>
  <c r="J325" i="6"/>
  <c r="J332" i="6" s="1"/>
  <c r="J333" i="6" s="1"/>
  <c r="H325" i="6"/>
  <c r="H332" i="6" s="1"/>
  <c r="H334" i="6" s="1"/>
  <c r="H335" i="6" s="1"/>
  <c r="G325" i="6"/>
  <c r="G332" i="6" s="1"/>
  <c r="E325" i="6"/>
  <c r="E332" i="6" s="1"/>
  <c r="D325" i="6"/>
  <c r="D332" i="6" s="1"/>
  <c r="K299" i="6"/>
  <c r="K303" i="6" s="1"/>
  <c r="W222" i="6"/>
  <c r="M208" i="6"/>
  <c r="V100" i="6"/>
  <c r="P100" i="6"/>
  <c r="K100" i="6"/>
  <c r="J100" i="6"/>
  <c r="H100" i="6"/>
  <c r="G100" i="6"/>
  <c r="E100" i="6"/>
  <c r="D100" i="6"/>
  <c r="V97" i="6"/>
  <c r="G92" i="6"/>
  <c r="V78" i="6"/>
  <c r="T78" i="6"/>
  <c r="P78" i="6"/>
  <c r="K78" i="6"/>
  <c r="J78" i="6"/>
  <c r="H78" i="6"/>
  <c r="G78" i="6"/>
  <c r="E78" i="6"/>
  <c r="D78" i="6"/>
  <c r="M68" i="6"/>
  <c r="K57" i="6"/>
  <c r="J57" i="6"/>
  <c r="H57" i="6"/>
  <c r="G57" i="6"/>
  <c r="E57" i="6"/>
  <c r="D57" i="6"/>
  <c r="W54" i="6"/>
  <c r="M52" i="6"/>
  <c r="T51" i="6"/>
  <c r="W100" i="6"/>
  <c r="S100" i="6"/>
  <c r="Q100" i="6"/>
  <c r="W78" i="6"/>
  <c r="Q78" i="6"/>
  <c r="W57" i="6"/>
  <c r="V57" i="6"/>
  <c r="Q57" i="6"/>
  <c r="P57" i="6"/>
  <c r="T155" i="6"/>
  <c r="Q155" i="6"/>
  <c r="N155" i="6"/>
  <c r="H155" i="6"/>
  <c r="E155" i="6"/>
  <c r="W154" i="6"/>
  <c r="T182" i="6"/>
  <c r="K154" i="6"/>
  <c r="H182" i="6"/>
  <c r="K247" i="6"/>
  <c r="K251" i="6" s="1"/>
  <c r="J152" i="6"/>
  <c r="J158" i="6" s="1"/>
  <c r="O20" i="4" s="1"/>
  <c r="B119" i="5"/>
  <c r="B118" i="5"/>
  <c r="B117" i="5"/>
  <c r="B116" i="5"/>
  <c r="B115" i="5"/>
  <c r="W100" i="5"/>
  <c r="V100" i="5"/>
  <c r="T100" i="5"/>
  <c r="S100" i="5"/>
  <c r="Q100" i="5"/>
  <c r="P100" i="5"/>
  <c r="N100" i="5"/>
  <c r="M100" i="5"/>
  <c r="K100" i="5"/>
  <c r="J100" i="5"/>
  <c r="H100" i="5"/>
  <c r="G100" i="5"/>
  <c r="E100" i="5"/>
  <c r="D100" i="5"/>
  <c r="W99" i="5"/>
  <c r="V99" i="5"/>
  <c r="T99" i="5"/>
  <c r="S99" i="5"/>
  <c r="Q99" i="5"/>
  <c r="P99" i="5"/>
  <c r="N99" i="5"/>
  <c r="M99" i="5"/>
  <c r="K99" i="5"/>
  <c r="J99" i="5"/>
  <c r="H99" i="5"/>
  <c r="G99" i="5"/>
  <c r="E99" i="5"/>
  <c r="D99" i="5"/>
  <c r="W98" i="5"/>
  <c r="V98" i="5"/>
  <c r="T98" i="5"/>
  <c r="S98" i="5"/>
  <c r="Q98" i="5"/>
  <c r="P98" i="5"/>
  <c r="N98" i="5"/>
  <c r="M98" i="5"/>
  <c r="K98" i="5"/>
  <c r="J98" i="5"/>
  <c r="H98" i="5"/>
  <c r="G98" i="5"/>
  <c r="E98" i="5"/>
  <c r="D98" i="5"/>
  <c r="W97" i="5"/>
  <c r="V97" i="5"/>
  <c r="T97" i="5"/>
  <c r="S97" i="5"/>
  <c r="Q97" i="5"/>
  <c r="P97" i="5"/>
  <c r="N97" i="5"/>
  <c r="M97" i="5"/>
  <c r="K97" i="5"/>
  <c r="J97" i="5"/>
  <c r="H97" i="5"/>
  <c r="G97" i="5"/>
  <c r="E97" i="5"/>
  <c r="D97" i="5"/>
  <c r="W96" i="5"/>
  <c r="W103" i="5" s="1"/>
  <c r="W105" i="5" s="1"/>
  <c r="W106" i="5" s="1"/>
  <c r="V96" i="5"/>
  <c r="V103" i="5" s="1"/>
  <c r="T96" i="5"/>
  <c r="T103" i="5" s="1"/>
  <c r="T104" i="5" s="1"/>
  <c r="T107" i="5" s="1"/>
  <c r="S96" i="5"/>
  <c r="S103" i="5" s="1"/>
  <c r="S104" i="5" s="1"/>
  <c r="S107" i="5" s="1"/>
  <c r="Q96" i="5"/>
  <c r="Q103" i="5" s="1"/>
  <c r="Q105" i="5" s="1"/>
  <c r="Q106" i="5" s="1"/>
  <c r="P96" i="5"/>
  <c r="P103" i="5" s="1"/>
  <c r="P104" i="5" s="1"/>
  <c r="P107" i="5" s="1"/>
  <c r="N96" i="5"/>
  <c r="N103" i="5" s="1"/>
  <c r="N104" i="5" s="1"/>
  <c r="N107" i="5" s="1"/>
  <c r="M96" i="5"/>
  <c r="M103" i="5" s="1"/>
  <c r="K96" i="5"/>
  <c r="K103" i="5" s="1"/>
  <c r="J96" i="5"/>
  <c r="J103" i="5" s="1"/>
  <c r="H96" i="5"/>
  <c r="H103" i="5" s="1"/>
  <c r="H104" i="5" s="1"/>
  <c r="H107" i="5" s="1"/>
  <c r="G96" i="5"/>
  <c r="G103" i="5" s="1"/>
  <c r="E96" i="5"/>
  <c r="E103" i="5" s="1"/>
  <c r="E105" i="5" s="1"/>
  <c r="E106" i="5" s="1"/>
  <c r="D96" i="5"/>
  <c r="D103" i="5" s="1"/>
  <c r="D104" i="5" s="1"/>
  <c r="D107" i="5" s="1"/>
  <c r="B88" i="5"/>
  <c r="B86" i="5"/>
  <c r="V84" i="5"/>
  <c r="P84" i="5"/>
  <c r="K84" i="5"/>
  <c r="J84" i="5"/>
  <c r="H84" i="5"/>
  <c r="G84" i="5"/>
  <c r="E84" i="5"/>
  <c r="D84" i="5"/>
  <c r="B75" i="5"/>
  <c r="B73" i="5"/>
  <c r="V71" i="5"/>
  <c r="P71" i="5"/>
  <c r="K71" i="5"/>
  <c r="J71" i="5"/>
  <c r="H71" i="5"/>
  <c r="G71" i="5"/>
  <c r="E71" i="5"/>
  <c r="D71" i="5"/>
  <c r="B62" i="5"/>
  <c r="B60" i="5"/>
  <c r="V58" i="5"/>
  <c r="P58" i="5"/>
  <c r="K58" i="5"/>
  <c r="J58" i="5"/>
  <c r="H58" i="5"/>
  <c r="G58" i="5"/>
  <c r="E58" i="5"/>
  <c r="D58" i="5"/>
  <c r="B49" i="5"/>
  <c r="B47" i="5"/>
  <c r="V45" i="5"/>
  <c r="P45" i="5"/>
  <c r="K45" i="5"/>
  <c r="J45" i="5"/>
  <c r="H45" i="5"/>
  <c r="G45" i="5"/>
  <c r="E45" i="5"/>
  <c r="D45" i="5"/>
  <c r="B36" i="5"/>
  <c r="B34" i="5"/>
  <c r="V32" i="5"/>
  <c r="P32" i="5"/>
  <c r="K32" i="5"/>
  <c r="J32" i="5"/>
  <c r="H32" i="5"/>
  <c r="G32" i="5"/>
  <c r="E32" i="5"/>
  <c r="D32" i="5"/>
  <c r="W84" i="5"/>
  <c r="T45" i="5"/>
  <c r="Q71" i="5"/>
  <c r="BI143" i="4" l="1"/>
  <c r="BC49" i="4"/>
  <c r="CH49" i="4" s="1"/>
  <c r="BI49" i="4"/>
  <c r="CR49" i="4" s="1"/>
  <c r="AZ143" i="4"/>
  <c r="AK147" i="4"/>
  <c r="AK131" i="4"/>
  <c r="AK146" i="4"/>
  <c r="AN37" i="4"/>
  <c r="AN34" i="4"/>
  <c r="AN33" i="4"/>
  <c r="AN36" i="4"/>
  <c r="AN35" i="4"/>
  <c r="AQ92" i="4"/>
  <c r="AQ91" i="4"/>
  <c r="BC143" i="4"/>
  <c r="V143" i="4"/>
  <c r="BN143" i="4" s="1"/>
  <c r="BO143" i="4"/>
  <c r="U135" i="4"/>
  <c r="U140" i="4"/>
  <c r="U142" i="4"/>
  <c r="U136" i="4"/>
  <c r="U138" i="4"/>
  <c r="U141" i="4"/>
  <c r="U132" i="4"/>
  <c r="U134" i="4"/>
  <c r="U137" i="4"/>
  <c r="U139" i="4"/>
  <c r="U104" i="4"/>
  <c r="U107" i="4"/>
  <c r="U108" i="4"/>
  <c r="U100" i="4"/>
  <c r="U103" i="4"/>
  <c r="Y90" i="4"/>
  <c r="Y44" i="4"/>
  <c r="Y42" i="4"/>
  <c r="Y40" i="4"/>
  <c r="Y38" i="4"/>
  <c r="Y43" i="4"/>
  <c r="Y41" i="4"/>
  <c r="Y39" i="4"/>
  <c r="Y91" i="4"/>
  <c r="Y92" i="4"/>
  <c r="D143" i="4"/>
  <c r="AV143" i="4" s="1"/>
  <c r="AW143" i="4"/>
  <c r="J49" i="4"/>
  <c r="BB49" i="4" s="1"/>
  <c r="G143" i="4"/>
  <c r="AY143" i="4" s="1"/>
  <c r="AK144" i="4"/>
  <c r="AK120" i="4"/>
  <c r="AK119" i="4"/>
  <c r="AK145" i="4"/>
  <c r="BE49" i="4"/>
  <c r="J143" i="4"/>
  <c r="BB143" i="4" s="1"/>
  <c r="BF49" i="4"/>
  <c r="CM49" i="4" s="1"/>
  <c r="AZ49" i="4"/>
  <c r="CC49" i="4" s="1"/>
  <c r="BL49" i="4"/>
  <c r="CW49" i="4" s="1"/>
  <c r="BO49" i="4"/>
  <c r="DB49" i="4" s="1"/>
  <c r="V49" i="4"/>
  <c r="BN49" i="4" s="1"/>
  <c r="BF143" i="4"/>
  <c r="BL143" i="4"/>
  <c r="S143" i="4"/>
  <c r="BK143" i="4" s="1"/>
  <c r="AK92" i="4"/>
  <c r="AK91" i="4"/>
  <c r="U92" i="4"/>
  <c r="U91" i="4"/>
  <c r="M143" i="4"/>
  <c r="BE143" i="4" s="1"/>
  <c r="S49" i="4"/>
  <c r="BK49" i="4" s="1"/>
  <c r="P49" i="4"/>
  <c r="BH49" i="4" s="1"/>
  <c r="G49" i="4"/>
  <c r="AY49" i="4" s="1"/>
  <c r="N45" i="5"/>
  <c r="S40" i="6"/>
  <c r="S42" i="6" s="1"/>
  <c r="S43" i="6" s="1"/>
  <c r="M178" i="7"/>
  <c r="F92" i="4"/>
  <c r="F91" i="4"/>
  <c r="R154" i="4"/>
  <c r="R153" i="4"/>
  <c r="O91" i="4"/>
  <c r="O92" i="4"/>
  <c r="BG92" i="4" s="1"/>
  <c r="U57" i="4"/>
  <c r="U56" i="4"/>
  <c r="U59" i="4"/>
  <c r="U55" i="4"/>
  <c r="U58" i="4"/>
  <c r="C91" i="4"/>
  <c r="C92" i="4"/>
  <c r="L114" i="4"/>
  <c r="L110" i="4"/>
  <c r="L117" i="4"/>
  <c r="L113" i="4"/>
  <c r="L109" i="4"/>
  <c r="L116" i="4"/>
  <c r="L112" i="4"/>
  <c r="L115" i="4"/>
  <c r="L111" i="4"/>
  <c r="P86" i="5"/>
  <c r="P88" i="5" s="1"/>
  <c r="P89" i="5" s="1"/>
  <c r="O37" i="4"/>
  <c r="O33" i="4"/>
  <c r="O36" i="4"/>
  <c r="O35" i="4"/>
  <c r="O34" i="4"/>
  <c r="U37" i="4"/>
  <c r="U33" i="4"/>
  <c r="U36" i="4"/>
  <c r="U35" i="4"/>
  <c r="U34" i="4"/>
  <c r="P177" i="7"/>
  <c r="P180" i="7" s="1"/>
  <c r="L91" i="4"/>
  <c r="L92" i="4"/>
  <c r="L37" i="4"/>
  <c r="L33" i="4"/>
  <c r="L36" i="4"/>
  <c r="L35" i="4"/>
  <c r="L34" i="4"/>
  <c r="I92" i="4"/>
  <c r="I91" i="4"/>
  <c r="R91" i="4"/>
  <c r="R92" i="4"/>
  <c r="I15" i="4"/>
  <c r="I17" i="4"/>
  <c r="I13" i="4"/>
  <c r="I16" i="4"/>
  <c r="I14" i="4"/>
  <c r="S132" i="6"/>
  <c r="R17" i="4"/>
  <c r="R13" i="4"/>
  <c r="R15" i="4"/>
  <c r="R14" i="4"/>
  <c r="R16" i="4"/>
  <c r="G144" i="6"/>
  <c r="G147" i="6" s="1"/>
  <c r="I19" i="4"/>
  <c r="L25" i="4"/>
  <c r="L21" i="4"/>
  <c r="L89" i="4"/>
  <c r="L27" i="4"/>
  <c r="L23" i="4"/>
  <c r="L26" i="4"/>
  <c r="L22" i="4"/>
  <c r="L28" i="4"/>
  <c r="L24" i="4"/>
  <c r="G118" i="6"/>
  <c r="G121" i="6" s="1"/>
  <c r="I18" i="4"/>
  <c r="S119" i="6"/>
  <c r="T18" i="4" s="1"/>
  <c r="R18" i="4"/>
  <c r="O17" i="4"/>
  <c r="O13" i="4"/>
  <c r="O15" i="4"/>
  <c r="O14" i="4"/>
  <c r="O16" i="4"/>
  <c r="U17" i="4"/>
  <c r="U13" i="4"/>
  <c r="U15" i="4"/>
  <c r="U14" i="4"/>
  <c r="U16" i="4"/>
  <c r="F16" i="4"/>
  <c r="F14" i="4"/>
  <c r="F17" i="4"/>
  <c r="F13" i="4"/>
  <c r="F15" i="4"/>
  <c r="S159" i="6"/>
  <c r="S162" i="6" s="1"/>
  <c r="R20" i="4"/>
  <c r="O122" i="4"/>
  <c r="O121" i="4"/>
  <c r="O123" i="4"/>
  <c r="L17" i="4"/>
  <c r="L13" i="4"/>
  <c r="L15" i="4"/>
  <c r="L14" i="4"/>
  <c r="L16" i="4"/>
  <c r="V160" i="6"/>
  <c r="W20" i="4" s="1"/>
  <c r="U20" i="4"/>
  <c r="S201" i="6"/>
  <c r="R105" i="4"/>
  <c r="R101" i="4"/>
  <c r="R106" i="4"/>
  <c r="R102" i="4"/>
  <c r="C106" i="4"/>
  <c r="C102" i="4"/>
  <c r="C105" i="4"/>
  <c r="C101" i="4"/>
  <c r="C146" i="4"/>
  <c r="C131" i="4"/>
  <c r="C147" i="4"/>
  <c r="T113" i="6"/>
  <c r="W86" i="5"/>
  <c r="W87" i="5" s="1"/>
  <c r="W90" i="5" s="1"/>
  <c r="K60" i="5"/>
  <c r="K62" i="5" s="1"/>
  <c r="K63" i="5" s="1"/>
  <c r="G47" i="5"/>
  <c r="I5" i="4" s="1"/>
  <c r="G267" i="7"/>
  <c r="J111" i="6"/>
  <c r="J117" i="6" s="1"/>
  <c r="J119" i="6" s="1"/>
  <c r="Q18" i="4" s="1"/>
  <c r="E65" i="7"/>
  <c r="W47" i="7"/>
  <c r="J73" i="6"/>
  <c r="K87" i="7"/>
  <c r="K107" i="7"/>
  <c r="K111" i="7" s="1"/>
  <c r="K113" i="7" s="1"/>
  <c r="K114" i="7" s="1"/>
  <c r="K105" i="5"/>
  <c r="K106" i="5" s="1"/>
  <c r="J160" i="6"/>
  <c r="Q20" i="4" s="1"/>
  <c r="J336" i="6"/>
  <c r="V22" i="5"/>
  <c r="V23" i="5" s="1"/>
  <c r="T32" i="5"/>
  <c r="W113" i="6"/>
  <c r="W69" i="7"/>
  <c r="K113" i="6"/>
  <c r="K182" i="6"/>
  <c r="T84" i="5"/>
  <c r="S50" i="6"/>
  <c r="D69" i="6"/>
  <c r="W182" i="6"/>
  <c r="E87" i="7"/>
  <c r="J66" i="7"/>
  <c r="W87" i="7"/>
  <c r="P393" i="8"/>
  <c r="P397" i="8" s="1"/>
  <c r="P398" i="8" s="1"/>
  <c r="P401" i="8" s="1"/>
  <c r="N58" i="5"/>
  <c r="T71" i="5"/>
  <c r="M94" i="6"/>
  <c r="H113" i="6"/>
  <c r="N114" i="6"/>
  <c r="N183" i="6"/>
  <c r="J91" i="6"/>
  <c r="M152" i="6"/>
  <c r="M158" i="6" s="1"/>
  <c r="V94" i="6"/>
  <c r="V71" i="6"/>
  <c r="D68" i="7"/>
  <c r="J90" i="7"/>
  <c r="W107" i="7"/>
  <c r="W111" i="7" s="1"/>
  <c r="W113" i="7" s="1"/>
  <c r="W114" i="7" s="1"/>
  <c r="S97" i="6"/>
  <c r="V93" i="6"/>
  <c r="D167" i="6"/>
  <c r="D171" i="6" s="1"/>
  <c r="J159" i="7"/>
  <c r="J163" i="7" s="1"/>
  <c r="J48" i="7"/>
  <c r="N69" i="5"/>
  <c r="N30" i="5"/>
  <c r="J334" i="6"/>
  <c r="J335" i="6" s="1"/>
  <c r="P336" i="6"/>
  <c r="G89" i="6"/>
  <c r="J195" i="6"/>
  <c r="J199" i="6" s="1"/>
  <c r="J69" i="6"/>
  <c r="P91" i="6"/>
  <c r="M98" i="6"/>
  <c r="V167" i="6"/>
  <c r="V171" i="6" s="1"/>
  <c r="U89" i="4" s="1"/>
  <c r="J234" i="6"/>
  <c r="J238" i="6" s="1"/>
  <c r="M133" i="7"/>
  <c r="M137" i="7" s="1"/>
  <c r="M139" i="7" s="1"/>
  <c r="M140" i="7" s="1"/>
  <c r="P159" i="7"/>
  <c r="P163" i="7" s="1"/>
  <c r="P165" i="7" s="1"/>
  <c r="P48" i="7"/>
  <c r="P66" i="7"/>
  <c r="P68" i="7"/>
  <c r="P90" i="7"/>
  <c r="S224" i="7"/>
  <c r="S228" i="7" s="1"/>
  <c r="V172" i="8"/>
  <c r="V176" i="8" s="1"/>
  <c r="V82" i="5"/>
  <c r="V86" i="5" s="1"/>
  <c r="V87" i="5" s="1"/>
  <c r="V90" i="5" s="1"/>
  <c r="J20" i="5"/>
  <c r="J21" i="5" s="1"/>
  <c r="J24" i="5" s="1"/>
  <c r="S89" i="6"/>
  <c r="D94" i="6"/>
  <c r="G97" i="6"/>
  <c r="P234" i="6"/>
  <c r="P238" i="6" s="1"/>
  <c r="J51" i="6"/>
  <c r="S54" i="6"/>
  <c r="G76" i="6"/>
  <c r="M96" i="6"/>
  <c r="S98" i="6"/>
  <c r="M139" i="6"/>
  <c r="M143" i="6" s="1"/>
  <c r="D180" i="6"/>
  <c r="D186" i="6" s="1"/>
  <c r="D187" i="6" s="1"/>
  <c r="D190" i="6" s="1"/>
  <c r="D159" i="7"/>
  <c r="D163" i="7" s="1"/>
  <c r="S264" i="7"/>
  <c r="V48" i="7"/>
  <c r="V66" i="7"/>
  <c r="V68" i="7"/>
  <c r="D82" i="5"/>
  <c r="D86" i="5" s="1"/>
  <c r="P20" i="5"/>
  <c r="P21" i="5" s="1"/>
  <c r="P24" i="5" s="1"/>
  <c r="S55" i="6"/>
  <c r="P94" i="6"/>
  <c r="M50" i="6"/>
  <c r="P51" i="6"/>
  <c r="D71" i="6"/>
  <c r="D93" i="6"/>
  <c r="S139" i="6"/>
  <c r="S143" i="6" s="1"/>
  <c r="V180" i="6"/>
  <c r="V186" i="6" s="1"/>
  <c r="V187" i="6" s="1"/>
  <c r="V190" i="6" s="1"/>
  <c r="V159" i="7"/>
  <c r="V163" i="7" s="1"/>
  <c r="D48" i="7"/>
  <c r="V88" i="7"/>
  <c r="G20" i="5"/>
  <c r="S20" i="5"/>
  <c r="S21" i="5" s="1"/>
  <c r="S24" i="5" s="1"/>
  <c r="G70" i="6"/>
  <c r="P111" i="6"/>
  <c r="P117" i="6" s="1"/>
  <c r="S47" i="7"/>
  <c r="P152" i="6"/>
  <c r="P158" i="6" s="1"/>
  <c r="V89" i="6"/>
  <c r="D247" i="6"/>
  <c r="D251" i="6" s="1"/>
  <c r="M177" i="7"/>
  <c r="M180" i="7" s="1"/>
  <c r="N43" i="5"/>
  <c r="N47" i="5" s="1"/>
  <c r="N49" i="5" s="1"/>
  <c r="N50" i="5" s="1"/>
  <c r="M56" i="5"/>
  <c r="M146" i="7"/>
  <c r="M150" i="7" s="1"/>
  <c r="M152" i="7" s="1"/>
  <c r="M153" i="7" s="1"/>
  <c r="S90" i="6"/>
  <c r="P53" i="6"/>
  <c r="S68" i="6"/>
  <c r="P95" i="6"/>
  <c r="N56" i="5"/>
  <c r="H333" i="6"/>
  <c r="H336" i="6" s="1"/>
  <c r="D94" i="7"/>
  <c r="V104" i="5"/>
  <c r="V107" i="5" s="1"/>
  <c r="V105" i="5"/>
  <c r="V106" i="5" s="1"/>
  <c r="J104" i="5"/>
  <c r="J107" i="5" s="1"/>
  <c r="J105" i="5"/>
  <c r="J106" i="5" s="1"/>
  <c r="D131" i="6"/>
  <c r="D134" i="6" s="1"/>
  <c r="C16" i="4"/>
  <c r="D132" i="6"/>
  <c r="E15" i="4" s="1"/>
  <c r="D15" i="4" s="1"/>
  <c r="C15" i="4"/>
  <c r="D333" i="6"/>
  <c r="D336" i="6" s="1"/>
  <c r="D334" i="6"/>
  <c r="D335" i="6" s="1"/>
  <c r="D161" i="6"/>
  <c r="E20" i="4"/>
  <c r="P173" i="6"/>
  <c r="P172" i="6"/>
  <c r="P175" i="6" s="1"/>
  <c r="J187" i="6"/>
  <c r="J190" i="6" s="1"/>
  <c r="J188" i="6"/>
  <c r="J189" i="6" s="1"/>
  <c r="N71" i="5"/>
  <c r="W104" i="5"/>
  <c r="W107" i="5" s="1"/>
  <c r="G55" i="6"/>
  <c r="G54" i="6"/>
  <c r="P69" i="6"/>
  <c r="J71" i="6"/>
  <c r="M76" i="6"/>
  <c r="V91" i="6"/>
  <c r="J93" i="6"/>
  <c r="V159" i="6"/>
  <c r="V162" i="6" s="1"/>
  <c r="J167" i="6"/>
  <c r="J171" i="6" s="1"/>
  <c r="K69" i="7"/>
  <c r="K71" i="7"/>
  <c r="K159" i="7"/>
  <c r="K163" i="7" s="1"/>
  <c r="K47" i="7"/>
  <c r="D66" i="7"/>
  <c r="J68" i="7"/>
  <c r="D88" i="7"/>
  <c r="E89" i="7"/>
  <c r="H650" i="8"/>
  <c r="H651" i="8" s="1"/>
  <c r="T650" i="8"/>
  <c r="T651" i="8" s="1"/>
  <c r="J86" i="5"/>
  <c r="J87" i="5" s="1"/>
  <c r="J90" i="5" s="1"/>
  <c r="K104" i="5"/>
  <c r="K107" i="5" s="1"/>
  <c r="K334" i="6"/>
  <c r="K335" i="6" s="1"/>
  <c r="G650" i="8"/>
  <c r="G651" i="8" s="1"/>
  <c r="S650" i="8"/>
  <c r="S651" i="8" s="1"/>
  <c r="N105" i="5"/>
  <c r="N106" i="5" s="1"/>
  <c r="T247" i="6"/>
  <c r="T251" i="6" s="1"/>
  <c r="V221" i="6"/>
  <c r="D51" i="6"/>
  <c r="V51" i="6"/>
  <c r="P71" i="6"/>
  <c r="P93" i="6"/>
  <c r="G98" i="6"/>
  <c r="S160" i="6"/>
  <c r="T20" i="4" s="1"/>
  <c r="V260" i="6"/>
  <c r="V264" i="6" s="1"/>
  <c r="V266" i="6" s="1"/>
  <c r="V267" i="6" s="1"/>
  <c r="T334" i="6"/>
  <c r="T335" i="6" s="1"/>
  <c r="H301" i="7"/>
  <c r="N299" i="7"/>
  <c r="N300" i="7" s="1"/>
  <c r="T185" i="7"/>
  <c r="T189" i="7" s="1"/>
  <c r="T190" i="7" s="1"/>
  <c r="T193" i="7" s="1"/>
  <c r="S191" i="7"/>
  <c r="S192" i="7" s="1"/>
  <c r="Q69" i="5"/>
  <c r="Q73" i="5" s="1"/>
  <c r="Q43" i="5"/>
  <c r="Q30" i="5"/>
  <c r="Q56" i="5"/>
  <c r="Q82" i="5"/>
  <c r="Q20" i="5"/>
  <c r="K253" i="6"/>
  <c r="K252" i="6"/>
  <c r="K255" i="6" s="1"/>
  <c r="H69" i="5"/>
  <c r="H73" i="5" s="1"/>
  <c r="AE7" i="4" s="1"/>
  <c r="H20" i="5"/>
  <c r="H82" i="5"/>
  <c r="H86" i="5" s="1"/>
  <c r="AE8" i="4" s="1"/>
  <c r="H56" i="5"/>
  <c r="H60" i="5" s="1"/>
  <c r="AE6" i="4" s="1"/>
  <c r="H43" i="5"/>
  <c r="H47" i="5" s="1"/>
  <c r="AE5" i="4" s="1"/>
  <c r="H30" i="5"/>
  <c r="H34" i="5" s="1"/>
  <c r="AE4" i="4" s="1"/>
  <c r="T43" i="5"/>
  <c r="T47" i="5" s="1"/>
  <c r="T56" i="5"/>
  <c r="T60" i="5" s="1"/>
  <c r="T82" i="5"/>
  <c r="T30" i="5"/>
  <c r="T69" i="5"/>
  <c r="T20" i="5"/>
  <c r="V41" i="6"/>
  <c r="V44" i="6" s="1"/>
  <c r="V42" i="6"/>
  <c r="V43" i="6" s="1"/>
  <c r="M132" i="6"/>
  <c r="M131" i="6"/>
  <c r="M134" i="6" s="1"/>
  <c r="V131" i="6"/>
  <c r="V134" i="6" s="1"/>
  <c r="V132" i="6"/>
  <c r="G159" i="6"/>
  <c r="G162" i="6" s="1"/>
  <c r="G160" i="6"/>
  <c r="K20" i="4" s="1"/>
  <c r="P187" i="6"/>
  <c r="P190" i="6" s="1"/>
  <c r="P188" i="6"/>
  <c r="P189" i="6" s="1"/>
  <c r="D118" i="6"/>
  <c r="D121" i="6" s="1"/>
  <c r="D119" i="6"/>
  <c r="C18" i="4"/>
  <c r="J131" i="6"/>
  <c r="J134" i="6" s="1"/>
  <c r="J132" i="6"/>
  <c r="D200" i="6"/>
  <c r="D203" i="6" s="1"/>
  <c r="D201" i="6"/>
  <c r="T125" i="7"/>
  <c r="T128" i="7" s="1"/>
  <c r="T126" i="7"/>
  <c r="G132" i="6"/>
  <c r="G131" i="6"/>
  <c r="G134" i="6" s="1"/>
  <c r="P131" i="6"/>
  <c r="P134" i="6" s="1"/>
  <c r="P132" i="6"/>
  <c r="E43" i="5"/>
  <c r="E47" i="5" s="1"/>
  <c r="Y5" i="4" s="1"/>
  <c r="E56" i="5"/>
  <c r="E60" i="5" s="1"/>
  <c r="Y6" i="4" s="1"/>
  <c r="E82" i="5"/>
  <c r="E86" i="5" s="1"/>
  <c r="Y8" i="4" s="1"/>
  <c r="E30" i="5"/>
  <c r="E34" i="5" s="1"/>
  <c r="Y4" i="4" s="1"/>
  <c r="E20" i="5"/>
  <c r="E69" i="5"/>
  <c r="E73" i="5" s="1"/>
  <c r="Y7" i="4" s="1"/>
  <c r="J41" i="6"/>
  <c r="J44" i="6" s="1"/>
  <c r="J42" i="6"/>
  <c r="J43" i="6" s="1"/>
  <c r="E152" i="6"/>
  <c r="E158" i="6" s="1"/>
  <c r="Y20" i="4" s="1"/>
  <c r="E97" i="6"/>
  <c r="E75" i="6"/>
  <c r="M105" i="5"/>
  <c r="M106" i="5" s="1"/>
  <c r="W139" i="6"/>
  <c r="W143" i="6" s="1"/>
  <c r="AQ19" i="4" s="1"/>
  <c r="W98" i="6"/>
  <c r="W76" i="6"/>
  <c r="W55" i="6"/>
  <c r="T180" i="6"/>
  <c r="T186" i="6" s="1"/>
  <c r="T234" i="6"/>
  <c r="T238" i="6" s="1"/>
  <c r="T195" i="6"/>
  <c r="T199" i="6" s="1"/>
  <c r="W183" i="6"/>
  <c r="W114" i="6"/>
  <c r="W155" i="6"/>
  <c r="P40" i="6"/>
  <c r="D53" i="6"/>
  <c r="J75" i="6"/>
  <c r="M190" i="7"/>
  <c r="M193" i="7" s="1"/>
  <c r="M191" i="7"/>
  <c r="M192" i="7" s="1"/>
  <c r="W43" i="5"/>
  <c r="W45" i="5"/>
  <c r="Q84" i="5"/>
  <c r="G105" i="5"/>
  <c r="G106" i="5" s="1"/>
  <c r="G104" i="5"/>
  <c r="G107" i="5" s="1"/>
  <c r="D54" i="6"/>
  <c r="D50" i="6"/>
  <c r="E273" i="6"/>
  <c r="E277" i="6" s="1"/>
  <c r="Y118" i="4" s="1"/>
  <c r="E222" i="6"/>
  <c r="E313" i="6"/>
  <c r="E286" i="6"/>
  <c r="E290" i="6" s="1"/>
  <c r="E209" i="6"/>
  <c r="V313" i="6"/>
  <c r="V316" i="6" s="1"/>
  <c r="V273" i="6"/>
  <c r="V277" i="6" s="1"/>
  <c r="U118" i="4" s="1"/>
  <c r="V222" i="6"/>
  <c r="V286" i="6"/>
  <c r="V290" i="6" s="1"/>
  <c r="K111" i="6"/>
  <c r="K117" i="6" s="1"/>
  <c r="AK18" i="4" s="1"/>
  <c r="K95" i="6"/>
  <c r="K73" i="6"/>
  <c r="K53" i="6"/>
  <c r="M234" i="6"/>
  <c r="M238" i="6" s="1"/>
  <c r="M180" i="6"/>
  <c r="M186" i="6" s="1"/>
  <c r="P299" i="6"/>
  <c r="P303" i="6" s="1"/>
  <c r="P247" i="6"/>
  <c r="P251" i="6" s="1"/>
  <c r="E182" i="6"/>
  <c r="E113" i="6"/>
  <c r="D40" i="6"/>
  <c r="D305" i="6"/>
  <c r="D304" i="6"/>
  <c r="D307" i="6" s="1"/>
  <c r="W333" i="6"/>
  <c r="W336" i="6" s="1"/>
  <c r="W334" i="6"/>
  <c r="W335" i="6" s="1"/>
  <c r="M86" i="7"/>
  <c r="M120" i="7"/>
  <c r="M124" i="7" s="1"/>
  <c r="V125" i="7"/>
  <c r="V128" i="7" s="1"/>
  <c r="V126" i="7"/>
  <c r="G94" i="7"/>
  <c r="G72" i="7"/>
  <c r="G133" i="7"/>
  <c r="G137" i="7" s="1"/>
  <c r="G51" i="7"/>
  <c r="G178" i="7"/>
  <c r="G177" i="7"/>
  <c r="G180" i="7" s="1"/>
  <c r="K299" i="7"/>
  <c r="K300" i="7" s="1"/>
  <c r="K298" i="7"/>
  <c r="K301" i="7" s="1"/>
  <c r="Q299" i="7"/>
  <c r="Q300" i="7" s="1"/>
  <c r="Q298" i="7"/>
  <c r="Q301" i="7" s="1"/>
  <c r="V393" i="8"/>
  <c r="V397" i="8" s="1"/>
  <c r="V185" i="8"/>
  <c r="V189" i="8" s="1"/>
  <c r="S84" i="5"/>
  <c r="S71" i="5"/>
  <c r="S73" i="5" s="1"/>
  <c r="S58" i="5"/>
  <c r="S45" i="5"/>
  <c r="S32" i="5"/>
  <c r="Q45" i="5"/>
  <c r="G56" i="5"/>
  <c r="G60" i="5" s="1"/>
  <c r="I6" i="4" s="1"/>
  <c r="W56" i="5"/>
  <c r="W58" i="5"/>
  <c r="M69" i="5"/>
  <c r="S82" i="5"/>
  <c r="M40" i="6"/>
  <c r="H74" i="6"/>
  <c r="H68" i="6"/>
  <c r="K96" i="6"/>
  <c r="K89" i="6"/>
  <c r="M312" i="6"/>
  <c r="M260" i="6"/>
  <c r="M264" i="6" s="1"/>
  <c r="P313" i="6"/>
  <c r="P286" i="6"/>
  <c r="P290" i="6" s="1"/>
  <c r="S167" i="6"/>
  <c r="S171" i="6" s="1"/>
  <c r="S93" i="6"/>
  <c r="S91" i="6"/>
  <c r="S71" i="6"/>
  <c r="S69" i="6"/>
  <c r="S51" i="6"/>
  <c r="M119" i="6"/>
  <c r="H18" i="4" s="1"/>
  <c r="H126" i="6"/>
  <c r="H130" i="6" s="1"/>
  <c r="H90" i="6"/>
  <c r="K152" i="6"/>
  <c r="K158" i="6" s="1"/>
  <c r="AK20" i="4" s="1"/>
  <c r="BG20" i="4" s="1"/>
  <c r="CQ20" i="4" s="1"/>
  <c r="K97" i="6"/>
  <c r="K75" i="6"/>
  <c r="G234" i="6"/>
  <c r="G238" i="6" s="1"/>
  <c r="G180" i="6"/>
  <c r="G186" i="6" s="1"/>
  <c r="V240" i="6"/>
  <c r="V239" i="6"/>
  <c r="V242" i="6" s="1"/>
  <c r="J299" i="6"/>
  <c r="J303" i="6" s="1"/>
  <c r="J247" i="6"/>
  <c r="J251" i="6" s="1"/>
  <c r="K50" i="6"/>
  <c r="D89" i="6"/>
  <c r="G90" i="6"/>
  <c r="S94" i="6"/>
  <c r="V95" i="6"/>
  <c r="D97" i="6"/>
  <c r="M118" i="6"/>
  <c r="M121" i="6" s="1"/>
  <c r="V209" i="6"/>
  <c r="J292" i="6"/>
  <c r="J291" i="6"/>
  <c r="J294" i="6" s="1"/>
  <c r="K305" i="6"/>
  <c r="K304" i="6"/>
  <c r="K307" i="6" s="1"/>
  <c r="M336" i="6"/>
  <c r="S336" i="6"/>
  <c r="N333" i="6"/>
  <c r="N336" i="6" s="1"/>
  <c r="N334" i="6"/>
  <c r="N335" i="6" s="1"/>
  <c r="H238" i="7"/>
  <c r="H251" i="7"/>
  <c r="H199" i="7"/>
  <c r="H211" i="7"/>
  <c r="H215" i="7" s="1"/>
  <c r="J107" i="7"/>
  <c r="J111" i="7" s="1"/>
  <c r="J91" i="7"/>
  <c r="J69" i="7"/>
  <c r="J49" i="7"/>
  <c r="J36" i="7"/>
  <c r="Q107" i="7"/>
  <c r="Q111" i="7" s="1"/>
  <c r="Q91" i="7"/>
  <c r="D120" i="7"/>
  <c r="D124" i="7" s="1"/>
  <c r="D86" i="7"/>
  <c r="P125" i="7"/>
  <c r="P128" i="7" s="1"/>
  <c r="P126" i="7"/>
  <c r="J237" i="7"/>
  <c r="J198" i="7"/>
  <c r="J263" i="7"/>
  <c r="J250" i="7"/>
  <c r="Q263" i="7"/>
  <c r="Q237" i="7"/>
  <c r="Q198" i="7"/>
  <c r="D199" i="7"/>
  <c r="D238" i="7"/>
  <c r="D241" i="7" s="1"/>
  <c r="D211" i="7"/>
  <c r="D215" i="7" s="1"/>
  <c r="D251" i="7"/>
  <c r="J276" i="7"/>
  <c r="J280" i="7" s="1"/>
  <c r="J224" i="7"/>
  <c r="J228" i="7" s="1"/>
  <c r="S177" i="7"/>
  <c r="S180" i="7" s="1"/>
  <c r="S178" i="7"/>
  <c r="P191" i="7"/>
  <c r="P192" i="7" s="1"/>
  <c r="P190" i="7"/>
  <c r="P193" i="7" s="1"/>
  <c r="Q250" i="7"/>
  <c r="C13" i="4"/>
  <c r="C17" i="4"/>
  <c r="N20" i="5"/>
  <c r="D22" i="5"/>
  <c r="D23" i="5" s="1"/>
  <c r="M30" i="5"/>
  <c r="N32" i="5"/>
  <c r="K43" i="5"/>
  <c r="K47" i="5" s="1"/>
  <c r="S43" i="5"/>
  <c r="Q58" i="5"/>
  <c r="G69" i="5"/>
  <c r="G73" i="5" s="1"/>
  <c r="I7" i="4" s="1"/>
  <c r="W69" i="5"/>
  <c r="W71" i="5"/>
  <c r="M82" i="5"/>
  <c r="M104" i="5"/>
  <c r="M107" i="5" s="1"/>
  <c r="D105" i="5"/>
  <c r="D106" i="5" s="1"/>
  <c r="P105" i="5"/>
  <c r="P106" i="5" s="1"/>
  <c r="H299" i="6"/>
  <c r="H303" i="6" s="1"/>
  <c r="H247" i="6"/>
  <c r="H251" i="6" s="1"/>
  <c r="G40" i="6"/>
  <c r="P54" i="6"/>
  <c r="P50" i="6"/>
  <c r="D139" i="6"/>
  <c r="D143" i="6" s="1"/>
  <c r="D98" i="6"/>
  <c r="D76" i="6"/>
  <c r="K139" i="6"/>
  <c r="K143" i="6" s="1"/>
  <c r="AK19" i="4" s="1"/>
  <c r="K98" i="6"/>
  <c r="K76" i="6"/>
  <c r="K55" i="6"/>
  <c r="G312" i="6"/>
  <c r="G260" i="6"/>
  <c r="G264" i="6" s="1"/>
  <c r="G221" i="6"/>
  <c r="J313" i="6"/>
  <c r="J273" i="6"/>
  <c r="J277" i="6" s="1"/>
  <c r="O118" i="4" s="1"/>
  <c r="J222" i="6"/>
  <c r="J225" i="6" s="1"/>
  <c r="M167" i="6"/>
  <c r="M171" i="6" s="1"/>
  <c r="M93" i="6"/>
  <c r="M91" i="6"/>
  <c r="M71" i="6"/>
  <c r="M69" i="6"/>
  <c r="M51" i="6"/>
  <c r="T167" i="6"/>
  <c r="T171" i="6" s="1"/>
  <c r="T93" i="6"/>
  <c r="T91" i="6"/>
  <c r="T71" i="6"/>
  <c r="T69" i="6"/>
  <c r="T94" i="6"/>
  <c r="T92" i="6"/>
  <c r="T72" i="6"/>
  <c r="T70" i="6"/>
  <c r="T52" i="6"/>
  <c r="G119" i="6"/>
  <c r="K18" i="4" s="1"/>
  <c r="W111" i="6"/>
  <c r="W117" i="6" s="1"/>
  <c r="AQ18" i="4" s="1"/>
  <c r="W95" i="6"/>
  <c r="W73" i="6"/>
  <c r="W53" i="6"/>
  <c r="H234" i="6"/>
  <c r="H238" i="6" s="1"/>
  <c r="H180" i="6"/>
  <c r="H186" i="6" s="1"/>
  <c r="H195" i="6"/>
  <c r="H199" i="6" s="1"/>
  <c r="G52" i="6"/>
  <c r="S52" i="6"/>
  <c r="J53" i="6"/>
  <c r="V53" i="6"/>
  <c r="D55" i="6"/>
  <c r="M72" i="6"/>
  <c r="V75" i="6"/>
  <c r="J89" i="6"/>
  <c r="M90" i="6"/>
  <c r="S92" i="6"/>
  <c r="D95" i="6"/>
  <c r="J97" i="6"/>
  <c r="V111" i="6"/>
  <c r="V117" i="6" s="1"/>
  <c r="U18" i="4" s="1"/>
  <c r="S118" i="6"/>
  <c r="S121" i="6" s="1"/>
  <c r="D159" i="6"/>
  <c r="D162" i="6" s="1"/>
  <c r="G195" i="6"/>
  <c r="G199" i="6" s="1"/>
  <c r="P273" i="6"/>
  <c r="P277" i="6" s="1"/>
  <c r="L118" i="4" s="1"/>
  <c r="T299" i="6"/>
  <c r="T303" i="6" s="1"/>
  <c r="E333" i="6"/>
  <c r="E336" i="6" s="1"/>
  <c r="E334" i="6"/>
  <c r="E335" i="6" s="1"/>
  <c r="K191" i="7"/>
  <c r="K192" i="7" s="1"/>
  <c r="K190" i="7"/>
  <c r="K193" i="7" s="1"/>
  <c r="W191" i="7"/>
  <c r="W192" i="7" s="1"/>
  <c r="W190" i="7"/>
  <c r="W193" i="7" s="1"/>
  <c r="S113" i="7"/>
  <c r="S114" i="7" s="1"/>
  <c r="S112" i="7"/>
  <c r="S115" i="7" s="1"/>
  <c r="E152" i="7"/>
  <c r="E153" i="7" s="1"/>
  <c r="E151" i="7"/>
  <c r="E154" i="7" s="1"/>
  <c r="W71" i="7"/>
  <c r="W146" i="7"/>
  <c r="W150" i="7" s="1"/>
  <c r="W93" i="7"/>
  <c r="V133" i="7"/>
  <c r="V137" i="7" s="1"/>
  <c r="V51" i="7"/>
  <c r="V72" i="7"/>
  <c r="W90" i="7"/>
  <c r="W88" i="7"/>
  <c r="W68" i="7"/>
  <c r="W66" i="7"/>
  <c r="W48" i="7"/>
  <c r="W159" i="7"/>
  <c r="W163" i="7" s="1"/>
  <c r="W89" i="7"/>
  <c r="W65" i="7"/>
  <c r="V178" i="7"/>
  <c r="V177" i="7"/>
  <c r="V180" i="7" s="1"/>
  <c r="H190" i="7"/>
  <c r="H193" i="7" s="1"/>
  <c r="H191" i="7"/>
  <c r="H192" i="7" s="1"/>
  <c r="T86" i="7"/>
  <c r="K152" i="7"/>
  <c r="K153" i="7" s="1"/>
  <c r="K151" i="7"/>
  <c r="K154" i="7" s="1"/>
  <c r="W178" i="7"/>
  <c r="W177" i="7"/>
  <c r="W180" i="7" s="1"/>
  <c r="J264" i="7"/>
  <c r="M24" i="5"/>
  <c r="Q32" i="5"/>
  <c r="K69" i="5"/>
  <c r="K73" i="5" s="1"/>
  <c r="S105" i="5"/>
  <c r="S106" i="5" s="1"/>
  <c r="K40" i="6"/>
  <c r="Q96" i="6"/>
  <c r="Q89" i="6"/>
  <c r="P139" i="6"/>
  <c r="P143" i="6" s="1"/>
  <c r="L19" i="4" s="1"/>
  <c r="P98" i="6"/>
  <c r="P76" i="6"/>
  <c r="S312" i="6"/>
  <c r="S260" i="6"/>
  <c r="S264" i="6" s="1"/>
  <c r="S221" i="6"/>
  <c r="H167" i="6"/>
  <c r="H171" i="6" s="1"/>
  <c r="H93" i="6"/>
  <c r="H91" i="6"/>
  <c r="H71" i="6"/>
  <c r="H69" i="6"/>
  <c r="H94" i="6"/>
  <c r="H92" i="6"/>
  <c r="H72" i="6"/>
  <c r="H70" i="6"/>
  <c r="H52" i="6"/>
  <c r="Q152" i="6"/>
  <c r="Q158" i="6" s="1"/>
  <c r="AH20" i="4" s="1"/>
  <c r="Q97" i="6"/>
  <c r="Q75" i="6"/>
  <c r="W299" i="6"/>
  <c r="W303" i="6" s="1"/>
  <c r="W247" i="6"/>
  <c r="W251" i="6" s="1"/>
  <c r="Q182" i="6"/>
  <c r="Q113" i="6"/>
  <c r="K183" i="6"/>
  <c r="K114" i="6"/>
  <c r="K155" i="6"/>
  <c r="D73" i="6"/>
  <c r="G74" i="6"/>
  <c r="Q154" i="6"/>
  <c r="Q334" i="6"/>
  <c r="Q335" i="6" s="1"/>
  <c r="K336" i="6"/>
  <c r="Q90" i="7"/>
  <c r="Q88" i="7"/>
  <c r="Q68" i="7"/>
  <c r="Q66" i="7"/>
  <c r="Q48" i="7"/>
  <c r="Q159" i="7"/>
  <c r="Q163" i="7" s="1"/>
  <c r="Q87" i="7"/>
  <c r="Q67" i="7"/>
  <c r="Q47" i="7"/>
  <c r="G113" i="7"/>
  <c r="G114" i="7" s="1"/>
  <c r="G112" i="7"/>
  <c r="G115" i="7" s="1"/>
  <c r="M238" i="7"/>
  <c r="M241" i="7" s="1"/>
  <c r="M199" i="7"/>
  <c r="M211" i="7"/>
  <c r="M215" i="7" s="1"/>
  <c r="M251" i="7"/>
  <c r="D190" i="7"/>
  <c r="D193" i="7" s="1"/>
  <c r="D191" i="7"/>
  <c r="D192" i="7" s="1"/>
  <c r="E299" i="7"/>
  <c r="E300" i="7" s="1"/>
  <c r="E298" i="7"/>
  <c r="E301" i="7" s="1"/>
  <c r="W299" i="7"/>
  <c r="W300" i="7" s="1"/>
  <c r="W298" i="7"/>
  <c r="W301" i="7" s="1"/>
  <c r="P37" i="8"/>
  <c r="P40" i="8" s="1"/>
  <c r="P38" i="8"/>
  <c r="P39" i="8" s="1"/>
  <c r="K614" i="8"/>
  <c r="K618" i="8" s="1"/>
  <c r="K627" i="8"/>
  <c r="K631" i="8" s="1"/>
  <c r="AK164" i="4" s="1"/>
  <c r="K588" i="8"/>
  <c r="K592" i="8" s="1"/>
  <c r="AK163" i="4" s="1"/>
  <c r="K368" i="8"/>
  <c r="K341" i="8"/>
  <c r="K345" i="8" s="1"/>
  <c r="AK133" i="4" s="1"/>
  <c r="K328" i="8"/>
  <c r="K332" i="8" s="1"/>
  <c r="K315" i="8"/>
  <c r="K319" i="8" s="1"/>
  <c r="AK150" i="4" s="1"/>
  <c r="K302" i="8"/>
  <c r="K306" i="8" s="1"/>
  <c r="K289" i="8"/>
  <c r="K293" i="8" s="1"/>
  <c r="G22" i="5"/>
  <c r="G23" i="5" s="1"/>
  <c r="M22" i="5"/>
  <c r="M23" i="5" s="1"/>
  <c r="M84" i="5"/>
  <c r="M71" i="5"/>
  <c r="M58" i="5"/>
  <c r="M45" i="5"/>
  <c r="M32" i="5"/>
  <c r="K20" i="5"/>
  <c r="G21" i="5"/>
  <c r="G24" i="5" s="1"/>
  <c r="K30" i="5"/>
  <c r="K34" i="5" s="1"/>
  <c r="S30" i="5"/>
  <c r="K82" i="5"/>
  <c r="K86" i="5" s="1"/>
  <c r="V54" i="6"/>
  <c r="V50" i="6"/>
  <c r="J139" i="6"/>
  <c r="J143" i="6" s="1"/>
  <c r="O19" i="4" s="1"/>
  <c r="J98" i="6"/>
  <c r="J76" i="6"/>
  <c r="T312" i="6"/>
  <c r="T260" i="6"/>
  <c r="T264" i="6" s="1"/>
  <c r="T208" i="6"/>
  <c r="W313" i="6"/>
  <c r="W286" i="6"/>
  <c r="W290" i="6" s="1"/>
  <c r="W209" i="6"/>
  <c r="C20" i="4"/>
  <c r="W20" i="5"/>
  <c r="G30" i="5"/>
  <c r="G34" i="5" s="1"/>
  <c r="I4" i="4" s="1"/>
  <c r="BA4" i="4" s="1"/>
  <c r="CG4" i="4" s="1"/>
  <c r="W30" i="5"/>
  <c r="W32" i="5"/>
  <c r="M43" i="5"/>
  <c r="S56" i="5"/>
  <c r="G82" i="5"/>
  <c r="G86" i="5" s="1"/>
  <c r="I8" i="4" s="1"/>
  <c r="N86" i="5"/>
  <c r="E104" i="5"/>
  <c r="E107" i="5" s="1"/>
  <c r="Q104" i="5"/>
  <c r="Q107" i="5" s="1"/>
  <c r="H105" i="5"/>
  <c r="H106" i="5" s="1"/>
  <c r="T105" i="5"/>
  <c r="T106" i="5" s="1"/>
  <c r="K195" i="6"/>
  <c r="K199" i="6" s="1"/>
  <c r="K234" i="6"/>
  <c r="K238" i="6" s="1"/>
  <c r="K180" i="6"/>
  <c r="K186" i="6" s="1"/>
  <c r="W234" i="6"/>
  <c r="W238" i="6" s="1"/>
  <c r="W195" i="6"/>
  <c r="W199" i="6" s="1"/>
  <c r="W180" i="6"/>
  <c r="W186" i="6" s="1"/>
  <c r="J54" i="6"/>
  <c r="J50" i="6"/>
  <c r="T74" i="6"/>
  <c r="T68" i="6"/>
  <c r="W96" i="6"/>
  <c r="W89" i="6"/>
  <c r="V139" i="6"/>
  <c r="V143" i="6" s="1"/>
  <c r="U19" i="4" s="1"/>
  <c r="V98" i="6"/>
  <c r="V76" i="6"/>
  <c r="H221" i="6"/>
  <c r="H312" i="6"/>
  <c r="H260" i="6"/>
  <c r="H264" i="6" s="1"/>
  <c r="H208" i="6"/>
  <c r="D313" i="6"/>
  <c r="D273" i="6"/>
  <c r="D277" i="6" s="1"/>
  <c r="C118" i="4" s="1"/>
  <c r="AU118" i="4" s="1"/>
  <c r="D222" i="6"/>
  <c r="D225" i="6" s="1"/>
  <c r="D286" i="6"/>
  <c r="D290" i="6" s="1"/>
  <c r="K273" i="6"/>
  <c r="K277" i="6" s="1"/>
  <c r="AK118" i="4" s="1"/>
  <c r="K222" i="6"/>
  <c r="K313" i="6"/>
  <c r="K286" i="6"/>
  <c r="K290" i="6" s="1"/>
  <c r="K209" i="6"/>
  <c r="G167" i="6"/>
  <c r="G171" i="6" s="1"/>
  <c r="G93" i="6"/>
  <c r="G91" i="6"/>
  <c r="G71" i="6"/>
  <c r="G69" i="6"/>
  <c r="G51" i="6"/>
  <c r="T126" i="6"/>
  <c r="T130" i="6" s="1"/>
  <c r="T90" i="6"/>
  <c r="W152" i="6"/>
  <c r="W158" i="6" s="1"/>
  <c r="AQ20" i="4" s="1"/>
  <c r="W97" i="6"/>
  <c r="W75" i="6"/>
  <c r="S234" i="6"/>
  <c r="S238" i="6" s="1"/>
  <c r="S180" i="6"/>
  <c r="S186" i="6" s="1"/>
  <c r="V299" i="6"/>
  <c r="V303" i="6" s="1"/>
  <c r="V247" i="6"/>
  <c r="V251" i="6" s="1"/>
  <c r="N154" i="6"/>
  <c r="N182" i="6"/>
  <c r="N113" i="6"/>
  <c r="H183" i="6"/>
  <c r="H114" i="6"/>
  <c r="T183" i="6"/>
  <c r="T114" i="6"/>
  <c r="H51" i="6"/>
  <c r="M70" i="6"/>
  <c r="S72" i="6"/>
  <c r="D75" i="6"/>
  <c r="P89" i="6"/>
  <c r="G94" i="6"/>
  <c r="P97" i="6"/>
  <c r="S131" i="6"/>
  <c r="S134" i="6" s="1"/>
  <c r="G145" i="6"/>
  <c r="K19" i="4" s="1"/>
  <c r="E154" i="6"/>
  <c r="J159" i="6"/>
  <c r="J162" i="6" s="1"/>
  <c r="M195" i="6"/>
  <c r="M199" i="6" s="1"/>
  <c r="S200" i="6"/>
  <c r="S203" i="6" s="1"/>
  <c r="G208" i="6"/>
  <c r="J209" i="6"/>
  <c r="P222" i="6"/>
  <c r="P225" i="6" s="1"/>
  <c r="W273" i="6"/>
  <c r="W277" i="6" s="1"/>
  <c r="AQ118" i="4" s="1"/>
  <c r="V333" i="6"/>
  <c r="V336" i="6" s="1"/>
  <c r="V334" i="6"/>
  <c r="V335" i="6" s="1"/>
  <c r="J125" i="7"/>
  <c r="J128" i="7" s="1"/>
  <c r="J126" i="7"/>
  <c r="G146" i="7"/>
  <c r="G150" i="7" s="1"/>
  <c r="G71" i="7"/>
  <c r="P146" i="7"/>
  <c r="P150" i="7" s="1"/>
  <c r="P93" i="7"/>
  <c r="P71" i="7"/>
  <c r="N133" i="7"/>
  <c r="N137" i="7" s="1"/>
  <c r="N51" i="7"/>
  <c r="N72" i="7"/>
  <c r="N94" i="7"/>
  <c r="T238" i="7"/>
  <c r="T199" i="7"/>
  <c r="T211" i="7"/>
  <c r="T215" i="7" s="1"/>
  <c r="T251" i="7"/>
  <c r="G90" i="7"/>
  <c r="G88" i="7"/>
  <c r="G68" i="7"/>
  <c r="G66" i="7"/>
  <c r="G48" i="7"/>
  <c r="G159" i="7"/>
  <c r="G163" i="7" s="1"/>
  <c r="G87" i="7"/>
  <c r="G67" i="7"/>
  <c r="G47" i="7"/>
  <c r="G89" i="7"/>
  <c r="G65" i="7"/>
  <c r="E178" i="7"/>
  <c r="E177" i="7"/>
  <c r="E180" i="7" s="1"/>
  <c r="J190" i="7"/>
  <c r="J193" i="7" s="1"/>
  <c r="J191" i="7"/>
  <c r="J192" i="7" s="1"/>
  <c r="Q65" i="7"/>
  <c r="Q69" i="7"/>
  <c r="Q89" i="7"/>
  <c r="E165" i="7"/>
  <c r="E164" i="7"/>
  <c r="E167" i="7" s="1"/>
  <c r="G286" i="6"/>
  <c r="G290" i="6" s="1"/>
  <c r="G273" i="6"/>
  <c r="G277" i="6" s="1"/>
  <c r="I118" i="4" s="1"/>
  <c r="G222" i="6"/>
  <c r="M286" i="6"/>
  <c r="M290" i="6" s="1"/>
  <c r="M273" i="6"/>
  <c r="M277" i="6" s="1"/>
  <c r="F118" i="4" s="1"/>
  <c r="M222" i="6"/>
  <c r="M225" i="6" s="1"/>
  <c r="S286" i="6"/>
  <c r="S290" i="6" s="1"/>
  <c r="S273" i="6"/>
  <c r="S277" i="6" s="1"/>
  <c r="R118" i="4" s="1"/>
  <c r="S222" i="6"/>
  <c r="G299" i="6"/>
  <c r="G303" i="6" s="1"/>
  <c r="G247" i="6"/>
  <c r="G251" i="6" s="1"/>
  <c r="M299" i="6"/>
  <c r="M303" i="6" s="1"/>
  <c r="M247" i="6"/>
  <c r="M251" i="6" s="1"/>
  <c r="S299" i="6"/>
  <c r="S303" i="6" s="1"/>
  <c r="S247" i="6"/>
  <c r="S251" i="6" s="1"/>
  <c r="E114" i="6"/>
  <c r="Q114" i="6"/>
  <c r="H154" i="6"/>
  <c r="T154" i="6"/>
  <c r="E183" i="6"/>
  <c r="Q183" i="6"/>
  <c r="D234" i="6"/>
  <c r="D238" i="6" s="1"/>
  <c r="C100" i="4" s="1"/>
  <c r="P260" i="6"/>
  <c r="P264" i="6" s="1"/>
  <c r="P312" i="6"/>
  <c r="S313" i="6"/>
  <c r="N172" i="7"/>
  <c r="N176" i="7" s="1"/>
  <c r="N64" i="7"/>
  <c r="D107" i="7"/>
  <c r="D111" i="7" s="1"/>
  <c r="D91" i="7"/>
  <c r="D69" i="7"/>
  <c r="D49" i="7"/>
  <c r="D36" i="7"/>
  <c r="J146" i="7"/>
  <c r="J150" i="7" s="1"/>
  <c r="J93" i="7"/>
  <c r="J71" i="7"/>
  <c r="T46" i="7"/>
  <c r="P133" i="7"/>
  <c r="P137" i="7" s="1"/>
  <c r="P51" i="7"/>
  <c r="D263" i="7"/>
  <c r="D250" i="7"/>
  <c r="K263" i="7"/>
  <c r="K237" i="7"/>
  <c r="K250" i="7"/>
  <c r="S237" i="7"/>
  <c r="S263" i="7"/>
  <c r="S250" i="7"/>
  <c r="G211" i="7"/>
  <c r="G215" i="7" s="1"/>
  <c r="G251" i="7"/>
  <c r="V238" i="7"/>
  <c r="V211" i="7"/>
  <c r="V215" i="7" s="1"/>
  <c r="V251" i="7"/>
  <c r="D264" i="7"/>
  <c r="D224" i="7"/>
  <c r="D228" i="7" s="1"/>
  <c r="G36" i="7"/>
  <c r="S36" i="7"/>
  <c r="M47" i="7"/>
  <c r="G49" i="7"/>
  <c r="S49" i="7"/>
  <c r="S65" i="7"/>
  <c r="M67" i="7"/>
  <c r="G69" i="7"/>
  <c r="S69" i="7"/>
  <c r="E71" i="7"/>
  <c r="J86" i="7"/>
  <c r="V86" i="7"/>
  <c r="M91" i="7"/>
  <c r="K93" i="7"/>
  <c r="M107" i="7"/>
  <c r="M111" i="7" s="1"/>
  <c r="G120" i="7"/>
  <c r="G124" i="7" s="1"/>
  <c r="S120" i="7"/>
  <c r="S124" i="7" s="1"/>
  <c r="J177" i="7"/>
  <c r="J180" i="7" s="1"/>
  <c r="J178" i="7"/>
  <c r="G199" i="7"/>
  <c r="S282" i="7"/>
  <c r="S281" i="7"/>
  <c r="S284" i="7" s="1"/>
  <c r="G299" i="7"/>
  <c r="G300" i="7" s="1"/>
  <c r="G298" i="7"/>
  <c r="G301" i="7" s="1"/>
  <c r="M299" i="7"/>
  <c r="M300" i="7" s="1"/>
  <c r="S298" i="7"/>
  <c r="S301" i="7" s="1"/>
  <c r="S299" i="7"/>
  <c r="S300" i="7" s="1"/>
  <c r="V298" i="7"/>
  <c r="V301" i="7" s="1"/>
  <c r="H159" i="8"/>
  <c r="H163" i="8" s="1"/>
  <c r="AE51" i="4" s="1"/>
  <c r="H90" i="8"/>
  <c r="H68" i="8"/>
  <c r="J64" i="8"/>
  <c r="J85" i="8"/>
  <c r="J536" i="8"/>
  <c r="J549" i="8"/>
  <c r="J553" i="8" s="1"/>
  <c r="O162" i="4" s="1"/>
  <c r="J602" i="8"/>
  <c r="J523" i="8"/>
  <c r="J497" i="8"/>
  <c r="J484" i="8"/>
  <c r="J471" i="8"/>
  <c r="J367" i="8"/>
  <c r="J237" i="8"/>
  <c r="J354" i="8"/>
  <c r="J380" i="8"/>
  <c r="J510" i="8"/>
  <c r="V601" i="8"/>
  <c r="V524" i="8"/>
  <c r="V511" i="8"/>
  <c r="V485" i="8"/>
  <c r="V575" i="8"/>
  <c r="V579" i="8" s="1"/>
  <c r="V537" i="8"/>
  <c r="V498" i="8"/>
  <c r="V472" i="8"/>
  <c r="V381" i="8"/>
  <c r="V355" i="8"/>
  <c r="V276" i="8"/>
  <c r="V280" i="8" s="1"/>
  <c r="U130" i="4" s="1"/>
  <c r="V250" i="8"/>
  <c r="V254" i="8" s="1"/>
  <c r="V263" i="8"/>
  <c r="V267" i="8" s="1"/>
  <c r="U129" i="4" s="1"/>
  <c r="V238" i="8"/>
  <c r="D30" i="5"/>
  <c r="D34" i="5" s="1"/>
  <c r="J30" i="5"/>
  <c r="J34" i="5" s="1"/>
  <c r="P30" i="5"/>
  <c r="P34" i="5" s="1"/>
  <c r="V30" i="5"/>
  <c r="V34" i="5" s="1"/>
  <c r="D43" i="5"/>
  <c r="D47" i="5" s="1"/>
  <c r="J43" i="5"/>
  <c r="J47" i="5" s="1"/>
  <c r="P43" i="5"/>
  <c r="P47" i="5" s="1"/>
  <c r="V43" i="5"/>
  <c r="V47" i="5" s="1"/>
  <c r="D56" i="5"/>
  <c r="D60" i="5" s="1"/>
  <c r="J56" i="5"/>
  <c r="J60" i="5" s="1"/>
  <c r="P56" i="5"/>
  <c r="P60" i="5" s="1"/>
  <c r="V56" i="5"/>
  <c r="V60" i="5" s="1"/>
  <c r="D69" i="5"/>
  <c r="D73" i="5" s="1"/>
  <c r="C7" i="4" s="1"/>
  <c r="J69" i="5"/>
  <c r="J73" i="5" s="1"/>
  <c r="P69" i="5"/>
  <c r="P73" i="5" s="1"/>
  <c r="V69" i="5"/>
  <c r="V73" i="5" s="1"/>
  <c r="D52" i="6"/>
  <c r="J52" i="6"/>
  <c r="P52" i="6"/>
  <c r="V52" i="6"/>
  <c r="G53" i="6"/>
  <c r="M53" i="6"/>
  <c r="S53" i="6"/>
  <c r="D68" i="6"/>
  <c r="J68" i="6"/>
  <c r="P68" i="6"/>
  <c r="V68" i="6"/>
  <c r="D70" i="6"/>
  <c r="J70" i="6"/>
  <c r="P70" i="6"/>
  <c r="V70" i="6"/>
  <c r="D72" i="6"/>
  <c r="J72" i="6"/>
  <c r="P72" i="6"/>
  <c r="V72" i="6"/>
  <c r="G73" i="6"/>
  <c r="M73" i="6"/>
  <c r="S73" i="6"/>
  <c r="G75" i="6"/>
  <c r="M75" i="6"/>
  <c r="S75" i="6"/>
  <c r="D90" i="6"/>
  <c r="J90" i="6"/>
  <c r="P90" i="6"/>
  <c r="V90" i="6"/>
  <c r="D92" i="6"/>
  <c r="J92" i="6"/>
  <c r="P92" i="6"/>
  <c r="V92" i="6"/>
  <c r="G95" i="6"/>
  <c r="M95" i="6"/>
  <c r="S95" i="6"/>
  <c r="P195" i="6"/>
  <c r="P199" i="6" s="1"/>
  <c r="V195" i="6"/>
  <c r="V199" i="6" s="1"/>
  <c r="D208" i="6"/>
  <c r="D212" i="6" s="1"/>
  <c r="J208" i="6"/>
  <c r="P208" i="6"/>
  <c r="P212" i="6" s="1"/>
  <c r="V208" i="6"/>
  <c r="G209" i="6"/>
  <c r="M209" i="6"/>
  <c r="M212" i="6" s="1"/>
  <c r="S209" i="6"/>
  <c r="S212" i="6" s="1"/>
  <c r="J260" i="6"/>
  <c r="J264" i="6" s="1"/>
  <c r="J312" i="6"/>
  <c r="M313" i="6"/>
  <c r="P334" i="6"/>
  <c r="P335" i="6" s="1"/>
  <c r="E185" i="7"/>
  <c r="E189" i="7" s="1"/>
  <c r="E85" i="7"/>
  <c r="E46" i="7"/>
  <c r="Q185" i="7"/>
  <c r="Q189" i="7" s="1"/>
  <c r="Q85" i="7"/>
  <c r="Q46" i="7"/>
  <c r="V107" i="7"/>
  <c r="V111" i="7" s="1"/>
  <c r="V91" i="7"/>
  <c r="V69" i="7"/>
  <c r="V49" i="7"/>
  <c r="V36" i="7"/>
  <c r="D146" i="7"/>
  <c r="D150" i="7" s="1"/>
  <c r="D93" i="7"/>
  <c r="D71" i="7"/>
  <c r="S152" i="7"/>
  <c r="S153" i="7" s="1"/>
  <c r="S151" i="7"/>
  <c r="S154" i="7" s="1"/>
  <c r="N46" i="7"/>
  <c r="Q64" i="7"/>
  <c r="T85" i="7"/>
  <c r="J133" i="7"/>
  <c r="J137" i="7" s="1"/>
  <c r="J51" i="7"/>
  <c r="S94" i="7"/>
  <c r="S72" i="7"/>
  <c r="M263" i="7"/>
  <c r="M267" i="7" s="1"/>
  <c r="M250" i="7"/>
  <c r="M198" i="7"/>
  <c r="V250" i="7"/>
  <c r="V237" i="7"/>
  <c r="V241" i="7" s="1"/>
  <c r="V198" i="7"/>
  <c r="P251" i="7"/>
  <c r="P199" i="7"/>
  <c r="K90" i="7"/>
  <c r="K88" i="7"/>
  <c r="K68" i="7"/>
  <c r="K66" i="7"/>
  <c r="K48" i="7"/>
  <c r="S90" i="7"/>
  <c r="S88" i="7"/>
  <c r="S68" i="7"/>
  <c r="S66" i="7"/>
  <c r="S48" i="7"/>
  <c r="S159" i="7"/>
  <c r="S163" i="7" s="1"/>
  <c r="V264" i="7"/>
  <c r="V224" i="7"/>
  <c r="V228" i="7" s="1"/>
  <c r="V276" i="7"/>
  <c r="V280" i="7" s="1"/>
  <c r="Q172" i="7"/>
  <c r="Q176" i="7" s="1"/>
  <c r="E47" i="7"/>
  <c r="K49" i="7"/>
  <c r="W49" i="7"/>
  <c r="S51" i="7"/>
  <c r="K65" i="7"/>
  <c r="E67" i="7"/>
  <c r="S71" i="7"/>
  <c r="J72" i="7"/>
  <c r="K89" i="7"/>
  <c r="M93" i="7"/>
  <c r="P94" i="7"/>
  <c r="D198" i="7"/>
  <c r="P211" i="7"/>
  <c r="P215" i="7" s="1"/>
  <c r="T301" i="7"/>
  <c r="H299" i="7"/>
  <c r="H300" i="7" s="1"/>
  <c r="V126" i="8"/>
  <c r="V125" i="8"/>
  <c r="V128" i="8" s="1"/>
  <c r="D260" i="6"/>
  <c r="D264" i="6" s="1"/>
  <c r="D312" i="6"/>
  <c r="G313" i="6"/>
  <c r="G334" i="6"/>
  <c r="G335" i="6" s="1"/>
  <c r="M334" i="6"/>
  <c r="M335" i="6" s="1"/>
  <c r="S334" i="6"/>
  <c r="S335" i="6" s="1"/>
  <c r="G333" i="6"/>
  <c r="G336" i="6" s="1"/>
  <c r="H172" i="7"/>
  <c r="H176" i="7" s="1"/>
  <c r="H64" i="7"/>
  <c r="T172" i="7"/>
  <c r="T176" i="7" s="1"/>
  <c r="T64" i="7"/>
  <c r="P107" i="7"/>
  <c r="P111" i="7" s="1"/>
  <c r="P91" i="7"/>
  <c r="P69" i="7"/>
  <c r="P49" i="7"/>
  <c r="P36" i="7"/>
  <c r="V146" i="7"/>
  <c r="V150" i="7" s="1"/>
  <c r="V93" i="7"/>
  <c r="V71" i="7"/>
  <c r="H46" i="7"/>
  <c r="D133" i="7"/>
  <c r="D137" i="7" s="1"/>
  <c r="D51" i="7"/>
  <c r="M94" i="7"/>
  <c r="M72" i="7"/>
  <c r="G250" i="7"/>
  <c r="G198" i="7"/>
  <c r="G237" i="7"/>
  <c r="P250" i="7"/>
  <c r="P237" i="7"/>
  <c r="P241" i="7" s="1"/>
  <c r="P198" i="7"/>
  <c r="P263" i="7"/>
  <c r="W263" i="7"/>
  <c r="W237" i="7"/>
  <c r="W250" i="7"/>
  <c r="W198" i="7"/>
  <c r="J251" i="7"/>
  <c r="J199" i="7"/>
  <c r="J238" i="7"/>
  <c r="J211" i="7"/>
  <c r="J215" i="7" s="1"/>
  <c r="S251" i="7"/>
  <c r="S238" i="7"/>
  <c r="S199" i="7"/>
  <c r="S202" i="7" s="1"/>
  <c r="S211" i="7"/>
  <c r="S215" i="7" s="1"/>
  <c r="E90" i="7"/>
  <c r="E88" i="7"/>
  <c r="E68" i="7"/>
  <c r="E66" i="7"/>
  <c r="E48" i="7"/>
  <c r="M90" i="7"/>
  <c r="M88" i="7"/>
  <c r="M68" i="7"/>
  <c r="M66" i="7"/>
  <c r="M48" i="7"/>
  <c r="M159" i="7"/>
  <c r="M163" i="7" s="1"/>
  <c r="P264" i="7"/>
  <c r="P224" i="7"/>
  <c r="P228" i="7" s="1"/>
  <c r="P276" i="7"/>
  <c r="P280" i="7" s="1"/>
  <c r="D177" i="7"/>
  <c r="D180" i="7" s="1"/>
  <c r="D178" i="7"/>
  <c r="K178" i="7"/>
  <c r="K177" i="7"/>
  <c r="K180" i="7" s="1"/>
  <c r="G191" i="7"/>
  <c r="G192" i="7" s="1"/>
  <c r="N185" i="7"/>
  <c r="N189" i="7" s="1"/>
  <c r="V190" i="7"/>
  <c r="V193" i="7" s="1"/>
  <c r="V191" i="7"/>
  <c r="V192" i="7" s="1"/>
  <c r="M36" i="7"/>
  <c r="M49" i="7"/>
  <c r="M65" i="7"/>
  <c r="P86" i="7"/>
  <c r="S87" i="7"/>
  <c r="M89" i="7"/>
  <c r="G91" i="7"/>
  <c r="S91" i="7"/>
  <c r="E93" i="7"/>
  <c r="S133" i="7"/>
  <c r="S137" i="7" s="1"/>
  <c r="P178" i="7"/>
  <c r="K198" i="7"/>
  <c r="V199" i="7"/>
  <c r="G238" i="7"/>
  <c r="V263" i="7"/>
  <c r="D276" i="7"/>
  <c r="D280" i="7" s="1"/>
  <c r="J298" i="7"/>
  <c r="J301" i="7" s="1"/>
  <c r="J299" i="7"/>
  <c r="J300" i="7" s="1"/>
  <c r="P299" i="7"/>
  <c r="P300" i="7" s="1"/>
  <c r="W139" i="8"/>
  <c r="W138" i="8"/>
  <c r="W141" i="8" s="1"/>
  <c r="M224" i="7"/>
  <c r="M228" i="7" s="1"/>
  <c r="M276" i="7"/>
  <c r="M280" i="7" s="1"/>
  <c r="M107" i="8"/>
  <c r="M111" i="8" s="1"/>
  <c r="M67" i="8"/>
  <c r="M49" i="8"/>
  <c r="M36" i="8"/>
  <c r="M88" i="8"/>
  <c r="W65" i="8"/>
  <c r="W51" i="8"/>
  <c r="W86" i="8"/>
  <c r="M601" i="8"/>
  <c r="M575" i="8"/>
  <c r="M579" i="8" s="1"/>
  <c r="M537" i="8"/>
  <c r="M498" i="8"/>
  <c r="M524" i="8"/>
  <c r="M485" i="8"/>
  <c r="M472" i="8"/>
  <c r="M276" i="8"/>
  <c r="M280" i="8" s="1"/>
  <c r="F130" i="4" s="1"/>
  <c r="M263" i="8"/>
  <c r="M267" i="8" s="1"/>
  <c r="F129" i="4" s="1"/>
  <c r="M250" i="8"/>
  <c r="M254" i="8" s="1"/>
  <c r="M238" i="8"/>
  <c r="M355" i="8"/>
  <c r="M511" i="8"/>
  <c r="M381" i="8"/>
  <c r="D627" i="8"/>
  <c r="D631" i="8" s="1"/>
  <c r="C164" i="4" s="1"/>
  <c r="D588" i="8"/>
  <c r="D592" i="8" s="1"/>
  <c r="C163" i="4" s="1"/>
  <c r="D614" i="8"/>
  <c r="D618" i="8" s="1"/>
  <c r="D341" i="8"/>
  <c r="D345" i="8" s="1"/>
  <c r="C133" i="4" s="1"/>
  <c r="D315" i="8"/>
  <c r="D319" i="8" s="1"/>
  <c r="C150" i="4" s="1"/>
  <c r="D289" i="8"/>
  <c r="D293" i="8" s="1"/>
  <c r="D368" i="8"/>
  <c r="D328" i="8"/>
  <c r="D332" i="8" s="1"/>
  <c r="D302" i="8"/>
  <c r="D306" i="8" s="1"/>
  <c r="N393" i="8"/>
  <c r="N397" i="8" s="1"/>
  <c r="N185" i="8"/>
  <c r="N189" i="8" s="1"/>
  <c r="P217" i="8"/>
  <c r="P218" i="8" s="1"/>
  <c r="P216" i="8"/>
  <c r="P219" i="8" s="1"/>
  <c r="D36" i="8"/>
  <c r="P191" i="8"/>
  <c r="P190" i="8"/>
  <c r="P193" i="8" s="1"/>
  <c r="K46" i="7"/>
  <c r="W46" i="7"/>
  <c r="K85" i="7"/>
  <c r="W85" i="7"/>
  <c r="G224" i="7"/>
  <c r="G228" i="7" s="1"/>
  <c r="G276" i="7"/>
  <c r="G280" i="7" s="1"/>
  <c r="D299" i="7"/>
  <c r="D300" i="7" s="1"/>
  <c r="T299" i="7"/>
  <c r="T300" i="7" s="1"/>
  <c r="E458" i="8"/>
  <c r="E462" i="8" s="1"/>
  <c r="E198" i="8"/>
  <c r="E202" i="8" s="1"/>
  <c r="E211" i="8"/>
  <c r="E215" i="8" s="1"/>
  <c r="Q601" i="8"/>
  <c r="Q524" i="8"/>
  <c r="Q575" i="8"/>
  <c r="Q579" i="8" s="1"/>
  <c r="Q511" i="8"/>
  <c r="Q485" i="8"/>
  <c r="Q498" i="8"/>
  <c r="Q472" i="8"/>
  <c r="Q537" i="8"/>
  <c r="Q276" i="8"/>
  <c r="Q280" i="8" s="1"/>
  <c r="AH130" i="4" s="1"/>
  <c r="Q263" i="8"/>
  <c r="Q267" i="8" s="1"/>
  <c r="AH129" i="4" s="1"/>
  <c r="Q250" i="8"/>
  <c r="Q254" i="8" s="1"/>
  <c r="Q238" i="8"/>
  <c r="Q381" i="8"/>
  <c r="Q355" i="8"/>
  <c r="G107" i="8"/>
  <c r="G111" i="8" s="1"/>
  <c r="G67" i="8"/>
  <c r="G49" i="8"/>
  <c r="G36" i="8"/>
  <c r="G88" i="8"/>
  <c r="E89" i="8"/>
  <c r="E120" i="8"/>
  <c r="E124" i="8" s="1"/>
  <c r="M120" i="8"/>
  <c r="M124" i="8" s="1"/>
  <c r="M89" i="8"/>
  <c r="P86" i="8"/>
  <c r="P65" i="8"/>
  <c r="P51" i="8"/>
  <c r="P133" i="8"/>
  <c r="P137" i="8" s="1"/>
  <c r="L50" i="4" s="1"/>
  <c r="E601" i="8"/>
  <c r="E511" i="8"/>
  <c r="E485" i="8"/>
  <c r="E575" i="8"/>
  <c r="E579" i="8" s="1"/>
  <c r="E524" i="8"/>
  <c r="E498" i="8"/>
  <c r="E472" i="8"/>
  <c r="E537" i="8"/>
  <c r="E276" i="8"/>
  <c r="E280" i="8" s="1"/>
  <c r="Y130" i="4" s="1"/>
  <c r="E263" i="8"/>
  <c r="E267" i="8" s="1"/>
  <c r="Y129" i="4" s="1"/>
  <c r="E250" i="8"/>
  <c r="E254" i="8" s="1"/>
  <c r="E238" i="8"/>
  <c r="E381" i="8"/>
  <c r="E355" i="8"/>
  <c r="P562" i="8"/>
  <c r="P566" i="8" s="1"/>
  <c r="P445" i="8"/>
  <c r="P449" i="8" s="1"/>
  <c r="P432" i="8"/>
  <c r="P436" i="8" s="1"/>
  <c r="P419" i="8"/>
  <c r="P423" i="8" s="1"/>
  <c r="P406" i="8"/>
  <c r="P410" i="8" s="1"/>
  <c r="P94" i="8"/>
  <c r="P92" i="8"/>
  <c r="P72" i="8"/>
  <c r="P70" i="8"/>
  <c r="P48" i="8"/>
  <c r="P172" i="8"/>
  <c r="P176" i="8" s="1"/>
  <c r="P93" i="8"/>
  <c r="P91" i="8"/>
  <c r="P71" i="8"/>
  <c r="P69" i="8"/>
  <c r="P47" i="8"/>
  <c r="G185" i="8"/>
  <c r="G189" i="8" s="1"/>
  <c r="G393" i="8"/>
  <c r="G397" i="8" s="1"/>
  <c r="Q458" i="8"/>
  <c r="Q462" i="8" s="1"/>
  <c r="Q198" i="8"/>
  <c r="Q202" i="8" s="1"/>
  <c r="Q211" i="8"/>
  <c r="Q215" i="8" s="1"/>
  <c r="D47" i="7"/>
  <c r="J47" i="7"/>
  <c r="P47" i="7"/>
  <c r="V47" i="7"/>
  <c r="D65" i="7"/>
  <c r="J65" i="7"/>
  <c r="P65" i="7"/>
  <c r="V65" i="7"/>
  <c r="D67" i="7"/>
  <c r="J67" i="7"/>
  <c r="P67" i="7"/>
  <c r="V67" i="7"/>
  <c r="D87" i="7"/>
  <c r="J87" i="7"/>
  <c r="P87" i="7"/>
  <c r="V87" i="7"/>
  <c r="D89" i="7"/>
  <c r="J89" i="7"/>
  <c r="P89" i="7"/>
  <c r="V89" i="7"/>
  <c r="H46" i="8"/>
  <c r="T46" i="8"/>
  <c r="S107" i="8"/>
  <c r="S111" i="8" s="1"/>
  <c r="S67" i="8"/>
  <c r="S49" i="8"/>
  <c r="S36" i="8"/>
  <c r="S88" i="8"/>
  <c r="P159" i="8"/>
  <c r="P163" i="8" s="1"/>
  <c r="L51" i="4" s="1"/>
  <c r="P90" i="8"/>
  <c r="P68" i="8"/>
  <c r="Q85" i="8"/>
  <c r="Q64" i="8"/>
  <c r="G133" i="8"/>
  <c r="G137" i="8" s="1"/>
  <c r="I50" i="4" s="1"/>
  <c r="G65" i="8"/>
  <c r="G51" i="8"/>
  <c r="G86" i="8"/>
  <c r="S602" i="8"/>
  <c r="S549" i="8"/>
  <c r="S553" i="8" s="1"/>
  <c r="R162" i="4" s="1"/>
  <c r="S510" i="8"/>
  <c r="S484" i="8"/>
  <c r="S536" i="8"/>
  <c r="S523" i="8"/>
  <c r="S497" i="8"/>
  <c r="S471" i="8"/>
  <c r="S380" i="8"/>
  <c r="S354" i="8"/>
  <c r="S367" i="8"/>
  <c r="S237" i="8"/>
  <c r="S627" i="8"/>
  <c r="S631" i="8" s="1"/>
  <c r="R164" i="4" s="1"/>
  <c r="S614" i="8"/>
  <c r="S618" i="8" s="1"/>
  <c r="S588" i="8"/>
  <c r="S592" i="8" s="1"/>
  <c r="R163" i="4" s="1"/>
  <c r="S368" i="8"/>
  <c r="S341" i="8"/>
  <c r="S345" i="8" s="1"/>
  <c r="R133" i="4" s="1"/>
  <c r="S328" i="8"/>
  <c r="S332" i="8" s="1"/>
  <c r="S315" i="8"/>
  <c r="S319" i="8" s="1"/>
  <c r="R150" i="4" s="1"/>
  <c r="S302" i="8"/>
  <c r="S306" i="8" s="1"/>
  <c r="S289" i="8"/>
  <c r="S293" i="8" s="1"/>
  <c r="J458" i="8"/>
  <c r="J462" i="8" s="1"/>
  <c r="J211" i="8"/>
  <c r="J215" i="8" s="1"/>
  <c r="J198" i="8"/>
  <c r="J202" i="8" s="1"/>
  <c r="D217" i="8"/>
  <c r="D218" i="8" s="1"/>
  <c r="D216" i="8"/>
  <c r="D219" i="8" s="1"/>
  <c r="K36" i="8"/>
  <c r="G120" i="8"/>
  <c r="G124" i="8" s="1"/>
  <c r="G89" i="8"/>
  <c r="P120" i="8"/>
  <c r="P124" i="8" s="1"/>
  <c r="P89" i="8"/>
  <c r="J90" i="8"/>
  <c r="J68" i="8"/>
  <c r="S159" i="8"/>
  <c r="S163" i="8" s="1"/>
  <c r="R51" i="4" s="1"/>
  <c r="S90" i="8"/>
  <c r="S68" i="8"/>
  <c r="E46" i="8"/>
  <c r="D64" i="8"/>
  <c r="D85" i="8"/>
  <c r="S85" i="8"/>
  <c r="S64" i="8"/>
  <c r="J86" i="8"/>
  <c r="J133" i="8"/>
  <c r="J137" i="8" s="1"/>
  <c r="O50" i="4" s="1"/>
  <c r="J65" i="8"/>
  <c r="J51" i="8"/>
  <c r="D602" i="8"/>
  <c r="D536" i="8"/>
  <c r="D523" i="8"/>
  <c r="D497" i="8"/>
  <c r="D549" i="8"/>
  <c r="D553" i="8" s="1"/>
  <c r="C162" i="4" s="1"/>
  <c r="D510" i="8"/>
  <c r="D471" i="8"/>
  <c r="D484" i="8"/>
  <c r="D367" i="8"/>
  <c r="D371" i="8" s="1"/>
  <c r="D237" i="8"/>
  <c r="D380" i="8"/>
  <c r="D354" i="8"/>
  <c r="M602" i="8"/>
  <c r="M549" i="8"/>
  <c r="M553" i="8" s="1"/>
  <c r="F162" i="4" s="1"/>
  <c r="M536" i="8"/>
  <c r="M540" i="8" s="1"/>
  <c r="F161" i="4" s="1"/>
  <c r="M510" i="8"/>
  <c r="M484" i="8"/>
  <c r="M523" i="8"/>
  <c r="M471" i="8"/>
  <c r="M475" i="8" s="1"/>
  <c r="F156" i="4" s="1"/>
  <c r="M380" i="8"/>
  <c r="M354" i="8"/>
  <c r="M497" i="8"/>
  <c r="M367" i="8"/>
  <c r="G575" i="8"/>
  <c r="G579" i="8" s="1"/>
  <c r="G537" i="8"/>
  <c r="G524" i="8"/>
  <c r="G498" i="8"/>
  <c r="G511" i="8"/>
  <c r="G601" i="8"/>
  <c r="G472" i="8"/>
  <c r="G485" i="8"/>
  <c r="G276" i="8"/>
  <c r="G280" i="8" s="1"/>
  <c r="I130" i="4" s="1"/>
  <c r="G263" i="8"/>
  <c r="G267" i="8" s="1"/>
  <c r="I129" i="4" s="1"/>
  <c r="G250" i="8"/>
  <c r="G254" i="8" s="1"/>
  <c r="G238" i="8"/>
  <c r="G381" i="8"/>
  <c r="G355" i="8"/>
  <c r="P601" i="8"/>
  <c r="P537" i="8"/>
  <c r="P524" i="8"/>
  <c r="P511" i="8"/>
  <c r="P485" i="8"/>
  <c r="P472" i="8"/>
  <c r="P575" i="8"/>
  <c r="P579" i="8" s="1"/>
  <c r="P498" i="8"/>
  <c r="P381" i="8"/>
  <c r="P355" i="8"/>
  <c r="P263" i="8"/>
  <c r="P267" i="8" s="1"/>
  <c r="L129" i="4" s="1"/>
  <c r="P238" i="8"/>
  <c r="P276" i="8"/>
  <c r="P280" i="8" s="1"/>
  <c r="L130" i="4" s="1"/>
  <c r="BD130" i="4" s="1"/>
  <c r="P250" i="8"/>
  <c r="P254" i="8" s="1"/>
  <c r="J562" i="8"/>
  <c r="J566" i="8" s="1"/>
  <c r="J445" i="8"/>
  <c r="J449" i="8" s="1"/>
  <c r="J432" i="8"/>
  <c r="J436" i="8" s="1"/>
  <c r="J419" i="8"/>
  <c r="J423" i="8" s="1"/>
  <c r="J406" i="8"/>
  <c r="J410" i="8" s="1"/>
  <c r="J94" i="8"/>
  <c r="J92" i="8"/>
  <c r="J72" i="8"/>
  <c r="J70" i="8"/>
  <c r="J48" i="8"/>
  <c r="J93" i="8"/>
  <c r="J91" i="8"/>
  <c r="J71" i="8"/>
  <c r="J69" i="8"/>
  <c r="S562" i="8"/>
  <c r="S566" i="8" s="1"/>
  <c r="S445" i="8"/>
  <c r="S449" i="8" s="1"/>
  <c r="S432" i="8"/>
  <c r="S436" i="8" s="1"/>
  <c r="S406" i="8"/>
  <c r="S410" i="8" s="1"/>
  <c r="S419" i="8"/>
  <c r="S423" i="8" s="1"/>
  <c r="S172" i="8"/>
  <c r="S176" i="8" s="1"/>
  <c r="S93" i="8"/>
  <c r="S91" i="8"/>
  <c r="S71" i="8"/>
  <c r="S69" i="8"/>
  <c r="S47" i="8"/>
  <c r="S94" i="8"/>
  <c r="S92" i="8"/>
  <c r="S72" i="8"/>
  <c r="S70" i="8"/>
  <c r="M627" i="8"/>
  <c r="M631" i="8" s="1"/>
  <c r="F164" i="4" s="1"/>
  <c r="M614" i="8"/>
  <c r="M618" i="8" s="1"/>
  <c r="M588" i="8"/>
  <c r="M592" i="8" s="1"/>
  <c r="F163" i="4" s="1"/>
  <c r="M368" i="8"/>
  <c r="M341" i="8"/>
  <c r="M345" i="8" s="1"/>
  <c r="F133" i="4" s="1"/>
  <c r="M328" i="8"/>
  <c r="M332" i="8" s="1"/>
  <c r="M315" i="8"/>
  <c r="M319" i="8" s="1"/>
  <c r="F150" i="4" s="1"/>
  <c r="M302" i="8"/>
  <c r="M306" i="8" s="1"/>
  <c r="M289" i="8"/>
  <c r="M293" i="8" s="1"/>
  <c r="V614" i="8"/>
  <c r="V618" i="8" s="1"/>
  <c r="V588" i="8"/>
  <c r="V592" i="8" s="1"/>
  <c r="U163" i="4" s="1"/>
  <c r="V627" i="8"/>
  <c r="V631" i="8" s="1"/>
  <c r="U164" i="4" s="1"/>
  <c r="V368" i="8"/>
  <c r="V328" i="8"/>
  <c r="V332" i="8" s="1"/>
  <c r="V302" i="8"/>
  <c r="V306" i="8" s="1"/>
  <c r="V341" i="8"/>
  <c r="V345" i="8" s="1"/>
  <c r="U133" i="4" s="1"/>
  <c r="V315" i="8"/>
  <c r="V319" i="8" s="1"/>
  <c r="U150" i="4" s="1"/>
  <c r="V289" i="8"/>
  <c r="V293" i="8" s="1"/>
  <c r="D458" i="8"/>
  <c r="D462" i="8" s="1"/>
  <c r="D198" i="8"/>
  <c r="D202" i="8" s="1"/>
  <c r="S458" i="8"/>
  <c r="S462" i="8" s="1"/>
  <c r="S211" i="8"/>
  <c r="S215" i="8" s="1"/>
  <c r="S198" i="8"/>
  <c r="S202" i="8" s="1"/>
  <c r="J172" i="8"/>
  <c r="J176" i="8" s="1"/>
  <c r="N46" i="8"/>
  <c r="D88" i="8"/>
  <c r="D67" i="8"/>
  <c r="J107" i="8"/>
  <c r="J111" i="8" s="1"/>
  <c r="J88" i="8"/>
  <c r="J67" i="8"/>
  <c r="P88" i="8"/>
  <c r="P107" i="8"/>
  <c r="P111" i="8" s="1"/>
  <c r="P67" i="8"/>
  <c r="P49" i="8"/>
  <c r="V88" i="8"/>
  <c r="V107" i="8"/>
  <c r="V111" i="8" s="1"/>
  <c r="V67" i="8"/>
  <c r="V49" i="8"/>
  <c r="J120" i="8"/>
  <c r="J124" i="8" s="1"/>
  <c r="J89" i="8"/>
  <c r="D90" i="8"/>
  <c r="D68" i="8"/>
  <c r="D159" i="8"/>
  <c r="D163" i="8" s="1"/>
  <c r="C51" i="4" s="1"/>
  <c r="M159" i="8"/>
  <c r="M163" i="8" s="1"/>
  <c r="F51" i="4" s="1"/>
  <c r="M90" i="8"/>
  <c r="M68" i="8"/>
  <c r="W46" i="8"/>
  <c r="M85" i="8"/>
  <c r="M64" i="8"/>
  <c r="V64" i="8"/>
  <c r="V85" i="8"/>
  <c r="D86" i="8"/>
  <c r="D133" i="8"/>
  <c r="D137" i="8" s="1"/>
  <c r="D65" i="8"/>
  <c r="D51" i="8"/>
  <c r="S133" i="8"/>
  <c r="S137" i="8" s="1"/>
  <c r="R50" i="4" s="1"/>
  <c r="S65" i="8"/>
  <c r="S51" i="8"/>
  <c r="S86" i="8"/>
  <c r="G602" i="8"/>
  <c r="G549" i="8"/>
  <c r="G553" i="8" s="1"/>
  <c r="I162" i="4" s="1"/>
  <c r="G510" i="8"/>
  <c r="G484" i="8"/>
  <c r="G536" i="8"/>
  <c r="G497" i="8"/>
  <c r="G471" i="8"/>
  <c r="G380" i="8"/>
  <c r="G354" i="8"/>
  <c r="G523" i="8"/>
  <c r="G367" i="8"/>
  <c r="G237" i="8"/>
  <c r="V536" i="8"/>
  <c r="V602" i="8"/>
  <c r="V549" i="8"/>
  <c r="V553" i="8" s="1"/>
  <c r="U162" i="4" s="1"/>
  <c r="V523" i="8"/>
  <c r="V497" i="8"/>
  <c r="V484" i="8"/>
  <c r="V471" i="8"/>
  <c r="V510" i="8"/>
  <c r="V367" i="8"/>
  <c r="V237" i="8"/>
  <c r="V354" i="8"/>
  <c r="V380" i="8"/>
  <c r="J601" i="8"/>
  <c r="J575" i="8"/>
  <c r="J579" i="8" s="1"/>
  <c r="J511" i="8"/>
  <c r="J485" i="8"/>
  <c r="J537" i="8"/>
  <c r="J498" i="8"/>
  <c r="J472" i="8"/>
  <c r="J524" i="8"/>
  <c r="J381" i="8"/>
  <c r="J355" i="8"/>
  <c r="J276" i="8"/>
  <c r="J280" i="8" s="1"/>
  <c r="O130" i="4" s="1"/>
  <c r="J250" i="8"/>
  <c r="J254" i="8" s="1"/>
  <c r="J263" i="8"/>
  <c r="J267" i="8" s="1"/>
  <c r="O129" i="4" s="1"/>
  <c r="J238" i="8"/>
  <c r="D562" i="8"/>
  <c r="D566" i="8" s="1"/>
  <c r="D445" i="8"/>
  <c r="D449" i="8" s="1"/>
  <c r="D432" i="8"/>
  <c r="D436" i="8" s="1"/>
  <c r="D419" i="8"/>
  <c r="D423" i="8" s="1"/>
  <c r="D406" i="8"/>
  <c r="D410" i="8" s="1"/>
  <c r="D94" i="8"/>
  <c r="D92" i="8"/>
  <c r="D72" i="8"/>
  <c r="D70" i="8"/>
  <c r="D48" i="8"/>
  <c r="D172" i="8"/>
  <c r="D176" i="8" s="1"/>
  <c r="D93" i="8"/>
  <c r="D91" i="8"/>
  <c r="D71" i="8"/>
  <c r="D69" i="8"/>
  <c r="M562" i="8"/>
  <c r="M566" i="8" s="1"/>
  <c r="M445" i="8"/>
  <c r="M449" i="8" s="1"/>
  <c r="M419" i="8"/>
  <c r="M423" i="8" s="1"/>
  <c r="M432" i="8"/>
  <c r="M436" i="8" s="1"/>
  <c r="M172" i="8"/>
  <c r="M176" i="8" s="1"/>
  <c r="M93" i="8"/>
  <c r="M91" i="8"/>
  <c r="M71" i="8"/>
  <c r="M69" i="8"/>
  <c r="M47" i="8"/>
  <c r="M406" i="8"/>
  <c r="M410" i="8" s="1"/>
  <c r="M94" i="8"/>
  <c r="M92" i="8"/>
  <c r="M72" i="8"/>
  <c r="M70" i="8"/>
  <c r="G627" i="8"/>
  <c r="G631" i="8" s="1"/>
  <c r="I164" i="4" s="1"/>
  <c r="G614" i="8"/>
  <c r="G618" i="8" s="1"/>
  <c r="G588" i="8"/>
  <c r="G592" i="8" s="1"/>
  <c r="I163" i="4" s="1"/>
  <c r="G368" i="8"/>
  <c r="G341" i="8"/>
  <c r="G345" i="8" s="1"/>
  <c r="I133" i="4" s="1"/>
  <c r="G328" i="8"/>
  <c r="G332" i="8" s="1"/>
  <c r="G315" i="8"/>
  <c r="G319" i="8" s="1"/>
  <c r="I150" i="4" s="1"/>
  <c r="G302" i="8"/>
  <c r="G306" i="8" s="1"/>
  <c r="G289" i="8"/>
  <c r="G293" i="8" s="1"/>
  <c r="P627" i="8"/>
  <c r="P631" i="8" s="1"/>
  <c r="L164" i="4" s="1"/>
  <c r="P614" i="8"/>
  <c r="P618" i="8" s="1"/>
  <c r="P588" i="8"/>
  <c r="P592" i="8" s="1"/>
  <c r="L163" i="4" s="1"/>
  <c r="P341" i="8"/>
  <c r="P345" i="8" s="1"/>
  <c r="L133" i="4" s="1"/>
  <c r="P315" i="8"/>
  <c r="P319" i="8" s="1"/>
  <c r="L150" i="4" s="1"/>
  <c r="P289" i="8"/>
  <c r="P293" i="8" s="1"/>
  <c r="P368" i="8"/>
  <c r="P328" i="8"/>
  <c r="P332" i="8" s="1"/>
  <c r="P302" i="8"/>
  <c r="P306" i="8" s="1"/>
  <c r="J393" i="8"/>
  <c r="J397" i="8" s="1"/>
  <c r="J185" i="8"/>
  <c r="J189" i="8" s="1"/>
  <c r="S185" i="8"/>
  <c r="S189" i="8" s="1"/>
  <c r="S393" i="8"/>
  <c r="S397" i="8" s="1"/>
  <c r="M458" i="8"/>
  <c r="M462" i="8" s="1"/>
  <c r="M211" i="8"/>
  <c r="M215" i="8" s="1"/>
  <c r="M198" i="8"/>
  <c r="M202" i="8" s="1"/>
  <c r="V463" i="8"/>
  <c r="V466" i="8" s="1"/>
  <c r="V464" i="8"/>
  <c r="V465" i="8" s="1"/>
  <c r="J36" i="8"/>
  <c r="V36" i="8"/>
  <c r="D47" i="8"/>
  <c r="S48" i="8"/>
  <c r="J49" i="8"/>
  <c r="D107" i="8"/>
  <c r="D111" i="8" s="1"/>
  <c r="J159" i="8"/>
  <c r="J163" i="8" s="1"/>
  <c r="O51" i="4" s="1"/>
  <c r="M237" i="8"/>
  <c r="K67" i="8"/>
  <c r="K49" i="8"/>
  <c r="D120" i="8"/>
  <c r="D124" i="8" s="1"/>
  <c r="D89" i="8"/>
  <c r="K120" i="8"/>
  <c r="K124" i="8" s="1"/>
  <c r="K89" i="8"/>
  <c r="S120" i="8"/>
  <c r="S124" i="8" s="1"/>
  <c r="S89" i="8"/>
  <c r="G159" i="8"/>
  <c r="G163" i="8" s="1"/>
  <c r="I51" i="4" s="1"/>
  <c r="G90" i="8"/>
  <c r="G68" i="8"/>
  <c r="V90" i="8"/>
  <c r="V68" i="8"/>
  <c r="V159" i="8"/>
  <c r="V163" i="8" s="1"/>
  <c r="U51" i="4" s="1"/>
  <c r="Q46" i="8"/>
  <c r="G85" i="8"/>
  <c r="G64" i="8"/>
  <c r="P64" i="8"/>
  <c r="P85" i="8"/>
  <c r="M133" i="8"/>
  <c r="M137" i="8" s="1"/>
  <c r="F50" i="4" s="1"/>
  <c r="M65" i="8"/>
  <c r="M51" i="8"/>
  <c r="M86" i="8"/>
  <c r="V133" i="8"/>
  <c r="V137" i="8" s="1"/>
  <c r="U50" i="4" s="1"/>
  <c r="BM50" i="4" s="1"/>
  <c r="V86" i="8"/>
  <c r="V65" i="8"/>
  <c r="V51" i="8"/>
  <c r="P602" i="8"/>
  <c r="P536" i="8"/>
  <c r="P523" i="8"/>
  <c r="P497" i="8"/>
  <c r="P549" i="8"/>
  <c r="P553" i="8" s="1"/>
  <c r="L162" i="4" s="1"/>
  <c r="P471" i="8"/>
  <c r="P510" i="8"/>
  <c r="P484" i="8"/>
  <c r="P367" i="8"/>
  <c r="P237" i="8"/>
  <c r="P380" i="8"/>
  <c r="P354" i="8"/>
  <c r="D601" i="8"/>
  <c r="D537" i="8"/>
  <c r="D511" i="8"/>
  <c r="D485" i="8"/>
  <c r="D575" i="8"/>
  <c r="D579" i="8" s="1"/>
  <c r="D524" i="8"/>
  <c r="D498" i="8"/>
  <c r="D381" i="8"/>
  <c r="D355" i="8"/>
  <c r="D472" i="8"/>
  <c r="D263" i="8"/>
  <c r="D267" i="8" s="1"/>
  <c r="C129" i="4" s="1"/>
  <c r="D238" i="8"/>
  <c r="D276" i="8"/>
  <c r="D280" i="8" s="1"/>
  <c r="C130" i="4" s="1"/>
  <c r="D250" i="8"/>
  <c r="D254" i="8" s="1"/>
  <c r="S575" i="8"/>
  <c r="S579" i="8" s="1"/>
  <c r="S537" i="8"/>
  <c r="S498" i="8"/>
  <c r="S601" i="8"/>
  <c r="S524" i="8"/>
  <c r="S511" i="8"/>
  <c r="S472" i="8"/>
  <c r="S276" i="8"/>
  <c r="S280" i="8" s="1"/>
  <c r="R130" i="4" s="1"/>
  <c r="S263" i="8"/>
  <c r="S267" i="8" s="1"/>
  <c r="R129" i="4" s="1"/>
  <c r="S250" i="8"/>
  <c r="S254" i="8" s="1"/>
  <c r="S238" i="8"/>
  <c r="S485" i="8"/>
  <c r="S381" i="8"/>
  <c r="S355" i="8"/>
  <c r="G562" i="8"/>
  <c r="G566" i="8" s="1"/>
  <c r="G445" i="8"/>
  <c r="G449" i="8" s="1"/>
  <c r="G432" i="8"/>
  <c r="G436" i="8" s="1"/>
  <c r="G406" i="8"/>
  <c r="G410" i="8" s="1"/>
  <c r="G172" i="8"/>
  <c r="G176" i="8" s="1"/>
  <c r="G419" i="8"/>
  <c r="G423" i="8" s="1"/>
  <c r="G93" i="8"/>
  <c r="G91" i="8"/>
  <c r="G71" i="8"/>
  <c r="G69" i="8"/>
  <c r="G47" i="8"/>
  <c r="G94" i="8"/>
  <c r="G92" i="8"/>
  <c r="G72" i="8"/>
  <c r="G70" i="8"/>
  <c r="V562" i="8"/>
  <c r="V566" i="8" s="1"/>
  <c r="V445" i="8"/>
  <c r="V449" i="8" s="1"/>
  <c r="V432" i="8"/>
  <c r="V436" i="8" s="1"/>
  <c r="V419" i="8"/>
  <c r="V423" i="8" s="1"/>
  <c r="V406" i="8"/>
  <c r="V410" i="8" s="1"/>
  <c r="V94" i="8"/>
  <c r="V92" i="8"/>
  <c r="V72" i="8"/>
  <c r="V70" i="8"/>
  <c r="V48" i="8"/>
  <c r="V93" i="8"/>
  <c r="V91" i="8"/>
  <c r="V71" i="8"/>
  <c r="V69" i="8"/>
  <c r="J614" i="8"/>
  <c r="J618" i="8" s="1"/>
  <c r="J627" i="8"/>
  <c r="J631" i="8" s="1"/>
  <c r="O164" i="4" s="1"/>
  <c r="J588" i="8"/>
  <c r="J592" i="8" s="1"/>
  <c r="O163" i="4" s="1"/>
  <c r="J368" i="8"/>
  <c r="J328" i="8"/>
  <c r="J332" i="8" s="1"/>
  <c r="J302" i="8"/>
  <c r="J306" i="8" s="1"/>
  <c r="J341" i="8"/>
  <c r="J345" i="8" s="1"/>
  <c r="O133" i="4" s="1"/>
  <c r="J315" i="8"/>
  <c r="J319" i="8" s="1"/>
  <c r="O150" i="4" s="1"/>
  <c r="J289" i="8"/>
  <c r="J293" i="8" s="1"/>
  <c r="D398" i="8"/>
  <c r="D401" i="8" s="1"/>
  <c r="D399" i="8"/>
  <c r="D400" i="8" s="1"/>
  <c r="M393" i="8"/>
  <c r="M397" i="8" s="1"/>
  <c r="M185" i="8"/>
  <c r="M189" i="8" s="1"/>
  <c r="G458" i="8"/>
  <c r="G462" i="8" s="1"/>
  <c r="G211" i="8"/>
  <c r="G215" i="8" s="1"/>
  <c r="G198" i="8"/>
  <c r="G202" i="8" s="1"/>
  <c r="P458" i="8"/>
  <c r="P462" i="8" s="1"/>
  <c r="P198" i="8"/>
  <c r="P202" i="8" s="1"/>
  <c r="K107" i="8"/>
  <c r="K111" i="8" s="1"/>
  <c r="D185" i="8"/>
  <c r="D189" i="8" s="1"/>
  <c r="V204" i="8"/>
  <c r="V203" i="8"/>
  <c r="V206" i="8" s="1"/>
  <c r="V211" i="8"/>
  <c r="V215" i="8" s="1"/>
  <c r="H652" i="8"/>
  <c r="T652" i="8"/>
  <c r="D650" i="8"/>
  <c r="D651" i="8" s="1"/>
  <c r="J650" i="8"/>
  <c r="J651" i="8" s="1"/>
  <c r="J649" i="8"/>
  <c r="J652" i="8" s="1"/>
  <c r="P650" i="8"/>
  <c r="P651" i="8" s="1"/>
  <c r="V650" i="8"/>
  <c r="V651" i="8" s="1"/>
  <c r="V649" i="8"/>
  <c r="V652" i="8" s="1"/>
  <c r="M649" i="8"/>
  <c r="M652" i="8" s="1"/>
  <c r="M650" i="8"/>
  <c r="M651" i="8" s="1"/>
  <c r="D649" i="8"/>
  <c r="D652" i="8" s="1"/>
  <c r="N652" i="8"/>
  <c r="P649" i="8"/>
  <c r="P652" i="8" s="1"/>
  <c r="G652" i="8"/>
  <c r="S652" i="8"/>
  <c r="E650" i="8"/>
  <c r="E651" i="8" s="1"/>
  <c r="K650" i="8"/>
  <c r="K651" i="8" s="1"/>
  <c r="Q650" i="8"/>
  <c r="Q651" i="8" s="1"/>
  <c r="W650" i="8"/>
  <c r="W651" i="8" s="1"/>
  <c r="E649" i="8"/>
  <c r="E652" i="8" s="1"/>
  <c r="Q649" i="8"/>
  <c r="Q652" i="8" s="1"/>
  <c r="K649" i="8"/>
  <c r="K652" i="8" s="1"/>
  <c r="W649" i="8"/>
  <c r="W652" i="8" s="1"/>
  <c r="N650" i="8"/>
  <c r="N651" i="8" s="1"/>
  <c r="AU129" i="4" l="1"/>
  <c r="BA51" i="4"/>
  <c r="AU91" i="4"/>
  <c r="BW91" i="4" s="1"/>
  <c r="BM92" i="4"/>
  <c r="BG133" i="4"/>
  <c r="BD129" i="4"/>
  <c r="T34" i="5"/>
  <c r="BM18" i="4"/>
  <c r="DA18" i="4" s="1"/>
  <c r="V88" i="5"/>
  <c r="V89" i="5" s="1"/>
  <c r="S22" i="5"/>
  <c r="S23" i="5" s="1"/>
  <c r="W88" i="5"/>
  <c r="W89" i="5" s="1"/>
  <c r="S41" i="6"/>
  <c r="S44" i="6" s="1"/>
  <c r="BG150" i="4"/>
  <c r="AU130" i="4"/>
  <c r="BG19" i="4"/>
  <c r="CQ19" i="4" s="1"/>
  <c r="AU92" i="4"/>
  <c r="BG91" i="4"/>
  <c r="CQ91" i="4" s="1"/>
  <c r="BM91" i="4"/>
  <c r="DA91" i="4" s="1"/>
  <c r="BM19" i="4"/>
  <c r="DA19" i="4" s="1"/>
  <c r="AU20" i="4"/>
  <c r="BW20" i="4" s="1"/>
  <c r="K61" i="5"/>
  <c r="K64" i="5" s="1"/>
  <c r="N115" i="4"/>
  <c r="M115" i="4" s="1"/>
  <c r="N111" i="4"/>
  <c r="N114" i="4"/>
  <c r="M114" i="4" s="1"/>
  <c r="N110" i="4"/>
  <c r="N117" i="4"/>
  <c r="M117" i="4" s="1"/>
  <c r="N113" i="4"/>
  <c r="N109" i="4"/>
  <c r="M109" i="4" s="1"/>
  <c r="N116" i="4"/>
  <c r="M116" i="4" s="1"/>
  <c r="N112" i="4"/>
  <c r="M112" i="4" s="1"/>
  <c r="AB117" i="4"/>
  <c r="AB113" i="4"/>
  <c r="AB109" i="4"/>
  <c r="AB116" i="4"/>
  <c r="AB112" i="4"/>
  <c r="AB115" i="4"/>
  <c r="AB111" i="4"/>
  <c r="AB114" i="4"/>
  <c r="AB110" i="4"/>
  <c r="W140" i="8"/>
  <c r="AS50" i="4"/>
  <c r="AR50" i="4" s="1"/>
  <c r="L95" i="4"/>
  <c r="L94" i="4"/>
  <c r="L93" i="4"/>
  <c r="U148" i="4"/>
  <c r="U149" i="4"/>
  <c r="U94" i="4"/>
  <c r="U95" i="4"/>
  <c r="U93" i="4"/>
  <c r="U147" i="4"/>
  <c r="U131" i="4"/>
  <c r="U146" i="4"/>
  <c r="AK100" i="4"/>
  <c r="AK108" i="4"/>
  <c r="AK107" i="4"/>
  <c r="AK104" i="4"/>
  <c r="AK103" i="4"/>
  <c r="AQ122" i="4"/>
  <c r="AQ123" i="4"/>
  <c r="AQ121" i="4"/>
  <c r="AH43" i="4"/>
  <c r="AH41" i="4"/>
  <c r="AH39" i="4"/>
  <c r="AH90" i="4"/>
  <c r="AH44" i="4"/>
  <c r="AH42" i="4"/>
  <c r="AH40" i="4"/>
  <c r="AH38" i="4"/>
  <c r="AQ144" i="4"/>
  <c r="AQ120" i="4"/>
  <c r="AQ145" i="4"/>
  <c r="AQ119" i="4"/>
  <c r="AQ90" i="4"/>
  <c r="AQ44" i="4"/>
  <c r="AQ42" i="4"/>
  <c r="AQ40" i="4"/>
  <c r="AQ38" i="4"/>
  <c r="AQ43" i="4"/>
  <c r="AQ41" i="4"/>
  <c r="AQ39" i="4"/>
  <c r="AE106" i="4"/>
  <c r="AE105" i="4"/>
  <c r="AE102" i="4"/>
  <c r="AE101" i="4"/>
  <c r="AE145" i="4"/>
  <c r="AE144" i="4"/>
  <c r="AE120" i="4"/>
  <c r="AE119" i="4"/>
  <c r="N37" i="4"/>
  <c r="M37" i="4" s="1"/>
  <c r="N33" i="4"/>
  <c r="M33" i="4" s="1"/>
  <c r="N36" i="4"/>
  <c r="N35" i="4"/>
  <c r="M35" i="4" s="1"/>
  <c r="N34" i="4"/>
  <c r="M34" i="4" s="1"/>
  <c r="K306" i="6"/>
  <c r="AM146" i="4"/>
  <c r="AL146" i="4" s="1"/>
  <c r="AM147" i="4"/>
  <c r="AL147" i="4" s="1"/>
  <c r="AM131" i="4"/>
  <c r="AL131" i="4" s="1"/>
  <c r="BM118" i="4"/>
  <c r="W15" i="4"/>
  <c r="W14" i="4"/>
  <c r="V14" i="4" s="1"/>
  <c r="W17" i="4"/>
  <c r="V17" i="4" s="1"/>
  <c r="W13" i="4"/>
  <c r="V13" i="4" s="1"/>
  <c r="W16" i="4"/>
  <c r="T253" i="6"/>
  <c r="AN119" i="4"/>
  <c r="AN145" i="4"/>
  <c r="AN144" i="4"/>
  <c r="AN120" i="4"/>
  <c r="D20" i="4"/>
  <c r="Y166" i="4"/>
  <c r="Y169" i="4"/>
  <c r="Y165" i="4"/>
  <c r="Y168" i="4"/>
  <c r="Y167" i="4"/>
  <c r="AH169" i="4"/>
  <c r="AH167" i="4"/>
  <c r="AH165" i="4"/>
  <c r="AH168" i="4"/>
  <c r="AH166" i="4"/>
  <c r="Y142" i="4"/>
  <c r="Y138" i="4"/>
  <c r="Y134" i="4"/>
  <c r="Y141" i="4"/>
  <c r="Y137" i="4"/>
  <c r="Y140" i="4"/>
  <c r="Y136" i="4"/>
  <c r="Y132" i="4"/>
  <c r="Y139" i="4"/>
  <c r="Y135" i="4"/>
  <c r="N91" i="4"/>
  <c r="M91" i="4" s="1"/>
  <c r="N92" i="4"/>
  <c r="K179" i="7"/>
  <c r="AM92" i="4"/>
  <c r="AL92" i="4" s="1"/>
  <c r="AM91" i="4"/>
  <c r="AL91" i="4" s="1"/>
  <c r="AE91" i="4"/>
  <c r="AE92" i="4"/>
  <c r="BA92" i="4" s="1"/>
  <c r="Q92" i="4"/>
  <c r="BI92" i="4" s="1"/>
  <c r="Q91" i="4"/>
  <c r="P91" i="4" s="1"/>
  <c r="BH91" i="4" s="1"/>
  <c r="E179" i="7"/>
  <c r="AA92" i="4"/>
  <c r="Z92" i="4" s="1"/>
  <c r="AA91" i="4"/>
  <c r="Z91" i="4" s="1"/>
  <c r="AQ106" i="4"/>
  <c r="AQ102" i="4"/>
  <c r="AQ105" i="4"/>
  <c r="AQ101" i="4"/>
  <c r="AK105" i="4"/>
  <c r="AK102" i="4"/>
  <c r="AK101" i="4"/>
  <c r="AK106" i="4"/>
  <c r="AQ146" i="4"/>
  <c r="AQ147" i="4"/>
  <c r="AQ131" i="4"/>
  <c r="W92" i="4"/>
  <c r="W91" i="4"/>
  <c r="AN24" i="4"/>
  <c r="AN21" i="4"/>
  <c r="AN89" i="4"/>
  <c r="AN27" i="4"/>
  <c r="AN26" i="4"/>
  <c r="AN23" i="4"/>
  <c r="AN28" i="4"/>
  <c r="AN25" i="4"/>
  <c r="AN22" i="4"/>
  <c r="BG118" i="4"/>
  <c r="AE147" i="4"/>
  <c r="AE131" i="4"/>
  <c r="AE146" i="4"/>
  <c r="T92" i="4"/>
  <c r="S92" i="4" s="1"/>
  <c r="T91" i="4"/>
  <c r="AE16" i="4"/>
  <c r="AE13" i="4"/>
  <c r="BA13" i="4" s="1"/>
  <c r="CG13" i="4" s="1"/>
  <c r="AE15" i="4"/>
  <c r="AE14" i="4"/>
  <c r="BA14" i="4" s="1"/>
  <c r="CG14" i="4" s="1"/>
  <c r="AE17" i="4"/>
  <c r="K92" i="4"/>
  <c r="K91" i="4"/>
  <c r="J91" i="4" s="1"/>
  <c r="K14" i="4"/>
  <c r="J14" i="4" s="1"/>
  <c r="K17" i="4"/>
  <c r="J17" i="4" s="1"/>
  <c r="K13" i="4"/>
  <c r="K16" i="4"/>
  <c r="J16" i="4" s="1"/>
  <c r="K15" i="4"/>
  <c r="J15" i="4" s="1"/>
  <c r="V165" i="7"/>
  <c r="U90" i="4"/>
  <c r="H92" i="4"/>
  <c r="G92" i="4" s="1"/>
  <c r="H91" i="4"/>
  <c r="G91" i="4" s="1"/>
  <c r="W142" i="4"/>
  <c r="W138" i="4"/>
  <c r="W134" i="4"/>
  <c r="W141" i="4"/>
  <c r="W137" i="4"/>
  <c r="W140" i="4"/>
  <c r="W136" i="4"/>
  <c r="W132" i="4"/>
  <c r="W139" i="4"/>
  <c r="W135" i="4"/>
  <c r="V135" i="4" s="1"/>
  <c r="AK58" i="4"/>
  <c r="AK57" i="4"/>
  <c r="AK59" i="4"/>
  <c r="AK56" i="4"/>
  <c r="AK55" i="4"/>
  <c r="W56" i="4"/>
  <c r="V56" i="4" s="1"/>
  <c r="W59" i="4"/>
  <c r="V59" i="4" s="1"/>
  <c r="W55" i="4"/>
  <c r="W58" i="4"/>
  <c r="V58" i="4" s="1"/>
  <c r="W57" i="4"/>
  <c r="V57" i="4" s="1"/>
  <c r="AH91" i="4"/>
  <c r="BD91" i="4" s="1"/>
  <c r="CL91" i="4" s="1"/>
  <c r="AH92" i="4"/>
  <c r="BD92" i="4" s="1"/>
  <c r="U167" i="4"/>
  <c r="U165" i="4"/>
  <c r="U168" i="4"/>
  <c r="U166" i="4"/>
  <c r="U169" i="4"/>
  <c r="E166" i="7"/>
  <c r="AA44" i="4"/>
  <c r="Z44" i="4" s="1"/>
  <c r="AA42" i="4"/>
  <c r="Z42" i="4" s="1"/>
  <c r="AA40" i="4"/>
  <c r="Z40" i="4" s="1"/>
  <c r="AA38" i="4"/>
  <c r="Z38" i="4" s="1"/>
  <c r="AA90" i="4"/>
  <c r="Z90" i="4" s="1"/>
  <c r="AA43" i="4"/>
  <c r="Z43" i="4" s="1"/>
  <c r="AA41" i="4"/>
  <c r="Z41" i="4" s="1"/>
  <c r="AA39" i="4"/>
  <c r="Z39" i="4" s="1"/>
  <c r="N41" i="4"/>
  <c r="M41" i="4" s="1"/>
  <c r="N90" i="4"/>
  <c r="N44" i="4"/>
  <c r="M44" i="4" s="1"/>
  <c r="N40" i="4"/>
  <c r="N43" i="4"/>
  <c r="M43" i="4" s="1"/>
  <c r="N39" i="4"/>
  <c r="N42" i="4"/>
  <c r="M42" i="4" s="1"/>
  <c r="N38" i="4"/>
  <c r="M38" i="4" s="1"/>
  <c r="AQ108" i="4"/>
  <c r="BM108" i="4" s="1"/>
  <c r="DA108" i="4" s="1"/>
  <c r="AQ104" i="4"/>
  <c r="BM104" i="4" s="1"/>
  <c r="DA104" i="4" s="1"/>
  <c r="AQ100" i="4"/>
  <c r="BM100" i="4" s="1"/>
  <c r="DA100" i="4" s="1"/>
  <c r="AQ107" i="4"/>
  <c r="BM107" i="4" s="1"/>
  <c r="DA107" i="4" s="1"/>
  <c r="AQ103" i="4"/>
  <c r="BM103" i="4" s="1"/>
  <c r="DA103" i="4" s="1"/>
  <c r="AE28" i="4"/>
  <c r="AE24" i="4"/>
  <c r="AE27" i="4"/>
  <c r="AE23" i="4"/>
  <c r="AE26" i="4"/>
  <c r="AE22" i="4"/>
  <c r="AE89" i="4"/>
  <c r="AE25" i="4"/>
  <c r="AE21" i="4"/>
  <c r="W179" i="7"/>
  <c r="AS91" i="4"/>
  <c r="AR91" i="4" s="1"/>
  <c r="AS92" i="4"/>
  <c r="AR92" i="4" s="1"/>
  <c r="AN147" i="4"/>
  <c r="AN131" i="4"/>
  <c r="AN146" i="4"/>
  <c r="AE103" i="4"/>
  <c r="AE100" i="4"/>
  <c r="AE108" i="4"/>
  <c r="AE107" i="4"/>
  <c r="AE104" i="4"/>
  <c r="Q122" i="4"/>
  <c r="Q121" i="4"/>
  <c r="P121" i="4" s="1"/>
  <c r="Q123" i="4"/>
  <c r="P123" i="4" s="1"/>
  <c r="W108" i="4"/>
  <c r="W104" i="4"/>
  <c r="W100" i="4"/>
  <c r="W107" i="4"/>
  <c r="W103" i="4"/>
  <c r="U110" i="4"/>
  <c r="U115" i="4"/>
  <c r="U113" i="4"/>
  <c r="U116" i="4"/>
  <c r="U109" i="4"/>
  <c r="U111" i="4"/>
  <c r="U112" i="4"/>
  <c r="U114" i="4"/>
  <c r="U117" i="4"/>
  <c r="W36" i="4"/>
  <c r="V36" i="4" s="1"/>
  <c r="W35" i="4"/>
  <c r="V35" i="4" s="1"/>
  <c r="W34" i="4"/>
  <c r="V34" i="4" s="1"/>
  <c r="W37" i="4"/>
  <c r="W33" i="4"/>
  <c r="V33" i="4" s="1"/>
  <c r="U121" i="4"/>
  <c r="U123" i="4"/>
  <c r="BM123" i="4" s="1"/>
  <c r="DA123" i="4" s="1"/>
  <c r="U122" i="4"/>
  <c r="AN102" i="4"/>
  <c r="BJ102" i="4" s="1"/>
  <c r="CV102" i="4" s="1"/>
  <c r="AN101" i="4"/>
  <c r="BJ101" i="4" s="1"/>
  <c r="CV101" i="4" s="1"/>
  <c r="AN106" i="4"/>
  <c r="BJ106" i="4" s="1"/>
  <c r="CV106" i="4" s="1"/>
  <c r="AN105" i="4"/>
  <c r="BJ105" i="4" s="1"/>
  <c r="CV105" i="4" s="1"/>
  <c r="N16" i="4"/>
  <c r="M16" i="4" s="1"/>
  <c r="N15" i="4"/>
  <c r="N14" i="4"/>
  <c r="M14" i="4" s="1"/>
  <c r="N17" i="4"/>
  <c r="N13" i="4"/>
  <c r="M13" i="4" s="1"/>
  <c r="K165" i="7"/>
  <c r="AK90" i="4"/>
  <c r="AK41" i="4"/>
  <c r="AK38" i="4"/>
  <c r="AK44" i="4"/>
  <c r="AK40" i="4"/>
  <c r="AK43" i="4"/>
  <c r="AK39" i="4"/>
  <c r="AK42" i="4"/>
  <c r="T106" i="4"/>
  <c r="S106" i="4" s="1"/>
  <c r="T102" i="4"/>
  <c r="T105" i="4"/>
  <c r="S105" i="4" s="1"/>
  <c r="T101" i="4"/>
  <c r="S101" i="4" s="1"/>
  <c r="T17" i="4"/>
  <c r="S17" i="4" s="1"/>
  <c r="T13" i="4"/>
  <c r="T16" i="4"/>
  <c r="S16" i="4" s="1"/>
  <c r="T15" i="4"/>
  <c r="S15" i="4" s="1"/>
  <c r="T14" i="4"/>
  <c r="S14" i="4" s="1"/>
  <c r="BA91" i="4"/>
  <c r="CG91" i="4" s="1"/>
  <c r="AH139" i="4"/>
  <c r="AH135" i="4"/>
  <c r="AH142" i="4"/>
  <c r="AH138" i="4"/>
  <c r="AH134" i="4"/>
  <c r="AH141" i="4"/>
  <c r="AH137" i="4"/>
  <c r="AH140" i="4"/>
  <c r="AH136" i="4"/>
  <c r="AH132" i="4"/>
  <c r="Y57" i="4"/>
  <c r="Y56" i="4"/>
  <c r="Y59" i="4"/>
  <c r="Y55" i="4"/>
  <c r="Y58" i="4"/>
  <c r="R98" i="4"/>
  <c r="R97" i="4"/>
  <c r="R99" i="4"/>
  <c r="R96" i="4"/>
  <c r="AN92" i="4"/>
  <c r="BJ92" i="4" s="1"/>
  <c r="AN91" i="4"/>
  <c r="BJ91" i="4" s="1"/>
  <c r="CV91" i="4" s="1"/>
  <c r="U153" i="4"/>
  <c r="U154" i="4"/>
  <c r="U102" i="4"/>
  <c r="BM102" i="4" s="1"/>
  <c r="DA102" i="4" s="1"/>
  <c r="U105" i="4"/>
  <c r="U101" i="4"/>
  <c r="BM101" i="4" s="1"/>
  <c r="DA101" i="4" s="1"/>
  <c r="U106" i="4"/>
  <c r="T154" i="4"/>
  <c r="S154" i="4" s="1"/>
  <c r="T153" i="4"/>
  <c r="S153" i="4" s="1"/>
  <c r="U125" i="4"/>
  <c r="U127" i="4"/>
  <c r="U128" i="4"/>
  <c r="U124" i="4"/>
  <c r="U126" i="4"/>
  <c r="AB92" i="4"/>
  <c r="AX92" i="4" s="1"/>
  <c r="AB91" i="4"/>
  <c r="AX91" i="4" s="1"/>
  <c r="CB91" i="4" s="1"/>
  <c r="AN127" i="4"/>
  <c r="AN126" i="4"/>
  <c r="AN125" i="4"/>
  <c r="AN128" i="4"/>
  <c r="AN124" i="4"/>
  <c r="Q36" i="4"/>
  <c r="P36" i="4" s="1"/>
  <c r="Q35" i="4"/>
  <c r="P35" i="4" s="1"/>
  <c r="Q34" i="4"/>
  <c r="P34" i="4" s="1"/>
  <c r="Q37" i="4"/>
  <c r="P37" i="4" s="1"/>
  <c r="Q33" i="4"/>
  <c r="P33" i="4" s="1"/>
  <c r="U145" i="4"/>
  <c r="BM145" i="4" s="1"/>
  <c r="DA145" i="4" s="1"/>
  <c r="U119" i="4"/>
  <c r="U120" i="4"/>
  <c r="U144" i="4"/>
  <c r="BM144" i="4" s="1"/>
  <c r="DA144" i="4" s="1"/>
  <c r="AN15" i="4"/>
  <c r="AN17" i="4"/>
  <c r="AN14" i="4"/>
  <c r="BJ14" i="4" s="1"/>
  <c r="CV14" i="4" s="1"/>
  <c r="AN16" i="4"/>
  <c r="AN13" i="4"/>
  <c r="BJ13" i="4" s="1"/>
  <c r="CV13" i="4" s="1"/>
  <c r="AK123" i="4"/>
  <c r="BG123" i="4" s="1"/>
  <c r="CQ123" i="4" s="1"/>
  <c r="AK122" i="4"/>
  <c r="BG122" i="4" s="1"/>
  <c r="CQ122" i="4" s="1"/>
  <c r="AK121" i="4"/>
  <c r="BG121" i="4" s="1"/>
  <c r="CQ121" i="4" s="1"/>
  <c r="C94" i="4"/>
  <c r="C93" i="4"/>
  <c r="C95" i="4"/>
  <c r="AE125" i="4"/>
  <c r="AE128" i="4"/>
  <c r="AE124" i="4"/>
  <c r="AE127" i="4"/>
  <c r="AE126" i="4"/>
  <c r="Y122" i="4"/>
  <c r="Y121" i="4"/>
  <c r="Y123" i="4"/>
  <c r="AN107" i="4"/>
  <c r="AN104" i="4"/>
  <c r="AN103" i="4"/>
  <c r="AN100" i="4"/>
  <c r="AN108" i="4"/>
  <c r="T127" i="7"/>
  <c r="AP35" i="4"/>
  <c r="AO35" i="4" s="1"/>
  <c r="AP34" i="4"/>
  <c r="AO34" i="4" s="1"/>
  <c r="AP37" i="4"/>
  <c r="AO37" i="4" s="1"/>
  <c r="AP33" i="4"/>
  <c r="AO33" i="4" s="1"/>
  <c r="AP36" i="4"/>
  <c r="AO36" i="4" s="1"/>
  <c r="Q15" i="4"/>
  <c r="P15" i="4" s="1"/>
  <c r="Q14" i="4"/>
  <c r="P14" i="4" s="1"/>
  <c r="Q17" i="4"/>
  <c r="P17" i="4" s="1"/>
  <c r="Q13" i="4"/>
  <c r="Q16" i="4"/>
  <c r="P16" i="4" s="1"/>
  <c r="H17" i="4"/>
  <c r="G17" i="4" s="1"/>
  <c r="H13" i="4"/>
  <c r="G13" i="4" s="1"/>
  <c r="H16" i="4"/>
  <c r="H15" i="4"/>
  <c r="G15" i="4" s="1"/>
  <c r="H14" i="4"/>
  <c r="G14" i="4" s="1"/>
  <c r="K254" i="6"/>
  <c r="AM145" i="4"/>
  <c r="AL145" i="4" s="1"/>
  <c r="AM144" i="4"/>
  <c r="AL144" i="4" s="1"/>
  <c r="AM120" i="4"/>
  <c r="AL120" i="4" s="1"/>
  <c r="AM119" i="4"/>
  <c r="AL119" i="4" s="1"/>
  <c r="N28" i="4"/>
  <c r="N24" i="4"/>
  <c r="M24" i="4" s="1"/>
  <c r="N27" i="4"/>
  <c r="M27" i="4" s="1"/>
  <c r="N23" i="4"/>
  <c r="M23" i="4" s="1"/>
  <c r="N89" i="4"/>
  <c r="N26" i="4"/>
  <c r="M26" i="4" s="1"/>
  <c r="N22" i="4"/>
  <c r="M22" i="4" s="1"/>
  <c r="N25" i="4"/>
  <c r="M25" i="4" s="1"/>
  <c r="N21" i="4"/>
  <c r="BA5" i="4"/>
  <c r="BM20" i="4"/>
  <c r="DA20" i="4" s="1"/>
  <c r="T73" i="5"/>
  <c r="P87" i="5"/>
  <c r="P90" i="5" s="1"/>
  <c r="D188" i="6"/>
  <c r="D189" i="6" s="1"/>
  <c r="T191" i="7"/>
  <c r="T192" i="7" s="1"/>
  <c r="M76" i="7"/>
  <c r="F31" i="4" s="1"/>
  <c r="P254" i="7"/>
  <c r="V254" i="7"/>
  <c r="V255" i="7" s="1"/>
  <c r="V258" i="7" s="1"/>
  <c r="S60" i="5"/>
  <c r="S62" i="5" s="1"/>
  <c r="S63" i="5" s="1"/>
  <c r="G48" i="5"/>
  <c r="G51" i="5" s="1"/>
  <c r="G49" i="5"/>
  <c r="K5" i="4" s="1"/>
  <c r="J5" i="4" s="1"/>
  <c r="G514" i="8"/>
  <c r="I159" i="4" s="1"/>
  <c r="O57" i="4"/>
  <c r="O56" i="4"/>
  <c r="O59" i="4"/>
  <c r="O55" i="4"/>
  <c r="O58" i="4"/>
  <c r="R139" i="4"/>
  <c r="R135" i="4"/>
  <c r="R142" i="4"/>
  <c r="R138" i="4"/>
  <c r="R134" i="4"/>
  <c r="R141" i="4"/>
  <c r="R137" i="4"/>
  <c r="R140" i="4"/>
  <c r="R136" i="4"/>
  <c r="R132" i="4"/>
  <c r="R65" i="4"/>
  <c r="R61" i="4"/>
  <c r="R64" i="4"/>
  <c r="R60" i="4"/>
  <c r="R67" i="4"/>
  <c r="R63" i="4"/>
  <c r="R66" i="4"/>
  <c r="R62" i="4"/>
  <c r="I59" i="4"/>
  <c r="I55" i="4"/>
  <c r="I58" i="4"/>
  <c r="I57" i="4"/>
  <c r="I56" i="4"/>
  <c r="O140" i="4"/>
  <c r="O136" i="4"/>
  <c r="O132" i="4"/>
  <c r="O139" i="4"/>
  <c r="O135" i="4"/>
  <c r="O142" i="4"/>
  <c r="O138" i="4"/>
  <c r="O134" i="4"/>
  <c r="O141" i="4"/>
  <c r="O137" i="4"/>
  <c r="I115" i="4"/>
  <c r="I111" i="4"/>
  <c r="I114" i="4"/>
  <c r="I110" i="4"/>
  <c r="I117" i="4"/>
  <c r="I113" i="4"/>
  <c r="I109" i="4"/>
  <c r="I116" i="4"/>
  <c r="I112" i="4"/>
  <c r="F59" i="4"/>
  <c r="F55" i="4"/>
  <c r="F58" i="4"/>
  <c r="F57" i="4"/>
  <c r="F56" i="4"/>
  <c r="I148" i="4"/>
  <c r="I149" i="4"/>
  <c r="F149" i="4"/>
  <c r="F148" i="4"/>
  <c r="V166" i="7"/>
  <c r="L148" i="4"/>
  <c r="L149" i="4"/>
  <c r="L127" i="4"/>
  <c r="L126" i="4"/>
  <c r="L125" i="4"/>
  <c r="L128" i="4"/>
  <c r="L124" i="4"/>
  <c r="J179" i="7"/>
  <c r="F125" i="4"/>
  <c r="F128" i="4"/>
  <c r="F124" i="4"/>
  <c r="F127" i="4"/>
  <c r="F126" i="4"/>
  <c r="O148" i="4"/>
  <c r="O149" i="4"/>
  <c r="V127" i="7"/>
  <c r="V37" i="4"/>
  <c r="S229" i="7"/>
  <c r="S232" i="7" s="1"/>
  <c r="R148" i="4"/>
  <c r="R149" i="4"/>
  <c r="R57" i="4"/>
  <c r="R56" i="4"/>
  <c r="R59" i="4"/>
  <c r="R55" i="4"/>
  <c r="R58" i="4"/>
  <c r="F67" i="4"/>
  <c r="F63" i="4"/>
  <c r="F66" i="4"/>
  <c r="F62" i="4"/>
  <c r="F65" i="4"/>
  <c r="F61" i="4"/>
  <c r="F60" i="4"/>
  <c r="F64" i="4"/>
  <c r="O166" i="4"/>
  <c r="O169" i="4"/>
  <c r="O165" i="4"/>
  <c r="O168" i="4"/>
  <c r="O167" i="4"/>
  <c r="F43" i="4"/>
  <c r="F39" i="4"/>
  <c r="F42" i="4"/>
  <c r="F38" i="4"/>
  <c r="F41" i="4"/>
  <c r="F40" i="4"/>
  <c r="F90" i="4"/>
  <c r="F44" i="4"/>
  <c r="S283" i="7"/>
  <c r="J127" i="7"/>
  <c r="F93" i="4"/>
  <c r="F95" i="4"/>
  <c r="F94" i="4"/>
  <c r="V205" i="8"/>
  <c r="F117" i="4"/>
  <c r="AX117" i="4" s="1"/>
  <c r="F113" i="4"/>
  <c r="F109" i="4"/>
  <c r="F116" i="4"/>
  <c r="F112" i="4"/>
  <c r="F115" i="4"/>
  <c r="F111" i="4"/>
  <c r="F114" i="4"/>
  <c r="F110" i="4"/>
  <c r="O117" i="4"/>
  <c r="O113" i="4"/>
  <c r="O109" i="4"/>
  <c r="O116" i="4"/>
  <c r="O112" i="4"/>
  <c r="O115" i="4"/>
  <c r="O111" i="4"/>
  <c r="O110" i="4"/>
  <c r="O114" i="4"/>
  <c r="C117" i="4"/>
  <c r="C115" i="4"/>
  <c r="C113" i="4"/>
  <c r="C111" i="4"/>
  <c r="C109" i="4"/>
  <c r="C114" i="4"/>
  <c r="C110" i="4"/>
  <c r="C116" i="4"/>
  <c r="C112" i="4"/>
  <c r="I141" i="4"/>
  <c r="I137" i="4"/>
  <c r="I140" i="4"/>
  <c r="I136" i="4"/>
  <c r="I142" i="4"/>
  <c r="I134" i="4"/>
  <c r="I139" i="4"/>
  <c r="I138" i="4"/>
  <c r="I132" i="4"/>
  <c r="I135" i="4"/>
  <c r="I67" i="4"/>
  <c r="I63" i="4"/>
  <c r="I66" i="4"/>
  <c r="I62" i="4"/>
  <c r="I65" i="4"/>
  <c r="I61" i="4"/>
  <c r="I64" i="4"/>
  <c r="I60" i="4"/>
  <c r="C168" i="4"/>
  <c r="C166" i="4"/>
  <c r="C169" i="4"/>
  <c r="C167" i="4"/>
  <c r="C165" i="4"/>
  <c r="F168" i="4"/>
  <c r="F167" i="4"/>
  <c r="F169" i="4"/>
  <c r="F166" i="4"/>
  <c r="F165" i="4"/>
  <c r="D179" i="7"/>
  <c r="E92" i="4"/>
  <c r="E91" i="4"/>
  <c r="R127" i="4"/>
  <c r="R126" i="4"/>
  <c r="R125" i="4"/>
  <c r="R128" i="4"/>
  <c r="R124" i="4"/>
  <c r="O127" i="4"/>
  <c r="O126" i="4"/>
  <c r="O125" i="4"/>
  <c r="O128" i="4"/>
  <c r="O124" i="4"/>
  <c r="V127" i="8"/>
  <c r="V55" i="4"/>
  <c r="R41" i="4"/>
  <c r="R90" i="4"/>
  <c r="R44" i="4"/>
  <c r="R40" i="4"/>
  <c r="R43" i="4"/>
  <c r="R39" i="4"/>
  <c r="R42" i="4"/>
  <c r="R38" i="4"/>
  <c r="I127" i="4"/>
  <c r="I126" i="4"/>
  <c r="I125" i="4"/>
  <c r="I128" i="4"/>
  <c r="I124" i="4"/>
  <c r="P166" i="7"/>
  <c r="M39" i="4"/>
  <c r="M40" i="4"/>
  <c r="M90" i="4"/>
  <c r="V179" i="7"/>
  <c r="O154" i="4"/>
  <c r="O153" i="4"/>
  <c r="P127" i="7"/>
  <c r="M36" i="4"/>
  <c r="D164" i="7"/>
  <c r="D167" i="7" s="1"/>
  <c r="C90" i="4"/>
  <c r="AU90" i="4" s="1"/>
  <c r="P164" i="7"/>
  <c r="P167" i="7" s="1"/>
  <c r="L41" i="4"/>
  <c r="L90" i="4"/>
  <c r="L44" i="4"/>
  <c r="L40" i="4"/>
  <c r="BD40" i="4" s="1"/>
  <c r="L43" i="4"/>
  <c r="BD43" i="4" s="1"/>
  <c r="L39" i="4"/>
  <c r="BD39" i="4" s="1"/>
  <c r="L42" i="4"/>
  <c r="L38" i="4"/>
  <c r="F35" i="4"/>
  <c r="F34" i="4"/>
  <c r="F37" i="4"/>
  <c r="F33" i="4"/>
  <c r="F36" i="4"/>
  <c r="G50" i="5"/>
  <c r="V164" i="7"/>
  <c r="V167" i="7" s="1"/>
  <c r="U41" i="4"/>
  <c r="BM41" i="4" s="1"/>
  <c r="U44" i="4"/>
  <c r="U40" i="4"/>
  <c r="U43" i="4"/>
  <c r="U39" i="4"/>
  <c r="U42" i="4"/>
  <c r="BM42" i="4" s="1"/>
  <c r="U38" i="4"/>
  <c r="L57" i="4"/>
  <c r="L56" i="4"/>
  <c r="L59" i="4"/>
  <c r="L55" i="4"/>
  <c r="L58" i="4"/>
  <c r="L65" i="4"/>
  <c r="L61" i="4"/>
  <c r="L64" i="4"/>
  <c r="L60" i="4"/>
  <c r="L67" i="4"/>
  <c r="L63" i="4"/>
  <c r="L66" i="4"/>
  <c r="L62" i="4"/>
  <c r="P192" i="8"/>
  <c r="M110" i="4"/>
  <c r="M111" i="4"/>
  <c r="M113" i="4"/>
  <c r="C154" i="4"/>
  <c r="C153" i="4"/>
  <c r="R37" i="4"/>
  <c r="R33" i="4"/>
  <c r="BJ33" i="4" s="1"/>
  <c r="R36" i="4"/>
  <c r="R35" i="4"/>
  <c r="R34" i="4"/>
  <c r="BJ34" i="4" s="1"/>
  <c r="S179" i="7"/>
  <c r="S91" i="4"/>
  <c r="L141" i="4"/>
  <c r="L137" i="4"/>
  <c r="L140" i="4"/>
  <c r="L136" i="4"/>
  <c r="L132" i="4"/>
  <c r="L139" i="4"/>
  <c r="L135" i="4"/>
  <c r="L138" i="4"/>
  <c r="BD138" i="4" s="1"/>
  <c r="L134" i="4"/>
  <c r="L142" i="4"/>
  <c r="R166" i="4"/>
  <c r="R169" i="4"/>
  <c r="R165" i="4"/>
  <c r="R168" i="4"/>
  <c r="R167" i="4"/>
  <c r="F140" i="4"/>
  <c r="F136" i="4"/>
  <c r="F132" i="4"/>
  <c r="F139" i="4"/>
  <c r="F135" i="4"/>
  <c r="F142" i="4"/>
  <c r="F138" i="4"/>
  <c r="F134" i="4"/>
  <c r="F141" i="4"/>
  <c r="F137" i="4"/>
  <c r="R116" i="4"/>
  <c r="R112" i="4"/>
  <c r="R115" i="4"/>
  <c r="R111" i="4"/>
  <c r="R114" i="4"/>
  <c r="R110" i="4"/>
  <c r="R117" i="4"/>
  <c r="R113" i="4"/>
  <c r="R109" i="4"/>
  <c r="O65" i="4"/>
  <c r="O61" i="4"/>
  <c r="O64" i="4"/>
  <c r="O60" i="4"/>
  <c r="O67" i="4"/>
  <c r="O63" i="4"/>
  <c r="O66" i="4"/>
  <c r="O62" i="4"/>
  <c r="C141" i="4"/>
  <c r="AU141" i="4" s="1"/>
  <c r="C139" i="4"/>
  <c r="C137" i="4"/>
  <c r="C135" i="4"/>
  <c r="C142" i="4"/>
  <c r="C140" i="4"/>
  <c r="C136" i="4"/>
  <c r="C132" i="4"/>
  <c r="AU132" i="4" s="1"/>
  <c r="C138" i="4"/>
  <c r="C134" i="4"/>
  <c r="L166" i="4"/>
  <c r="BD166" i="4" s="1"/>
  <c r="L169" i="4"/>
  <c r="L165" i="4"/>
  <c r="L168" i="4"/>
  <c r="L167" i="4"/>
  <c r="I166" i="4"/>
  <c r="I169" i="4"/>
  <c r="I165" i="4"/>
  <c r="I168" i="4"/>
  <c r="I167" i="4"/>
  <c r="I154" i="4"/>
  <c r="I153" i="4"/>
  <c r="F154" i="4"/>
  <c r="F153" i="4"/>
  <c r="P179" i="7"/>
  <c r="M92" i="4"/>
  <c r="L154" i="4"/>
  <c r="L153" i="4"/>
  <c r="F152" i="4"/>
  <c r="F151" i="4"/>
  <c r="I34" i="4"/>
  <c r="I37" i="4"/>
  <c r="I33" i="4"/>
  <c r="I36" i="4"/>
  <c r="I35" i="4"/>
  <c r="C148" i="4"/>
  <c r="C149" i="4"/>
  <c r="I43" i="4"/>
  <c r="I39" i="4"/>
  <c r="I42" i="4"/>
  <c r="I38" i="4"/>
  <c r="I41" i="4"/>
  <c r="I44" i="4"/>
  <c r="I40" i="4"/>
  <c r="I90" i="4"/>
  <c r="C128" i="4"/>
  <c r="C124" i="4"/>
  <c r="C127" i="4"/>
  <c r="C126" i="4"/>
  <c r="C125" i="4"/>
  <c r="G179" i="7"/>
  <c r="J92" i="4"/>
  <c r="V177" i="8"/>
  <c r="V180" i="8" s="1"/>
  <c r="U65" i="4"/>
  <c r="U61" i="4"/>
  <c r="U64" i="4"/>
  <c r="U60" i="4"/>
  <c r="U67" i="4"/>
  <c r="U63" i="4"/>
  <c r="U66" i="4"/>
  <c r="U62" i="4"/>
  <c r="J164" i="7"/>
  <c r="J167" i="7" s="1"/>
  <c r="O41" i="4"/>
  <c r="BG41" i="4" s="1"/>
  <c r="O90" i="4"/>
  <c r="O44" i="4"/>
  <c r="O40" i="4"/>
  <c r="O43" i="4"/>
  <c r="BG43" i="4" s="1"/>
  <c r="O39" i="4"/>
  <c r="O42" i="4"/>
  <c r="O38" i="4"/>
  <c r="G269" i="7"/>
  <c r="I152" i="4"/>
  <c r="I151" i="4"/>
  <c r="M179" i="7"/>
  <c r="R146" i="4"/>
  <c r="R131" i="4"/>
  <c r="R147" i="4"/>
  <c r="BJ147" i="4" s="1"/>
  <c r="CV147" i="4" s="1"/>
  <c r="I146" i="4"/>
  <c r="BA146" i="4" s="1"/>
  <c r="CG146" i="4" s="1"/>
  <c r="I147" i="4"/>
  <c r="I131" i="4"/>
  <c r="R107" i="4"/>
  <c r="R103" i="4"/>
  <c r="BJ103" i="4" s="1"/>
  <c r="CV103" i="4" s="1"/>
  <c r="R108" i="4"/>
  <c r="R104" i="4"/>
  <c r="R100" i="4"/>
  <c r="O146" i="4"/>
  <c r="BG146" i="4" s="1"/>
  <c r="CQ146" i="4" s="1"/>
  <c r="O147" i="4"/>
  <c r="BG147" i="4" s="1"/>
  <c r="CQ147" i="4" s="1"/>
  <c r="O131" i="4"/>
  <c r="BG131" i="4" s="1"/>
  <c r="CQ131" i="4" s="1"/>
  <c r="I107" i="4"/>
  <c r="BA107" i="4" s="1"/>
  <c r="CG107" i="4" s="1"/>
  <c r="I103" i="4"/>
  <c r="I108" i="4"/>
  <c r="I104" i="4"/>
  <c r="I100" i="4"/>
  <c r="BA100" i="4" s="1"/>
  <c r="CG100" i="4" s="1"/>
  <c r="R25" i="4"/>
  <c r="R21" i="4"/>
  <c r="R89" i="4"/>
  <c r="R27" i="4"/>
  <c r="R23" i="4"/>
  <c r="R26" i="4"/>
  <c r="BJ26" i="4" s="1"/>
  <c r="CV26" i="4" s="1"/>
  <c r="R22" i="4"/>
  <c r="BJ22" i="4" s="1"/>
  <c r="CV22" i="4" s="1"/>
  <c r="R28" i="4"/>
  <c r="BJ28" i="4" s="1"/>
  <c r="CV28" i="4" s="1"/>
  <c r="R24" i="4"/>
  <c r="BJ24" i="4" s="1"/>
  <c r="CV24" i="4" s="1"/>
  <c r="V133" i="6"/>
  <c r="V15" i="4"/>
  <c r="V16" i="4"/>
  <c r="S161" i="6"/>
  <c r="S20" i="4"/>
  <c r="O25" i="4"/>
  <c r="O21" i="4"/>
  <c r="O89" i="4"/>
  <c r="O27" i="4"/>
  <c r="O23" i="4"/>
  <c r="O26" i="4"/>
  <c r="O22" i="4"/>
  <c r="O24" i="4"/>
  <c r="O28" i="4"/>
  <c r="P159" i="6"/>
  <c r="P162" i="6" s="1"/>
  <c r="L20" i="4"/>
  <c r="BD20" i="4" s="1"/>
  <c r="CL20" i="4" s="1"/>
  <c r="J118" i="6"/>
  <c r="J121" i="6" s="1"/>
  <c r="O18" i="4"/>
  <c r="BG18" i="4" s="1"/>
  <c r="CQ18" i="4" s="1"/>
  <c r="L105" i="4"/>
  <c r="L101" i="4"/>
  <c r="L106" i="4"/>
  <c r="L102" i="4"/>
  <c r="F119" i="4"/>
  <c r="F145" i="4"/>
  <c r="F144" i="4"/>
  <c r="F120" i="4"/>
  <c r="I122" i="4"/>
  <c r="I121" i="4"/>
  <c r="I123" i="4"/>
  <c r="F106" i="4"/>
  <c r="F102" i="4"/>
  <c r="F105" i="4"/>
  <c r="F101" i="4"/>
  <c r="G146" i="6"/>
  <c r="J19" i="4"/>
  <c r="L122" i="4"/>
  <c r="L121" i="4"/>
  <c r="L123" i="4"/>
  <c r="F108" i="4"/>
  <c r="F104" i="4"/>
  <c r="F100" i="4"/>
  <c r="F107" i="4"/>
  <c r="F103" i="4"/>
  <c r="M145" i="6"/>
  <c r="H19" i="4" s="1"/>
  <c r="F19" i="4"/>
  <c r="J240" i="6"/>
  <c r="O107" i="4"/>
  <c r="BG107" i="4" s="1"/>
  <c r="CQ107" i="4" s="1"/>
  <c r="O103" i="4"/>
  <c r="O108" i="4"/>
  <c r="O104" i="4"/>
  <c r="O100" i="4"/>
  <c r="J161" i="6"/>
  <c r="P20" i="4"/>
  <c r="S202" i="6"/>
  <c r="S102" i="4"/>
  <c r="F147" i="4"/>
  <c r="F131" i="4"/>
  <c r="F146" i="4"/>
  <c r="F123" i="4"/>
  <c r="F121" i="4"/>
  <c r="F122" i="4"/>
  <c r="G120" i="6"/>
  <c r="J18" i="4"/>
  <c r="F28" i="4"/>
  <c r="F24" i="4"/>
  <c r="F26" i="4"/>
  <c r="F22" i="4"/>
  <c r="F25" i="4"/>
  <c r="F21" i="4"/>
  <c r="F89" i="4"/>
  <c r="F23" i="4"/>
  <c r="F27" i="4"/>
  <c r="J293" i="6"/>
  <c r="P122" i="4"/>
  <c r="V241" i="6"/>
  <c r="M120" i="6"/>
  <c r="G18" i="4"/>
  <c r="L144" i="4"/>
  <c r="L120" i="4"/>
  <c r="L145" i="4"/>
  <c r="L119" i="4"/>
  <c r="J120" i="6"/>
  <c r="P18" i="4"/>
  <c r="G133" i="6"/>
  <c r="J13" i="4"/>
  <c r="G161" i="6"/>
  <c r="J20" i="4"/>
  <c r="P174" i="6"/>
  <c r="M28" i="4"/>
  <c r="M89" i="4"/>
  <c r="M21" i="4"/>
  <c r="P118" i="6"/>
  <c r="P121" i="6" s="1"/>
  <c r="L18" i="4"/>
  <c r="S144" i="6"/>
  <c r="S147" i="6" s="1"/>
  <c r="R19" i="4"/>
  <c r="V173" i="6"/>
  <c r="U25" i="4"/>
  <c r="U21" i="4"/>
  <c r="U27" i="4"/>
  <c r="U23" i="4"/>
  <c r="U26" i="4"/>
  <c r="U22" i="4"/>
  <c r="U28" i="4"/>
  <c r="U24" i="4"/>
  <c r="J201" i="6"/>
  <c r="O105" i="4"/>
  <c r="O101" i="4"/>
  <c r="O106" i="4"/>
  <c r="O102" i="4"/>
  <c r="BG102" i="4" s="1"/>
  <c r="CQ102" i="4" s="1"/>
  <c r="M159" i="6"/>
  <c r="M162" i="6" s="1"/>
  <c r="F20" i="4"/>
  <c r="S120" i="6"/>
  <c r="S18" i="4"/>
  <c r="S133" i="6"/>
  <c r="S13" i="4"/>
  <c r="R144" i="4"/>
  <c r="BJ144" i="4" s="1"/>
  <c r="CV144" i="4" s="1"/>
  <c r="R120" i="4"/>
  <c r="R145" i="4"/>
  <c r="R119" i="4"/>
  <c r="I144" i="4"/>
  <c r="I120" i="4"/>
  <c r="BA120" i="4" s="1"/>
  <c r="I145" i="4"/>
  <c r="I119" i="4"/>
  <c r="R122" i="4"/>
  <c r="R121" i="4"/>
  <c r="R123" i="4"/>
  <c r="I89" i="4"/>
  <c r="I27" i="4"/>
  <c r="BA27" i="4" s="1"/>
  <c r="CG27" i="4" s="1"/>
  <c r="I23" i="4"/>
  <c r="I25" i="4"/>
  <c r="I21" i="4"/>
  <c r="BA21" i="4" s="1"/>
  <c r="CG21" i="4" s="1"/>
  <c r="I28" i="4"/>
  <c r="BA28" i="4" s="1"/>
  <c r="CG28" i="4" s="1"/>
  <c r="I24" i="4"/>
  <c r="I22" i="4"/>
  <c r="I26" i="4"/>
  <c r="BA26" i="4" s="1"/>
  <c r="CG26" i="4" s="1"/>
  <c r="I105" i="4"/>
  <c r="I101" i="4"/>
  <c r="I102" i="4"/>
  <c r="BA102" i="4" s="1"/>
  <c r="CG102" i="4" s="1"/>
  <c r="I106" i="4"/>
  <c r="O144" i="4"/>
  <c r="BG144" i="4" s="1"/>
  <c r="CQ144" i="4" s="1"/>
  <c r="O120" i="4"/>
  <c r="BG120" i="4" s="1"/>
  <c r="O145" i="4"/>
  <c r="BG145" i="4" s="1"/>
  <c r="CQ145" i="4" s="1"/>
  <c r="O119" i="4"/>
  <c r="BG119" i="4" s="1"/>
  <c r="CQ119" i="4" s="1"/>
  <c r="L146" i="4"/>
  <c r="L147" i="4"/>
  <c r="L131" i="4"/>
  <c r="P133" i="6"/>
  <c r="M15" i="4"/>
  <c r="M17" i="4"/>
  <c r="J133" i="6"/>
  <c r="P13" i="4"/>
  <c r="M133" i="6"/>
  <c r="G16" i="4"/>
  <c r="P240" i="6"/>
  <c r="L107" i="4"/>
  <c r="L103" i="4"/>
  <c r="L108" i="4"/>
  <c r="L104" i="4"/>
  <c r="L100" i="4"/>
  <c r="V161" i="6"/>
  <c r="V20" i="4"/>
  <c r="D173" i="6"/>
  <c r="D174" i="6" s="1"/>
  <c r="C89" i="4"/>
  <c r="C107" i="4"/>
  <c r="C108" i="4"/>
  <c r="C104" i="4"/>
  <c r="C103" i="4"/>
  <c r="D253" i="6"/>
  <c r="C145" i="4"/>
  <c r="C119" i="4"/>
  <c r="C144" i="4"/>
  <c r="C120" i="4"/>
  <c r="C123" i="4"/>
  <c r="C122" i="4"/>
  <c r="C121" i="4"/>
  <c r="AU121" i="4" s="1"/>
  <c r="BW121" i="4" s="1"/>
  <c r="D306" i="6"/>
  <c r="E147" i="4"/>
  <c r="E131" i="4"/>
  <c r="E146" i="4"/>
  <c r="D202" i="6"/>
  <c r="E106" i="4"/>
  <c r="E102" i="4"/>
  <c r="E105" i="4"/>
  <c r="E101" i="4"/>
  <c r="P358" i="8"/>
  <c r="P359" i="8" s="1"/>
  <c r="P362" i="8" s="1"/>
  <c r="C59" i="4"/>
  <c r="C57" i="4"/>
  <c r="C55" i="4"/>
  <c r="C56" i="4"/>
  <c r="AU56" i="4" s="1"/>
  <c r="C58" i="4"/>
  <c r="C49" i="4"/>
  <c r="AU49" i="4" s="1"/>
  <c r="BW49" i="4" s="1"/>
  <c r="C50" i="4"/>
  <c r="G55" i="8"/>
  <c r="I46" i="4" s="1"/>
  <c r="P384" i="8"/>
  <c r="C66" i="4"/>
  <c r="C65" i="4"/>
  <c r="C63" i="4"/>
  <c r="C61" i="4"/>
  <c r="C60" i="4"/>
  <c r="C62" i="4"/>
  <c r="C67" i="4"/>
  <c r="C64" i="4"/>
  <c r="P399" i="8"/>
  <c r="P400" i="8" s="1"/>
  <c r="V514" i="8"/>
  <c r="U159" i="4" s="1"/>
  <c r="P202" i="7"/>
  <c r="P203" i="7" s="1"/>
  <c r="P206" i="7" s="1"/>
  <c r="S55" i="7"/>
  <c r="R30" i="4" s="1"/>
  <c r="M102" i="6"/>
  <c r="M86" i="5"/>
  <c r="M88" i="5" s="1"/>
  <c r="M89" i="5" s="1"/>
  <c r="V358" i="8"/>
  <c r="V360" i="8" s="1"/>
  <c r="V361" i="8" s="1"/>
  <c r="V55" i="7"/>
  <c r="U30" i="4" s="1"/>
  <c r="G268" i="7"/>
  <c r="G271" i="7" s="1"/>
  <c r="N34" i="5"/>
  <c r="N35" i="5" s="1"/>
  <c r="N38" i="5" s="1"/>
  <c r="N73" i="5"/>
  <c r="N74" i="5" s="1"/>
  <c r="N77" i="5" s="1"/>
  <c r="N60" i="5"/>
  <c r="N61" i="5" s="1"/>
  <c r="N64" i="5" s="1"/>
  <c r="S34" i="5"/>
  <c r="S35" i="5" s="1"/>
  <c r="S38" i="5" s="1"/>
  <c r="W60" i="5"/>
  <c r="W61" i="5" s="1"/>
  <c r="W64" i="5" s="1"/>
  <c r="T86" i="5"/>
  <c r="T88" i="5" s="1"/>
  <c r="T89" i="5" s="1"/>
  <c r="W73" i="5"/>
  <c r="W75" i="5" s="1"/>
  <c r="W76" i="5" s="1"/>
  <c r="S86" i="5"/>
  <c r="S88" i="5" s="1"/>
  <c r="S89" i="5" s="1"/>
  <c r="Q47" i="5"/>
  <c r="Q48" i="5" s="1"/>
  <c r="Q51" i="5" s="1"/>
  <c r="N48" i="5"/>
  <c r="N51" i="5" s="1"/>
  <c r="M80" i="6"/>
  <c r="F11" i="4" s="1"/>
  <c r="J212" i="6"/>
  <c r="J214" i="6" s="1"/>
  <c r="J215" i="6" s="1"/>
  <c r="E16" i="4"/>
  <c r="D16" i="4" s="1"/>
  <c r="V225" i="6"/>
  <c r="V227" i="6" s="1"/>
  <c r="V228" i="6" s="1"/>
  <c r="P59" i="6"/>
  <c r="P60" i="6" s="1"/>
  <c r="P63" i="6" s="1"/>
  <c r="G225" i="6"/>
  <c r="G227" i="6" s="1"/>
  <c r="G228" i="6" s="1"/>
  <c r="J316" i="6"/>
  <c r="J317" i="6" s="1"/>
  <c r="J320" i="6" s="1"/>
  <c r="G80" i="6"/>
  <c r="G102" i="6"/>
  <c r="G59" i="6"/>
  <c r="C26" i="4"/>
  <c r="D172" i="6"/>
  <c r="D175" i="6" s="1"/>
  <c r="C28" i="4"/>
  <c r="M160" i="6"/>
  <c r="H20" i="4" s="1"/>
  <c r="C24" i="4"/>
  <c r="C25" i="4"/>
  <c r="J200" i="6"/>
  <c r="J203" i="6" s="1"/>
  <c r="V76" i="7"/>
  <c r="U31" i="4" s="1"/>
  <c r="S230" i="7"/>
  <c r="V98" i="7"/>
  <c r="V100" i="7" s="1"/>
  <c r="W32" i="4" s="1"/>
  <c r="S267" i="7"/>
  <c r="S268" i="7" s="1"/>
  <c r="S271" i="7" s="1"/>
  <c r="S98" i="7"/>
  <c r="R32" i="4" s="1"/>
  <c r="K112" i="7"/>
  <c r="K115" i="7" s="1"/>
  <c r="M202" i="7"/>
  <c r="M203" i="7" s="1"/>
  <c r="M206" i="7" s="1"/>
  <c r="S76" i="7"/>
  <c r="P76" i="7"/>
  <c r="L31" i="4" s="1"/>
  <c r="P55" i="7"/>
  <c r="P98" i="7"/>
  <c r="G254" i="7"/>
  <c r="G255" i="7" s="1"/>
  <c r="G258" i="7" s="1"/>
  <c r="J55" i="7"/>
  <c r="O30" i="4" s="1"/>
  <c r="D254" i="7"/>
  <c r="D256" i="7" s="1"/>
  <c r="D257" i="7" s="1"/>
  <c r="M98" i="7"/>
  <c r="M55" i="7"/>
  <c r="G202" i="7"/>
  <c r="D55" i="7"/>
  <c r="C30" i="4" s="1"/>
  <c r="J98" i="7"/>
  <c r="J99" i="7" s="1"/>
  <c r="J102" i="7" s="1"/>
  <c r="J76" i="7"/>
  <c r="G55" i="7"/>
  <c r="G76" i="7"/>
  <c r="G98" i="7"/>
  <c r="D76" i="7"/>
  <c r="D77" i="7" s="1"/>
  <c r="D80" i="7" s="1"/>
  <c r="D98" i="7"/>
  <c r="D100" i="7" s="1"/>
  <c r="S605" i="8"/>
  <c r="V527" i="8"/>
  <c r="U160" i="4" s="1"/>
  <c r="M358" i="8"/>
  <c r="M359" i="8" s="1"/>
  <c r="M362" i="8" s="1"/>
  <c r="S102" i="6"/>
  <c r="J165" i="7"/>
  <c r="J22" i="5"/>
  <c r="J23" i="5" s="1"/>
  <c r="W112" i="7"/>
  <c r="W115" i="7" s="1"/>
  <c r="V172" i="6"/>
  <c r="V175" i="6" s="1"/>
  <c r="C21" i="4"/>
  <c r="P239" i="6"/>
  <c r="P242" i="6" s="1"/>
  <c r="C22" i="4"/>
  <c r="C27" i="4"/>
  <c r="C23" i="4"/>
  <c r="P475" i="8"/>
  <c r="P540" i="8"/>
  <c r="V384" i="8"/>
  <c r="U155" i="4" s="1"/>
  <c r="V55" i="8"/>
  <c r="M241" i="8"/>
  <c r="M242" i="8" s="1"/>
  <c r="M245" i="8" s="1"/>
  <c r="M488" i="8"/>
  <c r="G475" i="8"/>
  <c r="P55" i="8"/>
  <c r="M384" i="8"/>
  <c r="P488" i="8"/>
  <c r="V488" i="8"/>
  <c r="U157" i="4" s="1"/>
  <c r="P160" i="6"/>
  <c r="N20" i="4" s="1"/>
  <c r="V241" i="8"/>
  <c r="V243" i="8" s="1"/>
  <c r="V244" i="8" s="1"/>
  <c r="P527" i="8"/>
  <c r="V501" i="8"/>
  <c r="U158" i="4" s="1"/>
  <c r="V540" i="8"/>
  <c r="U161" i="4" s="1"/>
  <c r="S55" i="8"/>
  <c r="S241" i="8"/>
  <c r="S243" i="8" s="1"/>
  <c r="S244" i="8" s="1"/>
  <c r="S475" i="8"/>
  <c r="S488" i="8"/>
  <c r="M55" i="8"/>
  <c r="P501" i="8"/>
  <c r="J55" i="8"/>
  <c r="M371" i="8"/>
  <c r="M372" i="8" s="1"/>
  <c r="M375" i="8" s="1"/>
  <c r="G371" i="8"/>
  <c r="G373" i="8" s="1"/>
  <c r="G374" i="8" s="1"/>
  <c r="J605" i="8"/>
  <c r="M501" i="8"/>
  <c r="J514" i="8"/>
  <c r="J371" i="8"/>
  <c r="J373" i="8" s="1"/>
  <c r="J374" i="8" s="1"/>
  <c r="J527" i="8"/>
  <c r="J98" i="8"/>
  <c r="G527" i="8"/>
  <c r="G384" i="8"/>
  <c r="G605" i="8"/>
  <c r="D55" i="8"/>
  <c r="J239" i="6"/>
  <c r="J242" i="6" s="1"/>
  <c r="M151" i="7"/>
  <c r="M154" i="7" s="1"/>
  <c r="V265" i="6"/>
  <c r="V268" i="6" s="1"/>
  <c r="K164" i="7"/>
  <c r="K167" i="7" s="1"/>
  <c r="D252" i="6"/>
  <c r="D255" i="6" s="1"/>
  <c r="J88" i="5"/>
  <c r="J89" i="5" s="1"/>
  <c r="M60" i="5"/>
  <c r="M62" i="5" s="1"/>
  <c r="M63" i="5" s="1"/>
  <c r="S59" i="6"/>
  <c r="V178" i="8"/>
  <c r="V102" i="6"/>
  <c r="S80" i="6"/>
  <c r="P22" i="5"/>
  <c r="P23" i="5" s="1"/>
  <c r="V188" i="6"/>
  <c r="V189" i="6" s="1"/>
  <c r="T252" i="6"/>
  <c r="T255" i="6" s="1"/>
  <c r="D87" i="5"/>
  <c r="D90" i="5" s="1"/>
  <c r="D88" i="5"/>
  <c r="E8" i="4" s="1"/>
  <c r="D8" i="4" s="1"/>
  <c r="C8" i="4"/>
  <c r="M138" i="7"/>
  <c r="M141" i="7" s="1"/>
  <c r="M144" i="6"/>
  <c r="M147" i="6" s="1"/>
  <c r="P119" i="6"/>
  <c r="N18" i="4" s="1"/>
  <c r="D165" i="7"/>
  <c r="E90" i="4" s="1"/>
  <c r="C42" i="4"/>
  <c r="AU42" i="4" s="1"/>
  <c r="C38" i="4"/>
  <c r="AU38" i="4" s="1"/>
  <c r="C43" i="4"/>
  <c r="AU43" i="4" s="1"/>
  <c r="C41" i="4"/>
  <c r="AU41" i="4" s="1"/>
  <c r="C39" i="4"/>
  <c r="AU39" i="4" s="1"/>
  <c r="C44" i="4"/>
  <c r="AU44" i="4" s="1"/>
  <c r="C40" i="4"/>
  <c r="AU40" i="4" s="1"/>
  <c r="M59" i="6"/>
  <c r="S145" i="6"/>
  <c r="T19" i="4" s="1"/>
  <c r="J173" i="6"/>
  <c r="J172" i="6"/>
  <c r="J175" i="6" s="1"/>
  <c r="D133" i="6"/>
  <c r="E17" i="4"/>
  <c r="D17" i="4" s="1"/>
  <c r="E13" i="4"/>
  <c r="E14" i="4"/>
  <c r="P56" i="8"/>
  <c r="P59" i="8" s="1"/>
  <c r="K38" i="8"/>
  <c r="K39" i="8" s="1"/>
  <c r="K37" i="8"/>
  <c r="K40" i="8" s="1"/>
  <c r="S203" i="7"/>
  <c r="S206" i="7" s="1"/>
  <c r="S204" i="7"/>
  <c r="J227" i="6"/>
  <c r="J228" i="6" s="1"/>
  <c r="J226" i="6"/>
  <c r="J229" i="6" s="1"/>
  <c r="M213" i="6"/>
  <c r="M216" i="6" s="1"/>
  <c r="M214" i="6"/>
  <c r="M215" i="6" s="1"/>
  <c r="M226" i="6"/>
  <c r="M229" i="6" s="1"/>
  <c r="M227" i="6"/>
  <c r="M228" i="6" s="1"/>
  <c r="M78" i="7"/>
  <c r="H31" i="4" s="1"/>
  <c r="M77" i="7"/>
  <c r="M80" i="7" s="1"/>
  <c r="S75" i="5"/>
  <c r="S76" i="5" s="1"/>
  <c r="S74" i="5"/>
  <c r="S77" i="5" s="1"/>
  <c r="G203" i="8"/>
  <c r="G206" i="8" s="1"/>
  <c r="G204" i="8"/>
  <c r="J334" i="8"/>
  <c r="J335" i="8" s="1"/>
  <c r="J333" i="8"/>
  <c r="J336" i="8" s="1"/>
  <c r="G438" i="8"/>
  <c r="G439" i="8" s="1"/>
  <c r="G437" i="8"/>
  <c r="G440" i="8" s="1"/>
  <c r="E133" i="8"/>
  <c r="E137" i="8" s="1"/>
  <c r="Y50" i="4" s="1"/>
  <c r="E65" i="8"/>
  <c r="E51" i="8"/>
  <c r="E86" i="8"/>
  <c r="S125" i="8"/>
  <c r="S128" i="8" s="1"/>
  <c r="S126" i="8"/>
  <c r="D113" i="8"/>
  <c r="D114" i="8" s="1"/>
  <c r="D112" i="8"/>
  <c r="D115" i="8" s="1"/>
  <c r="S190" i="8"/>
  <c r="S193" i="8" s="1"/>
  <c r="S191" i="8"/>
  <c r="P633" i="8"/>
  <c r="N164" i="4" s="1"/>
  <c r="P632" i="8"/>
  <c r="P635" i="8" s="1"/>
  <c r="M567" i="8"/>
  <c r="M570" i="8" s="1"/>
  <c r="M568" i="8"/>
  <c r="M569" i="8" s="1"/>
  <c r="D424" i="8"/>
  <c r="D427" i="8" s="1"/>
  <c r="D425" i="8"/>
  <c r="V98" i="8"/>
  <c r="U48" i="4" s="1"/>
  <c r="J178" i="8"/>
  <c r="J177" i="8"/>
  <c r="J180" i="8" s="1"/>
  <c r="V594" i="8"/>
  <c r="W163" i="4" s="1"/>
  <c r="V163" i="4" s="1"/>
  <c r="V593" i="8"/>
  <c r="V596" i="8" s="1"/>
  <c r="S438" i="8"/>
  <c r="S439" i="8" s="1"/>
  <c r="S437" i="8"/>
  <c r="S440" i="8" s="1"/>
  <c r="J411" i="8"/>
  <c r="J414" i="8" s="1"/>
  <c r="J412" i="8"/>
  <c r="J413" i="8" s="1"/>
  <c r="G268" i="8"/>
  <c r="G271" i="8" s="1"/>
  <c r="G269" i="8"/>
  <c r="K129" i="4" s="1"/>
  <c r="K85" i="8"/>
  <c r="K64" i="8"/>
  <c r="W107" i="8"/>
  <c r="W111" i="8" s="1"/>
  <c r="W67" i="8"/>
  <c r="W49" i="8"/>
  <c r="W36" i="8"/>
  <c r="W88" i="8"/>
  <c r="S320" i="8"/>
  <c r="S323" i="8" s="1"/>
  <c r="S321" i="8"/>
  <c r="T150" i="4" s="1"/>
  <c r="T90" i="8"/>
  <c r="T68" i="8"/>
  <c r="T159" i="8"/>
  <c r="T163" i="8" s="1"/>
  <c r="AN51" i="4" s="1"/>
  <c r="BJ51" i="4" s="1"/>
  <c r="H120" i="8"/>
  <c r="H124" i="8" s="1"/>
  <c r="H89" i="8"/>
  <c r="G190" i="8"/>
  <c r="G193" i="8" s="1"/>
  <c r="G191" i="8"/>
  <c r="P411" i="8"/>
  <c r="P414" i="8" s="1"/>
  <c r="P412" i="8"/>
  <c r="P413" i="8" s="1"/>
  <c r="E255" i="8"/>
  <c r="E258" i="8" s="1"/>
  <c r="E256" i="8"/>
  <c r="E257" i="8" s="1"/>
  <c r="E217" i="8"/>
  <c r="E218" i="8" s="1"/>
  <c r="E216" i="8"/>
  <c r="E219" i="8" s="1"/>
  <c r="K94" i="7"/>
  <c r="K72" i="7"/>
  <c r="K76" i="7" s="1"/>
  <c r="AK31" i="4" s="1"/>
  <c r="K51" i="7"/>
  <c r="K55" i="7" s="1"/>
  <c r="AK30" i="4" s="1"/>
  <c r="K133" i="7"/>
  <c r="K137" i="7" s="1"/>
  <c r="D620" i="8"/>
  <c r="D621" i="8" s="1"/>
  <c r="D619" i="8"/>
  <c r="D622" i="8" s="1"/>
  <c r="M268" i="8"/>
  <c r="M271" i="8" s="1"/>
  <c r="M269" i="8"/>
  <c r="H129" i="4" s="1"/>
  <c r="M605" i="8"/>
  <c r="F170" i="4" s="1"/>
  <c r="T177" i="7"/>
  <c r="T180" i="7" s="1"/>
  <c r="T178" i="7"/>
  <c r="E86" i="7"/>
  <c r="E120" i="7"/>
  <c r="E124" i="7" s="1"/>
  <c r="D80" i="6"/>
  <c r="T209" i="6"/>
  <c r="T212" i="6" s="1"/>
  <c r="T313" i="6"/>
  <c r="T316" i="6" s="1"/>
  <c r="T273" i="6"/>
  <c r="T277" i="6" s="1"/>
  <c r="AN118" i="4" s="1"/>
  <c r="BJ118" i="4" s="1"/>
  <c r="T222" i="6"/>
  <c r="T225" i="6" s="1"/>
  <c r="T286" i="6"/>
  <c r="T290" i="6" s="1"/>
  <c r="T54" i="6"/>
  <c r="T50" i="6"/>
  <c r="T40" i="6"/>
  <c r="J61" i="5"/>
  <c r="J64" i="5" s="1"/>
  <c r="J62" i="5"/>
  <c r="J63" i="5" s="1"/>
  <c r="J35" i="5"/>
  <c r="J38" i="5" s="1"/>
  <c r="J36" i="5"/>
  <c r="J37" i="5" s="1"/>
  <c r="G217" i="7"/>
  <c r="G216" i="7"/>
  <c r="G219" i="7" s="1"/>
  <c r="M252" i="6"/>
  <c r="M255" i="6" s="1"/>
  <c r="M253" i="6"/>
  <c r="G291" i="6"/>
  <c r="G294" i="6" s="1"/>
  <c r="G292" i="6"/>
  <c r="D227" i="6"/>
  <c r="D228" i="6" s="1"/>
  <c r="D226" i="6"/>
  <c r="D229" i="6" s="1"/>
  <c r="W279" i="6"/>
  <c r="W278" i="6"/>
  <c r="W281" i="6" s="1"/>
  <c r="E299" i="6"/>
  <c r="E303" i="6" s="1"/>
  <c r="E247" i="6"/>
  <c r="E251" i="6" s="1"/>
  <c r="K278" i="6"/>
  <c r="K281" i="6" s="1"/>
  <c r="K279" i="6"/>
  <c r="W187" i="6"/>
  <c r="W190" i="6" s="1"/>
  <c r="W188" i="6"/>
  <c r="W189" i="6" s="1"/>
  <c r="E74" i="6"/>
  <c r="E68" i="6"/>
  <c r="K21" i="5"/>
  <c r="K24" i="5" s="1"/>
  <c r="K22" i="5"/>
  <c r="K23" i="5" s="1"/>
  <c r="K307" i="8"/>
  <c r="K310" i="8" s="1"/>
  <c r="K308" i="8"/>
  <c r="K309" i="8" s="1"/>
  <c r="Q160" i="6"/>
  <c r="Q159" i="6"/>
  <c r="Q162" i="6" s="1"/>
  <c r="S225" i="6"/>
  <c r="T304" i="6"/>
  <c r="T307" i="6" s="1"/>
  <c r="T305" i="6"/>
  <c r="H188" i="6"/>
  <c r="H189" i="6" s="1"/>
  <c r="H187" i="6"/>
  <c r="H190" i="6" s="1"/>
  <c r="T172" i="6"/>
  <c r="T175" i="6" s="1"/>
  <c r="T173" i="6"/>
  <c r="H304" i="6"/>
  <c r="H307" i="6" s="1"/>
  <c r="H305" i="6"/>
  <c r="J254" i="7"/>
  <c r="J305" i="6"/>
  <c r="J304" i="6"/>
  <c r="J307" i="6" s="1"/>
  <c r="G188" i="6"/>
  <c r="G189" i="6" s="1"/>
  <c r="G187" i="6"/>
  <c r="G190" i="6" s="1"/>
  <c r="K160" i="6"/>
  <c r="K159" i="6"/>
  <c r="K162" i="6" s="1"/>
  <c r="E111" i="6"/>
  <c r="E117" i="6" s="1"/>
  <c r="Y18" i="4" s="1"/>
  <c r="AU18" i="4" s="1"/>
  <c r="BW18" i="4" s="1"/>
  <c r="E95" i="6"/>
  <c r="E73" i="6"/>
  <c r="E53" i="6"/>
  <c r="Q195" i="6"/>
  <c r="Q199" i="6" s="1"/>
  <c r="Q180" i="6"/>
  <c r="Q186" i="6" s="1"/>
  <c r="Q234" i="6"/>
  <c r="Q238" i="6" s="1"/>
  <c r="V191" i="8"/>
  <c r="V190" i="8"/>
  <c r="V193" i="8" s="1"/>
  <c r="D242" i="7"/>
  <c r="D245" i="7" s="1"/>
  <c r="D243" i="7"/>
  <c r="M126" i="7"/>
  <c r="M125" i="7"/>
  <c r="M128" i="7" s="1"/>
  <c r="P253" i="6"/>
  <c r="P252" i="6"/>
  <c r="P255" i="6" s="1"/>
  <c r="V292" i="6"/>
  <c r="V291" i="6"/>
  <c r="V294" i="6" s="1"/>
  <c r="E279" i="6"/>
  <c r="E278" i="6"/>
  <c r="E281" i="6" s="1"/>
  <c r="P41" i="6"/>
  <c r="P44" i="6" s="1"/>
  <c r="P42" i="6"/>
  <c r="P43" i="6" s="1"/>
  <c r="T201" i="6"/>
  <c r="T200" i="6"/>
  <c r="T203" i="6" s="1"/>
  <c r="N54" i="6"/>
  <c r="N50" i="6"/>
  <c r="N40" i="6"/>
  <c r="N111" i="6"/>
  <c r="N117" i="6" s="1"/>
  <c r="AB18" i="4" s="1"/>
  <c r="AX18" i="4" s="1"/>
  <c r="CB18" i="4" s="1"/>
  <c r="N95" i="6"/>
  <c r="N73" i="6"/>
  <c r="N53" i="6"/>
  <c r="E160" i="6"/>
  <c r="E159" i="6"/>
  <c r="E162" i="6" s="1"/>
  <c r="E87" i="5"/>
  <c r="E90" i="5" s="1"/>
  <c r="E88" i="5"/>
  <c r="S213" i="6"/>
  <c r="S216" i="6" s="1"/>
  <c r="S214" i="6"/>
  <c r="S215" i="6" s="1"/>
  <c r="T22" i="5"/>
  <c r="T23" i="5" s="1"/>
  <c r="T21" i="5"/>
  <c r="T24" i="5" s="1"/>
  <c r="T61" i="5"/>
  <c r="T64" i="5" s="1"/>
  <c r="T62" i="5"/>
  <c r="T63" i="5" s="1"/>
  <c r="H62" i="5"/>
  <c r="H61" i="5"/>
  <c r="H64" i="5" s="1"/>
  <c r="Q21" i="5"/>
  <c r="Q24" i="5" s="1"/>
  <c r="Q22" i="5"/>
  <c r="Q23" i="5" s="1"/>
  <c r="W458" i="8"/>
  <c r="W462" i="8" s="1"/>
  <c r="W211" i="8"/>
  <c r="W215" i="8" s="1"/>
  <c r="W198" i="8"/>
  <c r="W202" i="8" s="1"/>
  <c r="G216" i="8"/>
  <c r="G219" i="8" s="1"/>
  <c r="G217" i="8"/>
  <c r="G218" i="8" s="1"/>
  <c r="J321" i="8"/>
  <c r="Q150" i="4" s="1"/>
  <c r="J320" i="8"/>
  <c r="J323" i="8" s="1"/>
  <c r="V450" i="8"/>
  <c r="V453" i="8" s="1"/>
  <c r="V451" i="8"/>
  <c r="V452" i="8" s="1"/>
  <c r="G425" i="8"/>
  <c r="G426" i="8" s="1"/>
  <c r="G424" i="8"/>
  <c r="G427" i="8" s="1"/>
  <c r="G451" i="8"/>
  <c r="G452" i="8" s="1"/>
  <c r="G450" i="8"/>
  <c r="G453" i="8" s="1"/>
  <c r="S281" i="8"/>
  <c r="S284" i="8" s="1"/>
  <c r="S282" i="8"/>
  <c r="T130" i="4" s="1"/>
  <c r="K601" i="8"/>
  <c r="K524" i="8"/>
  <c r="K575" i="8"/>
  <c r="K579" i="8" s="1"/>
  <c r="K511" i="8"/>
  <c r="K485" i="8"/>
  <c r="K537" i="8"/>
  <c r="K498" i="8"/>
  <c r="K472" i="8"/>
  <c r="K276" i="8"/>
  <c r="K280" i="8" s="1"/>
  <c r="AK130" i="4" s="1"/>
  <c r="BG130" i="4" s="1"/>
  <c r="K263" i="8"/>
  <c r="K267" i="8" s="1"/>
  <c r="AK129" i="4" s="1"/>
  <c r="BG129" i="4" s="1"/>
  <c r="K250" i="8"/>
  <c r="K254" i="8" s="1"/>
  <c r="K238" i="8"/>
  <c r="K355" i="8"/>
  <c r="K381" i="8"/>
  <c r="D269" i="8"/>
  <c r="E129" i="4" s="1"/>
  <c r="D268" i="8"/>
  <c r="D271" i="8" s="1"/>
  <c r="P514" i="8"/>
  <c r="L159" i="4" s="1"/>
  <c r="W85" i="8"/>
  <c r="W64" i="8"/>
  <c r="G98" i="8"/>
  <c r="I48" i="4" s="1"/>
  <c r="Q107" i="8"/>
  <c r="Q111" i="8" s="1"/>
  <c r="Q67" i="8"/>
  <c r="Q49" i="8"/>
  <c r="Q36" i="8"/>
  <c r="Q88" i="8"/>
  <c r="E67" i="8"/>
  <c r="E49" i="8"/>
  <c r="E36" i="8"/>
  <c r="E107" i="8"/>
  <c r="E111" i="8" s="1"/>
  <c r="E88" i="8"/>
  <c r="Q602" i="8"/>
  <c r="Q605" i="8" s="1"/>
  <c r="AH170" i="4" s="1"/>
  <c r="Q536" i="8"/>
  <c r="Q540" i="8" s="1"/>
  <c r="AH161" i="4" s="1"/>
  <c r="Q523" i="8"/>
  <c r="Q527" i="8" s="1"/>
  <c r="AH160" i="4" s="1"/>
  <c r="Q497" i="8"/>
  <c r="Q501" i="8" s="1"/>
  <c r="AH158" i="4" s="1"/>
  <c r="Q549" i="8"/>
  <c r="Q553" i="8" s="1"/>
  <c r="AH162" i="4" s="1"/>
  <c r="BD162" i="4" s="1"/>
  <c r="Q510" i="8"/>
  <c r="Q514" i="8" s="1"/>
  <c r="AH159" i="4" s="1"/>
  <c r="Q484" i="8"/>
  <c r="Q488" i="8" s="1"/>
  <c r="AH157" i="4" s="1"/>
  <c r="Q380" i="8"/>
  <c r="Q384" i="8" s="1"/>
  <c r="AH155" i="4" s="1"/>
  <c r="Q354" i="8"/>
  <c r="Q358" i="8" s="1"/>
  <c r="Q471" i="8"/>
  <c r="Q475" i="8" s="1"/>
  <c r="AH156" i="4" s="1"/>
  <c r="Q367" i="8"/>
  <c r="Q237" i="8"/>
  <c r="Q241" i="8" s="1"/>
  <c r="E393" i="8"/>
  <c r="E397" i="8" s="1"/>
  <c r="E185" i="8"/>
  <c r="E189" i="8" s="1"/>
  <c r="J37" i="8"/>
  <c r="J40" i="8" s="1"/>
  <c r="J38" i="8"/>
  <c r="J39" i="8" s="1"/>
  <c r="M216" i="8"/>
  <c r="M219" i="8" s="1"/>
  <c r="M217" i="8"/>
  <c r="M218" i="8" s="1"/>
  <c r="J191" i="8"/>
  <c r="J190" i="8"/>
  <c r="J193" i="8" s="1"/>
  <c r="P334" i="8"/>
  <c r="P335" i="8" s="1"/>
  <c r="P333" i="8"/>
  <c r="P336" i="8" s="1"/>
  <c r="P347" i="8"/>
  <c r="N133" i="4" s="1"/>
  <c r="P346" i="8"/>
  <c r="P349" i="8" s="1"/>
  <c r="G294" i="8"/>
  <c r="G297" i="8" s="1"/>
  <c r="G295" i="8"/>
  <c r="G296" i="8" s="1"/>
  <c r="G346" i="8"/>
  <c r="G349" i="8" s="1"/>
  <c r="G347" i="8"/>
  <c r="K133" i="4" s="1"/>
  <c r="G632" i="8"/>
  <c r="G635" i="8" s="1"/>
  <c r="G633" i="8"/>
  <c r="K164" i="4" s="1"/>
  <c r="M438" i="8"/>
  <c r="M439" i="8" s="1"/>
  <c r="M437" i="8"/>
  <c r="M440" i="8" s="1"/>
  <c r="D178" i="8"/>
  <c r="D177" i="8"/>
  <c r="D180" i="8" s="1"/>
  <c r="D437" i="8"/>
  <c r="D440" i="8" s="1"/>
  <c r="D438" i="8"/>
  <c r="J269" i="8"/>
  <c r="Q129" i="4" s="1"/>
  <c r="J268" i="8"/>
  <c r="J271" i="8" s="1"/>
  <c r="V371" i="8"/>
  <c r="G501" i="8"/>
  <c r="I158" i="4" s="1"/>
  <c r="G554" i="8"/>
  <c r="G557" i="8" s="1"/>
  <c r="G555" i="8"/>
  <c r="K162" i="4" s="1"/>
  <c r="V76" i="8"/>
  <c r="U47" i="4" s="1"/>
  <c r="M164" i="8"/>
  <c r="M167" i="8" s="1"/>
  <c r="M165" i="8"/>
  <c r="H51" i="4" s="1"/>
  <c r="Q120" i="8"/>
  <c r="Q124" i="8" s="1"/>
  <c r="Q89" i="8"/>
  <c r="N120" i="8"/>
  <c r="N124" i="8" s="1"/>
  <c r="N89" i="8"/>
  <c r="N601" i="8"/>
  <c r="N575" i="8"/>
  <c r="N579" i="8" s="1"/>
  <c r="N537" i="8"/>
  <c r="N498" i="8"/>
  <c r="N472" i="8"/>
  <c r="N524" i="8"/>
  <c r="N511" i="8"/>
  <c r="N485" i="8"/>
  <c r="N381" i="8"/>
  <c r="N355" i="8"/>
  <c r="N263" i="8"/>
  <c r="N267" i="8" s="1"/>
  <c r="AB129" i="4" s="1"/>
  <c r="AX129" i="4" s="1"/>
  <c r="N238" i="8"/>
  <c r="N276" i="8"/>
  <c r="N280" i="8" s="1"/>
  <c r="AB130" i="4" s="1"/>
  <c r="AX130" i="4" s="1"/>
  <c r="N250" i="8"/>
  <c r="N254" i="8" s="1"/>
  <c r="S203" i="8"/>
  <c r="S206" i="8" s="1"/>
  <c r="S204" i="8"/>
  <c r="D204" i="8"/>
  <c r="D203" i="8"/>
  <c r="D206" i="8" s="1"/>
  <c r="V295" i="8"/>
  <c r="V296" i="8" s="1"/>
  <c r="V294" i="8"/>
  <c r="V297" i="8" s="1"/>
  <c r="V334" i="8"/>
  <c r="V335" i="8" s="1"/>
  <c r="V333" i="8"/>
  <c r="V336" i="8" s="1"/>
  <c r="V620" i="8"/>
  <c r="V621" i="8" s="1"/>
  <c r="V619" i="8"/>
  <c r="V622" i="8" s="1"/>
  <c r="M333" i="8"/>
  <c r="M336" i="8" s="1"/>
  <c r="M334" i="8"/>
  <c r="M335" i="8" s="1"/>
  <c r="M619" i="8"/>
  <c r="M622" i="8" s="1"/>
  <c r="M620" i="8"/>
  <c r="M621" i="8" s="1"/>
  <c r="S177" i="8"/>
  <c r="S180" i="8" s="1"/>
  <c r="S178" i="8"/>
  <c r="S451" i="8"/>
  <c r="S452" i="8" s="1"/>
  <c r="S450" i="8"/>
  <c r="S453" i="8" s="1"/>
  <c r="J424" i="8"/>
  <c r="J427" i="8" s="1"/>
  <c r="J425" i="8"/>
  <c r="J426" i="8" s="1"/>
  <c r="W601" i="8"/>
  <c r="W524" i="8"/>
  <c r="W575" i="8"/>
  <c r="W579" i="8" s="1"/>
  <c r="W511" i="8"/>
  <c r="W485" i="8"/>
  <c r="W537" i="8"/>
  <c r="W498" i="8"/>
  <c r="W472" i="8"/>
  <c r="W276" i="8"/>
  <c r="W280" i="8" s="1"/>
  <c r="AQ130" i="4" s="1"/>
  <c r="BM130" i="4" s="1"/>
  <c r="W263" i="8"/>
  <c r="W267" i="8" s="1"/>
  <c r="AQ129" i="4" s="1"/>
  <c r="BM129" i="4" s="1"/>
  <c r="W250" i="8"/>
  <c r="W254" i="8" s="1"/>
  <c r="W238" i="8"/>
  <c r="W355" i="8"/>
  <c r="W381" i="8"/>
  <c r="P269" i="8"/>
  <c r="N129" i="4" s="1"/>
  <c r="P268" i="8"/>
  <c r="P271" i="8" s="1"/>
  <c r="P581" i="8"/>
  <c r="P580" i="8"/>
  <c r="P583" i="8" s="1"/>
  <c r="G281" i="8"/>
  <c r="G284" i="8" s="1"/>
  <c r="G282" i="8"/>
  <c r="K130" i="4" s="1"/>
  <c r="G580" i="8"/>
  <c r="G583" i="8" s="1"/>
  <c r="G581" i="8"/>
  <c r="M514" i="8"/>
  <c r="F159" i="4" s="1"/>
  <c r="D358" i="8"/>
  <c r="D488" i="8"/>
  <c r="C157" i="4" s="1"/>
  <c r="D501" i="8"/>
  <c r="C158" i="4" s="1"/>
  <c r="Q65" i="8"/>
  <c r="Q51" i="8"/>
  <c r="Q133" i="8"/>
  <c r="Q137" i="8" s="1"/>
  <c r="AH50" i="4" s="1"/>
  <c r="BD50" i="4" s="1"/>
  <c r="Q86" i="8"/>
  <c r="D98" i="8"/>
  <c r="C48" i="4" s="1"/>
  <c r="W159" i="8"/>
  <c r="W163" i="8" s="1"/>
  <c r="AQ51" i="4" s="1"/>
  <c r="BM51" i="4" s="1"/>
  <c r="W90" i="8"/>
  <c r="W68" i="8"/>
  <c r="W562" i="8"/>
  <c r="W566" i="8" s="1"/>
  <c r="W445" i="8"/>
  <c r="W449" i="8" s="1"/>
  <c r="W432" i="8"/>
  <c r="W436" i="8" s="1"/>
  <c r="W406" i="8"/>
  <c r="W410" i="8" s="1"/>
  <c r="W419" i="8"/>
  <c r="W423" i="8" s="1"/>
  <c r="W93" i="8"/>
  <c r="W91" i="8"/>
  <c r="W71" i="8"/>
  <c r="W69" i="8"/>
  <c r="W47" i="8"/>
  <c r="W172" i="8"/>
  <c r="W176" i="8" s="1"/>
  <c r="W48" i="8"/>
  <c r="W92" i="8"/>
  <c r="W70" i="8"/>
  <c r="W94" i="8"/>
  <c r="W72" i="8"/>
  <c r="J463" i="8"/>
  <c r="J466" i="8" s="1"/>
  <c r="J464" i="8"/>
  <c r="J465" i="8" s="1"/>
  <c r="S333" i="8"/>
  <c r="S336" i="8" s="1"/>
  <c r="S334" i="8"/>
  <c r="S335" i="8" s="1"/>
  <c r="S619" i="8"/>
  <c r="S622" i="8" s="1"/>
  <c r="S620" i="8"/>
  <c r="S621" i="8" s="1"/>
  <c r="S371" i="8"/>
  <c r="S501" i="8"/>
  <c r="R158" i="4" s="1"/>
  <c r="S514" i="8"/>
  <c r="R159" i="4" s="1"/>
  <c r="S112" i="8"/>
  <c r="S115" i="8" s="1"/>
  <c r="S113" i="8"/>
  <c r="S114" i="8" s="1"/>
  <c r="T562" i="8"/>
  <c r="T566" i="8" s="1"/>
  <c r="T445" i="8"/>
  <c r="T449" i="8" s="1"/>
  <c r="T432" i="8"/>
  <c r="T436" i="8" s="1"/>
  <c r="T419" i="8"/>
  <c r="T423" i="8" s="1"/>
  <c r="T406" i="8"/>
  <c r="T410" i="8" s="1"/>
  <c r="T172" i="8"/>
  <c r="T176" i="8" s="1"/>
  <c r="T94" i="8"/>
  <c r="T92" i="8"/>
  <c r="T72" i="8"/>
  <c r="T70" i="8"/>
  <c r="T48" i="8"/>
  <c r="T47" i="8"/>
  <c r="T91" i="8"/>
  <c r="T69" i="8"/>
  <c r="T71" i="8"/>
  <c r="T93" i="8"/>
  <c r="T627" i="8"/>
  <c r="T631" i="8" s="1"/>
  <c r="AN164" i="4" s="1"/>
  <c r="T614" i="8"/>
  <c r="T618" i="8" s="1"/>
  <c r="T588" i="8"/>
  <c r="T592" i="8" s="1"/>
  <c r="AN163" i="4" s="1"/>
  <c r="T368" i="8"/>
  <c r="T328" i="8"/>
  <c r="T332" i="8" s="1"/>
  <c r="T302" i="8"/>
  <c r="T306" i="8" s="1"/>
  <c r="T341" i="8"/>
  <c r="T345" i="8" s="1"/>
  <c r="AN133" i="4" s="1"/>
  <c r="BJ133" i="4" s="1"/>
  <c r="T315" i="8"/>
  <c r="T319" i="8" s="1"/>
  <c r="AN150" i="4" s="1"/>
  <c r="BJ150" i="4" s="1"/>
  <c r="T289" i="8"/>
  <c r="T293" i="8" s="1"/>
  <c r="H393" i="8"/>
  <c r="H397" i="8" s="1"/>
  <c r="H185" i="8"/>
  <c r="H189" i="8" s="1"/>
  <c r="H627" i="8"/>
  <c r="H631" i="8" s="1"/>
  <c r="AE164" i="4" s="1"/>
  <c r="H614" i="8"/>
  <c r="H618" i="8" s="1"/>
  <c r="H588" i="8"/>
  <c r="H592" i="8" s="1"/>
  <c r="AE163" i="4" s="1"/>
  <c r="H368" i="8"/>
  <c r="H328" i="8"/>
  <c r="H332" i="8" s="1"/>
  <c r="H302" i="8"/>
  <c r="H306" i="8" s="1"/>
  <c r="H341" i="8"/>
  <c r="H345" i="8" s="1"/>
  <c r="AE133" i="4" s="1"/>
  <c r="BA133" i="4" s="1"/>
  <c r="H315" i="8"/>
  <c r="H319" i="8" s="1"/>
  <c r="AE150" i="4" s="1"/>
  <c r="BA150" i="4" s="1"/>
  <c r="H289" i="8"/>
  <c r="H293" i="8" s="1"/>
  <c r="Q204" i="8"/>
  <c r="Q203" i="8"/>
  <c r="Q206" i="8" s="1"/>
  <c r="P424" i="8"/>
  <c r="P427" i="8" s="1"/>
  <c r="P425" i="8"/>
  <c r="P426" i="8" s="1"/>
  <c r="E268" i="8"/>
  <c r="E271" i="8" s="1"/>
  <c r="E269" i="8"/>
  <c r="G112" i="8"/>
  <c r="G115" i="8" s="1"/>
  <c r="G113" i="8"/>
  <c r="G114" i="8" s="1"/>
  <c r="Q255" i="8"/>
  <c r="Q258" i="8" s="1"/>
  <c r="Q256" i="8"/>
  <c r="Q257" i="8" s="1"/>
  <c r="Q581" i="8"/>
  <c r="Q580" i="8"/>
  <c r="Q583" i="8" s="1"/>
  <c r="E204" i="8"/>
  <c r="E203" i="8"/>
  <c r="E206" i="8" s="1"/>
  <c r="G281" i="7"/>
  <c r="G284" i="7" s="1"/>
  <c r="G282" i="7"/>
  <c r="W251" i="7"/>
  <c r="W254" i="7" s="1"/>
  <c r="W211" i="7"/>
  <c r="W215" i="7" s="1"/>
  <c r="W199" i="7"/>
  <c r="W202" i="7" s="1"/>
  <c r="W238" i="7"/>
  <c r="W241" i="7" s="1"/>
  <c r="W86" i="7"/>
  <c r="W120" i="7"/>
  <c r="W124" i="7" s="1"/>
  <c r="D37" i="8"/>
  <c r="D40" i="8" s="1"/>
  <c r="D38" i="8"/>
  <c r="D39" i="8" s="1"/>
  <c r="N398" i="8"/>
  <c r="N401" i="8" s="1"/>
  <c r="N399" i="8"/>
  <c r="N400" i="8" s="1"/>
  <c r="D295" i="8"/>
  <c r="D296" i="8" s="1"/>
  <c r="D294" i="8"/>
  <c r="D297" i="8" s="1"/>
  <c r="D594" i="8"/>
  <c r="E163" i="4" s="1"/>
  <c r="D163" i="4" s="1"/>
  <c r="D593" i="8"/>
  <c r="D596" i="8" s="1"/>
  <c r="M281" i="8"/>
  <c r="M284" i="8" s="1"/>
  <c r="M282" i="8"/>
  <c r="H130" i="4" s="1"/>
  <c r="M112" i="8"/>
  <c r="M115" i="8" s="1"/>
  <c r="M113" i="8"/>
  <c r="M114" i="8" s="1"/>
  <c r="D281" i="7"/>
  <c r="D284" i="7" s="1"/>
  <c r="D282" i="7"/>
  <c r="M37" i="7"/>
  <c r="M40" i="7" s="1"/>
  <c r="M38" i="7"/>
  <c r="M39" i="7" s="1"/>
  <c r="H276" i="7"/>
  <c r="H280" i="7" s="1"/>
  <c r="H264" i="7"/>
  <c r="H224" i="7"/>
  <c r="H228" i="7" s="1"/>
  <c r="S216" i="7"/>
  <c r="S219" i="7" s="1"/>
  <c r="S217" i="7"/>
  <c r="J216" i="7"/>
  <c r="J219" i="7" s="1"/>
  <c r="J217" i="7"/>
  <c r="P267" i="7"/>
  <c r="G241" i="7"/>
  <c r="P38" i="7"/>
  <c r="P39" i="7" s="1"/>
  <c r="P37" i="7"/>
  <c r="P40" i="7" s="1"/>
  <c r="P112" i="7"/>
  <c r="P115" i="7" s="1"/>
  <c r="P113" i="7"/>
  <c r="P114" i="7" s="1"/>
  <c r="H107" i="7"/>
  <c r="H111" i="7" s="1"/>
  <c r="H91" i="7"/>
  <c r="H69" i="7"/>
  <c r="H49" i="7"/>
  <c r="H36" i="7"/>
  <c r="H250" i="7"/>
  <c r="H254" i="7" s="1"/>
  <c r="H198" i="7"/>
  <c r="H202" i="7" s="1"/>
  <c r="H237" i="7"/>
  <c r="H241" i="7" s="1"/>
  <c r="H263" i="7"/>
  <c r="H267" i="7" s="1"/>
  <c r="D316" i="6"/>
  <c r="P217" i="7"/>
  <c r="P216" i="7"/>
  <c r="P219" i="7" s="1"/>
  <c r="Q178" i="7"/>
  <c r="Q177" i="7"/>
  <c r="Q180" i="7" s="1"/>
  <c r="N276" i="7"/>
  <c r="N280" i="7" s="1"/>
  <c r="N264" i="7"/>
  <c r="N224" i="7"/>
  <c r="N228" i="7" s="1"/>
  <c r="E263" i="7"/>
  <c r="E237" i="7"/>
  <c r="E250" i="7"/>
  <c r="E198" i="7"/>
  <c r="J138" i="7"/>
  <c r="J141" i="7" s="1"/>
  <c r="J139" i="7"/>
  <c r="J140" i="7" s="1"/>
  <c r="D151" i="7"/>
  <c r="D154" i="7" s="1"/>
  <c r="D152" i="7"/>
  <c r="D153" i="7" s="1"/>
  <c r="Q86" i="7"/>
  <c r="Q120" i="7"/>
  <c r="Q124" i="7" s="1"/>
  <c r="Q251" i="7"/>
  <c r="Q254" i="7" s="1"/>
  <c r="Q211" i="7"/>
  <c r="Q215" i="7" s="1"/>
  <c r="Q199" i="7"/>
  <c r="Q202" i="7" s="1"/>
  <c r="Q238" i="7"/>
  <c r="Q241" i="7" s="1"/>
  <c r="E224" i="7"/>
  <c r="E228" i="7" s="1"/>
  <c r="E264" i="7"/>
  <c r="E276" i="7"/>
  <c r="E280" i="7" s="1"/>
  <c r="D214" i="6"/>
  <c r="D215" i="6" s="1"/>
  <c r="D213" i="6"/>
  <c r="D216" i="6" s="1"/>
  <c r="V80" i="6"/>
  <c r="U11" i="4" s="1"/>
  <c r="H97" i="6"/>
  <c r="H75" i="6"/>
  <c r="H152" i="6"/>
  <c r="H158" i="6" s="1"/>
  <c r="AE20" i="4" s="1"/>
  <c r="BA20" i="4" s="1"/>
  <c r="CG20" i="4" s="1"/>
  <c r="H111" i="6"/>
  <c r="H117" i="6" s="1"/>
  <c r="AE18" i="4" s="1"/>
  <c r="BA18" i="4" s="1"/>
  <c r="CG18" i="4" s="1"/>
  <c r="H95" i="6"/>
  <c r="H73" i="6"/>
  <c r="H53" i="6"/>
  <c r="H286" i="6"/>
  <c r="H290" i="6" s="1"/>
  <c r="H209" i="6"/>
  <c r="H313" i="6"/>
  <c r="H316" i="6" s="1"/>
  <c r="H222" i="6"/>
  <c r="H225" i="6" s="1"/>
  <c r="H273" i="6"/>
  <c r="H277" i="6" s="1"/>
  <c r="AE118" i="4" s="1"/>
  <c r="BA118" i="4" s="1"/>
  <c r="H139" i="6"/>
  <c r="H143" i="6" s="1"/>
  <c r="AE19" i="4" s="1"/>
  <c r="BA19" i="4" s="1"/>
  <c r="CG19" i="4" s="1"/>
  <c r="H98" i="6"/>
  <c r="H76" i="6"/>
  <c r="H55" i="6"/>
  <c r="H89" i="6"/>
  <c r="H96" i="6"/>
  <c r="H54" i="6"/>
  <c r="H50" i="6"/>
  <c r="H40" i="6"/>
  <c r="D74" i="5"/>
  <c r="D77" i="5" s="1"/>
  <c r="D75" i="5"/>
  <c r="D61" i="5"/>
  <c r="D64" i="5" s="1"/>
  <c r="D62" i="5"/>
  <c r="C6" i="4"/>
  <c r="D48" i="5"/>
  <c r="D51" i="5" s="1"/>
  <c r="C5" i="4"/>
  <c r="AU5" i="4" s="1"/>
  <c r="D49" i="5"/>
  <c r="D36" i="5"/>
  <c r="C4" i="4"/>
  <c r="AU4" i="4" s="1"/>
  <c r="BW4" i="4" s="1"/>
  <c r="D35" i="5"/>
  <c r="D38" i="5" s="1"/>
  <c r="V282" i="8"/>
  <c r="W130" i="4" s="1"/>
  <c r="V281" i="8"/>
  <c r="V284" i="8" s="1"/>
  <c r="J384" i="8"/>
  <c r="O155" i="4" s="1"/>
  <c r="J475" i="8"/>
  <c r="O156" i="4" s="1"/>
  <c r="J76" i="8"/>
  <c r="O47" i="4" s="1"/>
  <c r="H164" i="8"/>
  <c r="H167" i="8" s="1"/>
  <c r="H165" i="8"/>
  <c r="S126" i="7"/>
  <c r="S125" i="7"/>
  <c r="S128" i="7" s="1"/>
  <c r="G37" i="7"/>
  <c r="G40" i="7" s="1"/>
  <c r="G38" i="7"/>
  <c r="G39" i="7" s="1"/>
  <c r="S254" i="7"/>
  <c r="N107" i="7"/>
  <c r="N111" i="7" s="1"/>
  <c r="N91" i="7"/>
  <c r="N69" i="7"/>
  <c r="N49" i="7"/>
  <c r="N36" i="7"/>
  <c r="N250" i="7"/>
  <c r="N198" i="7"/>
  <c r="N237" i="7"/>
  <c r="N263" i="7"/>
  <c r="P316" i="6"/>
  <c r="M304" i="6"/>
  <c r="M307" i="6" s="1"/>
  <c r="M305" i="6"/>
  <c r="S278" i="6"/>
  <c r="S281" i="6" s="1"/>
  <c r="S279" i="6"/>
  <c r="T118" i="4" s="1"/>
  <c r="M291" i="6"/>
  <c r="M294" i="6" s="1"/>
  <c r="M292" i="6"/>
  <c r="T217" i="7"/>
  <c r="T216" i="7"/>
  <c r="T219" i="7" s="1"/>
  <c r="P151" i="7"/>
  <c r="P154" i="7" s="1"/>
  <c r="P152" i="7"/>
  <c r="P153" i="7" s="1"/>
  <c r="G212" i="6"/>
  <c r="S188" i="6"/>
  <c r="S189" i="6" s="1"/>
  <c r="S187" i="6"/>
  <c r="S190" i="6" s="1"/>
  <c r="W160" i="6"/>
  <c r="W159" i="6"/>
  <c r="W162" i="6" s="1"/>
  <c r="N167" i="6"/>
  <c r="N171" i="6" s="1"/>
  <c r="N93" i="6"/>
  <c r="N91" i="6"/>
  <c r="N71" i="6"/>
  <c r="N69" i="6"/>
  <c r="N94" i="6"/>
  <c r="N92" i="6"/>
  <c r="N72" i="6"/>
  <c r="N70" i="6"/>
  <c r="N52" i="6"/>
  <c r="N51" i="6"/>
  <c r="K291" i="6"/>
  <c r="K294" i="6" s="1"/>
  <c r="K292" i="6"/>
  <c r="D292" i="6"/>
  <c r="D291" i="6"/>
  <c r="D294" i="6" s="1"/>
  <c r="H212" i="6"/>
  <c r="Q40" i="6"/>
  <c r="Q54" i="6"/>
  <c r="Q50" i="6"/>
  <c r="W200" i="6"/>
  <c r="W203" i="6" s="1"/>
  <c r="W201" i="6"/>
  <c r="K200" i="6"/>
  <c r="K203" i="6" s="1"/>
  <c r="K201" i="6"/>
  <c r="M47" i="5"/>
  <c r="G36" i="5"/>
  <c r="K4" i="4" s="1"/>
  <c r="G35" i="5"/>
  <c r="G38" i="5" s="1"/>
  <c r="T266" i="6"/>
  <c r="T267" i="6" s="1"/>
  <c r="T265" i="6"/>
  <c r="T268" i="6" s="1"/>
  <c r="J144" i="6"/>
  <c r="J147" i="6" s="1"/>
  <c r="J145" i="6"/>
  <c r="Q19" i="4" s="1"/>
  <c r="E195" i="6"/>
  <c r="E199" i="6" s="1"/>
  <c r="E234" i="6"/>
  <c r="E238" i="6" s="1"/>
  <c r="E180" i="6"/>
  <c r="E186" i="6" s="1"/>
  <c r="K35" i="5"/>
  <c r="K38" i="5" s="1"/>
  <c r="K36" i="5"/>
  <c r="K37" i="5" s="1"/>
  <c r="K320" i="8"/>
  <c r="K323" i="8" s="1"/>
  <c r="K321" i="8"/>
  <c r="K594" i="8"/>
  <c r="K593" i="8"/>
  <c r="K596" i="8" s="1"/>
  <c r="M216" i="7"/>
  <c r="M219" i="7" s="1"/>
  <c r="M217" i="7"/>
  <c r="W304" i="6"/>
  <c r="W307" i="6" s="1"/>
  <c r="W305" i="6"/>
  <c r="N126" i="6"/>
  <c r="N130" i="6" s="1"/>
  <c r="N90" i="6"/>
  <c r="S265" i="6"/>
  <c r="S268" i="6" s="1"/>
  <c r="S266" i="6"/>
  <c r="S267" i="6" s="1"/>
  <c r="P144" i="6"/>
  <c r="P147" i="6" s="1"/>
  <c r="P145" i="6"/>
  <c r="N19" i="4" s="1"/>
  <c r="P279" i="6"/>
  <c r="N118" i="4" s="1"/>
  <c r="P278" i="6"/>
  <c r="P281" i="6" s="1"/>
  <c r="V118" i="6"/>
  <c r="V121" i="6" s="1"/>
  <c r="V119" i="6"/>
  <c r="W18" i="4" s="1"/>
  <c r="H240" i="6"/>
  <c r="H239" i="6"/>
  <c r="H242" i="6" s="1"/>
  <c r="W118" i="6"/>
  <c r="W121" i="6" s="1"/>
  <c r="W119" i="6"/>
  <c r="J279" i="6"/>
  <c r="Q118" i="4" s="1"/>
  <c r="J278" i="6"/>
  <c r="J281" i="6" s="1"/>
  <c r="G265" i="6"/>
  <c r="G268" i="6" s="1"/>
  <c r="G266" i="6"/>
  <c r="G267" i="6" s="1"/>
  <c r="D144" i="6"/>
  <c r="D147" i="6" s="1"/>
  <c r="C19" i="4"/>
  <c r="D145" i="6"/>
  <c r="M34" i="5"/>
  <c r="J230" i="7"/>
  <c r="J229" i="7"/>
  <c r="J232" i="7" s="1"/>
  <c r="J267" i="7"/>
  <c r="G239" i="6"/>
  <c r="G242" i="6" s="1"/>
  <c r="G240" i="6"/>
  <c r="M265" i="6"/>
  <c r="M268" i="6" s="1"/>
  <c r="M266" i="6"/>
  <c r="M267" i="6" s="1"/>
  <c r="M42" i="6"/>
  <c r="M43" i="6" s="1"/>
  <c r="M41" i="6"/>
  <c r="M44" i="6" s="1"/>
  <c r="Q208" i="6"/>
  <c r="Q312" i="6"/>
  <c r="Q260" i="6"/>
  <c r="Q264" i="6" s="1"/>
  <c r="Q221" i="6"/>
  <c r="G62" i="5"/>
  <c r="K6" i="4" s="1"/>
  <c r="G61" i="5"/>
  <c r="G64" i="5" s="1"/>
  <c r="V398" i="8"/>
  <c r="V401" i="8" s="1"/>
  <c r="V399" i="8"/>
  <c r="V400" i="8" s="1"/>
  <c r="D41" i="6"/>
  <c r="D44" i="6" s="1"/>
  <c r="D42" i="6"/>
  <c r="D43" i="6" s="1"/>
  <c r="P305" i="6"/>
  <c r="P304" i="6"/>
  <c r="P307" i="6" s="1"/>
  <c r="E291" i="6"/>
  <c r="E294" i="6" s="1"/>
  <c r="E292" i="6"/>
  <c r="D59" i="6"/>
  <c r="T239" i="6"/>
  <c r="T242" i="6" s="1"/>
  <c r="T240" i="6"/>
  <c r="N89" i="6"/>
  <c r="N96" i="6"/>
  <c r="N97" i="6"/>
  <c r="N75" i="6"/>
  <c r="N152" i="6"/>
  <c r="N158" i="6" s="1"/>
  <c r="AB20" i="4" s="1"/>
  <c r="E74" i="5"/>
  <c r="E77" i="5" s="1"/>
  <c r="E75" i="5"/>
  <c r="E61" i="5"/>
  <c r="E64" i="5" s="1"/>
  <c r="E62" i="5"/>
  <c r="D120" i="6"/>
  <c r="E18" i="4"/>
  <c r="T74" i="5"/>
  <c r="T77" i="5" s="1"/>
  <c r="T75" i="5"/>
  <c r="T76" i="5" s="1"/>
  <c r="T48" i="5"/>
  <c r="T51" i="5" s="1"/>
  <c r="T49" i="5"/>
  <c r="T50" i="5" s="1"/>
  <c r="H87" i="5"/>
  <c r="H90" i="5" s="1"/>
  <c r="H88" i="5"/>
  <c r="Q86" i="5"/>
  <c r="Q74" i="5"/>
  <c r="Q77" i="5" s="1"/>
  <c r="Q75" i="5"/>
  <c r="Q76" i="5" s="1"/>
  <c r="K113" i="8"/>
  <c r="K114" i="8" s="1"/>
  <c r="K112" i="8"/>
  <c r="K115" i="8" s="1"/>
  <c r="J295" i="8"/>
  <c r="J296" i="8" s="1"/>
  <c r="J294" i="8"/>
  <c r="J297" i="8" s="1"/>
  <c r="S580" i="8"/>
  <c r="S583" i="8" s="1"/>
  <c r="S581" i="8"/>
  <c r="V165" i="8"/>
  <c r="W51" i="4" s="1"/>
  <c r="V164" i="8"/>
  <c r="V167" i="8" s="1"/>
  <c r="D126" i="8"/>
  <c r="D125" i="8"/>
  <c r="D128" i="8" s="1"/>
  <c r="E562" i="8"/>
  <c r="E566" i="8" s="1"/>
  <c r="E419" i="8"/>
  <c r="E423" i="8" s="1"/>
  <c r="E406" i="8"/>
  <c r="E410" i="8" s="1"/>
  <c r="E432" i="8"/>
  <c r="E436" i="8" s="1"/>
  <c r="E172" i="8"/>
  <c r="E176" i="8" s="1"/>
  <c r="E93" i="8"/>
  <c r="E91" i="8"/>
  <c r="E71" i="8"/>
  <c r="E69" i="8"/>
  <c r="E47" i="8"/>
  <c r="E92" i="8"/>
  <c r="E70" i="8"/>
  <c r="E445" i="8"/>
  <c r="E449" i="8" s="1"/>
  <c r="E94" i="8"/>
  <c r="E72" i="8"/>
  <c r="E48" i="8"/>
  <c r="V37" i="8"/>
  <c r="V40" i="8" s="1"/>
  <c r="V38" i="8"/>
  <c r="V39" i="8" s="1"/>
  <c r="P308" i="8"/>
  <c r="P309" i="8" s="1"/>
  <c r="P307" i="8"/>
  <c r="P310" i="8" s="1"/>
  <c r="G619" i="8"/>
  <c r="G622" i="8" s="1"/>
  <c r="G620" i="8"/>
  <c r="G621" i="8" s="1"/>
  <c r="M177" i="8"/>
  <c r="M180" i="8" s="1"/>
  <c r="M178" i="8"/>
  <c r="N133" i="8"/>
  <c r="N137" i="8" s="1"/>
  <c r="AB50" i="4" s="1"/>
  <c r="AX50" i="4" s="1"/>
  <c r="N86" i="8"/>
  <c r="N51" i="8"/>
  <c r="N65" i="8"/>
  <c r="V308" i="8"/>
  <c r="V309" i="8" s="1"/>
  <c r="V307" i="8"/>
  <c r="V310" i="8" s="1"/>
  <c r="M593" i="8"/>
  <c r="M596" i="8" s="1"/>
  <c r="M594" i="8"/>
  <c r="H163" i="4" s="1"/>
  <c r="D373" i="8"/>
  <c r="D374" i="8" s="1"/>
  <c r="D372" i="8"/>
  <c r="D375" i="8" s="1"/>
  <c r="J139" i="8"/>
  <c r="Q50" i="4" s="1"/>
  <c r="J138" i="8"/>
  <c r="J141" i="8" s="1"/>
  <c r="W536" i="8"/>
  <c r="W602" i="8"/>
  <c r="W523" i="8"/>
  <c r="W497" i="8"/>
  <c r="W471" i="8"/>
  <c r="W510" i="8"/>
  <c r="W549" i="8"/>
  <c r="W553" i="8" s="1"/>
  <c r="AQ162" i="4" s="1"/>
  <c r="BM162" i="4" s="1"/>
  <c r="W380" i="8"/>
  <c r="W354" i="8"/>
  <c r="W484" i="8"/>
  <c r="W237" i="8"/>
  <c r="W367" i="8"/>
  <c r="J217" i="8"/>
  <c r="J218" i="8" s="1"/>
  <c r="J216" i="8"/>
  <c r="J219" i="8" s="1"/>
  <c r="T120" i="8"/>
  <c r="T124" i="8" s="1"/>
  <c r="T89" i="8"/>
  <c r="H575" i="8"/>
  <c r="H579" i="8" s="1"/>
  <c r="H537" i="8"/>
  <c r="H601" i="8"/>
  <c r="H524" i="8"/>
  <c r="H498" i="8"/>
  <c r="H472" i="8"/>
  <c r="H511" i="8"/>
  <c r="H485" i="8"/>
  <c r="H381" i="8"/>
  <c r="H355" i="8"/>
  <c r="H276" i="8"/>
  <c r="H280" i="8" s="1"/>
  <c r="AE130" i="4" s="1"/>
  <c r="BA130" i="4" s="1"/>
  <c r="H250" i="8"/>
  <c r="H254" i="8" s="1"/>
  <c r="H263" i="8"/>
  <c r="H267" i="8" s="1"/>
  <c r="AE129" i="4" s="1"/>
  <c r="BA129" i="4" s="1"/>
  <c r="H238" i="8"/>
  <c r="K224" i="7"/>
  <c r="K228" i="7" s="1"/>
  <c r="K264" i="7"/>
  <c r="K267" i="7" s="1"/>
  <c r="K276" i="7"/>
  <c r="K280" i="7" s="1"/>
  <c r="N190" i="8"/>
  <c r="N193" i="8" s="1"/>
  <c r="N191" i="8"/>
  <c r="S139" i="7"/>
  <c r="S140" i="7" s="1"/>
  <c r="S138" i="7"/>
  <c r="S141" i="7" s="1"/>
  <c r="T133" i="7"/>
  <c r="T137" i="7" s="1"/>
  <c r="T51" i="7"/>
  <c r="T94" i="7"/>
  <c r="T72" i="7"/>
  <c r="M268" i="7"/>
  <c r="M271" i="7" s="1"/>
  <c r="M269" i="7"/>
  <c r="Q94" i="7"/>
  <c r="Q72" i="7"/>
  <c r="Q133" i="7"/>
  <c r="Q137" i="7" s="1"/>
  <c r="Q51" i="7"/>
  <c r="Q55" i="7" s="1"/>
  <c r="AH30" i="4" s="1"/>
  <c r="T97" i="6"/>
  <c r="T75" i="6"/>
  <c r="T152" i="6"/>
  <c r="T158" i="6" s="1"/>
  <c r="AN20" i="4" s="1"/>
  <c r="BJ20" i="4" s="1"/>
  <c r="CV20" i="4" s="1"/>
  <c r="T139" i="6"/>
  <c r="T143" i="6" s="1"/>
  <c r="AN19" i="4" s="1"/>
  <c r="T98" i="6"/>
  <c r="T76" i="6"/>
  <c r="T55" i="6"/>
  <c r="J49" i="5"/>
  <c r="J50" i="5" s="1"/>
  <c r="J48" i="5"/>
  <c r="J51" i="5" s="1"/>
  <c r="S37" i="7"/>
  <c r="S40" i="7" s="1"/>
  <c r="S38" i="7"/>
  <c r="S39" i="7" s="1"/>
  <c r="D38" i="7"/>
  <c r="D39" i="7" s="1"/>
  <c r="D37" i="7"/>
  <c r="D40" i="7" s="1"/>
  <c r="M278" i="6"/>
  <c r="M281" i="6" s="1"/>
  <c r="M279" i="6"/>
  <c r="H118" i="4" s="1"/>
  <c r="N138" i="7"/>
  <c r="N141" i="7" s="1"/>
  <c r="N139" i="7"/>
  <c r="N140" i="7" s="1"/>
  <c r="E139" i="6"/>
  <c r="E143" i="6" s="1"/>
  <c r="Y19" i="4" s="1"/>
  <c r="E98" i="6"/>
  <c r="E76" i="6"/>
  <c r="E55" i="6"/>
  <c r="K239" i="6"/>
  <c r="K242" i="6" s="1"/>
  <c r="K240" i="6"/>
  <c r="P204" i="8"/>
  <c r="P203" i="8"/>
  <c r="P206" i="8" s="1"/>
  <c r="J347" i="8"/>
  <c r="Q133" i="4" s="1"/>
  <c r="J346" i="8"/>
  <c r="J349" i="8" s="1"/>
  <c r="V568" i="8"/>
  <c r="V569" i="8" s="1"/>
  <c r="V567" i="8"/>
  <c r="V570" i="8" s="1"/>
  <c r="G177" i="8"/>
  <c r="G180" i="8" s="1"/>
  <c r="G178" i="8"/>
  <c r="D256" i="8"/>
  <c r="D257" i="8" s="1"/>
  <c r="D255" i="8"/>
  <c r="D258" i="8" s="1"/>
  <c r="P98" i="8"/>
  <c r="L48" i="4" s="1"/>
  <c r="K126" i="8"/>
  <c r="K125" i="8"/>
  <c r="K128" i="8" s="1"/>
  <c r="Q562" i="8"/>
  <c r="Q566" i="8" s="1"/>
  <c r="Q419" i="8"/>
  <c r="Q423" i="8" s="1"/>
  <c r="Q445" i="8"/>
  <c r="Q449" i="8" s="1"/>
  <c r="Q432" i="8"/>
  <c r="Q436" i="8" s="1"/>
  <c r="Q406" i="8"/>
  <c r="Q410" i="8" s="1"/>
  <c r="Q172" i="8"/>
  <c r="Q176" i="8" s="1"/>
  <c r="Q93" i="8"/>
  <c r="Q91" i="8"/>
  <c r="Q71" i="8"/>
  <c r="Q69" i="8"/>
  <c r="Q47" i="8"/>
  <c r="Q94" i="8"/>
  <c r="Q72" i="8"/>
  <c r="Q48" i="8"/>
  <c r="Q70" i="8"/>
  <c r="Q92" i="8"/>
  <c r="M464" i="8"/>
  <c r="M465" i="8" s="1"/>
  <c r="M463" i="8"/>
  <c r="M466" i="8" s="1"/>
  <c r="P594" i="8"/>
  <c r="N163" i="4" s="1"/>
  <c r="P593" i="8"/>
  <c r="P596" i="8" s="1"/>
  <c r="J256" i="8"/>
  <c r="J257" i="8" s="1"/>
  <c r="J255" i="8"/>
  <c r="J258" i="8" s="1"/>
  <c r="G358" i="8"/>
  <c r="M76" i="8"/>
  <c r="F47" i="4" s="1"/>
  <c r="V113" i="8"/>
  <c r="V114" i="8" s="1"/>
  <c r="V112" i="8"/>
  <c r="V115" i="8" s="1"/>
  <c r="N627" i="8"/>
  <c r="N631" i="8" s="1"/>
  <c r="AB164" i="4" s="1"/>
  <c r="N614" i="8"/>
  <c r="N618" i="8" s="1"/>
  <c r="N588" i="8"/>
  <c r="N592" i="8" s="1"/>
  <c r="AB163" i="4" s="1"/>
  <c r="N341" i="8"/>
  <c r="N345" i="8" s="1"/>
  <c r="AB133" i="4" s="1"/>
  <c r="AX133" i="4" s="1"/>
  <c r="N315" i="8"/>
  <c r="N319" i="8" s="1"/>
  <c r="AB150" i="4" s="1"/>
  <c r="AX150" i="4" s="1"/>
  <c r="N289" i="8"/>
  <c r="N293" i="8" s="1"/>
  <c r="N368" i="8"/>
  <c r="N302" i="8"/>
  <c r="N306" i="8" s="1"/>
  <c r="N328" i="8"/>
  <c r="N332" i="8" s="1"/>
  <c r="V321" i="8"/>
  <c r="W150" i="4" s="1"/>
  <c r="V320" i="8"/>
  <c r="V323" i="8" s="1"/>
  <c r="M294" i="8"/>
  <c r="M297" i="8" s="1"/>
  <c r="M295" i="8"/>
  <c r="M296" i="8" s="1"/>
  <c r="M632" i="8"/>
  <c r="M635" i="8" s="1"/>
  <c r="M633" i="8"/>
  <c r="H164" i="4" s="1"/>
  <c r="S567" i="8"/>
  <c r="S570" i="8" s="1"/>
  <c r="S568" i="8"/>
  <c r="S569" i="8" s="1"/>
  <c r="J437" i="8"/>
  <c r="J440" i="8" s="1"/>
  <c r="J438" i="8"/>
  <c r="J439" i="8" s="1"/>
  <c r="P256" i="8"/>
  <c r="P257" i="8" s="1"/>
  <c r="P255" i="8"/>
  <c r="P258" i="8" s="1"/>
  <c r="M477" i="8"/>
  <c r="H156" i="4" s="1"/>
  <c r="M476" i="8"/>
  <c r="M479" i="8" s="1"/>
  <c r="M541" i="8"/>
  <c r="M544" i="8" s="1"/>
  <c r="M542" i="8"/>
  <c r="H161" i="4" s="1"/>
  <c r="D384" i="8"/>
  <c r="C155" i="4" s="1"/>
  <c r="D475" i="8"/>
  <c r="C156" i="4" s="1"/>
  <c r="D527" i="8"/>
  <c r="C160" i="4" s="1"/>
  <c r="S76" i="8"/>
  <c r="R47" i="4" s="1"/>
  <c r="D76" i="8"/>
  <c r="C47" i="4" s="1"/>
  <c r="W89" i="8"/>
  <c r="W120" i="8"/>
  <c r="W124" i="8" s="1"/>
  <c r="G125" i="8"/>
  <c r="G128" i="8" s="1"/>
  <c r="G126" i="8"/>
  <c r="W393" i="8"/>
  <c r="W397" i="8" s="1"/>
  <c r="W185" i="8"/>
  <c r="W189" i="8" s="1"/>
  <c r="K536" i="8"/>
  <c r="K602" i="8"/>
  <c r="K523" i="8"/>
  <c r="K497" i="8"/>
  <c r="K510" i="8"/>
  <c r="K549" i="8"/>
  <c r="K553" i="8" s="1"/>
  <c r="AK162" i="4" s="1"/>
  <c r="BG162" i="4" s="1"/>
  <c r="K484" i="8"/>
  <c r="K471" i="8"/>
  <c r="K380" i="8"/>
  <c r="K354" i="8"/>
  <c r="K237" i="8"/>
  <c r="K367" i="8"/>
  <c r="K371" i="8" s="1"/>
  <c r="S294" i="8"/>
  <c r="S297" i="8" s="1"/>
  <c r="S295" i="8"/>
  <c r="S296" i="8" s="1"/>
  <c r="S346" i="8"/>
  <c r="S349" i="8" s="1"/>
  <c r="S347" i="8"/>
  <c r="T133" i="4" s="1"/>
  <c r="S632" i="8"/>
  <c r="S635" i="8" s="1"/>
  <c r="S633" i="8"/>
  <c r="T164" i="4" s="1"/>
  <c r="S358" i="8"/>
  <c r="S527" i="8"/>
  <c r="R160" i="4" s="1"/>
  <c r="S554" i="8"/>
  <c r="S557" i="8" s="1"/>
  <c r="S555" i="8"/>
  <c r="T162" i="4" s="1"/>
  <c r="S38" i="8"/>
  <c r="S39" i="8" s="1"/>
  <c r="S37" i="8"/>
  <c r="S40" i="8" s="1"/>
  <c r="T88" i="8"/>
  <c r="T67" i="8"/>
  <c r="T36" i="8"/>
  <c r="T107" i="8"/>
  <c r="T111" i="8" s="1"/>
  <c r="T49" i="8"/>
  <c r="T64" i="8"/>
  <c r="T85" i="8"/>
  <c r="T458" i="8"/>
  <c r="T462" i="8" s="1"/>
  <c r="T211" i="8"/>
  <c r="T215" i="8" s="1"/>
  <c r="T198" i="8"/>
  <c r="T202" i="8" s="1"/>
  <c r="H64" i="8"/>
  <c r="H85" i="8"/>
  <c r="H458" i="8"/>
  <c r="H462" i="8" s="1"/>
  <c r="H211" i="8"/>
  <c r="H215" i="8" s="1"/>
  <c r="H198" i="8"/>
  <c r="H202" i="8" s="1"/>
  <c r="Q464" i="8"/>
  <c r="Q465" i="8" s="1"/>
  <c r="Q463" i="8"/>
  <c r="Q466" i="8" s="1"/>
  <c r="P178" i="8"/>
  <c r="P177" i="8"/>
  <c r="P180" i="8" s="1"/>
  <c r="P437" i="8"/>
  <c r="P440" i="8" s="1"/>
  <c r="P438" i="8"/>
  <c r="P439" i="8" s="1"/>
  <c r="E281" i="8"/>
  <c r="E284" i="8" s="1"/>
  <c r="E282" i="8"/>
  <c r="M125" i="8"/>
  <c r="M128" i="8" s="1"/>
  <c r="M126" i="8"/>
  <c r="G38" i="8"/>
  <c r="G39" i="8" s="1"/>
  <c r="G37" i="8"/>
  <c r="G40" i="8" s="1"/>
  <c r="Q268" i="8"/>
  <c r="Q271" i="8" s="1"/>
  <c r="Q269" i="8"/>
  <c r="E464" i="8"/>
  <c r="E465" i="8" s="1"/>
  <c r="E463" i="8"/>
  <c r="E466" i="8" s="1"/>
  <c r="G229" i="7"/>
  <c r="G232" i="7" s="1"/>
  <c r="G230" i="7"/>
  <c r="K251" i="7"/>
  <c r="K254" i="7" s="1"/>
  <c r="K211" i="7"/>
  <c r="K215" i="7" s="1"/>
  <c r="K199" i="7"/>
  <c r="K202" i="7" s="1"/>
  <c r="K238" i="7"/>
  <c r="K241" i="7" s="1"/>
  <c r="K86" i="7"/>
  <c r="K120" i="7"/>
  <c r="K124" i="7" s="1"/>
  <c r="D308" i="8"/>
  <c r="D309" i="8" s="1"/>
  <c r="D307" i="8"/>
  <c r="D310" i="8" s="1"/>
  <c r="D321" i="8"/>
  <c r="E150" i="4" s="1"/>
  <c r="D320" i="8"/>
  <c r="D323" i="8" s="1"/>
  <c r="D633" i="8"/>
  <c r="E164" i="4" s="1"/>
  <c r="D164" i="4" s="1"/>
  <c r="D632" i="8"/>
  <c r="D635" i="8" s="1"/>
  <c r="M38" i="8"/>
  <c r="M39" i="8" s="1"/>
  <c r="M37" i="8"/>
  <c r="M40" i="8" s="1"/>
  <c r="M281" i="7"/>
  <c r="M284" i="7" s="1"/>
  <c r="M282" i="7"/>
  <c r="V267" i="7"/>
  <c r="P281" i="7"/>
  <c r="P284" i="7" s="1"/>
  <c r="P282" i="7"/>
  <c r="M165" i="7"/>
  <c r="M164" i="7"/>
  <c r="M167" i="7" s="1"/>
  <c r="V151" i="7"/>
  <c r="V154" i="7" s="1"/>
  <c r="V152" i="7"/>
  <c r="V153" i="7" s="1"/>
  <c r="T107" i="7"/>
  <c r="T111" i="7" s="1"/>
  <c r="T91" i="7"/>
  <c r="T69" i="7"/>
  <c r="T49" i="7"/>
  <c r="T36" i="7"/>
  <c r="T250" i="7"/>
  <c r="T254" i="7" s="1"/>
  <c r="T198" i="7"/>
  <c r="T202" i="7" s="1"/>
  <c r="T263" i="7"/>
  <c r="T237" i="7"/>
  <c r="T241" i="7" s="1"/>
  <c r="H146" i="7"/>
  <c r="H150" i="7" s="1"/>
  <c r="H93" i="7"/>
  <c r="H71" i="7"/>
  <c r="H159" i="7"/>
  <c r="H163" i="7" s="1"/>
  <c r="H89" i="7"/>
  <c r="H87" i="7"/>
  <c r="H67" i="7"/>
  <c r="H65" i="7"/>
  <c r="H47" i="7"/>
  <c r="H88" i="7"/>
  <c r="H68" i="7"/>
  <c r="H48" i="7"/>
  <c r="H90" i="7"/>
  <c r="H66" i="7"/>
  <c r="D266" i="6"/>
  <c r="D267" i="6" s="1"/>
  <c r="D265" i="6"/>
  <c r="D268" i="6" s="1"/>
  <c r="D202" i="7"/>
  <c r="V281" i="7"/>
  <c r="V284" i="7" s="1"/>
  <c r="V282" i="7"/>
  <c r="S165" i="7"/>
  <c r="S164" i="7"/>
  <c r="S167" i="7" s="1"/>
  <c r="H120" i="7"/>
  <c r="H124" i="7" s="1"/>
  <c r="H86" i="7"/>
  <c r="Q224" i="7"/>
  <c r="Q228" i="7" s="1"/>
  <c r="Q276" i="7"/>
  <c r="Q280" i="7" s="1"/>
  <c r="Q264" i="7"/>
  <c r="Q267" i="7" s="1"/>
  <c r="E191" i="7"/>
  <c r="E192" i="7" s="1"/>
  <c r="E190" i="7"/>
  <c r="E193" i="7" s="1"/>
  <c r="J266" i="6"/>
  <c r="J267" i="6" s="1"/>
  <c r="J265" i="6"/>
  <c r="J268" i="6" s="1"/>
  <c r="V212" i="6"/>
  <c r="V200" i="6"/>
  <c r="V203" i="6" s="1"/>
  <c r="V201" i="6"/>
  <c r="P80" i="6"/>
  <c r="L11" i="4" s="1"/>
  <c r="W126" i="6"/>
  <c r="W130" i="6" s="1"/>
  <c r="W90" i="6"/>
  <c r="W94" i="6"/>
  <c r="W92" i="6"/>
  <c r="W72" i="6"/>
  <c r="W70" i="6"/>
  <c r="W167" i="6"/>
  <c r="W171" i="6" s="1"/>
  <c r="W93" i="6"/>
  <c r="W91" i="6"/>
  <c r="W71" i="6"/>
  <c r="W69" i="6"/>
  <c r="W51" i="6"/>
  <c r="W52" i="6"/>
  <c r="W208" i="6"/>
  <c r="W212" i="6" s="1"/>
  <c r="W312" i="6"/>
  <c r="W316" i="6" s="1"/>
  <c r="W260" i="6"/>
  <c r="W264" i="6" s="1"/>
  <c r="W221" i="6"/>
  <c r="W225" i="6" s="1"/>
  <c r="W74" i="6"/>
  <c r="W68" i="6"/>
  <c r="V75" i="5"/>
  <c r="V76" i="5" s="1"/>
  <c r="V74" i="5"/>
  <c r="V77" i="5" s="1"/>
  <c r="V61" i="5"/>
  <c r="V64" i="5" s="1"/>
  <c r="V62" i="5"/>
  <c r="V63" i="5" s="1"/>
  <c r="V48" i="5"/>
  <c r="V51" i="5" s="1"/>
  <c r="V49" i="5"/>
  <c r="V50" i="5" s="1"/>
  <c r="V35" i="5"/>
  <c r="V38" i="5" s="1"/>
  <c r="V36" i="5"/>
  <c r="V37" i="5" s="1"/>
  <c r="J358" i="8"/>
  <c r="J488" i="8"/>
  <c r="O157" i="4" s="1"/>
  <c r="J555" i="8"/>
  <c r="Q162" i="4" s="1"/>
  <c r="J554" i="8"/>
  <c r="J557" i="8" s="1"/>
  <c r="G126" i="7"/>
  <c r="G125" i="7"/>
  <c r="G128" i="7" s="1"/>
  <c r="T276" i="7"/>
  <c r="T280" i="7" s="1"/>
  <c r="T264" i="7"/>
  <c r="T224" i="7"/>
  <c r="T228" i="7" s="1"/>
  <c r="N238" i="7"/>
  <c r="N211" i="7"/>
  <c r="N215" i="7" s="1"/>
  <c r="N251" i="7"/>
  <c r="N199" i="7"/>
  <c r="P138" i="7"/>
  <c r="P141" i="7" s="1"/>
  <c r="P139" i="7"/>
  <c r="P140" i="7" s="1"/>
  <c r="J151" i="7"/>
  <c r="J154" i="7" s="1"/>
  <c r="J152" i="7"/>
  <c r="J153" i="7" s="1"/>
  <c r="N146" i="7"/>
  <c r="N150" i="7" s="1"/>
  <c r="N93" i="7"/>
  <c r="N71" i="7"/>
  <c r="N159" i="7"/>
  <c r="N163" i="7" s="1"/>
  <c r="N89" i="7"/>
  <c r="N87" i="7"/>
  <c r="N67" i="7"/>
  <c r="N65" i="7"/>
  <c r="N47" i="7"/>
  <c r="N90" i="7"/>
  <c r="N66" i="7"/>
  <c r="N88" i="7"/>
  <c r="N68" i="7"/>
  <c r="N48" i="7"/>
  <c r="P266" i="6"/>
  <c r="P267" i="6" s="1"/>
  <c r="P265" i="6"/>
  <c r="P268" i="6" s="1"/>
  <c r="S252" i="6"/>
  <c r="S255" i="6" s="1"/>
  <c r="S253" i="6"/>
  <c r="G252" i="6"/>
  <c r="G255" i="6" s="1"/>
  <c r="G253" i="6"/>
  <c r="S291" i="6"/>
  <c r="S294" i="6" s="1"/>
  <c r="S292" i="6"/>
  <c r="P227" i="6"/>
  <c r="P228" i="6" s="1"/>
  <c r="P226" i="6"/>
  <c r="P229" i="6" s="1"/>
  <c r="G164" i="7"/>
  <c r="G167" i="7" s="1"/>
  <c r="G165" i="7"/>
  <c r="P102" i="6"/>
  <c r="L12" i="4" s="1"/>
  <c r="V253" i="6"/>
  <c r="V252" i="6"/>
  <c r="V255" i="6" s="1"/>
  <c r="S239" i="6"/>
  <c r="S242" i="6" s="1"/>
  <c r="S240" i="6"/>
  <c r="H265" i="6"/>
  <c r="H268" i="6" s="1"/>
  <c r="H266" i="6"/>
  <c r="H267" i="6" s="1"/>
  <c r="J59" i="6"/>
  <c r="O10" i="4" s="1"/>
  <c r="W240" i="6"/>
  <c r="W239" i="6"/>
  <c r="W242" i="6" s="1"/>
  <c r="N88" i="5"/>
  <c r="N89" i="5" s="1"/>
  <c r="N87" i="5"/>
  <c r="N90" i="5" s="1"/>
  <c r="W292" i="6"/>
  <c r="W291" i="6"/>
  <c r="W294" i="6" s="1"/>
  <c r="V59" i="6"/>
  <c r="U10" i="4" s="1"/>
  <c r="E208" i="6"/>
  <c r="E212" i="6" s="1"/>
  <c r="E221" i="6"/>
  <c r="E225" i="6" s="1"/>
  <c r="E312" i="6"/>
  <c r="E316" i="6" s="1"/>
  <c r="E260" i="6"/>
  <c r="E264" i="6" s="1"/>
  <c r="K87" i="5"/>
  <c r="K90" i="5" s="1"/>
  <c r="K88" i="5"/>
  <c r="K89" i="5" s="1"/>
  <c r="K333" i="8"/>
  <c r="K336" i="8" s="1"/>
  <c r="K334" i="8"/>
  <c r="K335" i="8" s="1"/>
  <c r="K633" i="8"/>
  <c r="K632" i="8"/>
  <c r="K635" i="8" s="1"/>
  <c r="Q165" i="7"/>
  <c r="Q164" i="7"/>
  <c r="Q167" i="7" s="1"/>
  <c r="S316" i="6"/>
  <c r="K74" i="5"/>
  <c r="K77" i="5" s="1"/>
  <c r="K75" i="5"/>
  <c r="K76" i="5" s="1"/>
  <c r="J102" i="6"/>
  <c r="O12" i="4" s="1"/>
  <c r="M172" i="6"/>
  <c r="M175" i="6" s="1"/>
  <c r="M173" i="6"/>
  <c r="G316" i="6"/>
  <c r="K144" i="6"/>
  <c r="K147" i="6" s="1"/>
  <c r="K145" i="6"/>
  <c r="E96" i="6"/>
  <c r="E89" i="6"/>
  <c r="G42" i="6"/>
  <c r="G43" i="6" s="1"/>
  <c r="G41" i="6"/>
  <c r="G44" i="6" s="1"/>
  <c r="S47" i="5"/>
  <c r="J282" i="7"/>
  <c r="J281" i="7"/>
  <c r="J284" i="7" s="1"/>
  <c r="D216" i="7"/>
  <c r="D219" i="7" s="1"/>
  <c r="D217" i="7"/>
  <c r="J202" i="7"/>
  <c r="Q113" i="7"/>
  <c r="Q114" i="7" s="1"/>
  <c r="Q112" i="7"/>
  <c r="Q115" i="7" s="1"/>
  <c r="H217" i="7"/>
  <c r="H216" i="7"/>
  <c r="H219" i="7" s="1"/>
  <c r="Q299" i="6"/>
  <c r="Q303" i="6" s="1"/>
  <c r="Q247" i="6"/>
  <c r="Q251" i="6" s="1"/>
  <c r="H132" i="6"/>
  <c r="H131" i="6"/>
  <c r="H134" i="6" s="1"/>
  <c r="S172" i="6"/>
  <c r="S175" i="6" s="1"/>
  <c r="S173" i="6"/>
  <c r="M316" i="6"/>
  <c r="E40" i="6"/>
  <c r="E54" i="6"/>
  <c r="E50" i="6"/>
  <c r="Q94" i="6"/>
  <c r="Q92" i="6"/>
  <c r="Q72" i="6"/>
  <c r="Q70" i="6"/>
  <c r="Q167" i="6"/>
  <c r="Q171" i="6" s="1"/>
  <c r="Q93" i="6"/>
  <c r="Q91" i="6"/>
  <c r="Q71" i="6"/>
  <c r="Q69" i="6"/>
  <c r="Q51" i="6"/>
  <c r="Q52" i="6"/>
  <c r="M73" i="5"/>
  <c r="G139" i="7"/>
  <c r="G140" i="7" s="1"/>
  <c r="G138" i="7"/>
  <c r="G141" i="7" s="1"/>
  <c r="M188" i="6"/>
  <c r="M189" i="6" s="1"/>
  <c r="M187" i="6"/>
  <c r="M190" i="6" s="1"/>
  <c r="V279" i="6"/>
  <c r="W118" i="4" s="1"/>
  <c r="V278" i="6"/>
  <c r="V281" i="6" s="1"/>
  <c r="T188" i="6"/>
  <c r="T189" i="6" s="1"/>
  <c r="T187" i="6"/>
  <c r="T190" i="6" s="1"/>
  <c r="W144" i="6"/>
  <c r="W147" i="6" s="1"/>
  <c r="W145" i="6"/>
  <c r="N139" i="6"/>
  <c r="N143" i="6" s="1"/>
  <c r="AB19" i="4" s="1"/>
  <c r="N98" i="6"/>
  <c r="N76" i="6"/>
  <c r="N55" i="6"/>
  <c r="N299" i="6"/>
  <c r="N303" i="6" s="1"/>
  <c r="N247" i="6"/>
  <c r="N251" i="6" s="1"/>
  <c r="E22" i="5"/>
  <c r="E23" i="5" s="1"/>
  <c r="E21" i="5"/>
  <c r="E24" i="5" s="1"/>
  <c r="E48" i="5"/>
  <c r="E51" i="5" s="1"/>
  <c r="E49" i="5"/>
  <c r="T36" i="5"/>
  <c r="T37" i="5" s="1"/>
  <c r="T35" i="5"/>
  <c r="T38" i="5" s="1"/>
  <c r="H35" i="5"/>
  <c r="H38" i="5" s="1"/>
  <c r="H36" i="5"/>
  <c r="H22" i="5"/>
  <c r="H23" i="5" s="1"/>
  <c r="H21" i="5"/>
  <c r="H24" i="5" s="1"/>
  <c r="Q60" i="5"/>
  <c r="V217" i="8"/>
  <c r="V218" i="8" s="1"/>
  <c r="V216" i="8"/>
  <c r="V219" i="8" s="1"/>
  <c r="M399" i="8"/>
  <c r="M400" i="8" s="1"/>
  <c r="M398" i="8"/>
  <c r="M401" i="8" s="1"/>
  <c r="J620" i="8"/>
  <c r="J621" i="8" s="1"/>
  <c r="J619" i="8"/>
  <c r="J622" i="8" s="1"/>
  <c r="V437" i="8"/>
  <c r="V440" i="8" s="1"/>
  <c r="V438" i="8"/>
  <c r="V439" i="8" s="1"/>
  <c r="S268" i="8"/>
  <c r="S271" i="8" s="1"/>
  <c r="S269" i="8"/>
  <c r="T129" i="4" s="1"/>
  <c r="G76" i="8"/>
  <c r="I47" i="4" s="1"/>
  <c r="E159" i="8"/>
  <c r="E163" i="8" s="1"/>
  <c r="Y51" i="4" s="1"/>
  <c r="AU51" i="4" s="1"/>
  <c r="E90" i="8"/>
  <c r="E68" i="8"/>
  <c r="M203" i="8"/>
  <c r="M206" i="8" s="1"/>
  <c r="M204" i="8"/>
  <c r="P321" i="8"/>
  <c r="N150" i="4" s="1"/>
  <c r="P320" i="8"/>
  <c r="P323" i="8" s="1"/>
  <c r="G333" i="8"/>
  <c r="G336" i="8" s="1"/>
  <c r="G334" i="8"/>
  <c r="G335" i="8" s="1"/>
  <c r="J581" i="8"/>
  <c r="J580" i="8"/>
  <c r="J583" i="8" s="1"/>
  <c r="E85" i="8"/>
  <c r="E64" i="8"/>
  <c r="K458" i="8"/>
  <c r="K462" i="8" s="1"/>
  <c r="K211" i="8"/>
  <c r="K215" i="8" s="1"/>
  <c r="K198" i="8"/>
  <c r="K202" i="8" s="1"/>
  <c r="M320" i="8"/>
  <c r="M323" i="8" s="1"/>
  <c r="M321" i="8"/>
  <c r="H150" i="4" s="1"/>
  <c r="J568" i="8"/>
  <c r="J569" i="8" s="1"/>
  <c r="J567" i="8"/>
  <c r="J570" i="8" s="1"/>
  <c r="D555" i="8"/>
  <c r="E162" i="4" s="1"/>
  <c r="D554" i="8"/>
  <c r="D557" i="8" s="1"/>
  <c r="P126" i="8"/>
  <c r="P125" i="8"/>
  <c r="P128" i="8" s="1"/>
  <c r="K393" i="8"/>
  <c r="K397" i="8" s="1"/>
  <c r="K185" i="8"/>
  <c r="K189" i="8" s="1"/>
  <c r="S593" i="8"/>
  <c r="S596" i="8" s="1"/>
  <c r="S594" i="8"/>
  <c r="T163" i="4" s="1"/>
  <c r="P165" i="8"/>
  <c r="N51" i="4" s="1"/>
  <c r="P164" i="8"/>
  <c r="P167" i="8" s="1"/>
  <c r="T575" i="8"/>
  <c r="T579" i="8" s="1"/>
  <c r="T537" i="8"/>
  <c r="T601" i="8"/>
  <c r="T498" i="8"/>
  <c r="T472" i="8"/>
  <c r="T524" i="8"/>
  <c r="T511" i="8"/>
  <c r="T485" i="8"/>
  <c r="T381" i="8"/>
  <c r="T355" i="8"/>
  <c r="T276" i="8"/>
  <c r="T280" i="8" s="1"/>
  <c r="AN130" i="4" s="1"/>
  <c r="BJ130" i="4" s="1"/>
  <c r="T250" i="8"/>
  <c r="T254" i="8" s="1"/>
  <c r="T238" i="8"/>
  <c r="T263" i="8"/>
  <c r="T267" i="8" s="1"/>
  <c r="AN129" i="4" s="1"/>
  <c r="BJ129" i="4" s="1"/>
  <c r="Q217" i="8"/>
  <c r="Q218" i="8" s="1"/>
  <c r="Q216" i="8"/>
  <c r="Q219" i="8" s="1"/>
  <c r="P568" i="8"/>
  <c r="P569" i="8" s="1"/>
  <c r="P567" i="8"/>
  <c r="P570" i="8" s="1"/>
  <c r="N190" i="7"/>
  <c r="N193" i="7" s="1"/>
  <c r="N191" i="7"/>
  <c r="N192" i="7" s="1"/>
  <c r="P255" i="7"/>
  <c r="P258" i="7" s="1"/>
  <c r="P256" i="7"/>
  <c r="P257" i="7" s="1"/>
  <c r="D138" i="7"/>
  <c r="D141" i="7" s="1"/>
  <c r="D139" i="7"/>
  <c r="D140" i="7" s="1"/>
  <c r="K36" i="7"/>
  <c r="V243" i="7"/>
  <c r="V242" i="7"/>
  <c r="V245" i="7" s="1"/>
  <c r="E107" i="7"/>
  <c r="E111" i="7" s="1"/>
  <c r="E91" i="7"/>
  <c r="E49" i="7"/>
  <c r="E69" i="7"/>
  <c r="E36" i="7"/>
  <c r="E251" i="7"/>
  <c r="E211" i="7"/>
  <c r="E215" i="7" s="1"/>
  <c r="E199" i="7"/>
  <c r="E238" i="7"/>
  <c r="T111" i="6"/>
  <c r="T117" i="6" s="1"/>
  <c r="AN18" i="4" s="1"/>
  <c r="BJ18" i="4" s="1"/>
  <c r="CV18" i="4" s="1"/>
  <c r="T95" i="6"/>
  <c r="T73" i="6"/>
  <c r="T53" i="6"/>
  <c r="T89" i="6"/>
  <c r="T96" i="6"/>
  <c r="J74" i="5"/>
  <c r="J77" i="5" s="1"/>
  <c r="J75" i="5"/>
  <c r="J76" i="5" s="1"/>
  <c r="V256" i="8"/>
  <c r="V257" i="8" s="1"/>
  <c r="V255" i="8"/>
  <c r="V258" i="8" s="1"/>
  <c r="V217" i="7"/>
  <c r="V216" i="7"/>
  <c r="V219" i="7" s="1"/>
  <c r="D267" i="7"/>
  <c r="D112" i="7"/>
  <c r="D115" i="7" s="1"/>
  <c r="D113" i="7"/>
  <c r="D114" i="7" s="1"/>
  <c r="M243" i="7"/>
  <c r="M242" i="7"/>
  <c r="M245" i="7" s="1"/>
  <c r="Q111" i="6"/>
  <c r="Q117" i="6" s="1"/>
  <c r="AH18" i="4" s="1"/>
  <c r="Q95" i="6"/>
  <c r="Q73" i="6"/>
  <c r="Q53" i="6"/>
  <c r="E126" i="6"/>
  <c r="E130" i="6" s="1"/>
  <c r="E90" i="6"/>
  <c r="W252" i="6"/>
  <c r="W255" i="6" s="1"/>
  <c r="W253" i="6"/>
  <c r="K42" i="6"/>
  <c r="K43" i="6" s="1"/>
  <c r="K41" i="6"/>
  <c r="K44" i="6" s="1"/>
  <c r="G201" i="6"/>
  <c r="G200" i="6"/>
  <c r="G203" i="6" s="1"/>
  <c r="Q36" i="7"/>
  <c r="D125" i="7"/>
  <c r="D128" i="7" s="1"/>
  <c r="D126" i="7"/>
  <c r="C37" i="4"/>
  <c r="C33" i="4"/>
  <c r="C36" i="4"/>
  <c r="C34" i="4"/>
  <c r="C35" i="4"/>
  <c r="G464" i="8"/>
  <c r="G465" i="8" s="1"/>
  <c r="G463" i="8"/>
  <c r="G466" i="8" s="1"/>
  <c r="J594" i="8"/>
  <c r="Q163" i="4" s="1"/>
  <c r="J593" i="8"/>
  <c r="J596" i="8" s="1"/>
  <c r="V411" i="8"/>
  <c r="V414" i="8" s="1"/>
  <c r="V412" i="8"/>
  <c r="V413" i="8" s="1"/>
  <c r="G567" i="8"/>
  <c r="G570" i="8" s="1"/>
  <c r="G568" i="8"/>
  <c r="G569" i="8" s="1"/>
  <c r="P241" i="8"/>
  <c r="G164" i="8"/>
  <c r="G167" i="8" s="1"/>
  <c r="G165" i="8"/>
  <c r="K51" i="4" s="1"/>
  <c r="Q159" i="8"/>
  <c r="Q163" i="8" s="1"/>
  <c r="AH51" i="4" s="1"/>
  <c r="BD51" i="4" s="1"/>
  <c r="Q90" i="8"/>
  <c r="Q68" i="8"/>
  <c r="J398" i="8"/>
  <c r="J401" i="8" s="1"/>
  <c r="J399" i="8"/>
  <c r="J400" i="8" s="1"/>
  <c r="G307" i="8"/>
  <c r="G310" i="8" s="1"/>
  <c r="G308" i="8"/>
  <c r="G309" i="8" s="1"/>
  <c r="M412" i="8"/>
  <c r="M413" i="8" s="1"/>
  <c r="M411" i="8"/>
  <c r="M414" i="8" s="1"/>
  <c r="M425" i="8"/>
  <c r="M426" i="8" s="1"/>
  <c r="M424" i="8"/>
  <c r="M427" i="8" s="1"/>
  <c r="D450" i="8"/>
  <c r="D453" i="8" s="1"/>
  <c r="D451" i="8"/>
  <c r="N602" i="8"/>
  <c r="N549" i="8"/>
  <c r="N553" i="8" s="1"/>
  <c r="AB162" i="4" s="1"/>
  <c r="AX162" i="4" s="1"/>
  <c r="N510" i="8"/>
  <c r="N484" i="8"/>
  <c r="N523" i="8"/>
  <c r="N497" i="8"/>
  <c r="N536" i="8"/>
  <c r="N471" i="8"/>
  <c r="N367" i="8"/>
  <c r="N380" i="8"/>
  <c r="N237" i="8"/>
  <c r="N354" i="8"/>
  <c r="G540" i="8"/>
  <c r="I161" i="4" s="1"/>
  <c r="S138" i="8"/>
  <c r="S141" i="8" s="1"/>
  <c r="S139" i="8"/>
  <c r="T50" i="4" s="1"/>
  <c r="D139" i="8"/>
  <c r="D138" i="8"/>
  <c r="D141" i="8" s="1"/>
  <c r="D165" i="8"/>
  <c r="E51" i="4" s="1"/>
  <c r="D164" i="8"/>
  <c r="D167" i="8" s="1"/>
  <c r="P113" i="8"/>
  <c r="P114" i="8" s="1"/>
  <c r="P112" i="8"/>
  <c r="P115" i="8" s="1"/>
  <c r="J113" i="8"/>
  <c r="J114" i="8" s="1"/>
  <c r="J112" i="8"/>
  <c r="J115" i="8" s="1"/>
  <c r="S216" i="8"/>
  <c r="S219" i="8" s="1"/>
  <c r="S217" i="8"/>
  <c r="S218" i="8" s="1"/>
  <c r="D463" i="8"/>
  <c r="D466" i="8" s="1"/>
  <c r="D464" i="8"/>
  <c r="D465" i="8" s="1"/>
  <c r="M346" i="8"/>
  <c r="M349" i="8" s="1"/>
  <c r="M347" i="8"/>
  <c r="H133" i="4" s="1"/>
  <c r="S425" i="8"/>
  <c r="S426" i="8" s="1"/>
  <c r="S424" i="8"/>
  <c r="S427" i="8" s="1"/>
  <c r="D191" i="8"/>
  <c r="D190" i="8"/>
  <c r="D193" i="8" s="1"/>
  <c r="P463" i="8"/>
  <c r="P466" i="8" s="1"/>
  <c r="P464" i="8"/>
  <c r="P465" i="8" s="1"/>
  <c r="M190" i="8"/>
  <c r="M193" i="8" s="1"/>
  <c r="M191" i="8"/>
  <c r="Q627" i="8"/>
  <c r="Q631" i="8" s="1"/>
  <c r="AH164" i="4" s="1"/>
  <c r="Q614" i="8"/>
  <c r="Q618" i="8" s="1"/>
  <c r="Q588" i="8"/>
  <c r="Q592" i="8" s="1"/>
  <c r="AH163" i="4" s="1"/>
  <c r="Q368" i="8"/>
  <c r="Q341" i="8"/>
  <c r="Q345" i="8" s="1"/>
  <c r="AH133" i="4" s="1"/>
  <c r="BD133" i="4" s="1"/>
  <c r="Q328" i="8"/>
  <c r="Q332" i="8" s="1"/>
  <c r="Q315" i="8"/>
  <c r="Q319" i="8" s="1"/>
  <c r="AH150" i="4" s="1"/>
  <c r="BD150" i="4" s="1"/>
  <c r="Q302" i="8"/>
  <c r="Q306" i="8" s="1"/>
  <c r="Q289" i="8"/>
  <c r="Q293" i="8" s="1"/>
  <c r="J308" i="8"/>
  <c r="J309" i="8" s="1"/>
  <c r="J307" i="8"/>
  <c r="J310" i="8" s="1"/>
  <c r="J633" i="8"/>
  <c r="Q164" i="4" s="1"/>
  <c r="J632" i="8"/>
  <c r="J635" i="8" s="1"/>
  <c r="V424" i="8"/>
  <c r="V427" i="8" s="1"/>
  <c r="V425" i="8"/>
  <c r="V426" i="8" s="1"/>
  <c r="N562" i="8"/>
  <c r="N566" i="8" s="1"/>
  <c r="N445" i="8"/>
  <c r="N449" i="8" s="1"/>
  <c r="N432" i="8"/>
  <c r="N436" i="8" s="1"/>
  <c r="N419" i="8"/>
  <c r="N423" i="8" s="1"/>
  <c r="N406" i="8"/>
  <c r="N410" i="8" s="1"/>
  <c r="N172" i="8"/>
  <c r="N176" i="8" s="1"/>
  <c r="N94" i="8"/>
  <c r="N92" i="8"/>
  <c r="N72" i="8"/>
  <c r="N70" i="8"/>
  <c r="N48" i="8"/>
  <c r="N93" i="8"/>
  <c r="N71" i="8"/>
  <c r="N47" i="8"/>
  <c r="N69" i="8"/>
  <c r="N91" i="8"/>
  <c r="G412" i="8"/>
  <c r="G413" i="8" s="1"/>
  <c r="G411" i="8"/>
  <c r="G414" i="8" s="1"/>
  <c r="S255" i="8"/>
  <c r="S258" i="8" s="1"/>
  <c r="S256" i="8"/>
  <c r="S257" i="8" s="1"/>
  <c r="D282" i="8"/>
  <c r="D281" i="8"/>
  <c r="D284" i="8" s="1"/>
  <c r="D581" i="8"/>
  <c r="D580" i="8"/>
  <c r="D583" i="8" s="1"/>
  <c r="D605" i="8"/>
  <c r="C170" i="4" s="1"/>
  <c r="P371" i="8"/>
  <c r="P555" i="8"/>
  <c r="N162" i="4" s="1"/>
  <c r="P554" i="8"/>
  <c r="P557" i="8" s="1"/>
  <c r="V139" i="8"/>
  <c r="W50" i="4" s="1"/>
  <c r="V138" i="8"/>
  <c r="V141" i="8" s="1"/>
  <c r="M138" i="8"/>
  <c r="M141" i="8" s="1"/>
  <c r="M139" i="8"/>
  <c r="H50" i="4" s="1"/>
  <c r="P76" i="8"/>
  <c r="L47" i="4" s="1"/>
  <c r="N159" i="8"/>
  <c r="N163" i="8" s="1"/>
  <c r="AB51" i="4" s="1"/>
  <c r="AX51" i="4" s="1"/>
  <c r="N90" i="8"/>
  <c r="N68" i="8"/>
  <c r="Q393" i="8"/>
  <c r="Q397" i="8" s="1"/>
  <c r="Q185" i="8"/>
  <c r="Q189" i="8" s="1"/>
  <c r="E602" i="8"/>
  <c r="E605" i="8" s="1"/>
  <c r="Y170" i="4" s="1"/>
  <c r="E536" i="8"/>
  <c r="E540" i="8" s="1"/>
  <c r="Y161" i="4" s="1"/>
  <c r="E523" i="8"/>
  <c r="E527" i="8" s="1"/>
  <c r="Y160" i="4" s="1"/>
  <c r="E497" i="8"/>
  <c r="E501" i="8" s="1"/>
  <c r="Y158" i="4" s="1"/>
  <c r="E549" i="8"/>
  <c r="E553" i="8" s="1"/>
  <c r="Y162" i="4" s="1"/>
  <c r="AU162" i="4" s="1"/>
  <c r="E510" i="8"/>
  <c r="E514" i="8" s="1"/>
  <c r="Y159" i="4" s="1"/>
  <c r="E484" i="8"/>
  <c r="E488" i="8" s="1"/>
  <c r="Y157" i="4" s="1"/>
  <c r="E471" i="8"/>
  <c r="E475" i="8" s="1"/>
  <c r="Y156" i="4" s="1"/>
  <c r="E380" i="8"/>
  <c r="E384" i="8" s="1"/>
  <c r="Y155" i="4" s="1"/>
  <c r="E354" i="8"/>
  <c r="E358" i="8" s="1"/>
  <c r="E367" i="8"/>
  <c r="E237" i="8"/>
  <c r="E241" i="8" s="1"/>
  <c r="J165" i="8"/>
  <c r="Q51" i="4" s="1"/>
  <c r="J164" i="8"/>
  <c r="J167" i="8" s="1"/>
  <c r="S399" i="8"/>
  <c r="S400" i="8" s="1"/>
  <c r="S398" i="8"/>
  <c r="S401" i="8" s="1"/>
  <c r="W614" i="8"/>
  <c r="W618" i="8" s="1"/>
  <c r="W627" i="8"/>
  <c r="W631" i="8" s="1"/>
  <c r="AQ164" i="4" s="1"/>
  <c r="W588" i="8"/>
  <c r="W592" i="8" s="1"/>
  <c r="AQ163" i="4" s="1"/>
  <c r="W368" i="8"/>
  <c r="W341" i="8"/>
  <c r="W345" i="8" s="1"/>
  <c r="AQ133" i="4" s="1"/>
  <c r="BM133" i="4" s="1"/>
  <c r="W328" i="8"/>
  <c r="W332" i="8" s="1"/>
  <c r="W315" i="8"/>
  <c r="W319" i="8" s="1"/>
  <c r="AQ150" i="4" s="1"/>
  <c r="BM150" i="4" s="1"/>
  <c r="W302" i="8"/>
  <c r="W306" i="8" s="1"/>
  <c r="W289" i="8"/>
  <c r="W293" i="8" s="1"/>
  <c r="P295" i="8"/>
  <c r="P296" i="8" s="1"/>
  <c r="P294" i="8"/>
  <c r="P297" i="8" s="1"/>
  <c r="P620" i="8"/>
  <c r="P621" i="8" s="1"/>
  <c r="P619" i="8"/>
  <c r="P622" i="8" s="1"/>
  <c r="G320" i="8"/>
  <c r="G323" i="8" s="1"/>
  <c r="G321" i="8"/>
  <c r="K150" i="4" s="1"/>
  <c r="G593" i="8"/>
  <c r="G596" i="8" s="1"/>
  <c r="G594" i="8"/>
  <c r="K163" i="4" s="1"/>
  <c r="M451" i="8"/>
  <c r="M452" i="8" s="1"/>
  <c r="M450" i="8"/>
  <c r="M453" i="8" s="1"/>
  <c r="D411" i="8"/>
  <c r="D414" i="8" s="1"/>
  <c r="D412" i="8"/>
  <c r="D568" i="8"/>
  <c r="D567" i="8"/>
  <c r="D570" i="8" s="1"/>
  <c r="J282" i="8"/>
  <c r="Q130" i="4" s="1"/>
  <c r="J281" i="8"/>
  <c r="J284" i="8" s="1"/>
  <c r="V475" i="8"/>
  <c r="U156" i="4" s="1"/>
  <c r="V555" i="8"/>
  <c r="W162" i="4" s="1"/>
  <c r="V554" i="8"/>
  <c r="V557" i="8" s="1"/>
  <c r="G241" i="8"/>
  <c r="G488" i="8"/>
  <c r="I157" i="4" s="1"/>
  <c r="K133" i="8"/>
  <c r="K137" i="8" s="1"/>
  <c r="AK50" i="4" s="1"/>
  <c r="BG50" i="4" s="1"/>
  <c r="K65" i="8"/>
  <c r="K51" i="8"/>
  <c r="K86" i="8"/>
  <c r="M98" i="8"/>
  <c r="F48" i="4" s="1"/>
  <c r="J126" i="8"/>
  <c r="J125" i="8"/>
  <c r="J128" i="8" s="1"/>
  <c r="N64" i="8"/>
  <c r="N85" i="8"/>
  <c r="N458" i="8"/>
  <c r="N462" i="8" s="1"/>
  <c r="N211" i="8"/>
  <c r="N215" i="8" s="1"/>
  <c r="N198" i="8"/>
  <c r="N202" i="8" s="1"/>
  <c r="S464" i="8"/>
  <c r="S465" i="8" s="1"/>
  <c r="S463" i="8"/>
  <c r="S466" i="8" s="1"/>
  <c r="V347" i="8"/>
  <c r="W133" i="4" s="1"/>
  <c r="V346" i="8"/>
  <c r="V349" i="8" s="1"/>
  <c r="V633" i="8"/>
  <c r="W164" i="4" s="1"/>
  <c r="V164" i="4" s="1"/>
  <c r="V632" i="8"/>
  <c r="V635" i="8" s="1"/>
  <c r="M307" i="8"/>
  <c r="M310" i="8" s="1"/>
  <c r="M308" i="8"/>
  <c r="M309" i="8" s="1"/>
  <c r="E627" i="8"/>
  <c r="E631" i="8" s="1"/>
  <c r="Y164" i="4" s="1"/>
  <c r="E614" i="8"/>
  <c r="E618" i="8" s="1"/>
  <c r="E588" i="8"/>
  <c r="E592" i="8" s="1"/>
  <c r="Y163" i="4" s="1"/>
  <c r="E368" i="8"/>
  <c r="E341" i="8"/>
  <c r="E345" i="8" s="1"/>
  <c r="Y133" i="4" s="1"/>
  <c r="AU133" i="4" s="1"/>
  <c r="E328" i="8"/>
  <c r="E332" i="8" s="1"/>
  <c r="E315" i="8"/>
  <c r="E319" i="8" s="1"/>
  <c r="Y150" i="4" s="1"/>
  <c r="AU150" i="4" s="1"/>
  <c r="E302" i="8"/>
  <c r="E306" i="8" s="1"/>
  <c r="E289" i="8"/>
  <c r="E293" i="8" s="1"/>
  <c r="S412" i="8"/>
  <c r="S413" i="8" s="1"/>
  <c r="S411" i="8"/>
  <c r="S414" i="8" s="1"/>
  <c r="J450" i="8"/>
  <c r="J453" i="8" s="1"/>
  <c r="J451" i="8"/>
  <c r="J452" i="8" s="1"/>
  <c r="P282" i="8"/>
  <c r="N130" i="4" s="1"/>
  <c r="P281" i="8"/>
  <c r="P284" i="8" s="1"/>
  <c r="P605" i="8"/>
  <c r="L170" i="4" s="1"/>
  <c r="G255" i="8"/>
  <c r="G258" i="8" s="1"/>
  <c r="G256" i="8"/>
  <c r="G257" i="8" s="1"/>
  <c r="M527" i="8"/>
  <c r="F160" i="4" s="1"/>
  <c r="M554" i="8"/>
  <c r="M557" i="8" s="1"/>
  <c r="M555" i="8"/>
  <c r="H162" i="4" s="1"/>
  <c r="D241" i="8"/>
  <c r="D514" i="8"/>
  <c r="C159" i="4" s="1"/>
  <c r="D540" i="8"/>
  <c r="C161" i="4" s="1"/>
  <c r="S98" i="8"/>
  <c r="R48" i="4" s="1"/>
  <c r="S164" i="8"/>
  <c r="S167" i="8" s="1"/>
  <c r="S165" i="8"/>
  <c r="T51" i="4" s="1"/>
  <c r="N88" i="8"/>
  <c r="N107" i="8"/>
  <c r="N111" i="8" s="1"/>
  <c r="N49" i="8"/>
  <c r="N36" i="8"/>
  <c r="N67" i="8"/>
  <c r="K159" i="8"/>
  <c r="K163" i="8" s="1"/>
  <c r="AK51" i="4" s="1"/>
  <c r="BG51" i="4" s="1"/>
  <c r="K90" i="8"/>
  <c r="K68" i="8"/>
  <c r="K562" i="8"/>
  <c r="K566" i="8" s="1"/>
  <c r="K432" i="8"/>
  <c r="K436" i="8" s="1"/>
  <c r="K406" i="8"/>
  <c r="K410" i="8" s="1"/>
  <c r="K445" i="8"/>
  <c r="K449" i="8" s="1"/>
  <c r="K419" i="8"/>
  <c r="K423" i="8" s="1"/>
  <c r="K93" i="8"/>
  <c r="K91" i="8"/>
  <c r="K71" i="8"/>
  <c r="K69" i="8"/>
  <c r="K47" i="8"/>
  <c r="K172" i="8"/>
  <c r="K176" i="8" s="1"/>
  <c r="K92" i="8"/>
  <c r="K70" i="8"/>
  <c r="K48" i="8"/>
  <c r="K94" i="8"/>
  <c r="K72" i="8"/>
  <c r="J204" i="8"/>
  <c r="J203" i="8"/>
  <c r="J206" i="8" s="1"/>
  <c r="S307" i="8"/>
  <c r="S310" i="8" s="1"/>
  <c r="S308" i="8"/>
  <c r="S309" i="8" s="1"/>
  <c r="H562" i="8"/>
  <c r="H566" i="8" s="1"/>
  <c r="H445" i="8"/>
  <c r="H449" i="8" s="1"/>
  <c r="H432" i="8"/>
  <c r="H436" i="8" s="1"/>
  <c r="H419" i="8"/>
  <c r="H423" i="8" s="1"/>
  <c r="H406" i="8"/>
  <c r="H410" i="8" s="1"/>
  <c r="H172" i="8"/>
  <c r="H176" i="8" s="1"/>
  <c r="H94" i="8"/>
  <c r="H92" i="8"/>
  <c r="H72" i="8"/>
  <c r="H70" i="8"/>
  <c r="H48" i="8"/>
  <c r="H91" i="8"/>
  <c r="H69" i="8"/>
  <c r="H47" i="8"/>
  <c r="H93" i="8"/>
  <c r="H71" i="8"/>
  <c r="S384" i="8"/>
  <c r="R155" i="4" s="1"/>
  <c r="S540" i="8"/>
  <c r="R161" i="4" s="1"/>
  <c r="G138" i="8"/>
  <c r="G141" i="8" s="1"/>
  <c r="G139" i="8"/>
  <c r="K50" i="4" s="1"/>
  <c r="T602" i="8"/>
  <c r="T549" i="8"/>
  <c r="T553" i="8" s="1"/>
  <c r="AN162" i="4" s="1"/>
  <c r="BJ162" i="4" s="1"/>
  <c r="T510" i="8"/>
  <c r="T484" i="8"/>
  <c r="T536" i="8"/>
  <c r="T523" i="8"/>
  <c r="T497" i="8"/>
  <c r="T471" i="8"/>
  <c r="T367" i="8"/>
  <c r="T354" i="8"/>
  <c r="T380" i="8"/>
  <c r="T237" i="8"/>
  <c r="T393" i="8"/>
  <c r="T397" i="8" s="1"/>
  <c r="T185" i="8"/>
  <c r="T189" i="8" s="1"/>
  <c r="T133" i="8"/>
  <c r="T137" i="8" s="1"/>
  <c r="AN50" i="4" s="1"/>
  <c r="BJ50" i="4" s="1"/>
  <c r="T86" i="8"/>
  <c r="T65" i="8"/>
  <c r="T51" i="8"/>
  <c r="H107" i="8"/>
  <c r="H111" i="8" s="1"/>
  <c r="H88" i="8"/>
  <c r="H49" i="8"/>
  <c r="H36" i="8"/>
  <c r="H67" i="8"/>
  <c r="H602" i="8"/>
  <c r="H549" i="8"/>
  <c r="H553" i="8" s="1"/>
  <c r="AE162" i="4" s="1"/>
  <c r="BA162" i="4" s="1"/>
  <c r="H510" i="8"/>
  <c r="H484" i="8"/>
  <c r="H536" i="8"/>
  <c r="H523" i="8"/>
  <c r="H497" i="8"/>
  <c r="H471" i="8"/>
  <c r="H367" i="8"/>
  <c r="H354" i="8"/>
  <c r="H237" i="8"/>
  <c r="H380" i="8"/>
  <c r="H86" i="8"/>
  <c r="H65" i="8"/>
  <c r="H51" i="8"/>
  <c r="H133" i="8"/>
  <c r="H137" i="8" s="1"/>
  <c r="AE50" i="4" s="1"/>
  <c r="BA50" i="4" s="1"/>
  <c r="G399" i="8"/>
  <c r="G400" i="8" s="1"/>
  <c r="G398" i="8"/>
  <c r="G401" i="8" s="1"/>
  <c r="P450" i="8"/>
  <c r="P453" i="8" s="1"/>
  <c r="P451" i="8"/>
  <c r="P452" i="8" s="1"/>
  <c r="E581" i="8"/>
  <c r="E580" i="8"/>
  <c r="E583" i="8" s="1"/>
  <c r="P139" i="8"/>
  <c r="N50" i="4" s="1"/>
  <c r="P138" i="8"/>
  <c r="P141" i="8" s="1"/>
  <c r="E126" i="8"/>
  <c r="E125" i="8"/>
  <c r="E128" i="8" s="1"/>
  <c r="Q281" i="8"/>
  <c r="Q284" i="8" s="1"/>
  <c r="Q282" i="8"/>
  <c r="W224" i="7"/>
  <c r="W228" i="7" s="1"/>
  <c r="W264" i="7"/>
  <c r="W267" i="7" s="1"/>
  <c r="W276" i="7"/>
  <c r="W280" i="7" s="1"/>
  <c r="W94" i="7"/>
  <c r="W72" i="7"/>
  <c r="W76" i="7" s="1"/>
  <c r="AQ31" i="4" s="1"/>
  <c r="W51" i="7"/>
  <c r="W55" i="7" s="1"/>
  <c r="AQ30" i="4" s="1"/>
  <c r="W133" i="7"/>
  <c r="W137" i="7" s="1"/>
  <c r="D334" i="8"/>
  <c r="D335" i="8" s="1"/>
  <c r="D333" i="8"/>
  <c r="D336" i="8" s="1"/>
  <c r="D347" i="8"/>
  <c r="E133" i="4" s="1"/>
  <c r="D346" i="8"/>
  <c r="D349" i="8" s="1"/>
  <c r="M255" i="8"/>
  <c r="M258" i="8" s="1"/>
  <c r="M256" i="8"/>
  <c r="M257" i="8" s="1"/>
  <c r="M580" i="8"/>
  <c r="M583" i="8" s="1"/>
  <c r="M581" i="8"/>
  <c r="M229" i="7"/>
  <c r="M232" i="7" s="1"/>
  <c r="M230" i="7"/>
  <c r="P230" i="7"/>
  <c r="P229" i="7"/>
  <c r="P232" i="7" s="1"/>
  <c r="P242" i="7"/>
  <c r="P245" i="7" s="1"/>
  <c r="P243" i="7"/>
  <c r="T146" i="7"/>
  <c r="T150" i="7" s="1"/>
  <c r="T93" i="7"/>
  <c r="T71" i="7"/>
  <c r="T159" i="7"/>
  <c r="T163" i="7" s="1"/>
  <c r="T89" i="7"/>
  <c r="T87" i="7"/>
  <c r="T67" i="7"/>
  <c r="T65" i="7"/>
  <c r="T47" i="7"/>
  <c r="T88" i="7"/>
  <c r="T68" i="7"/>
  <c r="T48" i="7"/>
  <c r="T66" i="7"/>
  <c r="T90" i="7"/>
  <c r="H177" i="7"/>
  <c r="H180" i="7" s="1"/>
  <c r="H178" i="7"/>
  <c r="W36" i="7"/>
  <c r="V229" i="7"/>
  <c r="V232" i="7" s="1"/>
  <c r="V230" i="7"/>
  <c r="V202" i="7"/>
  <c r="M254" i="7"/>
  <c r="V38" i="7"/>
  <c r="V39" i="7" s="1"/>
  <c r="V37" i="7"/>
  <c r="V40" i="7" s="1"/>
  <c r="V112" i="7"/>
  <c r="V115" i="7" s="1"/>
  <c r="V113" i="7"/>
  <c r="V114" i="7" s="1"/>
  <c r="Q191" i="7"/>
  <c r="Q192" i="7" s="1"/>
  <c r="Q190" i="7"/>
  <c r="Q193" i="7" s="1"/>
  <c r="E94" i="7"/>
  <c r="E72" i="7"/>
  <c r="E133" i="7"/>
  <c r="E137" i="7" s="1"/>
  <c r="E51" i="7"/>
  <c r="P214" i="6"/>
  <c r="P215" i="6" s="1"/>
  <c r="P213" i="6"/>
  <c r="P216" i="6" s="1"/>
  <c r="P200" i="6"/>
  <c r="P203" i="6" s="1"/>
  <c r="P201" i="6"/>
  <c r="J80" i="6"/>
  <c r="O11" i="4" s="1"/>
  <c r="K126" i="6"/>
  <c r="K130" i="6" s="1"/>
  <c r="K90" i="6"/>
  <c r="K94" i="6"/>
  <c r="K92" i="6"/>
  <c r="K72" i="6"/>
  <c r="K70" i="6"/>
  <c r="K167" i="6"/>
  <c r="K171" i="6" s="1"/>
  <c r="K93" i="6"/>
  <c r="K91" i="6"/>
  <c r="K71" i="6"/>
  <c r="K69" i="6"/>
  <c r="K51" i="6"/>
  <c r="K52" i="6"/>
  <c r="K312" i="6"/>
  <c r="K316" i="6" s="1"/>
  <c r="K260" i="6"/>
  <c r="K264" i="6" s="1"/>
  <c r="K221" i="6"/>
  <c r="K225" i="6" s="1"/>
  <c r="K208" i="6"/>
  <c r="K212" i="6" s="1"/>
  <c r="K74" i="6"/>
  <c r="K68" i="6"/>
  <c r="P75" i="5"/>
  <c r="P76" i="5" s="1"/>
  <c r="P74" i="5"/>
  <c r="P77" i="5" s="1"/>
  <c r="P62" i="5"/>
  <c r="P63" i="5" s="1"/>
  <c r="P61" i="5"/>
  <c r="P64" i="5" s="1"/>
  <c r="P48" i="5"/>
  <c r="P51" i="5" s="1"/>
  <c r="P49" i="5"/>
  <c r="P50" i="5" s="1"/>
  <c r="P36" i="5"/>
  <c r="P37" i="5" s="1"/>
  <c r="P35" i="5"/>
  <c r="P38" i="5" s="1"/>
  <c r="V269" i="8"/>
  <c r="W129" i="4" s="1"/>
  <c r="V268" i="8"/>
  <c r="V271" i="8" s="1"/>
  <c r="V581" i="8"/>
  <c r="V580" i="8"/>
  <c r="V583" i="8" s="1"/>
  <c r="V605" i="8"/>
  <c r="U170" i="4" s="1"/>
  <c r="J241" i="8"/>
  <c r="J501" i="8"/>
  <c r="O158" i="4" s="1"/>
  <c r="J540" i="8"/>
  <c r="O161" i="4" s="1"/>
  <c r="M113" i="7"/>
  <c r="M114" i="7" s="1"/>
  <c r="M112" i="7"/>
  <c r="M115" i="7" s="1"/>
  <c r="D229" i="7"/>
  <c r="D232" i="7" s="1"/>
  <c r="D230" i="7"/>
  <c r="S241" i="7"/>
  <c r="H133" i="7"/>
  <c r="H137" i="7" s="1"/>
  <c r="H51" i="7"/>
  <c r="H94" i="7"/>
  <c r="H72" i="7"/>
  <c r="Q93" i="7"/>
  <c r="Q146" i="7"/>
  <c r="Q150" i="7" s="1"/>
  <c r="Q71" i="7"/>
  <c r="N120" i="7"/>
  <c r="N124" i="7" s="1"/>
  <c r="N86" i="7"/>
  <c r="N177" i="7"/>
  <c r="N180" i="7" s="1"/>
  <c r="N178" i="7"/>
  <c r="D240" i="6"/>
  <c r="E100" i="4" s="1"/>
  <c r="D239" i="6"/>
  <c r="D242" i="6" s="1"/>
  <c r="S304" i="6"/>
  <c r="S307" i="6" s="1"/>
  <c r="S305" i="6"/>
  <c r="G304" i="6"/>
  <c r="G307" i="6" s="1"/>
  <c r="G305" i="6"/>
  <c r="G278" i="6"/>
  <c r="G281" i="6" s="1"/>
  <c r="G279" i="6"/>
  <c r="K118" i="4" s="1"/>
  <c r="G152" i="7"/>
  <c r="G153" i="7" s="1"/>
  <c r="G151" i="7"/>
  <c r="G154" i="7" s="1"/>
  <c r="M201" i="6"/>
  <c r="M200" i="6"/>
  <c r="M203" i="6" s="1"/>
  <c r="V305" i="6"/>
  <c r="V304" i="6"/>
  <c r="V307" i="6" s="1"/>
  <c r="T132" i="6"/>
  <c r="T131" i="6"/>
  <c r="T134" i="6" s="1"/>
  <c r="G172" i="6"/>
  <c r="G175" i="6" s="1"/>
  <c r="G173" i="6"/>
  <c r="D279" i="6"/>
  <c r="D278" i="6"/>
  <c r="D281" i="6" s="1"/>
  <c r="V144" i="6"/>
  <c r="V147" i="6" s="1"/>
  <c r="V145" i="6"/>
  <c r="W19" i="4" s="1"/>
  <c r="K187" i="6"/>
  <c r="K190" i="6" s="1"/>
  <c r="K188" i="6"/>
  <c r="K189" i="6" s="1"/>
  <c r="G88" i="5"/>
  <c r="K8" i="4" s="1"/>
  <c r="G87" i="5"/>
  <c r="G90" i="5" s="1"/>
  <c r="W34" i="5"/>
  <c r="W22" i="5"/>
  <c r="W23" i="5" s="1"/>
  <c r="W21" i="5"/>
  <c r="W24" i="5" s="1"/>
  <c r="E94" i="6"/>
  <c r="E92" i="6"/>
  <c r="E72" i="6"/>
  <c r="E70" i="6"/>
  <c r="E167" i="6"/>
  <c r="E171" i="6" s="1"/>
  <c r="E93" i="6"/>
  <c r="E91" i="6"/>
  <c r="E71" i="6"/>
  <c r="E69" i="6"/>
  <c r="E51" i="6"/>
  <c r="E52" i="6"/>
  <c r="K294" i="8"/>
  <c r="K297" i="8" s="1"/>
  <c r="K295" i="8"/>
  <c r="K296" i="8" s="1"/>
  <c r="K346" i="8"/>
  <c r="K349" i="8" s="1"/>
  <c r="K347" i="8"/>
  <c r="K620" i="8"/>
  <c r="K621" i="8" s="1"/>
  <c r="K619" i="8"/>
  <c r="K622" i="8" s="1"/>
  <c r="H172" i="6"/>
  <c r="H175" i="6" s="1"/>
  <c r="H173" i="6"/>
  <c r="W165" i="7"/>
  <c r="W164" i="7"/>
  <c r="W167" i="7" s="1"/>
  <c r="V138" i="7"/>
  <c r="V141" i="7" s="1"/>
  <c r="V139" i="7"/>
  <c r="V140" i="7" s="1"/>
  <c r="W152" i="7"/>
  <c r="W153" i="7" s="1"/>
  <c r="W151" i="7"/>
  <c r="W154" i="7" s="1"/>
  <c r="V317" i="6"/>
  <c r="V320" i="6" s="1"/>
  <c r="V318" i="6"/>
  <c r="V319" i="6" s="1"/>
  <c r="H201" i="6"/>
  <c r="H200" i="6"/>
  <c r="H203" i="6" s="1"/>
  <c r="Q273" i="6"/>
  <c r="Q277" i="6" s="1"/>
  <c r="AH118" i="4" s="1"/>
  <c r="BD118" i="4" s="1"/>
  <c r="Q222" i="6"/>
  <c r="Q209" i="6"/>
  <c r="Q286" i="6"/>
  <c r="Q290" i="6" s="1"/>
  <c r="Q313" i="6"/>
  <c r="N221" i="6"/>
  <c r="N208" i="6"/>
  <c r="N260" i="6"/>
  <c r="N264" i="6" s="1"/>
  <c r="N312" i="6"/>
  <c r="W40" i="6"/>
  <c r="H252" i="6"/>
  <c r="H255" i="6" s="1"/>
  <c r="H253" i="6"/>
  <c r="G75" i="5"/>
  <c r="K7" i="4" s="1"/>
  <c r="G74" i="5"/>
  <c r="G77" i="5" s="1"/>
  <c r="K48" i="5"/>
  <c r="K51" i="5" s="1"/>
  <c r="K49" i="5"/>
  <c r="K50" i="5" s="1"/>
  <c r="N22" i="5"/>
  <c r="N23" i="5" s="1"/>
  <c r="N21" i="5"/>
  <c r="N24" i="5" s="1"/>
  <c r="J241" i="7"/>
  <c r="J38" i="7"/>
  <c r="J39" i="7" s="1"/>
  <c r="J37" i="7"/>
  <c r="J40" i="7" s="1"/>
  <c r="J112" i="7"/>
  <c r="J115" i="7" s="1"/>
  <c r="J113" i="7"/>
  <c r="J114" i="7" s="1"/>
  <c r="D102" i="6"/>
  <c r="J253" i="6"/>
  <c r="J252" i="6"/>
  <c r="J255" i="6" s="1"/>
  <c r="N180" i="6"/>
  <c r="N186" i="6" s="1"/>
  <c r="N234" i="6"/>
  <c r="N238" i="6" s="1"/>
  <c r="N195" i="6"/>
  <c r="N199" i="6" s="1"/>
  <c r="P292" i="6"/>
  <c r="P291" i="6"/>
  <c r="P294" i="6" s="1"/>
  <c r="Q139" i="6"/>
  <c r="Q143" i="6" s="1"/>
  <c r="AH19" i="4" s="1"/>
  <c r="BD19" i="4" s="1"/>
  <c r="CL19" i="4" s="1"/>
  <c r="Q98" i="6"/>
  <c r="Q76" i="6"/>
  <c r="Q55" i="6"/>
  <c r="Q74" i="6"/>
  <c r="Q68" i="6"/>
  <c r="Q126" i="6"/>
  <c r="Q130" i="6" s="1"/>
  <c r="Q90" i="6"/>
  <c r="M239" i="6"/>
  <c r="M242" i="6" s="1"/>
  <c r="M240" i="6"/>
  <c r="K118" i="6"/>
  <c r="K121" i="6" s="1"/>
  <c r="K119" i="6"/>
  <c r="W47" i="5"/>
  <c r="N74" i="6"/>
  <c r="N68" i="6"/>
  <c r="N313" i="6"/>
  <c r="N273" i="6"/>
  <c r="N277" i="6" s="1"/>
  <c r="AB118" i="4" s="1"/>
  <c r="AX118" i="4" s="1"/>
  <c r="N222" i="6"/>
  <c r="N209" i="6"/>
  <c r="N286" i="6"/>
  <c r="N290" i="6" s="1"/>
  <c r="E35" i="5"/>
  <c r="E38" i="5" s="1"/>
  <c r="E36" i="5"/>
  <c r="H48" i="5"/>
  <c r="H51" i="5" s="1"/>
  <c r="H49" i="5"/>
  <c r="H74" i="5"/>
  <c r="H77" i="5" s="1"/>
  <c r="H75" i="5"/>
  <c r="Q34" i="5"/>
  <c r="BG56" i="4" l="1"/>
  <c r="AU140" i="4"/>
  <c r="BA89" i="4"/>
  <c r="BJ119" i="4"/>
  <c r="CV119" i="4" s="1"/>
  <c r="BJ89" i="4"/>
  <c r="BG44" i="4"/>
  <c r="BG100" i="4"/>
  <c r="CQ100" i="4" s="1"/>
  <c r="BM38" i="4"/>
  <c r="AU168" i="4"/>
  <c r="BG57" i="4"/>
  <c r="BG42" i="4"/>
  <c r="BD165" i="4"/>
  <c r="BA106" i="4"/>
  <c r="CG106" i="4" s="1"/>
  <c r="BG106" i="4"/>
  <c r="CQ106" i="4" s="1"/>
  <c r="AU138" i="4"/>
  <c r="BO50" i="4"/>
  <c r="BA145" i="4"/>
  <c r="CG145" i="4" s="1"/>
  <c r="BG103" i="4"/>
  <c r="CQ103" i="4" s="1"/>
  <c r="BA147" i="4"/>
  <c r="CG147" i="4" s="1"/>
  <c r="BJ146" i="4"/>
  <c r="CV146" i="4" s="1"/>
  <c r="BD139" i="4"/>
  <c r="BD44" i="4"/>
  <c r="P92" i="4"/>
  <c r="BH92" i="4" s="1"/>
  <c r="BG105" i="4"/>
  <c r="CQ105" i="4" s="1"/>
  <c r="BJ25" i="4"/>
  <c r="CV25" i="4" s="1"/>
  <c r="BA103" i="4"/>
  <c r="CG103" i="4" s="1"/>
  <c r="BG59" i="4"/>
  <c r="BM120" i="4"/>
  <c r="BM90" i="4"/>
  <c r="BI91" i="4"/>
  <c r="CR91" i="4" s="1"/>
  <c r="AU59" i="4"/>
  <c r="BA25" i="4"/>
  <c r="CG25" i="4" s="1"/>
  <c r="BJ145" i="4"/>
  <c r="CV145" i="4" s="1"/>
  <c r="BG108" i="4"/>
  <c r="CQ108" i="4" s="1"/>
  <c r="BJ27" i="4"/>
  <c r="CV27" i="4" s="1"/>
  <c r="BG40" i="4"/>
  <c r="AU136" i="4"/>
  <c r="BM44" i="4"/>
  <c r="BD41" i="4"/>
  <c r="AU167" i="4"/>
  <c r="AU123" i="4"/>
  <c r="BW123" i="4" s="1"/>
  <c r="BA23" i="4"/>
  <c r="CG23" i="4" s="1"/>
  <c r="BA104" i="4"/>
  <c r="CG104" i="4" s="1"/>
  <c r="BA131" i="4"/>
  <c r="CG131" i="4" s="1"/>
  <c r="BD168" i="4"/>
  <c r="AU134" i="4"/>
  <c r="BD136" i="4"/>
  <c r="AX116" i="4"/>
  <c r="BM106" i="4"/>
  <c r="DA106" i="4" s="1"/>
  <c r="BA105" i="4"/>
  <c r="CG105" i="4" s="1"/>
  <c r="BA144" i="4"/>
  <c r="CG144" i="4" s="1"/>
  <c r="BG90" i="4"/>
  <c r="BM43" i="4"/>
  <c r="BD42" i="4"/>
  <c r="BJ124" i="4"/>
  <c r="CV124" i="4" s="1"/>
  <c r="BJ127" i="4"/>
  <c r="CV127" i="4" s="1"/>
  <c r="AU166" i="4"/>
  <c r="BM122" i="4"/>
  <c r="DA122" i="4" s="1"/>
  <c r="BD142" i="4"/>
  <c r="BD137" i="4"/>
  <c r="AU57" i="4"/>
  <c r="BA128" i="4"/>
  <c r="CG128" i="4" s="1"/>
  <c r="BJ125" i="4"/>
  <c r="AU58" i="4"/>
  <c r="AU122" i="4"/>
  <c r="BW122" i="4" s="1"/>
  <c r="BJ100" i="4"/>
  <c r="CV100" i="4" s="1"/>
  <c r="BG38" i="4"/>
  <c r="BD134" i="4"/>
  <c r="BJ104" i="4"/>
  <c r="CV104" i="4" s="1"/>
  <c r="BJ131" i="4"/>
  <c r="CV131" i="4" s="1"/>
  <c r="BD90" i="4"/>
  <c r="BA127" i="4"/>
  <c r="CG127" i="4" s="1"/>
  <c r="AU165" i="4"/>
  <c r="BG55" i="4"/>
  <c r="BD140" i="4"/>
  <c r="BA124" i="4"/>
  <c r="CG124" i="4" s="1"/>
  <c r="BJ128" i="4"/>
  <c r="CV128" i="4" s="1"/>
  <c r="N62" i="5"/>
  <c r="N63" i="5" s="1"/>
  <c r="AU159" i="4"/>
  <c r="AU55" i="4"/>
  <c r="BA119" i="4"/>
  <c r="CG119" i="4" s="1"/>
  <c r="BG101" i="4"/>
  <c r="CQ101" i="4" s="1"/>
  <c r="BG104" i="4"/>
  <c r="CQ104" i="4" s="1"/>
  <c r="BJ21" i="4"/>
  <c r="CV21" i="4" s="1"/>
  <c r="BA108" i="4"/>
  <c r="CG108" i="4" s="1"/>
  <c r="BJ108" i="4"/>
  <c r="CV108" i="4" s="1"/>
  <c r="BD167" i="4"/>
  <c r="AU137" i="4"/>
  <c r="BD132" i="4"/>
  <c r="BD141" i="4"/>
  <c r="BM39" i="4"/>
  <c r="BA125" i="4"/>
  <c r="BM105" i="4"/>
  <c r="DA105" i="4" s="1"/>
  <c r="P204" i="7"/>
  <c r="BA22" i="4"/>
  <c r="CG22" i="4" s="1"/>
  <c r="BJ23" i="4"/>
  <c r="CV23" i="4" s="1"/>
  <c r="BG39" i="4"/>
  <c r="AU139" i="4"/>
  <c r="BD38" i="4"/>
  <c r="BA126" i="4"/>
  <c r="BJ126" i="4"/>
  <c r="BM119" i="4"/>
  <c r="DA119" i="4" s="1"/>
  <c r="V359" i="8"/>
  <c r="V362" i="8" s="1"/>
  <c r="BA101" i="4"/>
  <c r="CG101" i="4" s="1"/>
  <c r="BA24" i="4"/>
  <c r="CG24" i="4" s="1"/>
  <c r="BJ120" i="4"/>
  <c r="BJ107" i="4"/>
  <c r="CV107" i="4" s="1"/>
  <c r="AU142" i="4"/>
  <c r="BM40" i="4"/>
  <c r="BG58" i="4"/>
  <c r="BM121" i="4"/>
  <c r="DA121" i="4" s="1"/>
  <c r="BD159" i="4"/>
  <c r="AU161" i="4"/>
  <c r="M360" i="8"/>
  <c r="M361" i="8" s="1"/>
  <c r="E24" i="4"/>
  <c r="D24" i="4" s="1"/>
  <c r="AH123" i="4"/>
  <c r="BD123" i="4" s="1"/>
  <c r="CL123" i="4" s="1"/>
  <c r="AH121" i="4"/>
  <c r="BD121" i="4" s="1"/>
  <c r="CL121" i="4" s="1"/>
  <c r="AH122" i="4"/>
  <c r="BD122" i="4" s="1"/>
  <c r="CL122" i="4" s="1"/>
  <c r="W166" i="4"/>
  <c r="W169" i="4"/>
  <c r="V169" i="4" s="1"/>
  <c r="W165" i="4"/>
  <c r="W168" i="4"/>
  <c r="W167" i="4"/>
  <c r="AQ154" i="4"/>
  <c r="AQ153" i="4"/>
  <c r="BM153" i="4" s="1"/>
  <c r="O93" i="4"/>
  <c r="O95" i="4"/>
  <c r="O94" i="4"/>
  <c r="W166" i="7"/>
  <c r="AS43" i="4"/>
  <c r="AR43" i="4" s="1"/>
  <c r="AS41" i="4"/>
  <c r="AR41" i="4" s="1"/>
  <c r="AS39" i="4"/>
  <c r="AR39" i="4" s="1"/>
  <c r="AS90" i="4"/>
  <c r="AR90" i="4" s="1"/>
  <c r="AS44" i="4"/>
  <c r="AR44" i="4" s="1"/>
  <c r="AS42" i="4"/>
  <c r="AR42" i="4" s="1"/>
  <c r="AS40" i="4"/>
  <c r="AR40" i="4" s="1"/>
  <c r="AS38" i="4"/>
  <c r="AR38" i="4" s="1"/>
  <c r="D133" i="4"/>
  <c r="AQ152" i="4"/>
  <c r="AQ151" i="4"/>
  <c r="Q142" i="4"/>
  <c r="Q138" i="4"/>
  <c r="P138" i="4" s="1"/>
  <c r="Q134" i="4"/>
  <c r="P134" i="4" s="1"/>
  <c r="Q141" i="4"/>
  <c r="P141" i="4" s="1"/>
  <c r="Q137" i="4"/>
  <c r="Q140" i="4"/>
  <c r="P140" i="4" s="1"/>
  <c r="Q136" i="4"/>
  <c r="P136" i="4" s="1"/>
  <c r="Q132" i="4"/>
  <c r="P132" i="4" s="1"/>
  <c r="Q139" i="4"/>
  <c r="Q135" i="4"/>
  <c r="P135" i="4" s="1"/>
  <c r="AB141" i="4"/>
  <c r="AX141" i="4" s="1"/>
  <c r="AB137" i="4"/>
  <c r="AX137" i="4" s="1"/>
  <c r="AB140" i="4"/>
  <c r="AX140" i="4" s="1"/>
  <c r="AB136" i="4"/>
  <c r="AX136" i="4" s="1"/>
  <c r="AB132" i="4"/>
  <c r="AX132" i="4" s="1"/>
  <c r="AB139" i="4"/>
  <c r="AX139" i="4" s="1"/>
  <c r="AB135" i="4"/>
  <c r="AB142" i="4"/>
  <c r="AX142" i="4" s="1"/>
  <c r="AB138" i="4"/>
  <c r="AX138" i="4" s="1"/>
  <c r="AB134" i="4"/>
  <c r="AX134" i="4" s="1"/>
  <c r="H116" i="4"/>
  <c r="H112" i="4"/>
  <c r="G112" i="4" s="1"/>
  <c r="H115" i="4"/>
  <c r="G115" i="4" s="1"/>
  <c r="H111" i="4"/>
  <c r="G111" i="4" s="1"/>
  <c r="H114" i="4"/>
  <c r="G114" i="4" s="1"/>
  <c r="H110" i="4"/>
  <c r="G110" i="4" s="1"/>
  <c r="H117" i="4"/>
  <c r="G117" i="4" s="1"/>
  <c r="H113" i="4"/>
  <c r="G113" i="4" s="1"/>
  <c r="H109" i="4"/>
  <c r="G109" i="4" s="1"/>
  <c r="Y17" i="4"/>
  <c r="Y15" i="4"/>
  <c r="Y13" i="4"/>
  <c r="AU13" i="4" s="1"/>
  <c r="BW13" i="4" s="1"/>
  <c r="Y16" i="4"/>
  <c r="Y14" i="4"/>
  <c r="AU14" i="4" s="1"/>
  <c r="BW14" i="4" s="1"/>
  <c r="Y126" i="4"/>
  <c r="AU126" i="4" s="1"/>
  <c r="Y125" i="4"/>
  <c r="AU125" i="4" s="1"/>
  <c r="Y128" i="4"/>
  <c r="AU128" i="4" s="1"/>
  <c r="BW128" i="4" s="1"/>
  <c r="Y124" i="4"/>
  <c r="AU124" i="4" s="1"/>
  <c r="BW124" i="4" s="1"/>
  <c r="Y127" i="4"/>
  <c r="AU127" i="4" s="1"/>
  <c r="BW127" i="4" s="1"/>
  <c r="W94" i="4"/>
  <c r="W93" i="4"/>
  <c r="W95" i="4"/>
  <c r="H140" i="4"/>
  <c r="G140" i="4" s="1"/>
  <c r="H136" i="4"/>
  <c r="G136" i="4" s="1"/>
  <c r="H132" i="4"/>
  <c r="G132" i="4" s="1"/>
  <c r="H139" i="4"/>
  <c r="H135" i="4"/>
  <c r="G135" i="4" s="1"/>
  <c r="H142" i="4"/>
  <c r="G142" i="4" s="1"/>
  <c r="H138" i="4"/>
  <c r="G138" i="4" s="1"/>
  <c r="H134" i="4"/>
  <c r="H141" i="4"/>
  <c r="G141" i="4" s="1"/>
  <c r="H137" i="4"/>
  <c r="G137" i="4" s="1"/>
  <c r="AB147" i="4"/>
  <c r="AX147" i="4" s="1"/>
  <c r="CB147" i="4" s="1"/>
  <c r="AB131" i="4"/>
  <c r="AX131" i="4" s="1"/>
  <c r="CB131" i="4" s="1"/>
  <c r="AB146" i="4"/>
  <c r="AX146" i="4" s="1"/>
  <c r="CB146" i="4" s="1"/>
  <c r="AH147" i="4"/>
  <c r="BD147" i="4" s="1"/>
  <c r="CL147" i="4" s="1"/>
  <c r="AH131" i="4"/>
  <c r="BD131" i="4" s="1"/>
  <c r="CL131" i="4" s="1"/>
  <c r="AH146" i="4"/>
  <c r="BD146" i="4" s="1"/>
  <c r="CL146" i="4" s="1"/>
  <c r="AB125" i="4"/>
  <c r="AX125" i="4" s="1"/>
  <c r="AB128" i="4"/>
  <c r="AX128" i="4" s="1"/>
  <c r="CB128" i="4" s="1"/>
  <c r="AB124" i="4"/>
  <c r="AX124" i="4" s="1"/>
  <c r="CB124" i="4" s="1"/>
  <c r="AB127" i="4"/>
  <c r="AX127" i="4" s="1"/>
  <c r="CB127" i="4" s="1"/>
  <c r="AB126" i="4"/>
  <c r="AX126" i="4" s="1"/>
  <c r="AN154" i="4"/>
  <c r="BJ154" i="4" s="1"/>
  <c r="AN153" i="4"/>
  <c r="BJ153" i="4" s="1"/>
  <c r="AH149" i="4"/>
  <c r="BD149" i="4" s="1"/>
  <c r="AH148" i="4"/>
  <c r="BD148" i="4" s="1"/>
  <c r="T42" i="4"/>
  <c r="S42" i="4" s="1"/>
  <c r="T38" i="4"/>
  <c r="S38" i="4" s="1"/>
  <c r="T41" i="4"/>
  <c r="S41" i="4" s="1"/>
  <c r="T90" i="4"/>
  <c r="T44" i="4"/>
  <c r="S44" i="4" s="1"/>
  <c r="T40" i="4"/>
  <c r="T43" i="4"/>
  <c r="S43" i="4" s="1"/>
  <c r="T39" i="4"/>
  <c r="AE43" i="4"/>
  <c r="BA43" i="4" s="1"/>
  <c r="AE39" i="4"/>
  <c r="BA39" i="4" s="1"/>
  <c r="AE42" i="4"/>
  <c r="BA42" i="4" s="1"/>
  <c r="AE38" i="4"/>
  <c r="BA38" i="4" s="1"/>
  <c r="AE90" i="4"/>
  <c r="BA90" i="4" s="1"/>
  <c r="AE41" i="4"/>
  <c r="BA41" i="4" s="1"/>
  <c r="AE44" i="4"/>
  <c r="BA44" i="4" s="1"/>
  <c r="AE40" i="4"/>
  <c r="BA40" i="4" s="1"/>
  <c r="AN93" i="4"/>
  <c r="AN95" i="4"/>
  <c r="AN94" i="4"/>
  <c r="AK37" i="4"/>
  <c r="AK34" i="4"/>
  <c r="BG34" i="4" s="1"/>
  <c r="AK36" i="4"/>
  <c r="AK33" i="4"/>
  <c r="BG33" i="4" s="1"/>
  <c r="AK35" i="4"/>
  <c r="AK128" i="4"/>
  <c r="BG128" i="4" s="1"/>
  <c r="CQ128" i="4" s="1"/>
  <c r="AK124" i="4"/>
  <c r="BG124" i="4" s="1"/>
  <c r="CQ124" i="4" s="1"/>
  <c r="AK127" i="4"/>
  <c r="BG127" i="4" s="1"/>
  <c r="CQ127" i="4" s="1"/>
  <c r="AK126" i="4"/>
  <c r="BG126" i="4" s="1"/>
  <c r="AK125" i="4"/>
  <c r="BG125" i="4" s="1"/>
  <c r="E283" i="8"/>
  <c r="AA130" i="4"/>
  <c r="Z130" i="4" s="1"/>
  <c r="AE141" i="4"/>
  <c r="BA141" i="4" s="1"/>
  <c r="AE137" i="4"/>
  <c r="BA137" i="4" s="1"/>
  <c r="AE140" i="4"/>
  <c r="BA140" i="4" s="1"/>
  <c r="AE136" i="4"/>
  <c r="BA136" i="4" s="1"/>
  <c r="AE132" i="4"/>
  <c r="BA132" i="4" s="1"/>
  <c r="AE139" i="4"/>
  <c r="BA139" i="4" s="1"/>
  <c r="AE135" i="4"/>
  <c r="AE142" i="4"/>
  <c r="BA142" i="4" s="1"/>
  <c r="AE138" i="4"/>
  <c r="BA138" i="4" s="1"/>
  <c r="AE134" i="4"/>
  <c r="BA134" i="4" s="1"/>
  <c r="AU156" i="4"/>
  <c r="AK152" i="4"/>
  <c r="AK151" i="4"/>
  <c r="H66" i="4"/>
  <c r="G66" i="4" s="1"/>
  <c r="H62" i="4"/>
  <c r="G62" i="4" s="1"/>
  <c r="H65" i="4"/>
  <c r="G65" i="4" s="1"/>
  <c r="H61" i="4"/>
  <c r="H64" i="4"/>
  <c r="G64" i="4" s="1"/>
  <c r="H60" i="4"/>
  <c r="G60" i="4" s="1"/>
  <c r="H67" i="4"/>
  <c r="G67" i="4" s="1"/>
  <c r="H63" i="4"/>
  <c r="T168" i="4"/>
  <c r="S168" i="4" s="1"/>
  <c r="T167" i="4"/>
  <c r="S167" i="4" s="1"/>
  <c r="T166" i="4"/>
  <c r="S166" i="4" s="1"/>
  <c r="T169" i="4"/>
  <c r="S169" i="4" s="1"/>
  <c r="T165" i="4"/>
  <c r="S165" i="4" s="1"/>
  <c r="N147" i="4"/>
  <c r="M147" i="4" s="1"/>
  <c r="N131" i="4"/>
  <c r="M131" i="4" s="1"/>
  <c r="N146" i="4"/>
  <c r="M146" i="4" s="1"/>
  <c r="W120" i="6"/>
  <c r="AS18" i="4"/>
  <c r="AR18" i="4" s="1"/>
  <c r="H128" i="4"/>
  <c r="H124" i="4"/>
  <c r="G124" i="4" s="1"/>
  <c r="H127" i="4"/>
  <c r="G127" i="4" s="1"/>
  <c r="H126" i="4"/>
  <c r="H125" i="4"/>
  <c r="G125" i="4" s="1"/>
  <c r="K322" i="8"/>
  <c r="AM150" i="4"/>
  <c r="AL150" i="4" s="1"/>
  <c r="W202" i="6"/>
  <c r="AS105" i="4"/>
  <c r="AR105" i="4" s="1"/>
  <c r="AS101" i="4"/>
  <c r="AR101" i="4" s="1"/>
  <c r="AS106" i="4"/>
  <c r="AR106" i="4" s="1"/>
  <c r="AS102" i="4"/>
  <c r="AR102" i="4" s="1"/>
  <c r="K293" i="6"/>
  <c r="AM122" i="4"/>
  <c r="AL122" i="4" s="1"/>
  <c r="BH122" i="4" s="1"/>
  <c r="AM121" i="4"/>
  <c r="AM123" i="4"/>
  <c r="AL123" i="4" s="1"/>
  <c r="BH123" i="4" s="1"/>
  <c r="AB26" i="4"/>
  <c r="AX26" i="4" s="1"/>
  <c r="CB26" i="4" s="1"/>
  <c r="AB23" i="4"/>
  <c r="AX23" i="4" s="1"/>
  <c r="CB23" i="4" s="1"/>
  <c r="AB22" i="4"/>
  <c r="AX22" i="4" s="1"/>
  <c r="CB22" i="4" s="1"/>
  <c r="AB89" i="4"/>
  <c r="AX89" i="4" s="1"/>
  <c r="AB28" i="4"/>
  <c r="AX28" i="4" s="1"/>
  <c r="CB28" i="4" s="1"/>
  <c r="AB25" i="4"/>
  <c r="AX25" i="4" s="1"/>
  <c r="CB25" i="4" s="1"/>
  <c r="AB27" i="4"/>
  <c r="AX27" i="4" s="1"/>
  <c r="CB27" i="4" s="1"/>
  <c r="AB24" i="4"/>
  <c r="AX24" i="4" s="1"/>
  <c r="CB24" i="4" s="1"/>
  <c r="AB21" i="4"/>
  <c r="AX21" i="4" s="1"/>
  <c r="CB21" i="4" s="1"/>
  <c r="AH95" i="4"/>
  <c r="BD95" i="4" s="1"/>
  <c r="CL95" i="4" s="1"/>
  <c r="AH93" i="4"/>
  <c r="BD93" i="4" s="1"/>
  <c r="CL93" i="4" s="1"/>
  <c r="AH94" i="4"/>
  <c r="BD94" i="4" s="1"/>
  <c r="CL94" i="4" s="1"/>
  <c r="AH37" i="4"/>
  <c r="AH35" i="4"/>
  <c r="AH33" i="4"/>
  <c r="BD33" i="4" s="1"/>
  <c r="AH36" i="4"/>
  <c r="AH34" i="4"/>
  <c r="BD34" i="4" s="1"/>
  <c r="AB153" i="4"/>
  <c r="AX153" i="4" s="1"/>
  <c r="AB154" i="4"/>
  <c r="AX154" i="4" s="1"/>
  <c r="N128" i="4"/>
  <c r="M128" i="4" s="1"/>
  <c r="N127" i="4"/>
  <c r="M127" i="4" s="1"/>
  <c r="N126" i="4"/>
  <c r="N125" i="4"/>
  <c r="M125" i="4" s="1"/>
  <c r="N124" i="4"/>
  <c r="M124" i="4" s="1"/>
  <c r="AE97" i="4"/>
  <c r="AE99" i="4"/>
  <c r="AE96" i="4"/>
  <c r="AE98" i="4"/>
  <c r="AQ36" i="4"/>
  <c r="AQ34" i="4"/>
  <c r="BM34" i="4" s="1"/>
  <c r="AQ37" i="4"/>
  <c r="AQ35" i="4"/>
  <c r="AQ33" i="4"/>
  <c r="BM33" i="4" s="1"/>
  <c r="AQ128" i="4"/>
  <c r="BM128" i="4" s="1"/>
  <c r="DA128" i="4" s="1"/>
  <c r="AQ126" i="4"/>
  <c r="BM126" i="4" s="1"/>
  <c r="AQ124" i="4"/>
  <c r="BM124" i="4" s="1"/>
  <c r="DA124" i="4" s="1"/>
  <c r="AQ127" i="4"/>
  <c r="BM127" i="4" s="1"/>
  <c r="DA127" i="4" s="1"/>
  <c r="AQ125" i="4"/>
  <c r="BM125" i="4" s="1"/>
  <c r="E270" i="8"/>
  <c r="AA129" i="4"/>
  <c r="Z129" i="4" s="1"/>
  <c r="AN65" i="4"/>
  <c r="BJ65" i="4" s="1"/>
  <c r="AN62" i="4"/>
  <c r="BJ62" i="4" s="1"/>
  <c r="AN61" i="4"/>
  <c r="BJ61" i="4" s="1"/>
  <c r="AN67" i="4"/>
  <c r="BJ67" i="4" s="1"/>
  <c r="AN64" i="4"/>
  <c r="BJ64" i="4" s="1"/>
  <c r="AN66" i="4"/>
  <c r="BJ66" i="4" s="1"/>
  <c r="AN63" i="4"/>
  <c r="BJ63" i="4" s="1"/>
  <c r="AN60" i="4"/>
  <c r="BJ60" i="4" s="1"/>
  <c r="AQ168" i="4"/>
  <c r="BM168" i="4" s="1"/>
  <c r="AQ166" i="4"/>
  <c r="BM166" i="4" s="1"/>
  <c r="AQ169" i="4"/>
  <c r="AQ167" i="4"/>
  <c r="BM167" i="4" s="1"/>
  <c r="AQ165" i="4"/>
  <c r="BM165" i="4" s="1"/>
  <c r="AH59" i="4"/>
  <c r="BD59" i="4" s="1"/>
  <c r="AH57" i="4"/>
  <c r="BD57" i="4" s="1"/>
  <c r="AH55" i="4"/>
  <c r="BD55" i="4" s="1"/>
  <c r="AH58" i="4"/>
  <c r="BD58" i="4" s="1"/>
  <c r="AH56" i="4"/>
  <c r="BD56" i="4" s="1"/>
  <c r="Y114" i="4"/>
  <c r="Y110" i="4"/>
  <c r="Y117" i="4"/>
  <c r="AU117" i="4" s="1"/>
  <c r="Y113" i="4"/>
  <c r="Y109" i="4"/>
  <c r="Y116" i="4"/>
  <c r="AU116" i="4" s="1"/>
  <c r="Y112" i="4"/>
  <c r="Y115" i="4"/>
  <c r="Y111" i="4"/>
  <c r="AQ141" i="4"/>
  <c r="BM141" i="4" s="1"/>
  <c r="AQ137" i="4"/>
  <c r="BM137" i="4" s="1"/>
  <c r="AQ140" i="4"/>
  <c r="BM140" i="4" s="1"/>
  <c r="AQ136" i="4"/>
  <c r="BM136" i="4" s="1"/>
  <c r="AQ132" i="4"/>
  <c r="BM132" i="4" s="1"/>
  <c r="AQ139" i="4"/>
  <c r="BM139" i="4" s="1"/>
  <c r="AQ135" i="4"/>
  <c r="AQ142" i="4"/>
  <c r="BM142" i="4" s="1"/>
  <c r="AQ138" i="4"/>
  <c r="BM138" i="4" s="1"/>
  <c r="AQ134" i="4"/>
  <c r="BM134" i="4" s="1"/>
  <c r="E161" i="6"/>
  <c r="AA20" i="4"/>
  <c r="E93" i="4"/>
  <c r="E95" i="4"/>
  <c r="E94" i="4"/>
  <c r="AH107" i="4"/>
  <c r="BD107" i="4" s="1"/>
  <c r="CL107" i="4" s="1"/>
  <c r="AH103" i="4"/>
  <c r="BD103" i="4" s="1"/>
  <c r="CL103" i="4" s="1"/>
  <c r="AH108" i="4"/>
  <c r="BD108" i="4" s="1"/>
  <c r="CL108" i="4" s="1"/>
  <c r="AH104" i="4"/>
  <c r="BD104" i="4" s="1"/>
  <c r="CL104" i="4" s="1"/>
  <c r="AH100" i="4"/>
  <c r="BD100" i="4" s="1"/>
  <c r="CL100" i="4" s="1"/>
  <c r="K161" i="6"/>
  <c r="AM20" i="4"/>
  <c r="Q146" i="4"/>
  <c r="BI146" i="4" s="1"/>
  <c r="CR146" i="4" s="1"/>
  <c r="Q147" i="4"/>
  <c r="Q131" i="4"/>
  <c r="BI131" i="4" s="1"/>
  <c r="CR131" i="4" s="1"/>
  <c r="T174" i="6"/>
  <c r="AP89" i="4"/>
  <c r="AO89" i="4" s="1"/>
  <c r="AP26" i="4"/>
  <c r="AO26" i="4" s="1"/>
  <c r="AP22" i="4"/>
  <c r="AO22" i="4" s="1"/>
  <c r="AP25" i="4"/>
  <c r="AO25" i="4" s="1"/>
  <c r="AP21" i="4"/>
  <c r="AO21" i="4" s="1"/>
  <c r="AP28" i="4"/>
  <c r="AO28" i="4" s="1"/>
  <c r="AP24" i="4"/>
  <c r="AO24" i="4" s="1"/>
  <c r="AP27" i="4"/>
  <c r="AO27" i="4" s="1"/>
  <c r="AP23" i="4"/>
  <c r="AO23" i="4" s="1"/>
  <c r="T306" i="6"/>
  <c r="AP147" i="4"/>
  <c r="AO147" i="4" s="1"/>
  <c r="AP131" i="4"/>
  <c r="AO131" i="4" s="1"/>
  <c r="AP146" i="4"/>
  <c r="AO146" i="4" s="1"/>
  <c r="Q161" i="6"/>
  <c r="AJ20" i="4"/>
  <c r="AI20" i="4" s="1"/>
  <c r="Y146" i="4"/>
  <c r="AU146" i="4" s="1"/>
  <c r="BW146" i="4" s="1"/>
  <c r="Y147" i="4"/>
  <c r="AU147" i="4" s="1"/>
  <c r="BW147" i="4" s="1"/>
  <c r="Y131" i="4"/>
  <c r="AU131" i="4" s="1"/>
  <c r="BW131" i="4" s="1"/>
  <c r="Y36" i="4"/>
  <c r="Y34" i="4"/>
  <c r="AU34" i="4" s="1"/>
  <c r="Y37" i="4"/>
  <c r="Y33" i="4"/>
  <c r="AU33" i="4" s="1"/>
  <c r="Y35" i="4"/>
  <c r="Q64" i="4"/>
  <c r="P64" i="4" s="1"/>
  <c r="Q60" i="4"/>
  <c r="P60" i="4" s="1"/>
  <c r="Q67" i="4"/>
  <c r="P67" i="4" s="1"/>
  <c r="Q63" i="4"/>
  <c r="P63" i="4" s="1"/>
  <c r="Q66" i="4"/>
  <c r="P66" i="4" s="1"/>
  <c r="Q62" i="4"/>
  <c r="P62" i="4" s="1"/>
  <c r="Q65" i="4"/>
  <c r="P65" i="4" s="1"/>
  <c r="Q61" i="4"/>
  <c r="P61" i="4" s="1"/>
  <c r="T116" i="4"/>
  <c r="S116" i="4" s="1"/>
  <c r="T112" i="4"/>
  <c r="S112" i="4" s="1"/>
  <c r="T115" i="4"/>
  <c r="S115" i="4" s="1"/>
  <c r="T111" i="4"/>
  <c r="T114" i="4"/>
  <c r="S114" i="4" s="1"/>
  <c r="T110" i="4"/>
  <c r="S110" i="4" s="1"/>
  <c r="T117" i="4"/>
  <c r="T113" i="4"/>
  <c r="S113" i="4" s="1"/>
  <c r="T109" i="4"/>
  <c r="S109" i="4" s="1"/>
  <c r="T58" i="4"/>
  <c r="S58" i="4" s="1"/>
  <c r="T57" i="4"/>
  <c r="T56" i="4"/>
  <c r="S56" i="4" s="1"/>
  <c r="T59" i="4"/>
  <c r="S59" i="4" s="1"/>
  <c r="T55" i="4"/>
  <c r="S55" i="4" s="1"/>
  <c r="D13" i="4"/>
  <c r="Q27" i="4"/>
  <c r="P27" i="4" s="1"/>
  <c r="Q23" i="4"/>
  <c r="P23" i="4" s="1"/>
  <c r="Q89" i="4"/>
  <c r="Q26" i="4"/>
  <c r="P26" i="4" s="1"/>
  <c r="Q22" i="4"/>
  <c r="P22" i="4" s="1"/>
  <c r="Q25" i="4"/>
  <c r="P25" i="4" s="1"/>
  <c r="Q21" i="4"/>
  <c r="P21" i="4" s="1"/>
  <c r="Q28" i="4"/>
  <c r="P28" i="4" s="1"/>
  <c r="Q24" i="4"/>
  <c r="P24" i="4" s="1"/>
  <c r="G203" i="7"/>
  <c r="G206" i="7" s="1"/>
  <c r="I97" i="4"/>
  <c r="I99" i="4"/>
  <c r="I98" i="4"/>
  <c r="BA98" i="4" s="1"/>
  <c r="CG98" i="4" s="1"/>
  <c r="I96" i="4"/>
  <c r="BG30" i="4"/>
  <c r="BM31" i="4"/>
  <c r="D105" i="4"/>
  <c r="D146" i="4"/>
  <c r="AX19" i="4"/>
  <c r="CB19" i="4" s="1"/>
  <c r="BM154" i="4"/>
  <c r="V103" i="4"/>
  <c r="V108" i="4"/>
  <c r="V139" i="4"/>
  <c r="V137" i="4"/>
  <c r="V142" i="4"/>
  <c r="BM146" i="4"/>
  <c r="DA146" i="4" s="1"/>
  <c r="AB103" i="4"/>
  <c r="AB100" i="4"/>
  <c r="AX100" i="4" s="1"/>
  <c r="CB100" i="4" s="1"/>
  <c r="AB108" i="4"/>
  <c r="AX108" i="4" s="1"/>
  <c r="CB108" i="4" s="1"/>
  <c r="AB107" i="4"/>
  <c r="AX107" i="4" s="1"/>
  <c r="CB107" i="4" s="1"/>
  <c r="AB104" i="4"/>
  <c r="AX104" i="4" s="1"/>
  <c r="CB104" i="4" s="1"/>
  <c r="H106" i="4"/>
  <c r="G106" i="4" s="1"/>
  <c r="H102" i="4"/>
  <c r="G102" i="4" s="1"/>
  <c r="H105" i="4"/>
  <c r="G105" i="4" s="1"/>
  <c r="H101" i="4"/>
  <c r="H168" i="4"/>
  <c r="G168" i="4" s="1"/>
  <c r="H167" i="4"/>
  <c r="G167" i="4" s="1"/>
  <c r="H166" i="4"/>
  <c r="G166" i="4" s="1"/>
  <c r="H169" i="4"/>
  <c r="G169" i="4" s="1"/>
  <c r="H165" i="4"/>
  <c r="G165" i="4" s="1"/>
  <c r="AN115" i="4"/>
  <c r="AN111" i="4"/>
  <c r="AN114" i="4"/>
  <c r="AN110" i="4"/>
  <c r="AN117" i="4"/>
  <c r="BJ117" i="4" s="1"/>
  <c r="AN113" i="4"/>
  <c r="AN109" i="4"/>
  <c r="AN116" i="4"/>
  <c r="BJ116" i="4" s="1"/>
  <c r="AN112" i="4"/>
  <c r="AB121" i="4"/>
  <c r="AX121" i="4" s="1"/>
  <c r="CB121" i="4" s="1"/>
  <c r="AB123" i="4"/>
  <c r="AX123" i="4" s="1"/>
  <c r="CB123" i="4" s="1"/>
  <c r="AB122" i="4"/>
  <c r="AX122" i="4" s="1"/>
  <c r="CB122" i="4" s="1"/>
  <c r="H202" i="6"/>
  <c r="AG106" i="4"/>
  <c r="AF106" i="4" s="1"/>
  <c r="AG102" i="4"/>
  <c r="AF102" i="4" s="1"/>
  <c r="AG105" i="4"/>
  <c r="AF105" i="4" s="1"/>
  <c r="AG101" i="4"/>
  <c r="AF101" i="4" s="1"/>
  <c r="Y89" i="4"/>
  <c r="AU89" i="4" s="1"/>
  <c r="Y25" i="4"/>
  <c r="AU25" i="4" s="1"/>
  <c r="BW25" i="4" s="1"/>
  <c r="Y23" i="4"/>
  <c r="AU23" i="4" s="1"/>
  <c r="BW23" i="4" s="1"/>
  <c r="Y21" i="4"/>
  <c r="AU21" i="4" s="1"/>
  <c r="BW21" i="4" s="1"/>
  <c r="Y28" i="4"/>
  <c r="AU28" i="4" s="1"/>
  <c r="BW28" i="4" s="1"/>
  <c r="Y26" i="4"/>
  <c r="AU26" i="4" s="1"/>
  <c r="BW26" i="4" s="1"/>
  <c r="Y24" i="4"/>
  <c r="AU24" i="4" s="1"/>
  <c r="BW24" i="4" s="1"/>
  <c r="Y22" i="4"/>
  <c r="AU22" i="4" s="1"/>
  <c r="BW22" i="4" s="1"/>
  <c r="Y27" i="4"/>
  <c r="AU27" i="4" s="1"/>
  <c r="BW27" i="4" s="1"/>
  <c r="K89" i="4"/>
  <c r="K26" i="4"/>
  <c r="J26" i="4" s="1"/>
  <c r="K22" i="4"/>
  <c r="J22" i="4" s="1"/>
  <c r="K25" i="4"/>
  <c r="J25" i="4" s="1"/>
  <c r="K21" i="4"/>
  <c r="K28" i="4"/>
  <c r="J28" i="4" s="1"/>
  <c r="K24" i="4"/>
  <c r="J24" i="4" s="1"/>
  <c r="K27" i="4"/>
  <c r="J27" i="4" s="1"/>
  <c r="K23" i="4"/>
  <c r="N148" i="4"/>
  <c r="M148" i="4" s="1"/>
  <c r="N149" i="4"/>
  <c r="M149" i="4" s="1"/>
  <c r="H174" i="6"/>
  <c r="AG27" i="4"/>
  <c r="AF27" i="4" s="1"/>
  <c r="AG23" i="4"/>
  <c r="AF23" i="4" s="1"/>
  <c r="AG89" i="4"/>
  <c r="AF89" i="4" s="1"/>
  <c r="AG26" i="4"/>
  <c r="AF26" i="4" s="1"/>
  <c r="AG22" i="4"/>
  <c r="AF22" i="4" s="1"/>
  <c r="AG25" i="4"/>
  <c r="AF25" i="4" s="1"/>
  <c r="AG21" i="4"/>
  <c r="AF21" i="4" s="1"/>
  <c r="AG28" i="4"/>
  <c r="AF28" i="4" s="1"/>
  <c r="AG24" i="4"/>
  <c r="AF24" i="4" s="1"/>
  <c r="W146" i="4"/>
  <c r="W147" i="4"/>
  <c r="W131" i="4"/>
  <c r="D100" i="4"/>
  <c r="AB36" i="4"/>
  <c r="AB33" i="4"/>
  <c r="AX33" i="4" s="1"/>
  <c r="AB35" i="4"/>
  <c r="AB37" i="4"/>
  <c r="AB34" i="4"/>
  <c r="AX34" i="4" s="1"/>
  <c r="R94" i="4"/>
  <c r="R95" i="4"/>
  <c r="R93" i="4"/>
  <c r="V129" i="4"/>
  <c r="U97" i="4"/>
  <c r="U99" i="4"/>
  <c r="U96" i="4"/>
  <c r="U98" i="4"/>
  <c r="H179" i="7"/>
  <c r="AG92" i="4"/>
  <c r="AF92" i="4" s="1"/>
  <c r="BB92" i="4" s="1"/>
  <c r="AG91" i="4"/>
  <c r="AF91" i="4" s="1"/>
  <c r="BB91" i="4" s="1"/>
  <c r="AN90" i="4"/>
  <c r="BJ90" i="4" s="1"/>
  <c r="AN43" i="4"/>
  <c r="BJ43" i="4" s="1"/>
  <c r="AN40" i="4"/>
  <c r="BJ40" i="4" s="1"/>
  <c r="AN42" i="4"/>
  <c r="AN39" i="4"/>
  <c r="BJ39" i="4" s="1"/>
  <c r="AN41" i="4"/>
  <c r="BJ41" i="4" s="1"/>
  <c r="AN44" i="4"/>
  <c r="BJ44" i="4" s="1"/>
  <c r="AN38" i="4"/>
  <c r="N95" i="4"/>
  <c r="N94" i="4"/>
  <c r="M94" i="4" s="1"/>
  <c r="N93" i="4"/>
  <c r="M93" i="4" s="1"/>
  <c r="H148" i="4"/>
  <c r="H149" i="4"/>
  <c r="AQ148" i="4"/>
  <c r="BM148" i="4" s="1"/>
  <c r="AQ149" i="4"/>
  <c r="BM149" i="4" s="1"/>
  <c r="E127" i="8"/>
  <c r="AA57" i="4"/>
  <c r="Z57" i="4" s="1"/>
  <c r="AA56" i="4"/>
  <c r="Z56" i="4" s="1"/>
  <c r="AA59" i="4"/>
  <c r="Z59" i="4" s="1"/>
  <c r="AA55" i="4"/>
  <c r="Z55" i="4" s="1"/>
  <c r="AA58" i="4"/>
  <c r="Z58" i="4" s="1"/>
  <c r="E582" i="8"/>
  <c r="AA167" i="4"/>
  <c r="Z167" i="4" s="1"/>
  <c r="AA166" i="4"/>
  <c r="Z166" i="4" s="1"/>
  <c r="AA169" i="4"/>
  <c r="Z169" i="4" s="1"/>
  <c r="AA165" i="4"/>
  <c r="Z165" i="4" s="1"/>
  <c r="AA168" i="4"/>
  <c r="Z168" i="4" s="1"/>
  <c r="V133" i="4"/>
  <c r="W254" i="6"/>
  <c r="AS144" i="4"/>
  <c r="AR144" i="4" s="1"/>
  <c r="AS120" i="4"/>
  <c r="AR120" i="4" s="1"/>
  <c r="AS145" i="4"/>
  <c r="AR145" i="4" s="1"/>
  <c r="AS119" i="4"/>
  <c r="AR119" i="4" s="1"/>
  <c r="AN167" i="4"/>
  <c r="BJ167" i="4" s="1"/>
  <c r="AN166" i="4"/>
  <c r="BJ166" i="4" s="1"/>
  <c r="AN169" i="4"/>
  <c r="AN165" i="4"/>
  <c r="BJ165" i="4" s="1"/>
  <c r="AN168" i="4"/>
  <c r="BJ168" i="4" s="1"/>
  <c r="N57" i="4"/>
  <c r="M57" i="4" s="1"/>
  <c r="N56" i="4"/>
  <c r="N59" i="4"/>
  <c r="M59" i="4" s="1"/>
  <c r="N55" i="4"/>
  <c r="M55" i="4" s="1"/>
  <c r="N58" i="4"/>
  <c r="M58" i="4" s="1"/>
  <c r="AK140" i="4"/>
  <c r="BG140" i="4" s="1"/>
  <c r="AK136" i="4"/>
  <c r="BG136" i="4" s="1"/>
  <c r="AK132" i="4"/>
  <c r="BG132" i="4" s="1"/>
  <c r="AK139" i="4"/>
  <c r="BG139" i="4" s="1"/>
  <c r="AK135" i="4"/>
  <c r="AK142" i="4"/>
  <c r="BG142" i="4" s="1"/>
  <c r="AK138" i="4"/>
  <c r="BG138" i="4" s="1"/>
  <c r="AK134" i="4"/>
  <c r="BG134" i="4" s="1"/>
  <c r="AK141" i="4"/>
  <c r="BG141" i="4" s="1"/>
  <c r="AK137" i="4"/>
  <c r="BG137" i="4" s="1"/>
  <c r="W146" i="6"/>
  <c r="AS19" i="4"/>
  <c r="AR19" i="4" s="1"/>
  <c r="O96" i="4"/>
  <c r="O99" i="4"/>
  <c r="O98" i="4"/>
  <c r="O97" i="4"/>
  <c r="Q154" i="4"/>
  <c r="Q153" i="4"/>
  <c r="P153" i="4" s="1"/>
  <c r="Q166" i="7"/>
  <c r="AJ90" i="4"/>
  <c r="AJ44" i="4"/>
  <c r="AI44" i="4" s="1"/>
  <c r="AJ42" i="4"/>
  <c r="AI42" i="4" s="1"/>
  <c r="BE42" i="4" s="1"/>
  <c r="AJ40" i="4"/>
  <c r="AI40" i="4" s="1"/>
  <c r="BE40" i="4" s="1"/>
  <c r="AJ38" i="4"/>
  <c r="AJ43" i="4"/>
  <c r="AI43" i="4" s="1"/>
  <c r="AJ41" i="4"/>
  <c r="AI41" i="4" s="1"/>
  <c r="BE41" i="4" s="1"/>
  <c r="AJ39" i="4"/>
  <c r="AI39" i="4" s="1"/>
  <c r="BE39" i="4" s="1"/>
  <c r="W145" i="4"/>
  <c r="W144" i="4"/>
  <c r="W120" i="4"/>
  <c r="W119" i="4"/>
  <c r="K145" i="4"/>
  <c r="J145" i="4" s="1"/>
  <c r="K144" i="4"/>
  <c r="K120" i="4"/>
  <c r="J120" i="4" s="1"/>
  <c r="K119" i="4"/>
  <c r="J119" i="4" s="1"/>
  <c r="AB42" i="4"/>
  <c r="AX42" i="4" s="1"/>
  <c r="AB39" i="4"/>
  <c r="AB90" i="4"/>
  <c r="AX90" i="4" s="1"/>
  <c r="AB44" i="4"/>
  <c r="AX44" i="4" s="1"/>
  <c r="AB41" i="4"/>
  <c r="AX41" i="4" s="1"/>
  <c r="AB43" i="4"/>
  <c r="AX43" i="4" s="1"/>
  <c r="AB38" i="4"/>
  <c r="AX38" i="4" s="1"/>
  <c r="AB40" i="4"/>
  <c r="AX40" i="4" s="1"/>
  <c r="AQ17" i="4"/>
  <c r="AQ15" i="4"/>
  <c r="AQ13" i="4"/>
  <c r="BM13" i="4" s="1"/>
  <c r="DA13" i="4" s="1"/>
  <c r="AQ16" i="4"/>
  <c r="AQ14" i="4"/>
  <c r="BM14" i="4" s="1"/>
  <c r="DA14" i="4" s="1"/>
  <c r="W154" i="4"/>
  <c r="W153" i="4"/>
  <c r="U151" i="4"/>
  <c r="U152" i="4"/>
  <c r="D150" i="4"/>
  <c r="N65" i="4"/>
  <c r="N61" i="4"/>
  <c r="M61" i="4" s="1"/>
  <c r="N64" i="4"/>
  <c r="M64" i="4" s="1"/>
  <c r="N60" i="4"/>
  <c r="N67" i="4"/>
  <c r="N63" i="4"/>
  <c r="M63" i="4" s="1"/>
  <c r="N66" i="4"/>
  <c r="M66" i="4" s="1"/>
  <c r="N62" i="4"/>
  <c r="AN139" i="4"/>
  <c r="BJ139" i="4" s="1"/>
  <c r="AN135" i="4"/>
  <c r="AN142" i="4"/>
  <c r="BJ142" i="4" s="1"/>
  <c r="AN138" i="4"/>
  <c r="BJ138" i="4" s="1"/>
  <c r="AN134" i="4"/>
  <c r="BJ134" i="4" s="1"/>
  <c r="AN141" i="4"/>
  <c r="AN137" i="4"/>
  <c r="BJ137" i="4" s="1"/>
  <c r="AN140" i="4"/>
  <c r="BJ140" i="4" s="1"/>
  <c r="AN136" i="4"/>
  <c r="BJ136" i="4" s="1"/>
  <c r="AN132" i="4"/>
  <c r="BJ132" i="4" s="1"/>
  <c r="K59" i="4"/>
  <c r="J59" i="4" s="1"/>
  <c r="K55" i="4"/>
  <c r="K58" i="4"/>
  <c r="J58" i="4" s="1"/>
  <c r="K57" i="4"/>
  <c r="J57" i="4" s="1"/>
  <c r="K56" i="4"/>
  <c r="J56" i="4" s="1"/>
  <c r="AU155" i="4"/>
  <c r="V150" i="4"/>
  <c r="N140" i="4"/>
  <c r="M140" i="4" s="1"/>
  <c r="N136" i="4"/>
  <c r="M136" i="4" s="1"/>
  <c r="N132" i="4"/>
  <c r="N139" i="4"/>
  <c r="M139" i="4" s="1"/>
  <c r="N135" i="4"/>
  <c r="M135" i="4" s="1"/>
  <c r="N142" i="4"/>
  <c r="M142" i="4" s="1"/>
  <c r="N138" i="4"/>
  <c r="N134" i="4"/>
  <c r="M134" i="4" s="1"/>
  <c r="N141" i="4"/>
  <c r="M141" i="4" s="1"/>
  <c r="N137" i="4"/>
  <c r="M137" i="4" s="1"/>
  <c r="H152" i="4"/>
  <c r="H151" i="4"/>
  <c r="G151" i="4" s="1"/>
  <c r="N192" i="8"/>
  <c r="AD117" i="4"/>
  <c r="AC117" i="4" s="1"/>
  <c r="AD113" i="4"/>
  <c r="AC113" i="4" s="1"/>
  <c r="AD109" i="4"/>
  <c r="AC109" i="4" s="1"/>
  <c r="AD116" i="4"/>
  <c r="AC116" i="4" s="1"/>
  <c r="AD112" i="4"/>
  <c r="AC112" i="4" s="1"/>
  <c r="AD115" i="4"/>
  <c r="AC115" i="4" s="1"/>
  <c r="AD111" i="4"/>
  <c r="AC111" i="4" s="1"/>
  <c r="AD114" i="4"/>
  <c r="AC114" i="4" s="1"/>
  <c r="AD110" i="4"/>
  <c r="AC110" i="4" s="1"/>
  <c r="AK148" i="4"/>
  <c r="BG148" i="4" s="1"/>
  <c r="AK149" i="4"/>
  <c r="BG149" i="4" s="1"/>
  <c r="AN59" i="4"/>
  <c r="BJ59" i="4" s="1"/>
  <c r="AN56" i="4"/>
  <c r="BJ56" i="4" s="1"/>
  <c r="AN58" i="4"/>
  <c r="BJ58" i="4" s="1"/>
  <c r="AN55" i="4"/>
  <c r="BJ55" i="4" s="1"/>
  <c r="AN57" i="4"/>
  <c r="BJ57" i="4" s="1"/>
  <c r="H89" i="5"/>
  <c r="AG8" i="4"/>
  <c r="AF8" i="4" s="1"/>
  <c r="E63" i="5"/>
  <c r="AA6" i="4"/>
  <c r="Z6" i="4" s="1"/>
  <c r="E293" i="6"/>
  <c r="AA123" i="4"/>
  <c r="Z123" i="4" s="1"/>
  <c r="AA122" i="4"/>
  <c r="Z122" i="4" s="1"/>
  <c r="AA121" i="4"/>
  <c r="Z121" i="4" s="1"/>
  <c r="AB17" i="4"/>
  <c r="AB16" i="4"/>
  <c r="AB13" i="4"/>
  <c r="AX13" i="4" s="1"/>
  <c r="CB13" i="4" s="1"/>
  <c r="AB15" i="4"/>
  <c r="AB14" i="4"/>
  <c r="AX14" i="4" s="1"/>
  <c r="CB14" i="4" s="1"/>
  <c r="Y107" i="4"/>
  <c r="Y104" i="4"/>
  <c r="AU104" i="4" s="1"/>
  <c r="BW104" i="4" s="1"/>
  <c r="Y100" i="4"/>
  <c r="AU100" i="4" s="1"/>
  <c r="BW100" i="4" s="1"/>
  <c r="Y103" i="4"/>
  <c r="AU103" i="4" s="1"/>
  <c r="BW103" i="4" s="1"/>
  <c r="Y108" i="4"/>
  <c r="T218" i="7"/>
  <c r="AP125" i="4"/>
  <c r="AO125" i="4" s="1"/>
  <c r="AP128" i="4"/>
  <c r="AO128" i="4" s="1"/>
  <c r="AP124" i="4"/>
  <c r="AO124" i="4" s="1"/>
  <c r="AP127" i="4"/>
  <c r="AO127" i="4" s="1"/>
  <c r="AP126" i="4"/>
  <c r="AO126" i="4" s="1"/>
  <c r="V130" i="4"/>
  <c r="Y154" i="4"/>
  <c r="AU154" i="4" s="1"/>
  <c r="Y153" i="4"/>
  <c r="AU153" i="4" s="1"/>
  <c r="AH99" i="4"/>
  <c r="AH97" i="4"/>
  <c r="AH98" i="4"/>
  <c r="AH96" i="4"/>
  <c r="Q126" i="4"/>
  <c r="P126" i="4" s="1"/>
  <c r="Q125" i="4"/>
  <c r="P125" i="4" s="1"/>
  <c r="Q128" i="4"/>
  <c r="Q124" i="4"/>
  <c r="Q127" i="4"/>
  <c r="AE149" i="4"/>
  <c r="BA149" i="4" s="1"/>
  <c r="AE148" i="4"/>
  <c r="BA148" i="4" s="1"/>
  <c r="E205" i="8"/>
  <c r="AA139" i="4"/>
  <c r="Z139" i="4" s="1"/>
  <c r="AA135" i="4"/>
  <c r="Z135" i="4" s="1"/>
  <c r="AA142" i="4"/>
  <c r="Z142" i="4" s="1"/>
  <c r="AA138" i="4"/>
  <c r="Z138" i="4" s="1"/>
  <c r="AA134" i="4"/>
  <c r="Z134" i="4" s="1"/>
  <c r="AA141" i="4"/>
  <c r="Z141" i="4" s="1"/>
  <c r="AA137" i="4"/>
  <c r="Z137" i="4" s="1"/>
  <c r="AA140" i="4"/>
  <c r="Z140" i="4" s="1"/>
  <c r="AA136" i="4"/>
  <c r="Z136" i="4" s="1"/>
  <c r="AA132" i="4"/>
  <c r="Z132" i="4" s="1"/>
  <c r="Q205" i="8"/>
  <c r="AJ139" i="4"/>
  <c r="AI139" i="4" s="1"/>
  <c r="AJ135" i="4"/>
  <c r="AI135" i="4" s="1"/>
  <c r="AJ142" i="4"/>
  <c r="AI142" i="4" s="1"/>
  <c r="AJ138" i="4"/>
  <c r="AI138" i="4" s="1"/>
  <c r="AJ134" i="4"/>
  <c r="AI134" i="4" s="1"/>
  <c r="AJ141" i="4"/>
  <c r="AI141" i="4" s="1"/>
  <c r="AJ137" i="4"/>
  <c r="AI137" i="4" s="1"/>
  <c r="AJ140" i="4"/>
  <c r="AI140" i="4" s="1"/>
  <c r="AJ136" i="4"/>
  <c r="AI136" i="4" s="1"/>
  <c r="AJ132" i="4"/>
  <c r="AI132" i="4" s="1"/>
  <c r="AU158" i="4"/>
  <c r="K169" i="4"/>
  <c r="J169" i="4" s="1"/>
  <c r="K165" i="4"/>
  <c r="J165" i="4" s="1"/>
  <c r="K168" i="4"/>
  <c r="J168" i="4" s="1"/>
  <c r="K167" i="4"/>
  <c r="J167" i="4" s="1"/>
  <c r="K166" i="4"/>
  <c r="T140" i="4"/>
  <c r="S140" i="4" s="1"/>
  <c r="T136" i="4"/>
  <c r="S136" i="4" s="1"/>
  <c r="T132" i="4"/>
  <c r="S132" i="4" s="1"/>
  <c r="T139" i="4"/>
  <c r="T135" i="4"/>
  <c r="S135" i="4" s="1"/>
  <c r="T142" i="4"/>
  <c r="S142" i="4" s="1"/>
  <c r="T138" i="4"/>
  <c r="S138" i="4" s="1"/>
  <c r="T134" i="4"/>
  <c r="T141" i="4"/>
  <c r="S141" i="4" s="1"/>
  <c r="T137" i="4"/>
  <c r="S137" i="4" s="1"/>
  <c r="D129" i="4"/>
  <c r="AK168" i="4"/>
  <c r="BG168" i="4" s="1"/>
  <c r="AK167" i="4"/>
  <c r="BG167" i="4" s="1"/>
  <c r="AK166" i="4"/>
  <c r="BG166" i="4" s="1"/>
  <c r="AK169" i="4"/>
  <c r="AK165" i="4"/>
  <c r="BG165" i="4" s="1"/>
  <c r="BI150" i="4"/>
  <c r="E89" i="5"/>
  <c r="AA8" i="4"/>
  <c r="Z8" i="4" s="1"/>
  <c r="T202" i="6"/>
  <c r="AP105" i="4"/>
  <c r="AP101" i="4"/>
  <c r="AO101" i="4" s="1"/>
  <c r="BK101" i="4" s="1"/>
  <c r="AP106" i="4"/>
  <c r="AO106" i="4" s="1"/>
  <c r="BK106" i="4" s="1"/>
  <c r="AP102" i="4"/>
  <c r="AO102" i="4" s="1"/>
  <c r="BK102" i="4" s="1"/>
  <c r="E280" i="6"/>
  <c r="AA118" i="4"/>
  <c r="Z118" i="4" s="1"/>
  <c r="N144" i="4"/>
  <c r="M144" i="4" s="1"/>
  <c r="N145" i="4"/>
  <c r="M145" i="4" s="1"/>
  <c r="N119" i="4"/>
  <c r="N120" i="4"/>
  <c r="M120" i="4" s="1"/>
  <c r="K280" i="6"/>
  <c r="AM118" i="4"/>
  <c r="AL118" i="4" s="1"/>
  <c r="K121" i="4"/>
  <c r="K123" i="4"/>
  <c r="J123" i="4" s="1"/>
  <c r="K122" i="4"/>
  <c r="J122" i="4" s="1"/>
  <c r="BM30" i="4"/>
  <c r="D102" i="4"/>
  <c r="D131" i="4"/>
  <c r="N107" i="4"/>
  <c r="M107" i="4" s="1"/>
  <c r="N103" i="4"/>
  <c r="N108" i="4"/>
  <c r="M108" i="4" s="1"/>
  <c r="N104" i="4"/>
  <c r="M104" i="4" s="1"/>
  <c r="N100" i="4"/>
  <c r="M100" i="4" s="1"/>
  <c r="Q106" i="4"/>
  <c r="P106" i="4" s="1"/>
  <c r="Q102" i="4"/>
  <c r="P102" i="4" s="1"/>
  <c r="Q105" i="4"/>
  <c r="P105" i="4" s="1"/>
  <c r="Q101" i="4"/>
  <c r="BD18" i="4"/>
  <c r="CL18" i="4" s="1"/>
  <c r="K152" i="4"/>
  <c r="J152" i="4" s="1"/>
  <c r="K151" i="4"/>
  <c r="J151" i="4" s="1"/>
  <c r="V107" i="4"/>
  <c r="V132" i="4"/>
  <c r="V141" i="4"/>
  <c r="V91" i="4"/>
  <c r="BN91" i="4" s="1"/>
  <c r="BO91" i="4"/>
  <c r="DB91" i="4" s="1"/>
  <c r="BM131" i="4"/>
  <c r="DA131" i="4" s="1"/>
  <c r="H254" i="6"/>
  <c r="AG145" i="4"/>
  <c r="AF145" i="4" s="1"/>
  <c r="AG144" i="4"/>
  <c r="AF144" i="4" s="1"/>
  <c r="AG120" i="4"/>
  <c r="AF120" i="4" s="1"/>
  <c r="AG119" i="4"/>
  <c r="AF119" i="4" s="1"/>
  <c r="T133" i="6"/>
  <c r="AP14" i="4"/>
  <c r="AO14" i="4" s="1"/>
  <c r="BK14" i="4" s="1"/>
  <c r="AP17" i="4"/>
  <c r="AO17" i="4" s="1"/>
  <c r="AP13" i="4"/>
  <c r="AP16" i="4"/>
  <c r="AO16" i="4" s="1"/>
  <c r="AP15" i="4"/>
  <c r="AO15" i="4" s="1"/>
  <c r="H50" i="5"/>
  <c r="AG5" i="4"/>
  <c r="AF5" i="4" s="1"/>
  <c r="BB5" i="4" s="1"/>
  <c r="K120" i="6"/>
  <c r="AM18" i="4"/>
  <c r="K147" i="4"/>
  <c r="J147" i="4" s="1"/>
  <c r="K131" i="4"/>
  <c r="J131" i="4" s="1"/>
  <c r="K146" i="4"/>
  <c r="AK17" i="4"/>
  <c r="AK14" i="4"/>
  <c r="BG14" i="4" s="1"/>
  <c r="CQ14" i="4" s="1"/>
  <c r="AK16" i="4"/>
  <c r="AK13" i="4"/>
  <c r="BG13" i="4" s="1"/>
  <c r="CQ13" i="4" s="1"/>
  <c r="AK15" i="4"/>
  <c r="AH16" i="4"/>
  <c r="AH14" i="4"/>
  <c r="BD14" i="4" s="1"/>
  <c r="CL14" i="4" s="1"/>
  <c r="AH17" i="4"/>
  <c r="AH15" i="4"/>
  <c r="AH13" i="4"/>
  <c r="BD13" i="4" s="1"/>
  <c r="CL13" i="4" s="1"/>
  <c r="N123" i="4"/>
  <c r="M123" i="4" s="1"/>
  <c r="N122" i="4"/>
  <c r="M122" i="4" s="1"/>
  <c r="N121" i="4"/>
  <c r="K348" i="8"/>
  <c r="AM133" i="4"/>
  <c r="AL133" i="4" s="1"/>
  <c r="H76" i="5"/>
  <c r="AG7" i="4"/>
  <c r="AF7" i="4" s="1"/>
  <c r="E37" i="5"/>
  <c r="AA4" i="4"/>
  <c r="Z4" i="4" s="1"/>
  <c r="H108" i="4"/>
  <c r="H104" i="4"/>
  <c r="H100" i="4"/>
  <c r="G100" i="4" s="1"/>
  <c r="H107" i="4"/>
  <c r="G107" i="4" s="1"/>
  <c r="H103" i="4"/>
  <c r="G103" i="4" s="1"/>
  <c r="AB106" i="4"/>
  <c r="AX106" i="4" s="1"/>
  <c r="CB106" i="4" s="1"/>
  <c r="AB105" i="4"/>
  <c r="AX105" i="4" s="1"/>
  <c r="CB105" i="4" s="1"/>
  <c r="AB102" i="4"/>
  <c r="AX102" i="4" s="1"/>
  <c r="CB102" i="4" s="1"/>
  <c r="AB101" i="4"/>
  <c r="AX101" i="4" s="1"/>
  <c r="CB101" i="4" s="1"/>
  <c r="Q145" i="4"/>
  <c r="Q144" i="4"/>
  <c r="BI144" i="4" s="1"/>
  <c r="CR144" i="4" s="1"/>
  <c r="Q120" i="4"/>
  <c r="BI120" i="4" s="1"/>
  <c r="Q119" i="4"/>
  <c r="BI119" i="4" s="1"/>
  <c r="CR119" i="4" s="1"/>
  <c r="T147" i="4"/>
  <c r="S147" i="4" s="1"/>
  <c r="T131" i="4"/>
  <c r="T146" i="4"/>
  <c r="S146" i="4" s="1"/>
  <c r="N179" i="7"/>
  <c r="AD91" i="4"/>
  <c r="AC91" i="4" s="1"/>
  <c r="AY91" i="4" s="1"/>
  <c r="AD92" i="4"/>
  <c r="AC92" i="4" s="1"/>
  <c r="AY92" i="4" s="1"/>
  <c r="AK89" i="4"/>
  <c r="BG89" i="4" s="1"/>
  <c r="AK27" i="4"/>
  <c r="BG27" i="4" s="1"/>
  <c r="CQ27" i="4" s="1"/>
  <c r="AK24" i="4"/>
  <c r="BG24" i="4" s="1"/>
  <c r="CQ24" i="4" s="1"/>
  <c r="AK21" i="4"/>
  <c r="BG21" i="4" s="1"/>
  <c r="CQ21" i="4" s="1"/>
  <c r="AK26" i="4"/>
  <c r="BG26" i="4" s="1"/>
  <c r="CQ26" i="4" s="1"/>
  <c r="AK23" i="4"/>
  <c r="AK22" i="4"/>
  <c r="BG22" i="4" s="1"/>
  <c r="CQ22" i="4" s="1"/>
  <c r="AK28" i="4"/>
  <c r="BG28" i="4" s="1"/>
  <c r="CQ28" i="4" s="1"/>
  <c r="AK25" i="4"/>
  <c r="BG25" i="4" s="1"/>
  <c r="CQ25" i="4" s="1"/>
  <c r="N106" i="4"/>
  <c r="M106" i="4" s="1"/>
  <c r="N102" i="4"/>
  <c r="M102" i="4" s="1"/>
  <c r="N105" i="4"/>
  <c r="M105" i="4" s="1"/>
  <c r="N101" i="4"/>
  <c r="W149" i="4"/>
  <c r="W148" i="4"/>
  <c r="Q283" i="8"/>
  <c r="AJ130" i="4"/>
  <c r="AK64" i="4"/>
  <c r="BG64" i="4" s="1"/>
  <c r="AK61" i="4"/>
  <c r="BG61" i="4" s="1"/>
  <c r="AK66" i="4"/>
  <c r="BG66" i="4" s="1"/>
  <c r="AK63" i="4"/>
  <c r="BG63" i="4" s="1"/>
  <c r="AK60" i="4"/>
  <c r="BG60" i="4" s="1"/>
  <c r="AK65" i="4"/>
  <c r="BG65" i="4" s="1"/>
  <c r="AK67" i="4"/>
  <c r="BG67" i="4" s="1"/>
  <c r="AK62" i="4"/>
  <c r="BG62" i="4" s="1"/>
  <c r="Q56" i="4"/>
  <c r="Q59" i="4"/>
  <c r="P59" i="4" s="1"/>
  <c r="Q55" i="4"/>
  <c r="Q58" i="4"/>
  <c r="P58" i="4" s="1"/>
  <c r="Q57" i="4"/>
  <c r="P57" i="4" s="1"/>
  <c r="K105" i="4"/>
  <c r="K101" i="4"/>
  <c r="J101" i="4" s="1"/>
  <c r="K106" i="4"/>
  <c r="J106" i="4" s="1"/>
  <c r="K102" i="4"/>
  <c r="J102" i="4" s="1"/>
  <c r="H95" i="4"/>
  <c r="H94" i="4"/>
  <c r="G94" i="4" s="1"/>
  <c r="H93" i="4"/>
  <c r="G93" i="4" s="1"/>
  <c r="AK116" i="4"/>
  <c r="BG116" i="4" s="1"/>
  <c r="AK112" i="4"/>
  <c r="AK115" i="4"/>
  <c r="AK111" i="4"/>
  <c r="AK114" i="4"/>
  <c r="AK110" i="4"/>
  <c r="AK117" i="4"/>
  <c r="BG117" i="4" s="1"/>
  <c r="AK113" i="4"/>
  <c r="AK109" i="4"/>
  <c r="V118" i="4"/>
  <c r="AH89" i="4"/>
  <c r="BD89" i="4" s="1"/>
  <c r="AH28" i="4"/>
  <c r="BD28" i="4" s="1"/>
  <c r="CL28" i="4" s="1"/>
  <c r="AH26" i="4"/>
  <c r="BD26" i="4" s="1"/>
  <c r="CL26" i="4" s="1"/>
  <c r="AH24" i="4"/>
  <c r="BD24" i="4" s="1"/>
  <c r="CL24" i="4" s="1"/>
  <c r="AH22" i="4"/>
  <c r="BD22" i="4" s="1"/>
  <c r="CL22" i="4" s="1"/>
  <c r="AH27" i="4"/>
  <c r="BD27" i="4" s="1"/>
  <c r="CL27" i="4" s="1"/>
  <c r="AH25" i="4"/>
  <c r="BD25" i="4" s="1"/>
  <c r="CL25" i="4" s="1"/>
  <c r="AH23" i="4"/>
  <c r="BD23" i="4" s="1"/>
  <c r="CL23" i="4" s="1"/>
  <c r="AH21" i="4"/>
  <c r="BD21" i="4" s="1"/>
  <c r="CL21" i="4" s="1"/>
  <c r="H133" i="6"/>
  <c r="AG15" i="4"/>
  <c r="AF15" i="4" s="1"/>
  <c r="AG14" i="4"/>
  <c r="AF14" i="4" s="1"/>
  <c r="BB14" i="4" s="1"/>
  <c r="AG17" i="4"/>
  <c r="AF17" i="4" s="1"/>
  <c r="AG13" i="4"/>
  <c r="AG16" i="4"/>
  <c r="AF16" i="4" s="1"/>
  <c r="H218" i="7"/>
  <c r="AG126" i="4"/>
  <c r="AF126" i="4" s="1"/>
  <c r="AG125" i="4"/>
  <c r="AF125" i="4" s="1"/>
  <c r="AG128" i="4"/>
  <c r="AF128" i="4" s="1"/>
  <c r="AG124" i="4"/>
  <c r="AF124" i="4" s="1"/>
  <c r="AG127" i="4"/>
  <c r="AF127" i="4" s="1"/>
  <c r="H25" i="4"/>
  <c r="G25" i="4" s="1"/>
  <c r="H21" i="4"/>
  <c r="G21" i="4" s="1"/>
  <c r="H28" i="4"/>
  <c r="G28" i="4" s="1"/>
  <c r="H24" i="4"/>
  <c r="G24" i="4" s="1"/>
  <c r="H27" i="4"/>
  <c r="G27" i="4" s="1"/>
  <c r="H23" i="4"/>
  <c r="G23" i="4" s="1"/>
  <c r="H89" i="4"/>
  <c r="G89" i="4" s="1"/>
  <c r="H26" i="4"/>
  <c r="G26" i="4" s="1"/>
  <c r="H22" i="4"/>
  <c r="W293" i="6"/>
  <c r="AS122" i="4"/>
  <c r="AR122" i="4" s="1"/>
  <c r="AS123" i="4"/>
  <c r="AR123" i="4" s="1"/>
  <c r="AS121" i="4"/>
  <c r="AR121" i="4" s="1"/>
  <c r="W241" i="6"/>
  <c r="AS107" i="4"/>
  <c r="AR107" i="4" s="1"/>
  <c r="AS103" i="4"/>
  <c r="AR103" i="4" s="1"/>
  <c r="AS108" i="4"/>
  <c r="AS104" i="4"/>
  <c r="AR104" i="4" s="1"/>
  <c r="AS100" i="4"/>
  <c r="AR100" i="4" s="1"/>
  <c r="T108" i="4"/>
  <c r="S108" i="4" s="1"/>
  <c r="T104" i="4"/>
  <c r="T100" i="4"/>
  <c r="S100" i="4" s="1"/>
  <c r="T107" i="4"/>
  <c r="S107" i="4" s="1"/>
  <c r="T103" i="4"/>
  <c r="S103" i="4" s="1"/>
  <c r="AN149" i="4"/>
  <c r="BJ149" i="4" s="1"/>
  <c r="AN148" i="4"/>
  <c r="BJ148" i="4" s="1"/>
  <c r="K35" i="4"/>
  <c r="J35" i="4" s="1"/>
  <c r="K34" i="4"/>
  <c r="K37" i="4"/>
  <c r="J37" i="4" s="1"/>
  <c r="K33" i="4"/>
  <c r="J33" i="4" s="1"/>
  <c r="K36" i="4"/>
  <c r="J36" i="4" s="1"/>
  <c r="AH151" i="4"/>
  <c r="AH152" i="4"/>
  <c r="AE36" i="4"/>
  <c r="AE35" i="4"/>
  <c r="AE37" i="4"/>
  <c r="AE34" i="4"/>
  <c r="BA34" i="4" s="1"/>
  <c r="AE33" i="4"/>
  <c r="BA33" i="4" s="1"/>
  <c r="AN96" i="4"/>
  <c r="BJ96" i="4" s="1"/>
  <c r="CV96" i="4" s="1"/>
  <c r="AN98" i="4"/>
  <c r="BJ98" i="4" s="1"/>
  <c r="CV98" i="4" s="1"/>
  <c r="AN97" i="4"/>
  <c r="BJ97" i="4" s="1"/>
  <c r="AN99" i="4"/>
  <c r="BJ99" i="4" s="1"/>
  <c r="CV99" i="4" s="1"/>
  <c r="H42" i="4"/>
  <c r="G42" i="4" s="1"/>
  <c r="H38" i="4"/>
  <c r="G38" i="4" s="1"/>
  <c r="H41" i="4"/>
  <c r="G41" i="4" s="1"/>
  <c r="H90" i="4"/>
  <c r="G90" i="4" s="1"/>
  <c r="H44" i="4"/>
  <c r="G44" i="4" s="1"/>
  <c r="H40" i="4"/>
  <c r="G40" i="4" s="1"/>
  <c r="H43" i="4"/>
  <c r="G43" i="4" s="1"/>
  <c r="H39" i="4"/>
  <c r="G39" i="4" s="1"/>
  <c r="H154" i="4"/>
  <c r="H153" i="4"/>
  <c r="G153" i="4" s="1"/>
  <c r="AK95" i="4"/>
  <c r="AK94" i="4"/>
  <c r="AK93" i="4"/>
  <c r="K149" i="4"/>
  <c r="J149" i="4" s="1"/>
  <c r="K148" i="4"/>
  <c r="J148" i="4" s="1"/>
  <c r="Q270" i="8"/>
  <c r="AJ129" i="4"/>
  <c r="H58" i="4"/>
  <c r="G58" i="4" s="1"/>
  <c r="H57" i="4"/>
  <c r="G57" i="4" s="1"/>
  <c r="H56" i="4"/>
  <c r="G56" i="4" s="1"/>
  <c r="H59" i="4"/>
  <c r="H55" i="4"/>
  <c r="G55" i="4" s="1"/>
  <c r="K127" i="8"/>
  <c r="AM56" i="4"/>
  <c r="AL56" i="4" s="1"/>
  <c r="AM59" i="4"/>
  <c r="AL59" i="4" s="1"/>
  <c r="AM55" i="4"/>
  <c r="AL55" i="4" s="1"/>
  <c r="AM58" i="4"/>
  <c r="AL58" i="4" s="1"/>
  <c r="AM57" i="4"/>
  <c r="AL57" i="4" s="1"/>
  <c r="K67" i="4"/>
  <c r="J67" i="4" s="1"/>
  <c r="K63" i="4"/>
  <c r="J63" i="4" s="1"/>
  <c r="K66" i="4"/>
  <c r="K62" i="4"/>
  <c r="J62" i="4" s="1"/>
  <c r="K65" i="4"/>
  <c r="J65" i="4" s="1"/>
  <c r="K61" i="4"/>
  <c r="J61" i="4" s="1"/>
  <c r="K64" i="4"/>
  <c r="K60" i="4"/>
  <c r="J60" i="4" s="1"/>
  <c r="K241" i="6"/>
  <c r="AM108" i="4"/>
  <c r="AL108" i="4" s="1"/>
  <c r="AM104" i="4"/>
  <c r="AL104" i="4" s="1"/>
  <c r="AM100" i="4"/>
  <c r="AL100" i="4" s="1"/>
  <c r="AM107" i="4"/>
  <c r="AL107" i="4" s="1"/>
  <c r="AM103" i="4"/>
  <c r="AL103" i="4" s="1"/>
  <c r="T241" i="6"/>
  <c r="AP108" i="4"/>
  <c r="AO108" i="4" s="1"/>
  <c r="AP104" i="4"/>
  <c r="AO104" i="4" s="1"/>
  <c r="AP100" i="4"/>
  <c r="AO100" i="4" s="1"/>
  <c r="AP107" i="4"/>
  <c r="AO107" i="4" s="1"/>
  <c r="AP103" i="4"/>
  <c r="AO103" i="4" s="1"/>
  <c r="AU19" i="4"/>
  <c r="BW19" i="4" s="1"/>
  <c r="W306" i="6"/>
  <c r="AS146" i="4"/>
  <c r="AR146" i="4" s="1"/>
  <c r="AS147" i="4"/>
  <c r="AR147" i="4" s="1"/>
  <c r="AS131" i="4"/>
  <c r="AR131" i="4" s="1"/>
  <c r="Y102" i="4"/>
  <c r="AU102" i="4" s="1"/>
  <c r="BW102" i="4" s="1"/>
  <c r="Y101" i="4"/>
  <c r="AU101" i="4" s="1"/>
  <c r="BW101" i="4" s="1"/>
  <c r="Y106" i="4"/>
  <c r="AU106" i="4" s="1"/>
  <c r="BW106" i="4" s="1"/>
  <c r="Y105" i="4"/>
  <c r="AU105" i="4" s="1"/>
  <c r="BW105" i="4" s="1"/>
  <c r="K202" i="6"/>
  <c r="AM106" i="4"/>
  <c r="AL106" i="4" s="1"/>
  <c r="AM102" i="4"/>
  <c r="AL102" i="4" s="1"/>
  <c r="AM105" i="4"/>
  <c r="AL105" i="4" s="1"/>
  <c r="AM101" i="4"/>
  <c r="AL101" i="4" s="1"/>
  <c r="W161" i="6"/>
  <c r="AS20" i="4"/>
  <c r="H123" i="4"/>
  <c r="G123" i="4" s="1"/>
  <c r="H122" i="4"/>
  <c r="H121" i="4"/>
  <c r="G121" i="4" s="1"/>
  <c r="H147" i="4"/>
  <c r="G147" i="4" s="1"/>
  <c r="H131" i="4"/>
  <c r="G131" i="4" s="1"/>
  <c r="H146" i="4"/>
  <c r="T34" i="4"/>
  <c r="BL34" i="4" s="1"/>
  <c r="T37" i="4"/>
  <c r="S37" i="4" s="1"/>
  <c r="T33" i="4"/>
  <c r="BL33" i="4" s="1"/>
  <c r="T36" i="4"/>
  <c r="S36" i="4" s="1"/>
  <c r="T35" i="4"/>
  <c r="S35" i="4" s="1"/>
  <c r="AE121" i="4"/>
  <c r="BA121" i="4" s="1"/>
  <c r="CG121" i="4" s="1"/>
  <c r="AE123" i="4"/>
  <c r="BA123" i="4" s="1"/>
  <c r="CG123" i="4" s="1"/>
  <c r="AE122" i="4"/>
  <c r="BA122" i="4" s="1"/>
  <c r="CG122" i="4" s="1"/>
  <c r="AH127" i="4"/>
  <c r="BD127" i="4" s="1"/>
  <c r="CL127" i="4" s="1"/>
  <c r="AH125" i="4"/>
  <c r="BD125" i="4" s="1"/>
  <c r="AH128" i="4"/>
  <c r="BD128" i="4" s="1"/>
  <c r="CL128" i="4" s="1"/>
  <c r="AH126" i="4"/>
  <c r="BD126" i="4" s="1"/>
  <c r="AH124" i="4"/>
  <c r="BD124" i="4" s="1"/>
  <c r="CL124" i="4" s="1"/>
  <c r="AB149" i="4"/>
  <c r="AX149" i="4" s="1"/>
  <c r="AB148" i="4"/>
  <c r="AX148" i="4" s="1"/>
  <c r="Q179" i="7"/>
  <c r="AJ92" i="4"/>
  <c r="AI92" i="4" s="1"/>
  <c r="BE92" i="4" s="1"/>
  <c r="AJ91" i="4"/>
  <c r="AE152" i="4"/>
  <c r="BA152" i="4" s="1"/>
  <c r="AE151" i="4"/>
  <c r="BA151" i="4" s="1"/>
  <c r="AQ94" i="4"/>
  <c r="BM94" i="4" s="1"/>
  <c r="DA94" i="4" s="1"/>
  <c r="AQ95" i="4"/>
  <c r="BM95" i="4" s="1"/>
  <c r="DA95" i="4" s="1"/>
  <c r="AQ93" i="4"/>
  <c r="BM93" i="4" s="1"/>
  <c r="DA93" i="4" s="1"/>
  <c r="K153" i="4"/>
  <c r="J153" i="4" s="1"/>
  <c r="K154" i="4"/>
  <c r="AQ66" i="4"/>
  <c r="BM66" i="4" s="1"/>
  <c r="AQ64" i="4"/>
  <c r="BM64" i="4" s="1"/>
  <c r="AQ62" i="4"/>
  <c r="BM62" i="4" s="1"/>
  <c r="AQ60" i="4"/>
  <c r="BM60" i="4" s="1"/>
  <c r="AQ67" i="4"/>
  <c r="BM67" i="4" s="1"/>
  <c r="AQ65" i="4"/>
  <c r="BM65" i="4" s="1"/>
  <c r="AQ63" i="4"/>
  <c r="BM63" i="4" s="1"/>
  <c r="AQ61" i="4"/>
  <c r="BM61" i="4" s="1"/>
  <c r="AU157" i="4"/>
  <c r="N168" i="4"/>
  <c r="M168" i="4" s="1"/>
  <c r="N167" i="4"/>
  <c r="M167" i="4" s="1"/>
  <c r="N166" i="4"/>
  <c r="M166" i="4" s="1"/>
  <c r="N169" i="4"/>
  <c r="M169" i="4" s="1"/>
  <c r="N165" i="4"/>
  <c r="M165" i="4" s="1"/>
  <c r="AB55" i="4"/>
  <c r="AX55" i="4" s="1"/>
  <c r="AB58" i="4"/>
  <c r="AX58" i="4" s="1"/>
  <c r="AB57" i="4"/>
  <c r="AX57" i="4" s="1"/>
  <c r="AB59" i="4"/>
  <c r="AX59" i="4" s="1"/>
  <c r="AB56" i="4"/>
  <c r="AX56" i="4" s="1"/>
  <c r="H63" i="5"/>
  <c r="AG6" i="4"/>
  <c r="AF6" i="4" s="1"/>
  <c r="AH105" i="4"/>
  <c r="BD105" i="4" s="1"/>
  <c r="CL105" i="4" s="1"/>
  <c r="AH101" i="4"/>
  <c r="BD101" i="4" s="1"/>
  <c r="CL101" i="4" s="1"/>
  <c r="AH106" i="4"/>
  <c r="BD106" i="4" s="1"/>
  <c r="CL106" i="4" s="1"/>
  <c r="AH102" i="4"/>
  <c r="BD102" i="4" s="1"/>
  <c r="CL102" i="4" s="1"/>
  <c r="H306" i="6"/>
  <c r="AG146" i="4"/>
  <c r="AF146" i="4" s="1"/>
  <c r="AG147" i="4"/>
  <c r="AF147" i="4" s="1"/>
  <c r="AG131" i="4"/>
  <c r="AF131" i="4" s="1"/>
  <c r="W280" i="6"/>
  <c r="AS118" i="4"/>
  <c r="AR118" i="4" s="1"/>
  <c r="K125" i="4"/>
  <c r="J125" i="4" s="1"/>
  <c r="K128" i="4"/>
  <c r="BC128" i="4" s="1"/>
  <c r="CH128" i="4" s="1"/>
  <c r="K124" i="4"/>
  <c r="K127" i="4"/>
  <c r="J127" i="4" s="1"/>
  <c r="BB127" i="4" s="1"/>
  <c r="K126" i="4"/>
  <c r="J126" i="4" s="1"/>
  <c r="AN123" i="4"/>
  <c r="BJ123" i="4" s="1"/>
  <c r="CV123" i="4" s="1"/>
  <c r="AN122" i="4"/>
  <c r="BJ122" i="4" s="1"/>
  <c r="CV122" i="4" s="1"/>
  <c r="AN121" i="4"/>
  <c r="BJ121" i="4" s="1"/>
  <c r="CV121" i="4" s="1"/>
  <c r="T179" i="7"/>
  <c r="AP92" i="4"/>
  <c r="AO92" i="4" s="1"/>
  <c r="BK92" i="4" s="1"/>
  <c r="AP91" i="4"/>
  <c r="AE57" i="4"/>
  <c r="BA57" i="4" s="1"/>
  <c r="AE56" i="4"/>
  <c r="BA56" i="4" s="1"/>
  <c r="AE59" i="4"/>
  <c r="BA59" i="4" s="1"/>
  <c r="AE55" i="4"/>
  <c r="BA55" i="4" s="1"/>
  <c r="AE58" i="4"/>
  <c r="BA58" i="4" s="1"/>
  <c r="K141" i="4"/>
  <c r="J141" i="4" s="1"/>
  <c r="K137" i="4"/>
  <c r="K140" i="4"/>
  <c r="J140" i="4" s="1"/>
  <c r="K136" i="4"/>
  <c r="J136" i="4" s="1"/>
  <c r="K132" i="4"/>
  <c r="J132" i="4" s="1"/>
  <c r="K139" i="4"/>
  <c r="K135" i="4"/>
  <c r="J135" i="4" s="1"/>
  <c r="K142" i="4"/>
  <c r="J142" i="4" s="1"/>
  <c r="K138" i="4"/>
  <c r="J138" i="4" s="1"/>
  <c r="K134" i="4"/>
  <c r="S205" i="7"/>
  <c r="T96" i="4"/>
  <c r="T99" i="4"/>
  <c r="T98" i="4"/>
  <c r="T97" i="4"/>
  <c r="D90" i="4"/>
  <c r="AV90" i="4" s="1"/>
  <c r="AW90" i="4"/>
  <c r="W64" i="4"/>
  <c r="W60" i="4"/>
  <c r="V60" i="4" s="1"/>
  <c r="W67" i="4"/>
  <c r="V67" i="4" s="1"/>
  <c r="W63" i="4"/>
  <c r="V63" i="4" s="1"/>
  <c r="W66" i="4"/>
  <c r="W62" i="4"/>
  <c r="V62" i="4" s="1"/>
  <c r="W65" i="4"/>
  <c r="V65" i="4" s="1"/>
  <c r="W61" i="4"/>
  <c r="V61" i="4" s="1"/>
  <c r="L99" i="4"/>
  <c r="L98" i="4"/>
  <c r="BD98" i="4" s="1"/>
  <c r="CL98" i="4" s="1"/>
  <c r="L97" i="4"/>
  <c r="L96" i="4"/>
  <c r="D106" i="4"/>
  <c r="D147" i="4"/>
  <c r="AU108" i="4"/>
  <c r="BW108" i="4" s="1"/>
  <c r="W27" i="4"/>
  <c r="W23" i="4"/>
  <c r="V23" i="4" s="1"/>
  <c r="W89" i="4"/>
  <c r="W26" i="4"/>
  <c r="V26" i="4" s="1"/>
  <c r="W22" i="4"/>
  <c r="V22" i="4" s="1"/>
  <c r="W25" i="4"/>
  <c r="V25" i="4" s="1"/>
  <c r="W21" i="4"/>
  <c r="V21" i="4" s="1"/>
  <c r="W28" i="4"/>
  <c r="V28" i="4" s="1"/>
  <c r="W24" i="4"/>
  <c r="AX103" i="4"/>
  <c r="CB103" i="4" s="1"/>
  <c r="BE44" i="4"/>
  <c r="BJ38" i="4"/>
  <c r="D91" i="4"/>
  <c r="AV91" i="4" s="1"/>
  <c r="AW91" i="4"/>
  <c r="BX91" i="4" s="1"/>
  <c r="BJ141" i="4"/>
  <c r="V100" i="4"/>
  <c r="BF44" i="4"/>
  <c r="V136" i="4"/>
  <c r="V134" i="4"/>
  <c r="W90" i="4"/>
  <c r="W44" i="4"/>
  <c r="W40" i="4"/>
  <c r="W43" i="4"/>
  <c r="W39" i="4"/>
  <c r="W42" i="4"/>
  <c r="W38" i="4"/>
  <c r="W41" i="4"/>
  <c r="BC91" i="4"/>
  <c r="CH91" i="4" s="1"/>
  <c r="BO92" i="4"/>
  <c r="V92" i="4"/>
  <c r="BN92" i="4" s="1"/>
  <c r="BM147" i="4"/>
  <c r="DA147" i="4" s="1"/>
  <c r="AE64" i="4"/>
  <c r="BA64" i="4" s="1"/>
  <c r="AE67" i="4"/>
  <c r="BA67" i="4" s="1"/>
  <c r="AE63" i="4"/>
  <c r="BA63" i="4" s="1"/>
  <c r="AE60" i="4"/>
  <c r="BA60" i="4" s="1"/>
  <c r="AE66" i="4"/>
  <c r="BA66" i="4" s="1"/>
  <c r="AE62" i="4"/>
  <c r="BA62" i="4" s="1"/>
  <c r="AE65" i="4"/>
  <c r="BA65" i="4" s="1"/>
  <c r="AE61" i="4"/>
  <c r="BA61" i="4" s="1"/>
  <c r="V162" i="4"/>
  <c r="AH117" i="4"/>
  <c r="BD117" i="4" s="1"/>
  <c r="AH113" i="4"/>
  <c r="AH109" i="4"/>
  <c r="AH116" i="4"/>
  <c r="BD116" i="4" s="1"/>
  <c r="AH112" i="4"/>
  <c r="AH115" i="4"/>
  <c r="AH111" i="4"/>
  <c r="AH114" i="4"/>
  <c r="AH110" i="4"/>
  <c r="AB65" i="4"/>
  <c r="AX65" i="4" s="1"/>
  <c r="AB62" i="4"/>
  <c r="AX62" i="4" s="1"/>
  <c r="AB64" i="4"/>
  <c r="AX64" i="4" s="1"/>
  <c r="AB61" i="4"/>
  <c r="AX61" i="4" s="1"/>
  <c r="AB67" i="4"/>
  <c r="AX67" i="4" s="1"/>
  <c r="AB63" i="4"/>
  <c r="AX63" i="4" s="1"/>
  <c r="AB60" i="4"/>
  <c r="AX60" i="4" s="1"/>
  <c r="AB66" i="4"/>
  <c r="AX66" i="4" s="1"/>
  <c r="D51" i="4"/>
  <c r="W126" i="4"/>
  <c r="W125" i="4"/>
  <c r="W128" i="4"/>
  <c r="W124" i="4"/>
  <c r="W127" i="4"/>
  <c r="D162" i="4"/>
  <c r="Q166" i="4"/>
  <c r="Q169" i="4"/>
  <c r="P169" i="4" s="1"/>
  <c r="Q165" i="4"/>
  <c r="P165" i="4" s="1"/>
  <c r="Q168" i="4"/>
  <c r="P168" i="4" s="1"/>
  <c r="Q167" i="4"/>
  <c r="H37" i="5"/>
  <c r="AG4" i="4"/>
  <c r="AF4" i="4" s="1"/>
  <c r="E50" i="5"/>
  <c r="AA5" i="4"/>
  <c r="Z5" i="4" s="1"/>
  <c r="AB145" i="4"/>
  <c r="AX145" i="4" s="1"/>
  <c r="CB145" i="4" s="1"/>
  <c r="AB144" i="4"/>
  <c r="AX144" i="4" s="1"/>
  <c r="CB144" i="4" s="1"/>
  <c r="AB120" i="4"/>
  <c r="AX120" i="4" s="1"/>
  <c r="AB119" i="4"/>
  <c r="AX119" i="4" s="1"/>
  <c r="CB119" i="4" s="1"/>
  <c r="T25" i="4"/>
  <c r="T21" i="4"/>
  <c r="S21" i="4" s="1"/>
  <c r="T28" i="4"/>
  <c r="S28" i="4" s="1"/>
  <c r="T24" i="4"/>
  <c r="T27" i="4"/>
  <c r="T23" i="4"/>
  <c r="S23" i="4" s="1"/>
  <c r="T89" i="4"/>
  <c r="S89" i="4" s="1"/>
  <c r="T26" i="4"/>
  <c r="T22" i="4"/>
  <c r="S22" i="4" s="1"/>
  <c r="AH145" i="4"/>
  <c r="BD145" i="4" s="1"/>
  <c r="CL145" i="4" s="1"/>
  <c r="AH119" i="4"/>
  <c r="BD119" i="4" s="1"/>
  <c r="CL119" i="4" s="1"/>
  <c r="AH144" i="4"/>
  <c r="BD144" i="4" s="1"/>
  <c r="CL144" i="4" s="1"/>
  <c r="AH120" i="4"/>
  <c r="BD120" i="4" s="1"/>
  <c r="K146" i="6"/>
  <c r="AM19" i="4"/>
  <c r="AL19" i="4" s="1"/>
  <c r="K634" i="8"/>
  <c r="AM164" i="4"/>
  <c r="AL164" i="4" s="1"/>
  <c r="K43" i="4"/>
  <c r="J43" i="4" s="1"/>
  <c r="K39" i="4"/>
  <c r="K42" i="4"/>
  <c r="J42" i="4" s="1"/>
  <c r="K38" i="4"/>
  <c r="J38" i="4" s="1"/>
  <c r="K41" i="4"/>
  <c r="J41" i="4" s="1"/>
  <c r="K90" i="4"/>
  <c r="K44" i="4"/>
  <c r="J44" i="4" s="1"/>
  <c r="K40" i="4"/>
  <c r="J40" i="4" s="1"/>
  <c r="T123" i="4"/>
  <c r="S123" i="4" s="1"/>
  <c r="T122" i="4"/>
  <c r="T121" i="4"/>
  <c r="S121" i="4" s="1"/>
  <c r="T144" i="4"/>
  <c r="S144" i="4" s="1"/>
  <c r="T120" i="4"/>
  <c r="S120" i="4" s="1"/>
  <c r="T119" i="4"/>
  <c r="S119" i="4" s="1"/>
  <c r="T145" i="4"/>
  <c r="S145" i="4" s="1"/>
  <c r="AQ27" i="4"/>
  <c r="BM27" i="4" s="1"/>
  <c r="DA27" i="4" s="1"/>
  <c r="AQ25" i="4"/>
  <c r="BM25" i="4" s="1"/>
  <c r="DA25" i="4" s="1"/>
  <c r="AQ23" i="4"/>
  <c r="BM23" i="4" s="1"/>
  <c r="DA23" i="4" s="1"/>
  <c r="AQ21" i="4"/>
  <c r="BM21" i="4" s="1"/>
  <c r="DA21" i="4" s="1"/>
  <c r="AQ89" i="4"/>
  <c r="BM89" i="4" s="1"/>
  <c r="AQ28" i="4"/>
  <c r="BM28" i="4" s="1"/>
  <c r="DA28" i="4" s="1"/>
  <c r="AQ26" i="4"/>
  <c r="BM26" i="4" s="1"/>
  <c r="DA26" i="4" s="1"/>
  <c r="AQ24" i="4"/>
  <c r="BM24" i="4" s="1"/>
  <c r="DA24" i="4" s="1"/>
  <c r="AQ22" i="4"/>
  <c r="BM22" i="4" s="1"/>
  <c r="DA22" i="4" s="1"/>
  <c r="W106" i="4"/>
  <c r="W102" i="4"/>
  <c r="W105" i="4"/>
  <c r="W101" i="4"/>
  <c r="AH153" i="4"/>
  <c r="BD153" i="4" s="1"/>
  <c r="AH154" i="4"/>
  <c r="BD154" i="4" s="1"/>
  <c r="C99" i="4"/>
  <c r="C97" i="4"/>
  <c r="C98" i="4"/>
  <c r="P205" i="7"/>
  <c r="N99" i="4"/>
  <c r="N98" i="4"/>
  <c r="N97" i="4"/>
  <c r="N96" i="4"/>
  <c r="N154" i="4"/>
  <c r="M154" i="4" s="1"/>
  <c r="N153" i="4"/>
  <c r="M153" i="4" s="1"/>
  <c r="AK96" i="4"/>
  <c r="AK99" i="4"/>
  <c r="AK98" i="4"/>
  <c r="AK97" i="4"/>
  <c r="AQ115" i="4"/>
  <c r="AQ111" i="4"/>
  <c r="AQ114" i="4"/>
  <c r="AQ110" i="4"/>
  <c r="AQ117" i="4"/>
  <c r="BM117" i="4" s="1"/>
  <c r="AQ113" i="4"/>
  <c r="AQ109" i="4"/>
  <c r="AQ116" i="4"/>
  <c r="BM116" i="4" s="1"/>
  <c r="AQ112" i="4"/>
  <c r="AQ58" i="4"/>
  <c r="BM58" i="4" s="1"/>
  <c r="AQ56" i="4"/>
  <c r="BM56" i="4" s="1"/>
  <c r="AQ59" i="4"/>
  <c r="BM59" i="4" s="1"/>
  <c r="AQ57" i="4"/>
  <c r="BM57" i="4" s="1"/>
  <c r="AQ55" i="4"/>
  <c r="BM55" i="4" s="1"/>
  <c r="AU160" i="4"/>
  <c r="AH67" i="4"/>
  <c r="BD67" i="4" s="1"/>
  <c r="AH65" i="4"/>
  <c r="BD65" i="4" s="1"/>
  <c r="AH63" i="4"/>
  <c r="BD63" i="4" s="1"/>
  <c r="AH61" i="4"/>
  <c r="BD61" i="4" s="1"/>
  <c r="AH66" i="4"/>
  <c r="BD66" i="4" s="1"/>
  <c r="AH64" i="4"/>
  <c r="BD64" i="4" s="1"/>
  <c r="AH62" i="4"/>
  <c r="BD62" i="4" s="1"/>
  <c r="AH60" i="4"/>
  <c r="BD60" i="4" s="1"/>
  <c r="AK154" i="4"/>
  <c r="BG154" i="4" s="1"/>
  <c r="AK153" i="4"/>
  <c r="BG153" i="4" s="1"/>
  <c r="AE169" i="4"/>
  <c r="AE165" i="4"/>
  <c r="BA165" i="4" s="1"/>
  <c r="AE168" i="4"/>
  <c r="BA168" i="4" s="1"/>
  <c r="AE167" i="4"/>
  <c r="BA167" i="4" s="1"/>
  <c r="AE166" i="4"/>
  <c r="BA166" i="4" s="1"/>
  <c r="Y65" i="4"/>
  <c r="AU65" i="4" s="1"/>
  <c r="Y61" i="4"/>
  <c r="AU61" i="4" s="1"/>
  <c r="Y64" i="4"/>
  <c r="AU64" i="4" s="1"/>
  <c r="Y60" i="4"/>
  <c r="AU60" i="4" s="1"/>
  <c r="Y67" i="4"/>
  <c r="AU67" i="4" s="1"/>
  <c r="Y63" i="4"/>
  <c r="AU63" i="4" s="1"/>
  <c r="Y66" i="4"/>
  <c r="AU66" i="4" s="1"/>
  <c r="Y62" i="4"/>
  <c r="AU62" i="4" s="1"/>
  <c r="D18" i="4"/>
  <c r="E76" i="5"/>
  <c r="AA7" i="4"/>
  <c r="Z7" i="4" s="1"/>
  <c r="K108" i="4"/>
  <c r="J108" i="4" s="1"/>
  <c r="K104" i="4"/>
  <c r="J104" i="4" s="1"/>
  <c r="K100" i="4"/>
  <c r="K107" i="4"/>
  <c r="J107" i="4" s="1"/>
  <c r="K103" i="4"/>
  <c r="J103" i="4" s="1"/>
  <c r="Q149" i="4"/>
  <c r="P149" i="4" s="1"/>
  <c r="Q148" i="4"/>
  <c r="H241" i="6"/>
  <c r="AG108" i="4"/>
  <c r="AF108" i="4" s="1"/>
  <c r="AG104" i="4"/>
  <c r="AF104" i="4" s="1"/>
  <c r="AG100" i="4"/>
  <c r="AF100" i="4" s="1"/>
  <c r="AG107" i="4"/>
  <c r="AF107" i="4" s="1"/>
  <c r="AG103" i="4"/>
  <c r="AF103" i="4" s="1"/>
  <c r="K595" i="8"/>
  <c r="AM163" i="4"/>
  <c r="AL163" i="4" s="1"/>
  <c r="H166" i="8"/>
  <c r="AG51" i="4"/>
  <c r="AF51" i="4" s="1"/>
  <c r="Y149" i="4"/>
  <c r="AU149" i="4" s="1"/>
  <c r="Y148" i="4"/>
  <c r="AU148" i="4" s="1"/>
  <c r="AE94" i="4"/>
  <c r="AE93" i="4"/>
  <c r="AE95" i="4"/>
  <c r="I95" i="4"/>
  <c r="I93" i="4"/>
  <c r="I94" i="4"/>
  <c r="T128" i="4"/>
  <c r="T124" i="4"/>
  <c r="T127" i="4"/>
  <c r="S127" i="4" s="1"/>
  <c r="T126" i="4"/>
  <c r="T125" i="4"/>
  <c r="AE153" i="4"/>
  <c r="BA153" i="4" s="1"/>
  <c r="AE154" i="4"/>
  <c r="BA154" i="4" s="1"/>
  <c r="AQ98" i="4"/>
  <c r="AQ96" i="4"/>
  <c r="AQ99" i="4"/>
  <c r="AQ97" i="4"/>
  <c r="Q582" i="8"/>
  <c r="AJ169" i="4"/>
  <c r="AI169" i="4" s="1"/>
  <c r="AJ167" i="4"/>
  <c r="AI167" i="4" s="1"/>
  <c r="AJ165" i="4"/>
  <c r="AI165" i="4" s="1"/>
  <c r="AJ168" i="4"/>
  <c r="AI168" i="4" s="1"/>
  <c r="AJ166" i="4"/>
  <c r="AI166" i="4" s="1"/>
  <c r="AE117" i="4"/>
  <c r="BA117" i="4" s="1"/>
  <c r="AE113" i="4"/>
  <c r="AE109" i="4"/>
  <c r="AE116" i="4"/>
  <c r="BA116" i="4" s="1"/>
  <c r="AE112" i="4"/>
  <c r="AE115" i="4"/>
  <c r="AE111" i="4"/>
  <c r="AE114" i="4"/>
  <c r="AE110" i="4"/>
  <c r="T66" i="4"/>
  <c r="S66" i="4" s="1"/>
  <c r="T62" i="4"/>
  <c r="T65" i="4"/>
  <c r="T61" i="4"/>
  <c r="S61" i="4" s="1"/>
  <c r="T64" i="4"/>
  <c r="S64" i="4" s="1"/>
  <c r="T60" i="4"/>
  <c r="T67" i="4"/>
  <c r="T63" i="4"/>
  <c r="S63" i="4" s="1"/>
  <c r="AB169" i="4"/>
  <c r="AB165" i="4"/>
  <c r="AX165" i="4" s="1"/>
  <c r="AB168" i="4"/>
  <c r="AX168" i="4" s="1"/>
  <c r="AB167" i="4"/>
  <c r="AX167" i="4" s="1"/>
  <c r="AB166" i="4"/>
  <c r="AX166" i="4" s="1"/>
  <c r="Q114" i="4"/>
  <c r="P114" i="4" s="1"/>
  <c r="Q110" i="4"/>
  <c r="P110" i="4" s="1"/>
  <c r="Q117" i="4"/>
  <c r="P117" i="4" s="1"/>
  <c r="Q113" i="4"/>
  <c r="P113" i="4" s="1"/>
  <c r="Q109" i="4"/>
  <c r="P109" i="4" s="1"/>
  <c r="Q116" i="4"/>
  <c r="P116" i="4" s="1"/>
  <c r="Q112" i="4"/>
  <c r="P112" i="4" s="1"/>
  <c r="Q115" i="4"/>
  <c r="P115" i="4" s="1"/>
  <c r="Q111" i="4"/>
  <c r="P111" i="4" s="1"/>
  <c r="W122" i="4"/>
  <c r="W121" i="4"/>
  <c r="W123" i="4"/>
  <c r="H34" i="4"/>
  <c r="G34" i="4" s="1"/>
  <c r="H37" i="4"/>
  <c r="G37" i="4" s="1"/>
  <c r="H33" i="4"/>
  <c r="H36" i="4"/>
  <c r="G36" i="4" s="1"/>
  <c r="H35" i="4"/>
  <c r="G35" i="4" s="1"/>
  <c r="W114" i="4"/>
  <c r="V114" i="4" s="1"/>
  <c r="W110" i="4"/>
  <c r="V110" i="4" s="1"/>
  <c r="W117" i="4"/>
  <c r="W113" i="4"/>
  <c r="V113" i="4" s="1"/>
  <c r="W109" i="4"/>
  <c r="V109" i="4" s="1"/>
  <c r="W116" i="4"/>
  <c r="W112" i="4"/>
  <c r="V112" i="4" s="1"/>
  <c r="W115" i="4"/>
  <c r="V115" i="4" s="1"/>
  <c r="W111" i="4"/>
  <c r="V111" i="4" s="1"/>
  <c r="Y145" i="4"/>
  <c r="AU145" i="4" s="1"/>
  <c r="BW145" i="4" s="1"/>
  <c r="Y144" i="4"/>
  <c r="AU144" i="4" s="1"/>
  <c r="BW144" i="4" s="1"/>
  <c r="Y120" i="4"/>
  <c r="AU120" i="4" s="1"/>
  <c r="Y119" i="4"/>
  <c r="AU119" i="4" s="1"/>
  <c r="BW119" i="4" s="1"/>
  <c r="H144" i="4"/>
  <c r="H120" i="4"/>
  <c r="H119" i="4"/>
  <c r="G119" i="4" s="1"/>
  <c r="H145" i="4"/>
  <c r="G145" i="4" s="1"/>
  <c r="K117" i="4"/>
  <c r="K113" i="4"/>
  <c r="J113" i="4" s="1"/>
  <c r="K109" i="4"/>
  <c r="J109" i="4" s="1"/>
  <c r="K116" i="4"/>
  <c r="J116" i="4" s="1"/>
  <c r="K112" i="4"/>
  <c r="J112" i="4" s="1"/>
  <c r="K115" i="4"/>
  <c r="J115" i="4" s="1"/>
  <c r="K111" i="4"/>
  <c r="J111" i="4" s="1"/>
  <c r="K114" i="4"/>
  <c r="J114" i="4" s="1"/>
  <c r="K110" i="4"/>
  <c r="J110" i="4" s="1"/>
  <c r="D14" i="4"/>
  <c r="Q90" i="4"/>
  <c r="P90" i="4" s="1"/>
  <c r="Q44" i="4"/>
  <c r="Q40" i="4"/>
  <c r="Q43" i="4"/>
  <c r="P43" i="4" s="1"/>
  <c r="Q39" i="4"/>
  <c r="P39" i="4" s="1"/>
  <c r="Q42" i="4"/>
  <c r="Q38" i="4"/>
  <c r="Q41" i="4"/>
  <c r="P41" i="4" s="1"/>
  <c r="T148" i="4"/>
  <c r="S148" i="4" s="1"/>
  <c r="T149" i="4"/>
  <c r="AU50" i="4"/>
  <c r="D101" i="4"/>
  <c r="AU107" i="4"/>
  <c r="BW107" i="4" s="1"/>
  <c r="AX20" i="4"/>
  <c r="CB20" i="4" s="1"/>
  <c r="BJ19" i="4"/>
  <c r="CV19" i="4" s="1"/>
  <c r="Q108" i="4"/>
  <c r="Q104" i="4"/>
  <c r="P104" i="4" s="1"/>
  <c r="Q100" i="4"/>
  <c r="P100" i="4" s="1"/>
  <c r="Q107" i="4"/>
  <c r="P107" i="4" s="1"/>
  <c r="Q103" i="4"/>
  <c r="BG23" i="4"/>
  <c r="CQ23" i="4" s="1"/>
  <c r="BE43" i="4"/>
  <c r="BJ42" i="4"/>
  <c r="D92" i="4"/>
  <c r="AV92" i="4" s="1"/>
  <c r="AW92" i="4"/>
  <c r="AX39" i="4"/>
  <c r="K166" i="7"/>
  <c r="AM90" i="4"/>
  <c r="AL90" i="4" s="1"/>
  <c r="AM44" i="4"/>
  <c r="AL44" i="4" s="1"/>
  <c r="AM40" i="4"/>
  <c r="AL40" i="4" s="1"/>
  <c r="AM43" i="4"/>
  <c r="AL43" i="4" s="1"/>
  <c r="AM39" i="4"/>
  <c r="AL39" i="4" s="1"/>
  <c r="AM42" i="4"/>
  <c r="AL42" i="4" s="1"/>
  <c r="AM38" i="4"/>
  <c r="AL38" i="4" s="1"/>
  <c r="AM41" i="4"/>
  <c r="AL41" i="4" s="1"/>
  <c r="V104" i="4"/>
  <c r="V140" i="4"/>
  <c r="V138" i="4"/>
  <c r="T254" i="6"/>
  <c r="AP145" i="4"/>
  <c r="AO145" i="4" s="1"/>
  <c r="AP144" i="4"/>
  <c r="AO144" i="4" s="1"/>
  <c r="AP120" i="4"/>
  <c r="AO120" i="4" s="1"/>
  <c r="AP119" i="4"/>
  <c r="AO119" i="4" s="1"/>
  <c r="P360" i="8"/>
  <c r="P361" i="8" s="1"/>
  <c r="S61" i="5"/>
  <c r="S64" i="5" s="1"/>
  <c r="M87" i="5"/>
  <c r="M90" i="5" s="1"/>
  <c r="G56" i="8"/>
  <c r="G59" i="8" s="1"/>
  <c r="W74" i="5"/>
  <c r="W77" i="5" s="1"/>
  <c r="S57" i="7"/>
  <c r="S58" i="7" s="1"/>
  <c r="S56" i="7"/>
  <c r="S59" i="7" s="1"/>
  <c r="V56" i="7"/>
  <c r="V59" i="7" s="1"/>
  <c r="M82" i="6"/>
  <c r="G516" i="8"/>
  <c r="P77" i="7"/>
  <c r="P80" i="7" s="1"/>
  <c r="W514" i="8"/>
  <c r="V256" i="7"/>
  <c r="V257" i="7" s="1"/>
  <c r="G515" i="8"/>
  <c r="G518" i="8" s="1"/>
  <c r="G57" i="8"/>
  <c r="E21" i="4"/>
  <c r="E22" i="4"/>
  <c r="E23" i="4"/>
  <c r="G204" i="7"/>
  <c r="V78" i="7"/>
  <c r="K527" i="8"/>
  <c r="V77" i="7"/>
  <c r="V80" i="7" s="1"/>
  <c r="S99" i="7"/>
  <c r="S102" i="7" s="1"/>
  <c r="N36" i="5"/>
  <c r="N37" i="5" s="1"/>
  <c r="J56" i="7"/>
  <c r="J59" i="7" s="1"/>
  <c r="P78" i="7"/>
  <c r="T488" i="8"/>
  <c r="J318" i="6"/>
  <c r="J319" i="6" s="1"/>
  <c r="D99" i="7"/>
  <c r="D102" i="7" s="1"/>
  <c r="E27" i="4"/>
  <c r="E28" i="4"/>
  <c r="V283" i="8"/>
  <c r="D283" i="7"/>
  <c r="E153" i="4"/>
  <c r="E154" i="4"/>
  <c r="G283" i="7"/>
  <c r="G348" i="8"/>
  <c r="J133" i="4"/>
  <c r="J166" i="7"/>
  <c r="S606" i="8"/>
  <c r="S609" i="8" s="1"/>
  <c r="R170" i="4"/>
  <c r="G77" i="7"/>
  <c r="G80" i="7" s="1"/>
  <c r="I31" i="4"/>
  <c r="V582" i="8"/>
  <c r="P140" i="8"/>
  <c r="M50" i="4"/>
  <c r="V556" i="8"/>
  <c r="G595" i="8"/>
  <c r="J163" i="4"/>
  <c r="P556" i="8"/>
  <c r="M162" i="4"/>
  <c r="E169" i="4"/>
  <c r="D169" i="4" s="1"/>
  <c r="E167" i="4"/>
  <c r="E165" i="4"/>
  <c r="E168" i="4"/>
  <c r="E166" i="4"/>
  <c r="S140" i="8"/>
  <c r="S50" i="4"/>
  <c r="G166" i="8"/>
  <c r="J51" i="4"/>
  <c r="J595" i="8"/>
  <c r="P163" i="4"/>
  <c r="M244" i="7"/>
  <c r="G166" i="7"/>
  <c r="P179" i="8"/>
  <c r="M62" i="4"/>
  <c r="M60" i="4"/>
  <c r="S556" i="8"/>
  <c r="S162" i="4"/>
  <c r="S634" i="8"/>
  <c r="S164" i="4"/>
  <c r="G127" i="8"/>
  <c r="M478" i="8"/>
  <c r="G156" i="4"/>
  <c r="V322" i="8"/>
  <c r="P205" i="8"/>
  <c r="G63" i="5"/>
  <c r="J6" i="4"/>
  <c r="S127" i="7"/>
  <c r="S218" i="7"/>
  <c r="G283" i="8"/>
  <c r="J130" i="4"/>
  <c r="S179" i="8"/>
  <c r="P348" i="8"/>
  <c r="M133" i="4"/>
  <c r="J192" i="8"/>
  <c r="M127" i="7"/>
  <c r="V192" i="8"/>
  <c r="G218" i="7"/>
  <c r="S322" i="8"/>
  <c r="S150" i="4"/>
  <c r="V595" i="8"/>
  <c r="S192" i="8"/>
  <c r="S111" i="4"/>
  <c r="S127" i="8"/>
  <c r="J99" i="8"/>
  <c r="J102" i="8" s="1"/>
  <c r="O48" i="4"/>
  <c r="M502" i="8"/>
  <c r="M505" i="8" s="1"/>
  <c r="F158" i="4"/>
  <c r="J56" i="8"/>
  <c r="J59" i="8" s="1"/>
  <c r="O46" i="4"/>
  <c r="S477" i="8"/>
  <c r="T156" i="4" s="1"/>
  <c r="R156" i="4"/>
  <c r="V503" i="8"/>
  <c r="W158" i="4" s="1"/>
  <c r="V489" i="8"/>
  <c r="V492" i="8" s="1"/>
  <c r="G477" i="8"/>
  <c r="K156" i="4" s="1"/>
  <c r="I156" i="4"/>
  <c r="V386" i="8"/>
  <c r="W155" i="4" s="1"/>
  <c r="G56" i="7"/>
  <c r="G59" i="7" s="1"/>
  <c r="I30" i="4"/>
  <c r="P385" i="8"/>
  <c r="P388" i="8" s="1"/>
  <c r="L155" i="4"/>
  <c r="BD155" i="4" s="1"/>
  <c r="P283" i="8"/>
  <c r="M130" i="4"/>
  <c r="J127" i="8"/>
  <c r="P56" i="4"/>
  <c r="M140" i="8"/>
  <c r="G50" i="4"/>
  <c r="C152" i="4"/>
  <c r="C151" i="4"/>
  <c r="G127" i="7"/>
  <c r="M634" i="8"/>
  <c r="G164" i="4"/>
  <c r="M283" i="8"/>
  <c r="G130" i="4"/>
  <c r="P582" i="8"/>
  <c r="M270" i="8"/>
  <c r="G129" i="4"/>
  <c r="P634" i="8"/>
  <c r="M164" i="4"/>
  <c r="M79" i="7"/>
  <c r="G31" i="4"/>
  <c r="G528" i="8"/>
  <c r="G531" i="8" s="1"/>
  <c r="I160" i="4"/>
  <c r="P57" i="7"/>
  <c r="N30" i="4" s="1"/>
  <c r="L30" i="4"/>
  <c r="BD30" i="4" s="1"/>
  <c r="S231" i="7"/>
  <c r="M582" i="8"/>
  <c r="M556" i="8"/>
  <c r="G162" i="4"/>
  <c r="V634" i="8"/>
  <c r="J166" i="8"/>
  <c r="P51" i="4"/>
  <c r="P231" i="7"/>
  <c r="J205" i="8"/>
  <c r="P137" i="4"/>
  <c r="J283" i="8"/>
  <c r="P130" i="4"/>
  <c r="V218" i="7"/>
  <c r="P166" i="8"/>
  <c r="M51" i="4"/>
  <c r="M322" i="8"/>
  <c r="G150" i="4"/>
  <c r="J582" i="8"/>
  <c r="P322" i="8"/>
  <c r="M150" i="4"/>
  <c r="J283" i="7"/>
  <c r="P154" i="4"/>
  <c r="J556" i="8"/>
  <c r="P162" i="4"/>
  <c r="F97" i="4"/>
  <c r="F96" i="4"/>
  <c r="F99" i="4"/>
  <c r="F98" i="4"/>
  <c r="C96" i="4"/>
  <c r="M166" i="7"/>
  <c r="M283" i="7"/>
  <c r="G231" i="7"/>
  <c r="M127" i="8"/>
  <c r="K384" i="8"/>
  <c r="K540" i="8"/>
  <c r="M543" i="8"/>
  <c r="G161" i="4"/>
  <c r="P595" i="8"/>
  <c r="M163" i="4"/>
  <c r="G179" i="8"/>
  <c r="V166" i="8"/>
  <c r="V51" i="4"/>
  <c r="J231" i="7"/>
  <c r="P218" i="7"/>
  <c r="L152" i="4"/>
  <c r="L151" i="4"/>
  <c r="P270" i="8"/>
  <c r="M129" i="4"/>
  <c r="E141" i="4"/>
  <c r="E139" i="4"/>
  <c r="E137" i="4"/>
  <c r="E135" i="4"/>
  <c r="D135" i="4" s="1"/>
  <c r="E142" i="4"/>
  <c r="E140" i="4"/>
  <c r="E138" i="4"/>
  <c r="E136" i="4"/>
  <c r="E134" i="4"/>
  <c r="E132" i="4"/>
  <c r="G556" i="8"/>
  <c r="J162" i="4"/>
  <c r="G634" i="8"/>
  <c r="J164" i="4"/>
  <c r="S283" i="8"/>
  <c r="S130" i="4"/>
  <c r="D244" i="7"/>
  <c r="W62" i="5"/>
  <c r="W63" i="5" s="1"/>
  <c r="G192" i="8"/>
  <c r="G270" i="8"/>
  <c r="J129" i="4"/>
  <c r="V57" i="7"/>
  <c r="W30" i="4" s="1"/>
  <c r="J57" i="7"/>
  <c r="Q30" i="4" s="1"/>
  <c r="M81" i="6"/>
  <c r="M84" i="6" s="1"/>
  <c r="S100" i="7"/>
  <c r="T32" i="4" s="1"/>
  <c r="G606" i="8"/>
  <c r="G609" i="8" s="1"/>
  <c r="I170" i="4"/>
  <c r="J529" i="8"/>
  <c r="Q160" i="4" s="1"/>
  <c r="O160" i="4"/>
  <c r="J606" i="8"/>
  <c r="J609" i="8" s="1"/>
  <c r="O170" i="4"/>
  <c r="P503" i="8"/>
  <c r="N158" i="4" s="1"/>
  <c r="L158" i="4"/>
  <c r="BD158" i="4" s="1"/>
  <c r="P529" i="8"/>
  <c r="N160" i="4" s="1"/>
  <c r="L160" i="4"/>
  <c r="BD160" i="4" s="1"/>
  <c r="P490" i="8"/>
  <c r="N157" i="4" s="1"/>
  <c r="L157" i="4"/>
  <c r="BD157" i="4" s="1"/>
  <c r="M490" i="8"/>
  <c r="H157" i="4" s="1"/>
  <c r="F157" i="4"/>
  <c r="P541" i="8"/>
  <c r="P544" i="8" s="1"/>
  <c r="L161" i="4"/>
  <c r="BD161" i="4" s="1"/>
  <c r="J77" i="7"/>
  <c r="J80" i="7" s="1"/>
  <c r="O31" i="4"/>
  <c r="BG31" i="4" s="1"/>
  <c r="M56" i="7"/>
  <c r="M59" i="7" s="1"/>
  <c r="F30" i="4"/>
  <c r="S78" i="7"/>
  <c r="T31" i="4" s="1"/>
  <c r="R31" i="4"/>
  <c r="S269" i="7"/>
  <c r="R152" i="4"/>
  <c r="R151" i="4"/>
  <c r="G270" i="7"/>
  <c r="D231" i="7"/>
  <c r="E149" i="4"/>
  <c r="E148" i="4"/>
  <c r="V231" i="7"/>
  <c r="E117" i="4"/>
  <c r="E115" i="4"/>
  <c r="D115" i="4" s="1"/>
  <c r="E113" i="4"/>
  <c r="D113" i="4" s="1"/>
  <c r="E111" i="4"/>
  <c r="D111" i="4" s="1"/>
  <c r="E109" i="4"/>
  <c r="D109" i="4" s="1"/>
  <c r="E116" i="4"/>
  <c r="E114" i="4"/>
  <c r="D114" i="4" s="1"/>
  <c r="E112" i="4"/>
  <c r="D112" i="4" s="1"/>
  <c r="E110" i="4"/>
  <c r="D110" i="4" s="1"/>
  <c r="P127" i="8"/>
  <c r="V283" i="7"/>
  <c r="M270" i="7"/>
  <c r="J140" i="8"/>
  <c r="P50" i="4"/>
  <c r="O152" i="4"/>
  <c r="O151" i="4"/>
  <c r="V101" i="7"/>
  <c r="V32" i="4"/>
  <c r="V179" i="8"/>
  <c r="J515" i="8"/>
  <c r="J518" i="8" s="1"/>
  <c r="O159" i="4"/>
  <c r="S490" i="8"/>
  <c r="T157" i="4" s="1"/>
  <c r="R157" i="4"/>
  <c r="V542" i="8"/>
  <c r="W161" i="4" s="1"/>
  <c r="P57" i="8"/>
  <c r="N46" i="4" s="1"/>
  <c r="L46" i="4"/>
  <c r="V56" i="8"/>
  <c r="V59" i="8" s="1"/>
  <c r="U46" i="4"/>
  <c r="G76" i="5"/>
  <c r="J7" i="4"/>
  <c r="G89" i="5"/>
  <c r="J8" i="4"/>
  <c r="V270" i="8"/>
  <c r="P244" i="7"/>
  <c r="M231" i="7"/>
  <c r="G148" i="4"/>
  <c r="G140" i="8"/>
  <c r="J50" i="4"/>
  <c r="S166" i="8"/>
  <c r="S51" i="4"/>
  <c r="V348" i="8"/>
  <c r="G322" i="8"/>
  <c r="J150" i="4"/>
  <c r="V140" i="8"/>
  <c r="V50" i="4"/>
  <c r="BN50" i="4" s="1"/>
  <c r="D283" i="8"/>
  <c r="E130" i="4"/>
  <c r="J634" i="8"/>
  <c r="P164" i="4"/>
  <c r="M192" i="8"/>
  <c r="M348" i="8"/>
  <c r="G133" i="4"/>
  <c r="V244" i="7"/>
  <c r="S595" i="8"/>
  <c r="S163" i="4"/>
  <c r="M205" i="8"/>
  <c r="S270" i="8"/>
  <c r="S129" i="4"/>
  <c r="D218" i="7"/>
  <c r="E127" i="4"/>
  <c r="E126" i="4"/>
  <c r="E125" i="4"/>
  <c r="E128" i="4"/>
  <c r="E124" i="4"/>
  <c r="S166" i="7"/>
  <c r="S40" i="4"/>
  <c r="P283" i="7"/>
  <c r="S348" i="8"/>
  <c r="S133" i="4"/>
  <c r="J348" i="8"/>
  <c r="P133" i="4"/>
  <c r="M595" i="8"/>
  <c r="G163" i="4"/>
  <c r="M179" i="8"/>
  <c r="S582" i="8"/>
  <c r="M218" i="7"/>
  <c r="G128" i="4"/>
  <c r="G37" i="5"/>
  <c r="J4" i="4"/>
  <c r="J218" i="7"/>
  <c r="P127" i="4"/>
  <c r="P128" i="4"/>
  <c r="G582" i="8"/>
  <c r="S205" i="8"/>
  <c r="M166" i="8"/>
  <c r="G51" i="4"/>
  <c r="J270" i="8"/>
  <c r="P129" i="4"/>
  <c r="J322" i="8"/>
  <c r="P150" i="4"/>
  <c r="J179" i="8"/>
  <c r="G205" i="8"/>
  <c r="G385" i="8"/>
  <c r="G388" i="8" s="1"/>
  <c r="I155" i="4"/>
  <c r="M57" i="8"/>
  <c r="H46" i="4" s="1"/>
  <c r="F46" i="4"/>
  <c r="S57" i="8"/>
  <c r="T46" i="4" s="1"/>
  <c r="R46" i="4"/>
  <c r="M386" i="8"/>
  <c r="H155" i="4" s="1"/>
  <c r="F155" i="4"/>
  <c r="P477" i="8"/>
  <c r="N156" i="4" s="1"/>
  <c r="L156" i="4"/>
  <c r="BD156" i="4" s="1"/>
  <c r="V528" i="8"/>
  <c r="V531" i="8" s="1"/>
  <c r="G100" i="7"/>
  <c r="K32" i="4" s="1"/>
  <c r="I32" i="4"/>
  <c r="J100" i="7"/>
  <c r="Q32" i="4" s="1"/>
  <c r="O32" i="4"/>
  <c r="M100" i="7"/>
  <c r="H32" i="4" s="1"/>
  <c r="F32" i="4"/>
  <c r="P99" i="7"/>
  <c r="P102" i="7" s="1"/>
  <c r="L32" i="4"/>
  <c r="V99" i="7"/>
  <c r="V102" i="7" s="1"/>
  <c r="U32" i="4"/>
  <c r="V516" i="8"/>
  <c r="W159" i="4" s="1"/>
  <c r="S306" i="6"/>
  <c r="M202" i="6"/>
  <c r="S293" i="6"/>
  <c r="S254" i="6"/>
  <c r="V202" i="6"/>
  <c r="M280" i="6"/>
  <c r="G118" i="4"/>
  <c r="M293" i="6"/>
  <c r="M306" i="6"/>
  <c r="V293" i="6"/>
  <c r="P120" i="6"/>
  <c r="M18" i="4"/>
  <c r="S61" i="6"/>
  <c r="T10" i="4" s="1"/>
  <c r="R10" i="4"/>
  <c r="S103" i="6"/>
  <c r="S106" i="6" s="1"/>
  <c r="R12" i="4"/>
  <c r="G104" i="6"/>
  <c r="K12" i="4" s="1"/>
  <c r="I12" i="4"/>
  <c r="P61" i="6"/>
  <c r="N10" i="4" s="1"/>
  <c r="L10" i="4"/>
  <c r="P293" i="6"/>
  <c r="G241" i="6"/>
  <c r="J280" i="6"/>
  <c r="P118" i="4"/>
  <c r="P280" i="6"/>
  <c r="M118" i="4"/>
  <c r="J146" i="6"/>
  <c r="P19" i="4"/>
  <c r="M254" i="6"/>
  <c r="J174" i="6"/>
  <c r="S82" i="6"/>
  <c r="T11" i="4" s="1"/>
  <c r="R11" i="4"/>
  <c r="G82" i="6"/>
  <c r="K11" i="4" s="1"/>
  <c r="I11" i="4"/>
  <c r="P241" i="6"/>
  <c r="M103" i="4"/>
  <c r="J202" i="6"/>
  <c r="M146" i="6"/>
  <c r="G19" i="4"/>
  <c r="V146" i="6"/>
  <c r="V19" i="4"/>
  <c r="G174" i="6"/>
  <c r="J21" i="4"/>
  <c r="G306" i="6"/>
  <c r="J146" i="4"/>
  <c r="M241" i="6"/>
  <c r="G108" i="4"/>
  <c r="J254" i="6"/>
  <c r="V306" i="6"/>
  <c r="V280" i="6"/>
  <c r="V254" i="6"/>
  <c r="G254" i="6"/>
  <c r="J144" i="4"/>
  <c r="P306" i="6"/>
  <c r="V120" i="6"/>
  <c r="V18" i="4"/>
  <c r="P146" i="6"/>
  <c r="M19" i="4"/>
  <c r="S280" i="6"/>
  <c r="S118" i="4"/>
  <c r="P254" i="6"/>
  <c r="J306" i="6"/>
  <c r="S146" i="6"/>
  <c r="S19" i="4"/>
  <c r="V104" i="6"/>
  <c r="W12" i="4" s="1"/>
  <c r="U12" i="4"/>
  <c r="M161" i="6"/>
  <c r="G20" i="4"/>
  <c r="G280" i="6"/>
  <c r="J118" i="4"/>
  <c r="P202" i="6"/>
  <c r="G202" i="6"/>
  <c r="S174" i="6"/>
  <c r="M174" i="6"/>
  <c r="S241" i="6"/>
  <c r="G293" i="6"/>
  <c r="M60" i="6"/>
  <c r="M63" i="6" s="1"/>
  <c r="F10" i="4"/>
  <c r="P161" i="6"/>
  <c r="M20" i="4"/>
  <c r="G61" i="6"/>
  <c r="K10" i="4" s="1"/>
  <c r="I10" i="4"/>
  <c r="M103" i="6"/>
  <c r="M106" i="6" s="1"/>
  <c r="F12" i="4"/>
  <c r="V174" i="6"/>
  <c r="J241" i="6"/>
  <c r="D241" i="6"/>
  <c r="E107" i="4"/>
  <c r="E103" i="4"/>
  <c r="E108" i="4"/>
  <c r="E104" i="4"/>
  <c r="D254" i="6"/>
  <c r="E145" i="4"/>
  <c r="E119" i="4"/>
  <c r="E144" i="4"/>
  <c r="E120" i="4"/>
  <c r="D280" i="6"/>
  <c r="E118" i="4"/>
  <c r="D293" i="6"/>
  <c r="E123" i="4"/>
  <c r="E122" i="4"/>
  <c r="E121" i="4"/>
  <c r="E26" i="4"/>
  <c r="E89" i="4"/>
  <c r="E25" i="4"/>
  <c r="D348" i="8"/>
  <c r="D556" i="8"/>
  <c r="D270" i="8"/>
  <c r="D634" i="8"/>
  <c r="V515" i="8"/>
  <c r="V518" i="8" s="1"/>
  <c r="D205" i="8"/>
  <c r="P386" i="8"/>
  <c r="N155" i="4" s="1"/>
  <c r="H371" i="8"/>
  <c r="H373" i="8" s="1"/>
  <c r="H374" i="8" s="1"/>
  <c r="D192" i="8"/>
  <c r="E49" i="4"/>
  <c r="E50" i="4"/>
  <c r="D595" i="8"/>
  <c r="E61" i="4"/>
  <c r="E65" i="4"/>
  <c r="E60" i="4"/>
  <c r="E67" i="4"/>
  <c r="E64" i="4"/>
  <c r="E66" i="4"/>
  <c r="E62" i="4"/>
  <c r="E63" i="4"/>
  <c r="D582" i="8"/>
  <c r="D322" i="8"/>
  <c r="E55" i="4"/>
  <c r="E58" i="4"/>
  <c r="E56" i="4"/>
  <c r="E59" i="4"/>
  <c r="E57" i="4"/>
  <c r="D56" i="8"/>
  <c r="D59" i="8" s="1"/>
  <c r="C46" i="4"/>
  <c r="V490" i="8"/>
  <c r="W157" i="4" s="1"/>
  <c r="M243" i="8"/>
  <c r="M244" i="8" s="1"/>
  <c r="H540" i="8"/>
  <c r="S87" i="5"/>
  <c r="S90" i="5" s="1"/>
  <c r="D255" i="7"/>
  <c r="D258" i="7" s="1"/>
  <c r="G226" i="6"/>
  <c r="G229" i="6" s="1"/>
  <c r="M104" i="6"/>
  <c r="H12" i="4" s="1"/>
  <c r="D56" i="7"/>
  <c r="D59" i="7" s="1"/>
  <c r="G99" i="7"/>
  <c r="G102" i="7" s="1"/>
  <c r="Q76" i="7"/>
  <c r="M385" i="8"/>
  <c r="M388" i="8" s="1"/>
  <c r="V57" i="8"/>
  <c r="W46" i="4" s="1"/>
  <c r="P56" i="7"/>
  <c r="P59" i="7" s="1"/>
  <c r="W358" i="8"/>
  <c r="W360" i="8" s="1"/>
  <c r="W361" i="8" s="1"/>
  <c r="S607" i="8"/>
  <c r="T170" i="4" s="1"/>
  <c r="S36" i="5"/>
  <c r="S37" i="5" s="1"/>
  <c r="W98" i="7"/>
  <c r="T87" i="5"/>
  <c r="T90" i="5" s="1"/>
  <c r="V529" i="8"/>
  <c r="W160" i="4" s="1"/>
  <c r="T55" i="7"/>
  <c r="P476" i="8"/>
  <c r="P479" i="8" s="1"/>
  <c r="Q49" i="5"/>
  <c r="Q50" i="5" s="1"/>
  <c r="J213" i="6"/>
  <c r="J216" i="6" s="1"/>
  <c r="G60" i="6"/>
  <c r="G63" i="6" s="1"/>
  <c r="M204" i="7"/>
  <c r="M205" i="7" s="1"/>
  <c r="V242" i="8"/>
  <c r="V245" i="8" s="1"/>
  <c r="P100" i="7"/>
  <c r="N32" i="4" s="1"/>
  <c r="N75" i="5"/>
  <c r="N76" i="5" s="1"/>
  <c r="N80" i="6"/>
  <c r="T80" i="6"/>
  <c r="Q102" i="6"/>
  <c r="W59" i="6"/>
  <c r="V226" i="6"/>
  <c r="V229" i="6" s="1"/>
  <c r="G103" i="6"/>
  <c r="G106" i="6" s="1"/>
  <c r="G81" i="6"/>
  <c r="G84" i="6" s="1"/>
  <c r="W102" i="6"/>
  <c r="T102" i="6"/>
  <c r="Q80" i="6"/>
  <c r="K80" i="6"/>
  <c r="H80" i="6"/>
  <c r="K102" i="6"/>
  <c r="K59" i="6"/>
  <c r="S81" i="6"/>
  <c r="S84" i="6" s="1"/>
  <c r="G256" i="7"/>
  <c r="G257" i="7" s="1"/>
  <c r="Q98" i="7"/>
  <c r="S77" i="7"/>
  <c r="S80" i="7" s="1"/>
  <c r="T76" i="7"/>
  <c r="T98" i="7"/>
  <c r="M99" i="7"/>
  <c r="M102" i="7" s="1"/>
  <c r="M57" i="7"/>
  <c r="H30" i="4" s="1"/>
  <c r="N76" i="7"/>
  <c r="K98" i="7"/>
  <c r="N55" i="7"/>
  <c r="N267" i="7"/>
  <c r="G57" i="7"/>
  <c r="K30" i="4" s="1"/>
  <c r="C32" i="4"/>
  <c r="N98" i="7"/>
  <c r="D57" i="7"/>
  <c r="D58" i="7" s="1"/>
  <c r="G78" i="7"/>
  <c r="K31" i="4" s="1"/>
  <c r="J78" i="7"/>
  <c r="Q31" i="4" s="1"/>
  <c r="H76" i="7"/>
  <c r="C31" i="4"/>
  <c r="H55" i="7"/>
  <c r="D78" i="7"/>
  <c r="D79" i="7" s="1"/>
  <c r="E55" i="7"/>
  <c r="E98" i="7"/>
  <c r="G476" i="8"/>
  <c r="G479" i="8" s="1"/>
  <c r="N540" i="8"/>
  <c r="N514" i="8"/>
  <c r="V385" i="8"/>
  <c r="V388" i="8" s="1"/>
  <c r="W488" i="8"/>
  <c r="J57" i="8"/>
  <c r="Q46" i="4" s="1"/>
  <c r="S242" i="8"/>
  <c r="S245" i="8" s="1"/>
  <c r="P528" i="8"/>
  <c r="P531" i="8" s="1"/>
  <c r="P542" i="8"/>
  <c r="N161" i="4" s="1"/>
  <c r="P489" i="8"/>
  <c r="P492" i="8" s="1"/>
  <c r="T241" i="8"/>
  <c r="T243" i="8" s="1"/>
  <c r="T244" i="8" s="1"/>
  <c r="T475" i="8"/>
  <c r="T384" i="8"/>
  <c r="P502" i="8"/>
  <c r="P505" i="8" s="1"/>
  <c r="M503" i="8"/>
  <c r="H158" i="4" s="1"/>
  <c r="S476" i="8"/>
  <c r="S479" i="8" s="1"/>
  <c r="J100" i="8"/>
  <c r="Q48" i="4" s="1"/>
  <c r="V502" i="8"/>
  <c r="V505" i="8" s="1"/>
  <c r="D89" i="5"/>
  <c r="S104" i="6"/>
  <c r="T12" i="4" s="1"/>
  <c r="N384" i="8"/>
  <c r="M489" i="8"/>
  <c r="M492" i="8" s="1"/>
  <c r="M61" i="5"/>
  <c r="M64" i="5" s="1"/>
  <c r="G607" i="8"/>
  <c r="K170" i="4" s="1"/>
  <c r="T501" i="8"/>
  <c r="W501" i="8"/>
  <c r="W540" i="8"/>
  <c r="T371" i="8"/>
  <c r="T372" i="8" s="1"/>
  <c r="T375" i="8" s="1"/>
  <c r="N488" i="8"/>
  <c r="K488" i="8"/>
  <c r="W384" i="8"/>
  <c r="V541" i="8"/>
  <c r="V544" i="8" s="1"/>
  <c r="W527" i="8"/>
  <c r="T514" i="8"/>
  <c r="M56" i="8"/>
  <c r="M59" i="8" s="1"/>
  <c r="S56" i="8"/>
  <c r="S59" i="8" s="1"/>
  <c r="G386" i="8"/>
  <c r="K155" i="4" s="1"/>
  <c r="J372" i="8"/>
  <c r="J375" i="8" s="1"/>
  <c r="Q55" i="8"/>
  <c r="T358" i="8"/>
  <c r="T360" i="8" s="1"/>
  <c r="T361" i="8" s="1"/>
  <c r="T527" i="8"/>
  <c r="W475" i="8"/>
  <c r="H527" i="8"/>
  <c r="T540" i="8"/>
  <c r="W55" i="8"/>
  <c r="M373" i="8"/>
  <c r="M374" i="8" s="1"/>
  <c r="W241" i="8"/>
  <c r="W242" i="8" s="1"/>
  <c r="W245" i="8" s="1"/>
  <c r="S489" i="8"/>
  <c r="S492" i="8" s="1"/>
  <c r="M61" i="6"/>
  <c r="H10" i="4" s="1"/>
  <c r="T55" i="8"/>
  <c r="H475" i="8"/>
  <c r="N241" i="8"/>
  <c r="N243" i="8" s="1"/>
  <c r="N244" i="8" s="1"/>
  <c r="N501" i="8"/>
  <c r="K241" i="8"/>
  <c r="K243" i="8" s="1"/>
  <c r="K244" i="8" s="1"/>
  <c r="Q98" i="8"/>
  <c r="G529" i="8"/>
  <c r="K160" i="4" s="1"/>
  <c r="J516" i="8"/>
  <c r="Q159" i="4" s="1"/>
  <c r="H358" i="8"/>
  <c r="H359" i="8" s="1"/>
  <c r="H362" i="8" s="1"/>
  <c r="N371" i="8"/>
  <c r="N373" i="8" s="1"/>
  <c r="N374" i="8" s="1"/>
  <c r="Q76" i="8"/>
  <c r="G372" i="8"/>
  <c r="G375" i="8" s="1"/>
  <c r="N527" i="8"/>
  <c r="N55" i="8"/>
  <c r="N475" i="8"/>
  <c r="K514" i="8"/>
  <c r="J528" i="8"/>
  <c r="J531" i="8" s="1"/>
  <c r="J607" i="8"/>
  <c r="Q170" i="4" s="1"/>
  <c r="N98" i="8"/>
  <c r="H488" i="8"/>
  <c r="N358" i="8"/>
  <c r="N360" i="8" s="1"/>
  <c r="N361" i="8" s="1"/>
  <c r="H241" i="8"/>
  <c r="H243" i="8" s="1"/>
  <c r="H244" i="8" s="1"/>
  <c r="H514" i="8"/>
  <c r="K475" i="8"/>
  <c r="K501" i="8"/>
  <c r="K358" i="8"/>
  <c r="K359" i="8" s="1"/>
  <c r="K362" i="8" s="1"/>
  <c r="H384" i="8"/>
  <c r="E55" i="8"/>
  <c r="H501" i="8"/>
  <c r="D57" i="8"/>
  <c r="H55" i="8"/>
  <c r="E98" i="8"/>
  <c r="E76" i="8"/>
  <c r="S60" i="6"/>
  <c r="S63" i="6" s="1"/>
  <c r="V103" i="6"/>
  <c r="V106" i="6" s="1"/>
  <c r="D166" i="7"/>
  <c r="E43" i="4"/>
  <c r="E41" i="4"/>
  <c r="E39" i="4"/>
  <c r="E44" i="4"/>
  <c r="E42" i="4"/>
  <c r="E40" i="4"/>
  <c r="E38" i="4"/>
  <c r="E607" i="8"/>
  <c r="E606" i="8"/>
  <c r="E609" i="8" s="1"/>
  <c r="K255" i="7"/>
  <c r="K258" i="7" s="1"/>
  <c r="K256" i="7"/>
  <c r="K257" i="7" s="1"/>
  <c r="W269" i="7"/>
  <c r="W268" i="7"/>
  <c r="W271" i="7" s="1"/>
  <c r="K243" i="7"/>
  <c r="K242" i="7"/>
  <c r="K245" i="7" s="1"/>
  <c r="K203" i="7"/>
  <c r="K206" i="7" s="1"/>
  <c r="K204" i="7"/>
  <c r="W203" i="7"/>
  <c r="W206" i="7" s="1"/>
  <c r="W204" i="7"/>
  <c r="Q131" i="6"/>
  <c r="Q134" i="6" s="1"/>
  <c r="Q132" i="6"/>
  <c r="N188" i="6"/>
  <c r="N189" i="6" s="1"/>
  <c r="N187" i="6"/>
  <c r="N190" i="6" s="1"/>
  <c r="J242" i="7"/>
  <c r="J245" i="7" s="1"/>
  <c r="J243" i="7"/>
  <c r="N265" i="6"/>
  <c r="N268" i="6" s="1"/>
  <c r="N266" i="6"/>
  <c r="N267" i="6" s="1"/>
  <c r="Q292" i="6"/>
  <c r="Q291" i="6"/>
  <c r="Q294" i="6" s="1"/>
  <c r="Q152" i="7"/>
  <c r="Q153" i="7" s="1"/>
  <c r="Q151" i="7"/>
  <c r="Q154" i="7" s="1"/>
  <c r="S242" i="7"/>
  <c r="S245" i="7" s="1"/>
  <c r="S243" i="7"/>
  <c r="V607" i="8"/>
  <c r="W170" i="4" s="1"/>
  <c r="V170" i="4" s="1"/>
  <c r="V606" i="8"/>
  <c r="V609" i="8" s="1"/>
  <c r="K226" i="6"/>
  <c r="K229" i="6" s="1"/>
  <c r="K227" i="6"/>
  <c r="K228" i="6" s="1"/>
  <c r="J82" i="6"/>
  <c r="Q11" i="4" s="1"/>
  <c r="J81" i="6"/>
  <c r="J84" i="6" s="1"/>
  <c r="W243" i="7"/>
  <c r="W242" i="7"/>
  <c r="W245" i="7" s="1"/>
  <c r="W78" i="7"/>
  <c r="W77" i="7"/>
  <c r="W80" i="7" s="1"/>
  <c r="W229" i="7"/>
  <c r="W232" i="7" s="1"/>
  <c r="W230" i="7"/>
  <c r="H554" i="8"/>
  <c r="H557" i="8" s="1"/>
  <c r="H555" i="8"/>
  <c r="T399" i="8"/>
  <c r="T400" i="8" s="1"/>
  <c r="T398" i="8"/>
  <c r="T401" i="8" s="1"/>
  <c r="S386" i="8"/>
  <c r="T155" i="4" s="1"/>
  <c r="S385" i="8"/>
  <c r="S388" i="8" s="1"/>
  <c r="H411" i="8"/>
  <c r="H414" i="8" s="1"/>
  <c r="H412" i="8"/>
  <c r="H413" i="8" s="1"/>
  <c r="H567" i="8"/>
  <c r="H570" i="8" s="1"/>
  <c r="H568" i="8"/>
  <c r="H569" i="8" s="1"/>
  <c r="K425" i="8"/>
  <c r="K426" i="8" s="1"/>
  <c r="K424" i="8"/>
  <c r="K427" i="8" s="1"/>
  <c r="K568" i="8"/>
  <c r="K569" i="8" s="1"/>
  <c r="K567" i="8"/>
  <c r="K570" i="8" s="1"/>
  <c r="D542" i="8"/>
  <c r="E161" i="4" s="1"/>
  <c r="D541" i="8"/>
  <c r="D544" i="8" s="1"/>
  <c r="E333" i="8"/>
  <c r="E336" i="8" s="1"/>
  <c r="E334" i="8"/>
  <c r="E335" i="8" s="1"/>
  <c r="E620" i="8"/>
  <c r="E621" i="8" s="1"/>
  <c r="E619" i="8"/>
  <c r="E622" i="8" s="1"/>
  <c r="N463" i="8"/>
  <c r="N466" i="8" s="1"/>
  <c r="N464" i="8"/>
  <c r="N465" i="8" s="1"/>
  <c r="V477" i="8"/>
  <c r="W156" i="4" s="1"/>
  <c r="V476" i="8"/>
  <c r="V479" i="8" s="1"/>
  <c r="W333" i="8"/>
  <c r="W336" i="8" s="1"/>
  <c r="W334" i="8"/>
  <c r="W335" i="8" s="1"/>
  <c r="W633" i="8"/>
  <c r="W632" i="8"/>
  <c r="W635" i="8" s="1"/>
  <c r="E360" i="8"/>
  <c r="E361" i="8" s="1"/>
  <c r="E359" i="8"/>
  <c r="E362" i="8" s="1"/>
  <c r="E515" i="8"/>
  <c r="E518" i="8" s="1"/>
  <c r="E516" i="8"/>
  <c r="E542" i="8"/>
  <c r="E541" i="8"/>
  <c r="E544" i="8" s="1"/>
  <c r="N424" i="8"/>
  <c r="N427" i="8" s="1"/>
  <c r="N425" i="8"/>
  <c r="N426" i="8" s="1"/>
  <c r="Q320" i="8"/>
  <c r="Q323" i="8" s="1"/>
  <c r="Q321" i="8"/>
  <c r="Q594" i="8"/>
  <c r="Q593" i="8"/>
  <c r="Q596" i="8" s="1"/>
  <c r="D166" i="8"/>
  <c r="Q165" i="8"/>
  <c r="Q164" i="8"/>
  <c r="Q167" i="8" s="1"/>
  <c r="D127" i="7"/>
  <c r="E35" i="4"/>
  <c r="D35" i="4" s="1"/>
  <c r="E33" i="4"/>
  <c r="E36" i="4"/>
  <c r="D36" i="4" s="1"/>
  <c r="E37" i="4"/>
  <c r="D37" i="4" s="1"/>
  <c r="E34" i="4"/>
  <c r="E216" i="7"/>
  <c r="E219" i="7" s="1"/>
  <c r="E217" i="7"/>
  <c r="K56" i="7"/>
  <c r="K59" i="7" s="1"/>
  <c r="K57" i="7"/>
  <c r="T282" i="8"/>
  <c r="T281" i="8"/>
  <c r="T284" i="8" s="1"/>
  <c r="T605" i="8"/>
  <c r="AN170" i="4" s="1"/>
  <c r="Q173" i="6"/>
  <c r="Q172" i="6"/>
  <c r="Q175" i="6" s="1"/>
  <c r="M318" i="6"/>
  <c r="M319" i="6" s="1"/>
  <c r="M317" i="6"/>
  <c r="M320" i="6" s="1"/>
  <c r="Q243" i="7"/>
  <c r="Q242" i="7"/>
  <c r="Q245" i="7" s="1"/>
  <c r="E227" i="6"/>
  <c r="E228" i="6" s="1"/>
  <c r="E226" i="6"/>
  <c r="E229" i="6" s="1"/>
  <c r="N164" i="7"/>
  <c r="N167" i="7" s="1"/>
  <c r="N165" i="7"/>
  <c r="T230" i="7"/>
  <c r="T229" i="7"/>
  <c r="T232" i="7" s="1"/>
  <c r="J359" i="8"/>
  <c r="J362" i="8" s="1"/>
  <c r="J360" i="8"/>
  <c r="J361" i="8" s="1"/>
  <c r="W265" i="6"/>
  <c r="W268" i="6" s="1"/>
  <c r="W266" i="6"/>
  <c r="W267" i="6" s="1"/>
  <c r="P82" i="6"/>
  <c r="N11" i="4" s="1"/>
  <c r="P81" i="6"/>
  <c r="P84" i="6" s="1"/>
  <c r="Q56" i="7"/>
  <c r="Q59" i="7" s="1"/>
  <c r="Q57" i="7"/>
  <c r="T267" i="7"/>
  <c r="H203" i="8"/>
  <c r="H206" i="8" s="1"/>
  <c r="H204" i="8"/>
  <c r="H76" i="8"/>
  <c r="AE47" i="4" s="1"/>
  <c r="BA47" i="4" s="1"/>
  <c r="T98" i="8"/>
  <c r="AN48" i="4" s="1"/>
  <c r="BJ48" i="4" s="1"/>
  <c r="T37" i="8"/>
  <c r="T40" i="8" s="1"/>
  <c r="T38" i="8"/>
  <c r="T39" i="8" s="1"/>
  <c r="S360" i="8"/>
  <c r="S361" i="8" s="1"/>
  <c r="S359" i="8"/>
  <c r="S362" i="8" s="1"/>
  <c r="W399" i="8"/>
  <c r="W400" i="8" s="1"/>
  <c r="W398" i="8"/>
  <c r="W401" i="8" s="1"/>
  <c r="D476" i="8"/>
  <c r="D479" i="8" s="1"/>
  <c r="D477" i="8"/>
  <c r="E156" i="4" s="1"/>
  <c r="N334" i="8"/>
  <c r="N335" i="8" s="1"/>
  <c r="N333" i="8"/>
  <c r="N336" i="8" s="1"/>
  <c r="N321" i="8"/>
  <c r="N320" i="8"/>
  <c r="N323" i="8" s="1"/>
  <c r="N632" i="8"/>
  <c r="N635" i="8" s="1"/>
  <c r="N633" i="8"/>
  <c r="G360" i="8"/>
  <c r="G361" i="8" s="1"/>
  <c r="G359" i="8"/>
  <c r="G362" i="8" s="1"/>
  <c r="Q451" i="8"/>
  <c r="Q452" i="8" s="1"/>
  <c r="Q450" i="8"/>
  <c r="Q453" i="8" s="1"/>
  <c r="T213" i="6"/>
  <c r="T216" i="6" s="1"/>
  <c r="T214" i="6"/>
  <c r="T215" i="6" s="1"/>
  <c r="T159" i="6"/>
  <c r="T162" i="6" s="1"/>
  <c r="T160" i="6"/>
  <c r="Q139" i="7"/>
  <c r="Q140" i="7" s="1"/>
  <c r="Q138" i="7"/>
  <c r="Q141" i="7" s="1"/>
  <c r="K229" i="7"/>
  <c r="K232" i="7" s="1"/>
  <c r="K230" i="7"/>
  <c r="H282" i="8"/>
  <c r="H281" i="8"/>
  <c r="H284" i="8" s="1"/>
  <c r="H605" i="8"/>
  <c r="AE170" i="4" s="1"/>
  <c r="T126" i="8"/>
  <c r="T125" i="8"/>
  <c r="T128" i="8" s="1"/>
  <c r="N139" i="8"/>
  <c r="N138" i="8"/>
  <c r="N141" i="8" s="1"/>
  <c r="E451" i="8"/>
  <c r="E452" i="8" s="1"/>
  <c r="E450" i="8"/>
  <c r="E453" i="8" s="1"/>
  <c r="E178" i="8"/>
  <c r="E177" i="8"/>
  <c r="E180" i="8" s="1"/>
  <c r="E568" i="8"/>
  <c r="E569" i="8" s="1"/>
  <c r="E567" i="8"/>
  <c r="E570" i="8" s="1"/>
  <c r="Q87" i="5"/>
  <c r="Q90" i="5" s="1"/>
  <c r="Q88" i="5"/>
  <c r="Q89" i="5" s="1"/>
  <c r="D60" i="6"/>
  <c r="D63" i="6" s="1"/>
  <c r="C10" i="4"/>
  <c r="D61" i="6"/>
  <c r="Q212" i="6"/>
  <c r="E200" i="6"/>
  <c r="E203" i="6" s="1"/>
  <c r="E201" i="6"/>
  <c r="Q59" i="6"/>
  <c r="AH10" i="4" s="1"/>
  <c r="H213" i="6"/>
  <c r="H216" i="6" s="1"/>
  <c r="H214" i="6"/>
  <c r="H215" i="6" s="1"/>
  <c r="G213" i="6"/>
  <c r="G216" i="6" s="1"/>
  <c r="G214" i="6"/>
  <c r="G215" i="6" s="1"/>
  <c r="N202" i="7"/>
  <c r="S256" i="7"/>
  <c r="S257" i="7" s="1"/>
  <c r="S255" i="7"/>
  <c r="S258" i="7" s="1"/>
  <c r="J477" i="8"/>
  <c r="Q156" i="4" s="1"/>
  <c r="J476" i="8"/>
  <c r="J479" i="8" s="1"/>
  <c r="H59" i="6"/>
  <c r="AE10" i="4" s="1"/>
  <c r="H278" i="6"/>
  <c r="H281" i="6" s="1"/>
  <c r="H279" i="6"/>
  <c r="H292" i="6"/>
  <c r="H291" i="6"/>
  <c r="H294" i="6" s="1"/>
  <c r="H119" i="6"/>
  <c r="H118" i="6"/>
  <c r="H121" i="6" s="1"/>
  <c r="V82" i="6"/>
  <c r="W11" i="4" s="1"/>
  <c r="V81" i="6"/>
  <c r="V84" i="6" s="1"/>
  <c r="E254" i="7"/>
  <c r="D317" i="6"/>
  <c r="D320" i="6" s="1"/>
  <c r="D318" i="6"/>
  <c r="D319" i="6" s="1"/>
  <c r="H256" i="7"/>
  <c r="H257" i="7" s="1"/>
  <c r="H255" i="7"/>
  <c r="H258" i="7" s="1"/>
  <c r="H295" i="8"/>
  <c r="H296" i="8" s="1"/>
  <c r="H294" i="8"/>
  <c r="H297" i="8" s="1"/>
  <c r="H334" i="8"/>
  <c r="H335" i="8" s="1"/>
  <c r="H333" i="8"/>
  <c r="H336" i="8" s="1"/>
  <c r="H632" i="8"/>
  <c r="H635" i="8" s="1"/>
  <c r="H633" i="8"/>
  <c r="T295" i="8"/>
  <c r="T296" i="8" s="1"/>
  <c r="T294" i="8"/>
  <c r="T297" i="8" s="1"/>
  <c r="T334" i="8"/>
  <c r="T335" i="8" s="1"/>
  <c r="T333" i="8"/>
  <c r="T336" i="8" s="1"/>
  <c r="T632" i="8"/>
  <c r="T635" i="8" s="1"/>
  <c r="T633" i="8"/>
  <c r="T177" i="8"/>
  <c r="T180" i="8" s="1"/>
  <c r="T178" i="8"/>
  <c r="T450" i="8"/>
  <c r="T453" i="8" s="1"/>
  <c r="T451" i="8"/>
  <c r="T452" i="8" s="1"/>
  <c r="W451" i="8"/>
  <c r="W452" i="8" s="1"/>
  <c r="W450" i="8"/>
  <c r="W453" i="8" s="1"/>
  <c r="W165" i="8"/>
  <c r="W164" i="8"/>
  <c r="W167" i="8" s="1"/>
  <c r="D359" i="8"/>
  <c r="D362" i="8" s="1"/>
  <c r="D360" i="8"/>
  <c r="D361" i="8" s="1"/>
  <c r="W268" i="8"/>
  <c r="W271" i="8" s="1"/>
  <c r="W269" i="8"/>
  <c r="D179" i="8"/>
  <c r="E399" i="8"/>
  <c r="E400" i="8" s="1"/>
  <c r="E398" i="8"/>
  <c r="E401" i="8" s="1"/>
  <c r="Q360" i="8"/>
  <c r="Q361" i="8" s="1"/>
  <c r="Q359" i="8"/>
  <c r="Q362" i="8" s="1"/>
  <c r="Q555" i="8"/>
  <c r="Q554" i="8"/>
  <c r="Q557" i="8" s="1"/>
  <c r="W76" i="8"/>
  <c r="AQ47" i="4" s="1"/>
  <c r="BM47" i="4" s="1"/>
  <c r="P515" i="8"/>
  <c r="P518" i="8" s="1"/>
  <c r="P516" i="8"/>
  <c r="N159" i="4" s="1"/>
  <c r="K255" i="8"/>
  <c r="K258" i="8" s="1"/>
  <c r="K256" i="8"/>
  <c r="K257" i="8" s="1"/>
  <c r="K581" i="8"/>
  <c r="K580" i="8"/>
  <c r="K583" i="8" s="1"/>
  <c r="Q187" i="6"/>
  <c r="Q190" i="6" s="1"/>
  <c r="Q188" i="6"/>
  <c r="Q189" i="6" s="1"/>
  <c r="J256" i="7"/>
  <c r="J257" i="7" s="1"/>
  <c r="J255" i="7"/>
  <c r="J258" i="7" s="1"/>
  <c r="E80" i="6"/>
  <c r="Y11" i="4" s="1"/>
  <c r="K139" i="7"/>
  <c r="K140" i="7" s="1"/>
  <c r="K138" i="7"/>
  <c r="K141" i="7" s="1"/>
  <c r="V100" i="8"/>
  <c r="W48" i="4" s="1"/>
  <c r="V99" i="8"/>
  <c r="V102" i="8" s="1"/>
  <c r="W35" i="5"/>
  <c r="W38" i="5" s="1"/>
  <c r="W36" i="5"/>
  <c r="W37" i="5" s="1"/>
  <c r="H138" i="7"/>
  <c r="H141" i="7" s="1"/>
  <c r="H139" i="7"/>
  <c r="H140" i="7" s="1"/>
  <c r="J542" i="8"/>
  <c r="Q161" i="4" s="1"/>
  <c r="J541" i="8"/>
  <c r="J544" i="8" s="1"/>
  <c r="K266" i="6"/>
  <c r="K267" i="6" s="1"/>
  <c r="K265" i="6"/>
  <c r="K268" i="6" s="1"/>
  <c r="K173" i="6"/>
  <c r="K172" i="6"/>
  <c r="K175" i="6" s="1"/>
  <c r="M255" i="7"/>
  <c r="M258" i="7" s="1"/>
  <c r="M256" i="7"/>
  <c r="M257" i="7" s="1"/>
  <c r="W37" i="7"/>
  <c r="W40" i="7" s="1"/>
  <c r="W38" i="7"/>
  <c r="W39" i="7" s="1"/>
  <c r="W56" i="7"/>
  <c r="W59" i="7" s="1"/>
  <c r="W57" i="7"/>
  <c r="Q607" i="8"/>
  <c r="Q606" i="8"/>
  <c r="Q609" i="8" s="1"/>
  <c r="H424" i="8"/>
  <c r="H427" i="8" s="1"/>
  <c r="H425" i="8"/>
  <c r="H426" i="8" s="1"/>
  <c r="K451" i="8"/>
  <c r="K452" i="8" s="1"/>
  <c r="K450" i="8"/>
  <c r="K453" i="8" s="1"/>
  <c r="N37" i="8"/>
  <c r="N40" i="8" s="1"/>
  <c r="N38" i="8"/>
  <c r="N39" i="8" s="1"/>
  <c r="D515" i="8"/>
  <c r="D518" i="8" s="1"/>
  <c r="D516" i="8"/>
  <c r="E159" i="4" s="1"/>
  <c r="M528" i="8"/>
  <c r="M531" i="8" s="1"/>
  <c r="M529" i="8"/>
  <c r="H160" i="4" s="1"/>
  <c r="E294" i="8"/>
  <c r="E297" i="8" s="1"/>
  <c r="E295" i="8"/>
  <c r="E296" i="8" s="1"/>
  <c r="E346" i="8"/>
  <c r="E349" i="8" s="1"/>
  <c r="E347" i="8"/>
  <c r="E633" i="8"/>
  <c r="E632" i="8"/>
  <c r="E635" i="8" s="1"/>
  <c r="M99" i="8"/>
  <c r="M102" i="8" s="1"/>
  <c r="M100" i="8"/>
  <c r="H48" i="4" s="1"/>
  <c r="K138" i="8"/>
  <c r="K141" i="8" s="1"/>
  <c r="K139" i="8"/>
  <c r="G242" i="8"/>
  <c r="G245" i="8" s="1"/>
  <c r="G243" i="8"/>
  <c r="G244" i="8" s="1"/>
  <c r="D413" i="8"/>
  <c r="W294" i="8"/>
  <c r="W297" i="8" s="1"/>
  <c r="W295" i="8"/>
  <c r="W296" i="8" s="1"/>
  <c r="W346" i="8"/>
  <c r="W349" i="8" s="1"/>
  <c r="W347" i="8"/>
  <c r="W620" i="8"/>
  <c r="W621" i="8" s="1"/>
  <c r="W619" i="8"/>
  <c r="W622" i="8" s="1"/>
  <c r="E386" i="8"/>
  <c r="E385" i="8"/>
  <c r="E388" i="8" s="1"/>
  <c r="E555" i="8"/>
  <c r="E554" i="8"/>
  <c r="E557" i="8" s="1"/>
  <c r="N437" i="8"/>
  <c r="N440" i="8" s="1"/>
  <c r="N438" i="8"/>
  <c r="N439" i="8" s="1"/>
  <c r="Q333" i="8"/>
  <c r="Q336" i="8" s="1"/>
  <c r="Q334" i="8"/>
  <c r="Q335" i="8" s="1"/>
  <c r="Q620" i="8"/>
  <c r="Q621" i="8" s="1"/>
  <c r="Q619" i="8"/>
  <c r="Q622" i="8" s="1"/>
  <c r="N554" i="8"/>
  <c r="N557" i="8" s="1"/>
  <c r="N555" i="8"/>
  <c r="E131" i="6"/>
  <c r="E134" i="6" s="1"/>
  <c r="E132" i="6"/>
  <c r="T119" i="6"/>
  <c r="T118" i="6"/>
  <c r="T121" i="6" s="1"/>
  <c r="K37" i="7"/>
  <c r="K40" i="7" s="1"/>
  <c r="K38" i="7"/>
  <c r="K39" i="7" s="1"/>
  <c r="T269" i="8"/>
  <c r="T268" i="8"/>
  <c r="T271" i="8" s="1"/>
  <c r="K204" i="8"/>
  <c r="K203" i="8"/>
  <c r="K206" i="8" s="1"/>
  <c r="N252" i="6"/>
  <c r="N255" i="6" s="1"/>
  <c r="N253" i="6"/>
  <c r="M75" i="5"/>
  <c r="M76" i="5" s="1"/>
  <c r="M74" i="5"/>
  <c r="M77" i="5" s="1"/>
  <c r="E59" i="6"/>
  <c r="Y10" i="4" s="1"/>
  <c r="Q253" i="6"/>
  <c r="Q252" i="6"/>
  <c r="Q255" i="6" s="1"/>
  <c r="S49" i="5"/>
  <c r="S50" i="5" s="1"/>
  <c r="S48" i="5"/>
  <c r="S51" i="5" s="1"/>
  <c r="J104" i="6"/>
  <c r="Q12" i="4" s="1"/>
  <c r="J103" i="6"/>
  <c r="J106" i="6" s="1"/>
  <c r="S318" i="6"/>
  <c r="S319" i="6" s="1"/>
  <c r="S317" i="6"/>
  <c r="S320" i="6" s="1"/>
  <c r="E214" i="6"/>
  <c r="E215" i="6" s="1"/>
  <c r="E213" i="6"/>
  <c r="E216" i="6" s="1"/>
  <c r="P104" i="6"/>
  <c r="N12" i="4" s="1"/>
  <c r="P103" i="6"/>
  <c r="P106" i="6" s="1"/>
  <c r="K269" i="7"/>
  <c r="K268" i="7"/>
  <c r="K271" i="7" s="1"/>
  <c r="W80" i="6"/>
  <c r="AQ11" i="4" s="1"/>
  <c r="BM11" i="4" s="1"/>
  <c r="DA11" i="4" s="1"/>
  <c r="W318" i="6"/>
  <c r="W319" i="6" s="1"/>
  <c r="W317" i="6"/>
  <c r="W320" i="6" s="1"/>
  <c r="W173" i="6"/>
  <c r="W172" i="6"/>
  <c r="W175" i="6" s="1"/>
  <c r="H98" i="7"/>
  <c r="AE32" i="4" s="1"/>
  <c r="T204" i="7"/>
  <c r="T203" i="7"/>
  <c r="T206" i="7" s="1"/>
  <c r="H216" i="8"/>
  <c r="H219" i="8" s="1"/>
  <c r="H217" i="8"/>
  <c r="H218" i="8" s="1"/>
  <c r="T203" i="8"/>
  <c r="T206" i="8" s="1"/>
  <c r="T204" i="8"/>
  <c r="T76" i="8"/>
  <c r="AN47" i="4" s="1"/>
  <c r="BJ47" i="4" s="1"/>
  <c r="K555" i="8"/>
  <c r="K554" i="8"/>
  <c r="K557" i="8" s="1"/>
  <c r="D78" i="8"/>
  <c r="E47" i="4" s="1"/>
  <c r="D77" i="8"/>
  <c r="D80" i="8" s="1"/>
  <c r="D385" i="8"/>
  <c r="D388" i="8" s="1"/>
  <c r="D386" i="8"/>
  <c r="E155" i="4" s="1"/>
  <c r="N308" i="8"/>
  <c r="N309" i="8" s="1"/>
  <c r="N307" i="8"/>
  <c r="N310" i="8" s="1"/>
  <c r="N347" i="8"/>
  <c r="N346" i="8"/>
  <c r="N349" i="8" s="1"/>
  <c r="Q178" i="8"/>
  <c r="Q177" i="8"/>
  <c r="Q180" i="8" s="1"/>
  <c r="Q425" i="8"/>
  <c r="Q426" i="8" s="1"/>
  <c r="Q424" i="8"/>
  <c r="Q427" i="8" s="1"/>
  <c r="P100" i="8"/>
  <c r="N48" i="4" s="1"/>
  <c r="P99" i="8"/>
  <c r="P102" i="8" s="1"/>
  <c r="T138" i="7"/>
  <c r="T141" i="7" s="1"/>
  <c r="T139" i="7"/>
  <c r="T140" i="7" s="1"/>
  <c r="W371" i="8"/>
  <c r="E438" i="8"/>
  <c r="E439" i="8" s="1"/>
  <c r="E437" i="8"/>
  <c r="E440" i="8" s="1"/>
  <c r="N159" i="6"/>
  <c r="N162" i="6" s="1"/>
  <c r="N160" i="6"/>
  <c r="N102" i="6"/>
  <c r="AB12" i="4" s="1"/>
  <c r="Q225" i="6"/>
  <c r="J268" i="7"/>
  <c r="J271" i="7" s="1"/>
  <c r="J269" i="7"/>
  <c r="Q255" i="7"/>
  <c r="Q258" i="7" s="1"/>
  <c r="Q256" i="7"/>
  <c r="Q257" i="7" s="1"/>
  <c r="P317" i="6"/>
  <c r="P320" i="6" s="1"/>
  <c r="P318" i="6"/>
  <c r="P319" i="6" s="1"/>
  <c r="N254" i="7"/>
  <c r="J385" i="8"/>
  <c r="J388" i="8" s="1"/>
  <c r="J386" i="8"/>
  <c r="Q155" i="4" s="1"/>
  <c r="D76" i="5"/>
  <c r="E7" i="4"/>
  <c r="D7" i="4" s="1"/>
  <c r="H159" i="6"/>
  <c r="H162" i="6" s="1"/>
  <c r="H160" i="6"/>
  <c r="E282" i="7"/>
  <c r="E281" i="7"/>
  <c r="E284" i="7" s="1"/>
  <c r="Q126" i="7"/>
  <c r="Q125" i="7"/>
  <c r="Q128" i="7" s="1"/>
  <c r="E241" i="7"/>
  <c r="N230" i="7"/>
  <c r="N229" i="7"/>
  <c r="N232" i="7" s="1"/>
  <c r="H268" i="7"/>
  <c r="H271" i="7" s="1"/>
  <c r="H269" i="7"/>
  <c r="H38" i="7"/>
  <c r="H39" i="7" s="1"/>
  <c r="H37" i="7"/>
  <c r="H40" i="7" s="1"/>
  <c r="H112" i="7"/>
  <c r="H115" i="7" s="1"/>
  <c r="H113" i="7"/>
  <c r="H114" i="7" s="1"/>
  <c r="H230" i="7"/>
  <c r="H229" i="7"/>
  <c r="H232" i="7" s="1"/>
  <c r="W126" i="7"/>
  <c r="W125" i="7"/>
  <c r="W128" i="7" s="1"/>
  <c r="H321" i="8"/>
  <c r="H320" i="8"/>
  <c r="H323" i="8" s="1"/>
  <c r="T321" i="8"/>
  <c r="T320" i="8"/>
  <c r="T323" i="8" s="1"/>
  <c r="T411" i="8"/>
  <c r="T414" i="8" s="1"/>
  <c r="T412" i="8"/>
  <c r="T413" i="8" s="1"/>
  <c r="T567" i="8"/>
  <c r="T570" i="8" s="1"/>
  <c r="T568" i="8"/>
  <c r="T569" i="8" s="1"/>
  <c r="S516" i="8"/>
  <c r="T159" i="4" s="1"/>
  <c r="S515" i="8"/>
  <c r="S518" i="8" s="1"/>
  <c r="W425" i="8"/>
  <c r="W426" i="8" s="1"/>
  <c r="W424" i="8"/>
  <c r="W427" i="8" s="1"/>
  <c r="W568" i="8"/>
  <c r="W569" i="8" s="1"/>
  <c r="W567" i="8"/>
  <c r="W570" i="8" s="1"/>
  <c r="D100" i="8"/>
  <c r="E48" i="4" s="1"/>
  <c r="D99" i="8"/>
  <c r="D102" i="8" s="1"/>
  <c r="M516" i="8"/>
  <c r="H159" i="4" s="1"/>
  <c r="M515" i="8"/>
  <c r="M518" i="8" s="1"/>
  <c r="W281" i="8"/>
  <c r="W284" i="8" s="1"/>
  <c r="W282" i="8"/>
  <c r="W605" i="8"/>
  <c r="AQ170" i="4" s="1"/>
  <c r="N269" i="8"/>
  <c r="N268" i="8"/>
  <c r="N271" i="8" s="1"/>
  <c r="N125" i="8"/>
  <c r="N128" i="8" s="1"/>
  <c r="N126" i="8"/>
  <c r="V373" i="8"/>
  <c r="V374" i="8" s="1"/>
  <c r="V372" i="8"/>
  <c r="V375" i="8" s="1"/>
  <c r="Q242" i="8"/>
  <c r="Q245" i="8" s="1"/>
  <c r="Q243" i="8"/>
  <c r="Q244" i="8" s="1"/>
  <c r="Q386" i="8"/>
  <c r="Q385" i="8"/>
  <c r="Q388" i="8" s="1"/>
  <c r="Q503" i="8"/>
  <c r="Q502" i="8"/>
  <c r="Q505" i="8" s="1"/>
  <c r="W98" i="8"/>
  <c r="AQ48" i="4" s="1"/>
  <c r="BM48" i="4" s="1"/>
  <c r="K268" i="8"/>
  <c r="K271" i="8" s="1"/>
  <c r="K269" i="8"/>
  <c r="W204" i="8"/>
  <c r="W203" i="8"/>
  <c r="W206" i="8" s="1"/>
  <c r="N119" i="6"/>
  <c r="N118" i="6"/>
  <c r="N121" i="6" s="1"/>
  <c r="Q200" i="6"/>
  <c r="Q203" i="6" s="1"/>
  <c r="Q201" i="6"/>
  <c r="E118" i="6"/>
  <c r="E121" i="6" s="1"/>
  <c r="E119" i="6"/>
  <c r="T291" i="6"/>
  <c r="T294" i="6" s="1"/>
  <c r="T292" i="6"/>
  <c r="E126" i="7"/>
  <c r="E125" i="7"/>
  <c r="E128" i="7" s="1"/>
  <c r="H125" i="8"/>
  <c r="H128" i="8" s="1"/>
  <c r="H126" i="8"/>
  <c r="W112" i="8"/>
  <c r="W115" i="8" s="1"/>
  <c r="W113" i="8"/>
  <c r="W114" i="8" s="1"/>
  <c r="E139" i="8"/>
  <c r="E138" i="8"/>
  <c r="E141" i="8" s="1"/>
  <c r="H318" i="6"/>
  <c r="H319" i="6" s="1"/>
  <c r="H317" i="6"/>
  <c r="H320" i="6" s="1"/>
  <c r="N279" i="6"/>
  <c r="N278" i="6"/>
  <c r="N281" i="6" s="1"/>
  <c r="W48" i="5"/>
  <c r="W51" i="5" s="1"/>
  <c r="W49" i="5"/>
  <c r="W50" i="5" s="1"/>
  <c r="N225" i="6"/>
  <c r="N125" i="7"/>
  <c r="N128" i="7" s="1"/>
  <c r="N126" i="7"/>
  <c r="J503" i="8"/>
  <c r="Q158" i="4" s="1"/>
  <c r="J502" i="8"/>
  <c r="J505" i="8" s="1"/>
  <c r="K317" i="6"/>
  <c r="K320" i="6" s="1"/>
  <c r="K318" i="6"/>
  <c r="K319" i="6" s="1"/>
  <c r="E139" i="7"/>
  <c r="E140" i="7" s="1"/>
  <c r="E138" i="7"/>
  <c r="E141" i="7" s="1"/>
  <c r="V204" i="7"/>
  <c r="V203" i="7"/>
  <c r="V206" i="7" s="1"/>
  <c r="T151" i="7"/>
  <c r="T154" i="7" s="1"/>
  <c r="T152" i="7"/>
  <c r="T153" i="7" s="1"/>
  <c r="W139" i="7"/>
  <c r="W140" i="7" s="1"/>
  <c r="W138" i="7"/>
  <c r="W141" i="7" s="1"/>
  <c r="W282" i="7"/>
  <c r="W281" i="7"/>
  <c r="W284" i="7" s="1"/>
  <c r="H138" i="8"/>
  <c r="H141" i="8" s="1"/>
  <c r="H139" i="8"/>
  <c r="H112" i="8"/>
  <c r="H115" i="8" s="1"/>
  <c r="H113" i="8"/>
  <c r="H114" i="8" s="1"/>
  <c r="T138" i="8"/>
  <c r="T141" i="8" s="1"/>
  <c r="T139" i="8"/>
  <c r="H437" i="8"/>
  <c r="H440" i="8" s="1"/>
  <c r="H438" i="8"/>
  <c r="H439" i="8" s="1"/>
  <c r="K178" i="8"/>
  <c r="K177" i="8"/>
  <c r="K180" i="8" s="1"/>
  <c r="K412" i="8"/>
  <c r="K413" i="8" s="1"/>
  <c r="K411" i="8"/>
  <c r="K414" i="8" s="1"/>
  <c r="D243" i="8"/>
  <c r="D244" i="8" s="1"/>
  <c r="D242" i="8"/>
  <c r="D245" i="8" s="1"/>
  <c r="P607" i="8"/>
  <c r="N170" i="4" s="1"/>
  <c r="P606" i="8"/>
  <c r="P609" i="8" s="1"/>
  <c r="E307" i="8"/>
  <c r="E310" i="8" s="1"/>
  <c r="E308" i="8"/>
  <c r="E309" i="8" s="1"/>
  <c r="N203" i="8"/>
  <c r="N206" i="8" s="1"/>
  <c r="N204" i="8"/>
  <c r="N76" i="8"/>
  <c r="AB47" i="4" s="1"/>
  <c r="AX47" i="4" s="1"/>
  <c r="G490" i="8"/>
  <c r="K157" i="4" s="1"/>
  <c r="G489" i="8"/>
  <c r="G492" i="8" s="1"/>
  <c r="W307" i="8"/>
  <c r="W310" i="8" s="1"/>
  <c r="W308" i="8"/>
  <c r="W309" i="8" s="1"/>
  <c r="E242" i="8"/>
  <c r="E245" i="8" s="1"/>
  <c r="E243" i="8"/>
  <c r="E244" i="8" s="1"/>
  <c r="E477" i="8"/>
  <c r="E476" i="8"/>
  <c r="E479" i="8" s="1"/>
  <c r="E503" i="8"/>
  <c r="E502" i="8"/>
  <c r="E505" i="8" s="1"/>
  <c r="Q191" i="8"/>
  <c r="Q190" i="8"/>
  <c r="Q193" i="8" s="1"/>
  <c r="N164" i="8"/>
  <c r="N167" i="8" s="1"/>
  <c r="N165" i="8"/>
  <c r="P373" i="8"/>
  <c r="P374" i="8" s="1"/>
  <c r="P372" i="8"/>
  <c r="P375" i="8" s="1"/>
  <c r="N177" i="8"/>
  <c r="N180" i="8" s="1"/>
  <c r="N178" i="8"/>
  <c r="N450" i="8"/>
  <c r="N453" i="8" s="1"/>
  <c r="N451" i="8"/>
  <c r="N452" i="8" s="1"/>
  <c r="Q294" i="8"/>
  <c r="Q297" i="8" s="1"/>
  <c r="Q295" i="8"/>
  <c r="Q296" i="8" s="1"/>
  <c r="Q346" i="8"/>
  <c r="Q349" i="8" s="1"/>
  <c r="Q347" i="8"/>
  <c r="Q633" i="8"/>
  <c r="Q632" i="8"/>
  <c r="Q635" i="8" s="1"/>
  <c r="G541" i="8"/>
  <c r="G544" i="8" s="1"/>
  <c r="G542" i="8"/>
  <c r="K161" i="4" s="1"/>
  <c r="D452" i="8"/>
  <c r="P243" i="8"/>
  <c r="P244" i="8" s="1"/>
  <c r="P242" i="8"/>
  <c r="P245" i="8" s="1"/>
  <c r="Q37" i="7"/>
  <c r="Q40" i="7" s="1"/>
  <c r="Q38" i="7"/>
  <c r="Q39" i="7" s="1"/>
  <c r="H226" i="6"/>
  <c r="H229" i="6" s="1"/>
  <c r="H227" i="6"/>
  <c r="H228" i="6" s="1"/>
  <c r="Q118" i="6"/>
  <c r="Q121" i="6" s="1"/>
  <c r="Q119" i="6"/>
  <c r="E37" i="7"/>
  <c r="E40" i="7" s="1"/>
  <c r="E38" i="7"/>
  <c r="E39" i="7" s="1"/>
  <c r="E113" i="7"/>
  <c r="E114" i="7" s="1"/>
  <c r="E112" i="7"/>
  <c r="E115" i="7" s="1"/>
  <c r="T580" i="8"/>
  <c r="T583" i="8" s="1"/>
  <c r="T581" i="8"/>
  <c r="K191" i="8"/>
  <c r="K190" i="8"/>
  <c r="K193" i="8" s="1"/>
  <c r="K217" i="8"/>
  <c r="K218" i="8" s="1"/>
  <c r="K216" i="8"/>
  <c r="K219" i="8" s="1"/>
  <c r="E165" i="8"/>
  <c r="E164" i="8"/>
  <c r="E167" i="8" s="1"/>
  <c r="Q61" i="5"/>
  <c r="Q64" i="5" s="1"/>
  <c r="Q62" i="5"/>
  <c r="Q63" i="5" s="1"/>
  <c r="N304" i="6"/>
  <c r="N307" i="6" s="1"/>
  <c r="N305" i="6"/>
  <c r="N145" i="6"/>
  <c r="N144" i="6"/>
  <c r="N147" i="6" s="1"/>
  <c r="Q305" i="6"/>
  <c r="Q304" i="6"/>
  <c r="Q307" i="6" s="1"/>
  <c r="E102" i="6"/>
  <c r="Y12" i="4" s="1"/>
  <c r="G318" i="6"/>
  <c r="G319" i="6" s="1"/>
  <c r="G317" i="6"/>
  <c r="G320" i="6" s="1"/>
  <c r="E266" i="6"/>
  <c r="E267" i="6" s="1"/>
  <c r="E265" i="6"/>
  <c r="E268" i="6" s="1"/>
  <c r="V60" i="6"/>
  <c r="V63" i="6" s="1"/>
  <c r="V61" i="6"/>
  <c r="W10" i="4" s="1"/>
  <c r="J60" i="6"/>
  <c r="J63" i="6" s="1"/>
  <c r="J61" i="6"/>
  <c r="Q10" i="4" s="1"/>
  <c r="N217" i="7"/>
  <c r="N216" i="7"/>
  <c r="N219" i="7" s="1"/>
  <c r="T281" i="7"/>
  <c r="T284" i="7" s="1"/>
  <c r="T282" i="7"/>
  <c r="W214" i="6"/>
  <c r="W215" i="6" s="1"/>
  <c r="W213" i="6"/>
  <c r="W216" i="6" s="1"/>
  <c r="Q282" i="7"/>
  <c r="Q281" i="7"/>
  <c r="Q284" i="7" s="1"/>
  <c r="H125" i="7"/>
  <c r="H128" i="7" s="1"/>
  <c r="H126" i="7"/>
  <c r="D204" i="7"/>
  <c r="D203" i="7"/>
  <c r="D206" i="7" s="1"/>
  <c r="H151" i="7"/>
  <c r="H154" i="7" s="1"/>
  <c r="H152" i="7"/>
  <c r="H153" i="7" s="1"/>
  <c r="T256" i="7"/>
  <c r="T257" i="7" s="1"/>
  <c r="T255" i="7"/>
  <c r="T258" i="7" s="1"/>
  <c r="W255" i="7"/>
  <c r="W258" i="7" s="1"/>
  <c r="W256" i="7"/>
  <c r="W257" i="7" s="1"/>
  <c r="K126" i="7"/>
  <c r="K125" i="7"/>
  <c r="K128" i="7" s="1"/>
  <c r="H463" i="8"/>
  <c r="H466" i="8" s="1"/>
  <c r="H464" i="8"/>
  <c r="H465" i="8" s="1"/>
  <c r="T216" i="8"/>
  <c r="T219" i="8" s="1"/>
  <c r="T217" i="8"/>
  <c r="T218" i="8" s="1"/>
  <c r="S77" i="8"/>
  <c r="S80" i="8" s="1"/>
  <c r="S78" i="8"/>
  <c r="T47" i="4" s="1"/>
  <c r="N593" i="8"/>
  <c r="N596" i="8" s="1"/>
  <c r="N594" i="8"/>
  <c r="Q412" i="8"/>
  <c r="Q413" i="8" s="1"/>
  <c r="Q411" i="8"/>
  <c r="Q414" i="8" s="1"/>
  <c r="Q568" i="8"/>
  <c r="Q569" i="8" s="1"/>
  <c r="Q567" i="8"/>
  <c r="Q570" i="8" s="1"/>
  <c r="E144" i="6"/>
  <c r="E147" i="6" s="1"/>
  <c r="E145" i="6"/>
  <c r="K282" i="7"/>
  <c r="K281" i="7"/>
  <c r="K284" i="7" s="1"/>
  <c r="H269" i="8"/>
  <c r="H268" i="8"/>
  <c r="H271" i="8" s="1"/>
  <c r="H580" i="8"/>
  <c r="H583" i="8" s="1"/>
  <c r="H581" i="8"/>
  <c r="W555" i="8"/>
  <c r="W554" i="8"/>
  <c r="W557" i="8" s="1"/>
  <c r="E412" i="8"/>
  <c r="E413" i="8" s="1"/>
  <c r="E411" i="8"/>
  <c r="E414" i="8" s="1"/>
  <c r="Q265" i="6"/>
  <c r="Q268" i="6" s="1"/>
  <c r="Q266" i="6"/>
  <c r="Q267" i="6" s="1"/>
  <c r="Q203" i="7"/>
  <c r="Q206" i="7" s="1"/>
  <c r="Q204" i="7"/>
  <c r="M36" i="5"/>
  <c r="M37" i="5" s="1"/>
  <c r="M35" i="5"/>
  <c r="M38" i="5" s="1"/>
  <c r="E187" i="6"/>
  <c r="E190" i="6" s="1"/>
  <c r="E188" i="6"/>
  <c r="E189" i="6" s="1"/>
  <c r="Q42" i="6"/>
  <c r="Q43" i="6" s="1"/>
  <c r="Q41" i="6"/>
  <c r="Q44" i="6" s="1"/>
  <c r="N38" i="7"/>
  <c r="N39" i="7" s="1"/>
  <c r="N37" i="7"/>
  <c r="N40" i="7" s="1"/>
  <c r="N112" i="7"/>
  <c r="N115" i="7" s="1"/>
  <c r="N113" i="7"/>
  <c r="N114" i="7" s="1"/>
  <c r="D37" i="5"/>
  <c r="E4" i="4"/>
  <c r="E267" i="7"/>
  <c r="H242" i="7"/>
  <c r="H245" i="7" s="1"/>
  <c r="H243" i="7"/>
  <c r="G243" i="7"/>
  <c r="G242" i="7"/>
  <c r="G245" i="7" s="1"/>
  <c r="W216" i="7"/>
  <c r="W219" i="7" s="1"/>
  <c r="W217" i="7"/>
  <c r="H347" i="8"/>
  <c r="H346" i="8"/>
  <c r="H349" i="8" s="1"/>
  <c r="H593" i="8"/>
  <c r="H596" i="8" s="1"/>
  <c r="H594" i="8"/>
  <c r="H190" i="8"/>
  <c r="H193" i="8" s="1"/>
  <c r="H191" i="8"/>
  <c r="T347" i="8"/>
  <c r="T346" i="8"/>
  <c r="T349" i="8" s="1"/>
  <c r="T593" i="8"/>
  <c r="T596" i="8" s="1"/>
  <c r="T594" i="8"/>
  <c r="T424" i="8"/>
  <c r="T427" i="8" s="1"/>
  <c r="T425" i="8"/>
  <c r="T426" i="8" s="1"/>
  <c r="S502" i="8"/>
  <c r="S505" i="8" s="1"/>
  <c r="S503" i="8"/>
  <c r="T158" i="4" s="1"/>
  <c r="W412" i="8"/>
  <c r="W413" i="8" s="1"/>
  <c r="W411" i="8"/>
  <c r="W414" i="8" s="1"/>
  <c r="D503" i="8"/>
  <c r="E158" i="4" s="1"/>
  <c r="D502" i="8"/>
  <c r="D505" i="8" s="1"/>
  <c r="N256" i="8"/>
  <c r="N257" i="8" s="1"/>
  <c r="N255" i="8"/>
  <c r="N258" i="8" s="1"/>
  <c r="N580" i="8"/>
  <c r="N583" i="8" s="1"/>
  <c r="N581" i="8"/>
  <c r="G502" i="8"/>
  <c r="G505" i="8" s="1"/>
  <c r="G503" i="8"/>
  <c r="K158" i="4" s="1"/>
  <c r="Q371" i="8"/>
  <c r="Q489" i="8"/>
  <c r="Q492" i="8" s="1"/>
  <c r="Q490" i="8"/>
  <c r="Q528" i="8"/>
  <c r="Q531" i="8" s="1"/>
  <c r="Q529" i="8"/>
  <c r="E112" i="8"/>
  <c r="E115" i="8" s="1"/>
  <c r="E113" i="8"/>
  <c r="E114" i="8" s="1"/>
  <c r="Q113" i="8"/>
  <c r="Q114" i="8" s="1"/>
  <c r="Q112" i="8"/>
  <c r="Q115" i="8" s="1"/>
  <c r="K281" i="8"/>
  <c r="K284" i="8" s="1"/>
  <c r="K282" i="8"/>
  <c r="K605" i="8"/>
  <c r="AK170" i="4" s="1"/>
  <c r="W217" i="8"/>
  <c r="W218" i="8" s="1"/>
  <c r="W216" i="8"/>
  <c r="W219" i="8" s="1"/>
  <c r="N41" i="6"/>
  <c r="N44" i="6" s="1"/>
  <c r="N42" i="6"/>
  <c r="N43" i="6" s="1"/>
  <c r="E252" i="6"/>
  <c r="E255" i="6" s="1"/>
  <c r="E253" i="6"/>
  <c r="T41" i="6"/>
  <c r="T44" i="6" s="1"/>
  <c r="T42" i="6"/>
  <c r="T43" i="6" s="1"/>
  <c r="T226" i="6"/>
  <c r="T229" i="6" s="1"/>
  <c r="T227" i="6"/>
  <c r="T228" i="6" s="1"/>
  <c r="D82" i="6"/>
  <c r="D81" i="6"/>
  <c r="D84" i="6" s="1"/>
  <c r="C11" i="4"/>
  <c r="AU11" i="4" s="1"/>
  <c r="BW11" i="4" s="1"/>
  <c r="K78" i="7"/>
  <c r="K77" i="7"/>
  <c r="K80" i="7" s="1"/>
  <c r="T164" i="8"/>
  <c r="T167" i="8" s="1"/>
  <c r="T165" i="8"/>
  <c r="W38" i="8"/>
  <c r="W39" i="8" s="1"/>
  <c r="W37" i="8"/>
  <c r="W40" i="8" s="1"/>
  <c r="K76" i="8"/>
  <c r="AK47" i="4" s="1"/>
  <c r="BG47" i="4" s="1"/>
  <c r="D426" i="8"/>
  <c r="D101" i="7"/>
  <c r="E32" i="4"/>
  <c r="Q269" i="7"/>
  <c r="Q268" i="7"/>
  <c r="Q271" i="7" s="1"/>
  <c r="N212" i="6"/>
  <c r="Q35" i="5"/>
  <c r="Q38" i="5" s="1"/>
  <c r="Q36" i="5"/>
  <c r="Q37" i="5" s="1"/>
  <c r="N201" i="6"/>
  <c r="N200" i="6"/>
  <c r="N203" i="6" s="1"/>
  <c r="W42" i="6"/>
  <c r="W43" i="6" s="1"/>
  <c r="W41" i="6"/>
  <c r="W44" i="6" s="1"/>
  <c r="E173" i="6"/>
  <c r="E172" i="6"/>
  <c r="E175" i="6" s="1"/>
  <c r="N291" i="6"/>
  <c r="N294" i="6" s="1"/>
  <c r="N292" i="6"/>
  <c r="Q144" i="6"/>
  <c r="Q147" i="6" s="1"/>
  <c r="Q145" i="6"/>
  <c r="N239" i="6"/>
  <c r="N242" i="6" s="1"/>
  <c r="N240" i="6"/>
  <c r="D104" i="6"/>
  <c r="C12" i="4"/>
  <c r="D103" i="6"/>
  <c r="D106" i="6" s="1"/>
  <c r="N316" i="6"/>
  <c r="Q278" i="6"/>
  <c r="Q281" i="6" s="1"/>
  <c r="Q279" i="6"/>
  <c r="J243" i="8"/>
  <c r="J244" i="8" s="1"/>
  <c r="J242" i="8"/>
  <c r="J245" i="8" s="1"/>
  <c r="K214" i="6"/>
  <c r="K215" i="6" s="1"/>
  <c r="K213" i="6"/>
  <c r="K216" i="6" s="1"/>
  <c r="K131" i="6"/>
  <c r="K134" i="6" s="1"/>
  <c r="K132" i="6"/>
  <c r="T164" i="7"/>
  <c r="T167" i="7" s="1"/>
  <c r="T165" i="7"/>
  <c r="H37" i="8"/>
  <c r="H40" i="8" s="1"/>
  <c r="H38" i="8"/>
  <c r="H39" i="8" s="1"/>
  <c r="T190" i="8"/>
  <c r="T193" i="8" s="1"/>
  <c r="T191" i="8"/>
  <c r="T554" i="8"/>
  <c r="T557" i="8" s="1"/>
  <c r="T555" i="8"/>
  <c r="S541" i="8"/>
  <c r="S544" i="8" s="1"/>
  <c r="S542" i="8"/>
  <c r="T161" i="4" s="1"/>
  <c r="H177" i="8"/>
  <c r="H180" i="8" s="1"/>
  <c r="H178" i="8"/>
  <c r="H450" i="8"/>
  <c r="H453" i="8" s="1"/>
  <c r="H451" i="8"/>
  <c r="H452" i="8" s="1"/>
  <c r="K55" i="8"/>
  <c r="AK46" i="4" s="1"/>
  <c r="K438" i="8"/>
  <c r="K439" i="8" s="1"/>
  <c r="K437" i="8"/>
  <c r="K440" i="8" s="1"/>
  <c r="K165" i="8"/>
  <c r="K164" i="8"/>
  <c r="K167" i="8" s="1"/>
  <c r="N112" i="8"/>
  <c r="N115" i="8" s="1"/>
  <c r="N113" i="8"/>
  <c r="N114" i="8" s="1"/>
  <c r="S99" i="8"/>
  <c r="S102" i="8" s="1"/>
  <c r="S100" i="8"/>
  <c r="T48" i="4" s="1"/>
  <c r="E320" i="8"/>
  <c r="E323" i="8" s="1"/>
  <c r="E321" i="8"/>
  <c r="E594" i="8"/>
  <c r="E593" i="8"/>
  <c r="E596" i="8" s="1"/>
  <c r="N216" i="8"/>
  <c r="N219" i="8" s="1"/>
  <c r="N217" i="8"/>
  <c r="N218" i="8" s="1"/>
  <c r="D569" i="8"/>
  <c r="W320" i="8"/>
  <c r="W323" i="8" s="1"/>
  <c r="W321" i="8"/>
  <c r="W594" i="8"/>
  <c r="W593" i="8"/>
  <c r="W596" i="8" s="1"/>
  <c r="E371" i="8"/>
  <c r="E489" i="8"/>
  <c r="E492" i="8" s="1"/>
  <c r="E490" i="8"/>
  <c r="E528" i="8"/>
  <c r="E531" i="8" s="1"/>
  <c r="E529" i="8"/>
  <c r="Q399" i="8"/>
  <c r="Q400" i="8" s="1"/>
  <c r="Q398" i="8"/>
  <c r="Q401" i="8" s="1"/>
  <c r="P78" i="8"/>
  <c r="N47" i="4" s="1"/>
  <c r="P77" i="8"/>
  <c r="P80" i="8" s="1"/>
  <c r="D607" i="8"/>
  <c r="E170" i="4" s="1"/>
  <c r="D170" i="4" s="1"/>
  <c r="D606" i="8"/>
  <c r="D609" i="8" s="1"/>
  <c r="N411" i="8"/>
  <c r="N414" i="8" s="1"/>
  <c r="N412" i="8"/>
  <c r="N413" i="8" s="1"/>
  <c r="N567" i="8"/>
  <c r="N570" i="8" s="1"/>
  <c r="N568" i="8"/>
  <c r="N569" i="8" s="1"/>
  <c r="Q307" i="8"/>
  <c r="Q310" i="8" s="1"/>
  <c r="Q308" i="8"/>
  <c r="Q309" i="8" s="1"/>
  <c r="D140" i="8"/>
  <c r="D268" i="7"/>
  <c r="D271" i="7" s="1"/>
  <c r="D269" i="7"/>
  <c r="E76" i="7"/>
  <c r="Y31" i="4" s="1"/>
  <c r="T256" i="8"/>
  <c r="T257" i="8" s="1"/>
  <c r="T255" i="8"/>
  <c r="T258" i="8" s="1"/>
  <c r="K399" i="8"/>
  <c r="K400" i="8" s="1"/>
  <c r="K398" i="8"/>
  <c r="K401" i="8" s="1"/>
  <c r="K464" i="8"/>
  <c r="K465" i="8" s="1"/>
  <c r="K463" i="8"/>
  <c r="K466" i="8" s="1"/>
  <c r="G77" i="8"/>
  <c r="G80" i="8" s="1"/>
  <c r="G78" i="8"/>
  <c r="K47" i="4" s="1"/>
  <c r="E42" i="6"/>
  <c r="E43" i="6" s="1"/>
  <c r="E41" i="6"/>
  <c r="E44" i="6" s="1"/>
  <c r="J203" i="7"/>
  <c r="J206" i="7" s="1"/>
  <c r="J204" i="7"/>
  <c r="E317" i="6"/>
  <c r="E320" i="6" s="1"/>
  <c r="E318" i="6"/>
  <c r="E319" i="6" s="1"/>
  <c r="T317" i="6"/>
  <c r="T320" i="6" s="1"/>
  <c r="T318" i="6"/>
  <c r="T319" i="6" s="1"/>
  <c r="N151" i="7"/>
  <c r="N154" i="7" s="1"/>
  <c r="N152" i="7"/>
  <c r="N153" i="7" s="1"/>
  <c r="J489" i="8"/>
  <c r="J492" i="8" s="1"/>
  <c r="J490" i="8"/>
  <c r="Q157" i="4" s="1"/>
  <c r="W227" i="6"/>
  <c r="W228" i="6" s="1"/>
  <c r="W226" i="6"/>
  <c r="W229" i="6" s="1"/>
  <c r="W131" i="6"/>
  <c r="W134" i="6" s="1"/>
  <c r="W132" i="6"/>
  <c r="V214" i="6"/>
  <c r="V215" i="6" s="1"/>
  <c r="V213" i="6"/>
  <c r="V216" i="6" s="1"/>
  <c r="Q229" i="7"/>
  <c r="Q232" i="7" s="1"/>
  <c r="Q230" i="7"/>
  <c r="H164" i="7"/>
  <c r="H167" i="7" s="1"/>
  <c r="H165" i="7"/>
  <c r="T242" i="7"/>
  <c r="T245" i="7" s="1"/>
  <c r="T243" i="7"/>
  <c r="T38" i="7"/>
  <c r="T39" i="7" s="1"/>
  <c r="T37" i="7"/>
  <c r="T40" i="7" s="1"/>
  <c r="T112" i="7"/>
  <c r="T115" i="7" s="1"/>
  <c r="T113" i="7"/>
  <c r="T114" i="7" s="1"/>
  <c r="V268" i="7"/>
  <c r="V271" i="7" s="1"/>
  <c r="V269" i="7"/>
  <c r="K216" i="7"/>
  <c r="K219" i="7" s="1"/>
  <c r="K217" i="7"/>
  <c r="H98" i="8"/>
  <c r="AE48" i="4" s="1"/>
  <c r="BA48" i="4" s="1"/>
  <c r="T463" i="8"/>
  <c r="T466" i="8" s="1"/>
  <c r="T464" i="8"/>
  <c r="T465" i="8" s="1"/>
  <c r="T112" i="8"/>
  <c r="T115" i="8" s="1"/>
  <c r="T113" i="8"/>
  <c r="T114" i="8" s="1"/>
  <c r="S528" i="8"/>
  <c r="S531" i="8" s="1"/>
  <c r="S529" i="8"/>
  <c r="T160" i="4" s="1"/>
  <c r="K372" i="8"/>
  <c r="K375" i="8" s="1"/>
  <c r="K373" i="8"/>
  <c r="K374" i="8" s="1"/>
  <c r="W191" i="8"/>
  <c r="W190" i="8"/>
  <c r="W193" i="8" s="1"/>
  <c r="W125" i="8"/>
  <c r="W128" i="8" s="1"/>
  <c r="W126" i="8"/>
  <c r="D528" i="8"/>
  <c r="D531" i="8" s="1"/>
  <c r="D529" i="8"/>
  <c r="E160" i="4" s="1"/>
  <c r="N295" i="8"/>
  <c r="N296" i="8" s="1"/>
  <c r="N294" i="8"/>
  <c r="N297" i="8" s="1"/>
  <c r="N619" i="8"/>
  <c r="N622" i="8" s="1"/>
  <c r="N620" i="8"/>
  <c r="N621" i="8" s="1"/>
  <c r="M77" i="8"/>
  <c r="M80" i="8" s="1"/>
  <c r="M78" i="8"/>
  <c r="H47" i="4" s="1"/>
  <c r="Q438" i="8"/>
  <c r="Q439" i="8" s="1"/>
  <c r="Q437" i="8"/>
  <c r="Q440" i="8" s="1"/>
  <c r="T145" i="6"/>
  <c r="T144" i="6"/>
  <c r="T147" i="6" s="1"/>
  <c r="H256" i="8"/>
  <c r="H257" i="8" s="1"/>
  <c r="H255" i="8"/>
  <c r="H258" i="8" s="1"/>
  <c r="E425" i="8"/>
  <c r="E426" i="8" s="1"/>
  <c r="E424" i="8"/>
  <c r="E427" i="8" s="1"/>
  <c r="D127" i="8"/>
  <c r="Q316" i="6"/>
  <c r="D146" i="6"/>
  <c r="E19" i="4"/>
  <c r="N132" i="6"/>
  <c r="N131" i="6"/>
  <c r="N134" i="6" s="1"/>
  <c r="E239" i="6"/>
  <c r="E242" i="6" s="1"/>
  <c r="E240" i="6"/>
  <c r="M49" i="5"/>
  <c r="M50" i="5" s="1"/>
  <c r="M48" i="5"/>
  <c r="M51" i="5" s="1"/>
  <c r="N172" i="6"/>
  <c r="N175" i="6" s="1"/>
  <c r="N173" i="6"/>
  <c r="N241" i="7"/>
  <c r="J78" i="8"/>
  <c r="Q47" i="4" s="1"/>
  <c r="J77" i="8"/>
  <c r="J80" i="8" s="1"/>
  <c r="D50" i="5"/>
  <c r="E5" i="4"/>
  <c r="D63" i="5"/>
  <c r="E6" i="4"/>
  <c r="D6" i="4" s="1"/>
  <c r="H41" i="6"/>
  <c r="H44" i="6" s="1"/>
  <c r="H42" i="6"/>
  <c r="H43" i="6" s="1"/>
  <c r="H102" i="6"/>
  <c r="AE12" i="4" s="1"/>
  <c r="H145" i="6"/>
  <c r="H144" i="6"/>
  <c r="H147" i="6" s="1"/>
  <c r="E229" i="7"/>
  <c r="E232" i="7" s="1"/>
  <c r="E230" i="7"/>
  <c r="Q216" i="7"/>
  <c r="Q219" i="7" s="1"/>
  <c r="Q217" i="7"/>
  <c r="E202" i="7"/>
  <c r="N281" i="7"/>
  <c r="N284" i="7" s="1"/>
  <c r="N282" i="7"/>
  <c r="H204" i="7"/>
  <c r="H203" i="7"/>
  <c r="H206" i="7" s="1"/>
  <c r="P269" i="7"/>
  <c r="P268" i="7"/>
  <c r="P271" i="7" s="1"/>
  <c r="H281" i="7"/>
  <c r="H284" i="7" s="1"/>
  <c r="H282" i="7"/>
  <c r="H308" i="8"/>
  <c r="H309" i="8" s="1"/>
  <c r="H307" i="8"/>
  <c r="H310" i="8" s="1"/>
  <c r="H619" i="8"/>
  <c r="H622" i="8" s="1"/>
  <c r="H620" i="8"/>
  <c r="H621" i="8" s="1"/>
  <c r="H398" i="8"/>
  <c r="H401" i="8" s="1"/>
  <c r="H399" i="8"/>
  <c r="H400" i="8" s="1"/>
  <c r="T308" i="8"/>
  <c r="T309" i="8" s="1"/>
  <c r="T307" i="8"/>
  <c r="T310" i="8" s="1"/>
  <c r="T619" i="8"/>
  <c r="T622" i="8" s="1"/>
  <c r="T620" i="8"/>
  <c r="T621" i="8" s="1"/>
  <c r="T437" i="8"/>
  <c r="T440" i="8" s="1"/>
  <c r="T438" i="8"/>
  <c r="T439" i="8" s="1"/>
  <c r="S372" i="8"/>
  <c r="S375" i="8" s="1"/>
  <c r="S373" i="8"/>
  <c r="S374" i="8" s="1"/>
  <c r="W178" i="8"/>
  <c r="W177" i="8"/>
  <c r="W180" i="8" s="1"/>
  <c r="W438" i="8"/>
  <c r="W439" i="8" s="1"/>
  <c r="W437" i="8"/>
  <c r="W440" i="8" s="1"/>
  <c r="Q138" i="8"/>
  <c r="Q141" i="8" s="1"/>
  <c r="Q139" i="8"/>
  <c r="D489" i="8"/>
  <c r="D492" i="8" s="1"/>
  <c r="D490" i="8"/>
  <c r="E157" i="4" s="1"/>
  <c r="W255" i="8"/>
  <c r="W258" i="8" s="1"/>
  <c r="W256" i="8"/>
  <c r="W257" i="8" s="1"/>
  <c r="W581" i="8"/>
  <c r="W580" i="8"/>
  <c r="W583" i="8" s="1"/>
  <c r="N282" i="8"/>
  <c r="N281" i="8"/>
  <c r="N284" i="8" s="1"/>
  <c r="N605" i="8"/>
  <c r="AB170" i="4" s="1"/>
  <c r="Q125" i="8"/>
  <c r="Q128" i="8" s="1"/>
  <c r="Q126" i="8"/>
  <c r="V78" i="8"/>
  <c r="W47" i="4" s="1"/>
  <c r="V77" i="8"/>
  <c r="V80" i="8" s="1"/>
  <c r="D439" i="8"/>
  <c r="E191" i="8"/>
  <c r="E190" i="8"/>
  <c r="E193" i="8" s="1"/>
  <c r="Q477" i="8"/>
  <c r="Q476" i="8"/>
  <c r="Q479" i="8" s="1"/>
  <c r="Q515" i="8"/>
  <c r="Q518" i="8" s="1"/>
  <c r="Q516" i="8"/>
  <c r="Q542" i="8"/>
  <c r="Q541" i="8"/>
  <c r="Q544" i="8" s="1"/>
  <c r="E38" i="8"/>
  <c r="E39" i="8" s="1"/>
  <c r="E37" i="8"/>
  <c r="E40" i="8" s="1"/>
  <c r="Q38" i="8"/>
  <c r="Q39" i="8" s="1"/>
  <c r="Q37" i="8"/>
  <c r="Q40" i="8" s="1"/>
  <c r="G99" i="8"/>
  <c r="G102" i="8" s="1"/>
  <c r="G100" i="8"/>
  <c r="K48" i="4" s="1"/>
  <c r="W464" i="8"/>
  <c r="W465" i="8" s="1"/>
  <c r="W463" i="8"/>
  <c r="W466" i="8" s="1"/>
  <c r="N59" i="6"/>
  <c r="AB10" i="4" s="1"/>
  <c r="Q240" i="6"/>
  <c r="Q239" i="6"/>
  <c r="Q242" i="6" s="1"/>
  <c r="S226" i="6"/>
  <c r="S229" i="6" s="1"/>
  <c r="S227" i="6"/>
  <c r="S228" i="6" s="1"/>
  <c r="E304" i="6"/>
  <c r="E307" i="6" s="1"/>
  <c r="E305" i="6"/>
  <c r="T59" i="6"/>
  <c r="AN10" i="4" s="1"/>
  <c r="T278" i="6"/>
  <c r="T281" i="6" s="1"/>
  <c r="T279" i="6"/>
  <c r="M606" i="8"/>
  <c r="M609" i="8" s="1"/>
  <c r="M607" i="8"/>
  <c r="H170" i="4" s="1"/>
  <c r="K98" i="8"/>
  <c r="AK48" i="4" s="1"/>
  <c r="BH150" i="4" l="1"/>
  <c r="BL131" i="4"/>
  <c r="CW131" i="4" s="1"/>
  <c r="BB145" i="4"/>
  <c r="BB27" i="4"/>
  <c r="S34" i="4"/>
  <c r="BK34" i="4" s="1"/>
  <c r="BD99" i="4"/>
  <c r="CL99" i="4" s="1"/>
  <c r="P119" i="4"/>
  <c r="BH119" i="4" s="1"/>
  <c r="BK107" i="4"/>
  <c r="BM151" i="4"/>
  <c r="BL27" i="4"/>
  <c r="CW27" i="4" s="1"/>
  <c r="BL25" i="4"/>
  <c r="CW25" i="4" s="1"/>
  <c r="BJ93" i="4"/>
  <c r="CV93" i="4" s="1"/>
  <c r="BH105" i="4"/>
  <c r="BE137" i="4"/>
  <c r="BE140" i="4"/>
  <c r="BH107" i="4"/>
  <c r="BL106" i="4"/>
  <c r="CW106" i="4" s="1"/>
  <c r="BG152" i="4"/>
  <c r="BB106" i="4"/>
  <c r="AY117" i="4"/>
  <c r="BK21" i="4"/>
  <c r="P146" i="4"/>
  <c r="BH146" i="4" s="1"/>
  <c r="S131" i="4"/>
  <c r="BK131" i="4" s="1"/>
  <c r="P144" i="4"/>
  <c r="BH144" i="4" s="1"/>
  <c r="BE141" i="4"/>
  <c r="BC92" i="4"/>
  <c r="S27" i="4"/>
  <c r="BK27" i="4" s="1"/>
  <c r="BK89" i="4"/>
  <c r="BE142" i="4"/>
  <c r="S25" i="4"/>
  <c r="BK25" i="4" s="1"/>
  <c r="BN18" i="4"/>
  <c r="BB21" i="4"/>
  <c r="BB4" i="4"/>
  <c r="BH56" i="4"/>
  <c r="BF39" i="4"/>
  <c r="BL125" i="4"/>
  <c r="BC106" i="4"/>
  <c r="CH106" i="4" s="1"/>
  <c r="BB101" i="4"/>
  <c r="BN104" i="4"/>
  <c r="BL126" i="4"/>
  <c r="BD97" i="4"/>
  <c r="BC101" i="4"/>
  <c r="CH101" i="4" s="1"/>
  <c r="BI123" i="4"/>
  <c r="CR123" i="4" s="1"/>
  <c r="BA96" i="4"/>
  <c r="CG96" i="4" s="1"/>
  <c r="BI103" i="4"/>
  <c r="CR103" i="4" s="1"/>
  <c r="BI108" i="4"/>
  <c r="CR108" i="4" s="1"/>
  <c r="BE165" i="4"/>
  <c r="S33" i="4"/>
  <c r="BK33" i="4" s="1"/>
  <c r="BI107" i="4"/>
  <c r="CR107" i="4" s="1"/>
  <c r="BN100" i="4"/>
  <c r="BA94" i="4"/>
  <c r="CG94" i="4" s="1"/>
  <c r="BB120" i="4"/>
  <c r="BB28" i="4"/>
  <c r="BB26" i="4"/>
  <c r="BO100" i="4"/>
  <c r="DB100" i="4" s="1"/>
  <c r="BE134" i="4"/>
  <c r="BB147" i="4"/>
  <c r="BD152" i="4"/>
  <c r="BH19" i="4"/>
  <c r="BH41" i="4"/>
  <c r="BH43" i="4"/>
  <c r="BF92" i="4"/>
  <c r="BJ94" i="4"/>
  <c r="CV94" i="4" s="1"/>
  <c r="BA97" i="4"/>
  <c r="BE20" i="4"/>
  <c r="P120" i="4"/>
  <c r="BH120" i="4" s="1"/>
  <c r="BB25" i="4"/>
  <c r="BE168" i="4"/>
  <c r="BH106" i="4"/>
  <c r="AW129" i="4"/>
  <c r="BC21" i="4"/>
  <c r="CH21" i="4" s="1"/>
  <c r="BK22" i="4"/>
  <c r="BK147" i="4"/>
  <c r="BH133" i="4"/>
  <c r="BL22" i="4"/>
  <c r="CW22" i="4" s="1"/>
  <c r="BF20" i="4"/>
  <c r="CM20" i="4" s="1"/>
  <c r="BH59" i="4"/>
  <c r="BL147" i="4"/>
  <c r="CW147" i="4" s="1"/>
  <c r="AV129" i="4"/>
  <c r="BJ95" i="4"/>
  <c r="CV95" i="4" s="1"/>
  <c r="P131" i="4"/>
  <c r="BH131" i="4" s="1"/>
  <c r="BD151" i="4"/>
  <c r="BB104" i="4"/>
  <c r="BL24" i="4"/>
  <c r="CW24" i="4" s="1"/>
  <c r="BC5" i="4"/>
  <c r="BK108" i="4"/>
  <c r="S24" i="4"/>
  <c r="BK24" i="4" s="1"/>
  <c r="BK146" i="4"/>
  <c r="BH57" i="4"/>
  <c r="J128" i="4"/>
  <c r="BB128" i="4" s="1"/>
  <c r="BK127" i="4"/>
  <c r="BL127" i="4"/>
  <c r="CW127" i="4" s="1"/>
  <c r="BA93" i="4"/>
  <c r="CG93" i="4" s="1"/>
  <c r="BL89" i="4"/>
  <c r="BF42" i="4"/>
  <c r="BL102" i="4"/>
  <c r="CW102" i="4" s="1"/>
  <c r="BH100" i="4"/>
  <c r="BK103" i="4"/>
  <c r="BK23" i="4"/>
  <c r="BB144" i="4"/>
  <c r="BH102" i="4"/>
  <c r="S126" i="4"/>
  <c r="BK126" i="4" s="1"/>
  <c r="BB51" i="4"/>
  <c r="BI122" i="4"/>
  <c r="CR122" i="4" s="1"/>
  <c r="BI100" i="4"/>
  <c r="CR100" i="4" s="1"/>
  <c r="BH39" i="4"/>
  <c r="BH90" i="4"/>
  <c r="BI118" i="4"/>
  <c r="BB107" i="4"/>
  <c r="BL23" i="4"/>
  <c r="CW23" i="4" s="1"/>
  <c r="BL21" i="4"/>
  <c r="CW21" i="4" s="1"/>
  <c r="BL14" i="4"/>
  <c r="CW14" i="4" s="1"/>
  <c r="BL103" i="4"/>
  <c r="CW103" i="4" s="1"/>
  <c r="BL108" i="4"/>
  <c r="CW108" i="4" s="1"/>
  <c r="BL146" i="4"/>
  <c r="CW146" i="4" s="1"/>
  <c r="BM152" i="4"/>
  <c r="BB131" i="4"/>
  <c r="BH118" i="4"/>
  <c r="BB103" i="4"/>
  <c r="BO104" i="4"/>
  <c r="DB104" i="4" s="1"/>
  <c r="BB146" i="4"/>
  <c r="BD10" i="4"/>
  <c r="CL10" i="4" s="1"/>
  <c r="BE166" i="4"/>
  <c r="BB126" i="4"/>
  <c r="BI133" i="4"/>
  <c r="BI59" i="4"/>
  <c r="AZ91" i="4"/>
  <c r="CC91" i="4" s="1"/>
  <c r="BG95" i="4"/>
  <c r="CQ95" i="4" s="1"/>
  <c r="BK145" i="4"/>
  <c r="BA95" i="4"/>
  <c r="CG95" i="4" s="1"/>
  <c r="BI19" i="4"/>
  <c r="CR19" i="4" s="1"/>
  <c r="BF166" i="4"/>
  <c r="BC146" i="4"/>
  <c r="CH146" i="4" s="1"/>
  <c r="BM98" i="4"/>
  <c r="DA98" i="4" s="1"/>
  <c r="BC4" i="4"/>
  <c r="CH4" i="4" s="1"/>
  <c r="BO18" i="4"/>
  <c r="DB18" i="4" s="1"/>
  <c r="BG46" i="4"/>
  <c r="BG48" i="4"/>
  <c r="AU12" i="4"/>
  <c r="BW12" i="4" s="1"/>
  <c r="AU10" i="4"/>
  <c r="BW10" i="4" s="1"/>
  <c r="P103" i="4"/>
  <c r="BH103" i="4" s="1"/>
  <c r="P108" i="4"/>
  <c r="BH108" i="4" s="1"/>
  <c r="BK144" i="4"/>
  <c r="S125" i="4"/>
  <c r="BK125" i="4" s="1"/>
  <c r="BO107" i="4"/>
  <c r="DB107" i="4" s="1"/>
  <c r="BF137" i="4"/>
  <c r="BF142" i="4"/>
  <c r="BC145" i="4"/>
  <c r="CH145" i="4" s="1"/>
  <c r="BG97" i="4"/>
  <c r="BC25" i="4"/>
  <c r="CH25" i="4" s="1"/>
  <c r="W582" i="8"/>
  <c r="AS168" i="4"/>
  <c r="AR168" i="4" s="1"/>
  <c r="AS166" i="4"/>
  <c r="AR166" i="4" s="1"/>
  <c r="AS169" i="4"/>
  <c r="AR169" i="4" s="1"/>
  <c r="AS167" i="4"/>
  <c r="AR167" i="4" s="1"/>
  <c r="AS165" i="4"/>
  <c r="AR165" i="4" s="1"/>
  <c r="E231" i="7"/>
  <c r="AA149" i="4"/>
  <c r="Z149" i="4" s="1"/>
  <c r="AA148" i="4"/>
  <c r="Z148" i="4" s="1"/>
  <c r="Q146" i="6"/>
  <c r="AJ19" i="4"/>
  <c r="E254" i="6"/>
  <c r="AA119" i="4"/>
  <c r="Z119" i="4" s="1"/>
  <c r="AA145" i="4"/>
  <c r="Z145" i="4" s="1"/>
  <c r="AA144" i="4"/>
  <c r="Z144" i="4" s="1"/>
  <c r="AA120" i="4"/>
  <c r="Z120" i="4" s="1"/>
  <c r="N582" i="8"/>
  <c r="AD169" i="4"/>
  <c r="AC169" i="4" s="1"/>
  <c r="AD165" i="4"/>
  <c r="AC165" i="4" s="1"/>
  <c r="AD168" i="4"/>
  <c r="AC168" i="4" s="1"/>
  <c r="AD167" i="4"/>
  <c r="AC167" i="4" s="1"/>
  <c r="AY167" i="4" s="1"/>
  <c r="AD166" i="4"/>
  <c r="AC166" i="4" s="1"/>
  <c r="AY166" i="4" s="1"/>
  <c r="T595" i="8"/>
  <c r="AP163" i="4"/>
  <c r="AO163" i="4" s="1"/>
  <c r="W556" i="8"/>
  <c r="AS162" i="4"/>
  <c r="Q192" i="8"/>
  <c r="AJ117" i="4"/>
  <c r="AJ113" i="4"/>
  <c r="AI113" i="4" s="1"/>
  <c r="AJ109" i="4"/>
  <c r="AI109" i="4" s="1"/>
  <c r="AJ116" i="4"/>
  <c r="AJ112" i="4"/>
  <c r="AI112" i="4" s="1"/>
  <c r="AJ115" i="4"/>
  <c r="AI115" i="4" s="1"/>
  <c r="AJ111" i="4"/>
  <c r="AI111" i="4" s="1"/>
  <c r="AJ114" i="4"/>
  <c r="AI114" i="4" s="1"/>
  <c r="AJ110" i="4"/>
  <c r="AI110" i="4" s="1"/>
  <c r="N205" i="8"/>
  <c r="AD141" i="4"/>
  <c r="AC141" i="4" s="1"/>
  <c r="AY141" i="4" s="1"/>
  <c r="AD137" i="4"/>
  <c r="AC137" i="4" s="1"/>
  <c r="AY137" i="4" s="1"/>
  <c r="AD140" i="4"/>
  <c r="AC140" i="4" s="1"/>
  <c r="AD136" i="4"/>
  <c r="AC136" i="4" s="1"/>
  <c r="AD132" i="4"/>
  <c r="AC132" i="4" s="1"/>
  <c r="AY132" i="4" s="1"/>
  <c r="AD139" i="4"/>
  <c r="AC139" i="4" s="1"/>
  <c r="AD135" i="4"/>
  <c r="AC135" i="4" s="1"/>
  <c r="AD142" i="4"/>
  <c r="AC142" i="4" s="1"/>
  <c r="AY142" i="4" s="1"/>
  <c r="AD138" i="4"/>
  <c r="AC138" i="4" s="1"/>
  <c r="AY138" i="4" s="1"/>
  <c r="AD134" i="4"/>
  <c r="AC134" i="4" s="1"/>
  <c r="H120" i="6"/>
  <c r="AG18" i="4"/>
  <c r="E202" i="6"/>
  <c r="AA106" i="4"/>
  <c r="AA102" i="4"/>
  <c r="AA105" i="4"/>
  <c r="AA101" i="4"/>
  <c r="Q58" i="7"/>
  <c r="AJ30" i="4"/>
  <c r="AI30" i="4" s="1"/>
  <c r="T95" i="4"/>
  <c r="T94" i="4"/>
  <c r="T93" i="4"/>
  <c r="Q94" i="4"/>
  <c r="Q93" i="4"/>
  <c r="Q95" i="4"/>
  <c r="K205" i="7"/>
  <c r="AM98" i="4"/>
  <c r="AL98" i="4" s="1"/>
  <c r="AM97" i="4"/>
  <c r="AL97" i="4" s="1"/>
  <c r="AM96" i="4"/>
  <c r="AL96" i="4" s="1"/>
  <c r="AM99" i="4"/>
  <c r="AL99" i="4" s="1"/>
  <c r="N529" i="8"/>
  <c r="AB160" i="4"/>
  <c r="AX160" i="4" s="1"/>
  <c r="D132" i="4"/>
  <c r="AV132" i="4" s="1"/>
  <c r="AW132" i="4"/>
  <c r="D140" i="4"/>
  <c r="AV140" i="4" s="1"/>
  <c r="AW140" i="4"/>
  <c r="D139" i="4"/>
  <c r="AV139" i="4" s="1"/>
  <c r="AW139" i="4"/>
  <c r="K386" i="8"/>
  <c r="AK155" i="4"/>
  <c r="BG155" i="4" s="1"/>
  <c r="K528" i="8"/>
  <c r="K531" i="8" s="1"/>
  <c r="AK160" i="4"/>
  <c r="BG160" i="4" s="1"/>
  <c r="D22" i="4"/>
  <c r="H11" i="4"/>
  <c r="G11" i="4" s="1"/>
  <c r="M83" i="6"/>
  <c r="BI38" i="4"/>
  <c r="P38" i="4"/>
  <c r="BH38" i="4" s="1"/>
  <c r="BI40" i="4"/>
  <c r="P40" i="4"/>
  <c r="BH40" i="4" s="1"/>
  <c r="P148" i="4"/>
  <c r="BC100" i="4"/>
  <c r="CH100" i="4" s="1"/>
  <c r="J100" i="4"/>
  <c r="BB100" i="4" s="1"/>
  <c r="BL26" i="4"/>
  <c r="CW26" i="4" s="1"/>
  <c r="S26" i="4"/>
  <c r="BK26" i="4" s="1"/>
  <c r="J154" i="4"/>
  <c r="AO13" i="4"/>
  <c r="BK13" i="4" s="1"/>
  <c r="BL13" i="4"/>
  <c r="CW13" i="4" s="1"/>
  <c r="BI101" i="4"/>
  <c r="CR101" i="4" s="1"/>
  <c r="P101" i="4"/>
  <c r="BH101" i="4" s="1"/>
  <c r="P124" i="4"/>
  <c r="J55" i="4"/>
  <c r="BC23" i="4"/>
  <c r="CH23" i="4" s="1"/>
  <c r="J23" i="4"/>
  <c r="BB23" i="4" s="1"/>
  <c r="BC89" i="4"/>
  <c r="J89" i="4"/>
  <c r="BB89" i="4" s="1"/>
  <c r="G101" i="4"/>
  <c r="S57" i="4"/>
  <c r="S117" i="4"/>
  <c r="BI147" i="4"/>
  <c r="CR147" i="4" s="1"/>
  <c r="P147" i="4"/>
  <c r="BH147" i="4" s="1"/>
  <c r="Z20" i="4"/>
  <c r="AV20" i="4" s="1"/>
  <c r="AW20" i="4"/>
  <c r="BX20" i="4" s="1"/>
  <c r="AZ116" i="4"/>
  <c r="G116" i="4"/>
  <c r="AY116" i="4" s="1"/>
  <c r="V167" i="4"/>
  <c r="BO167" i="4"/>
  <c r="Q478" i="8"/>
  <c r="AJ156" i="4"/>
  <c r="AI156" i="4" s="1"/>
  <c r="D160" i="4"/>
  <c r="Y152" i="4"/>
  <c r="AU152" i="4" s="1"/>
  <c r="Y151" i="4"/>
  <c r="AU151" i="4" s="1"/>
  <c r="N280" i="6"/>
  <c r="AD118" i="4"/>
  <c r="E140" i="8"/>
  <c r="AA50" i="4"/>
  <c r="Z50" i="4" s="1"/>
  <c r="W205" i="8"/>
  <c r="AS139" i="4"/>
  <c r="AS135" i="4"/>
  <c r="AR135" i="4" s="1"/>
  <c r="AS142" i="4"/>
  <c r="AS138" i="4"/>
  <c r="AS134" i="4"/>
  <c r="AS141" i="4"/>
  <c r="AS137" i="4"/>
  <c r="AS140" i="4"/>
  <c r="AS136" i="4"/>
  <c r="AS132" i="4"/>
  <c r="N127" i="8"/>
  <c r="AD57" i="4"/>
  <c r="AC57" i="4" s="1"/>
  <c r="AY57" i="4" s="1"/>
  <c r="AD56" i="4"/>
  <c r="AC56" i="4" s="1"/>
  <c r="AD59" i="4"/>
  <c r="AC59" i="4" s="1"/>
  <c r="AD55" i="4"/>
  <c r="AC55" i="4" s="1"/>
  <c r="AY55" i="4" s="1"/>
  <c r="AD58" i="4"/>
  <c r="AC58" i="4" s="1"/>
  <c r="AY58" i="4" s="1"/>
  <c r="E133" i="6"/>
  <c r="AA17" i="4"/>
  <c r="Z17" i="4" s="1"/>
  <c r="AA15" i="4"/>
  <c r="Z15" i="4" s="1"/>
  <c r="AA13" i="4"/>
  <c r="AA16" i="4"/>
  <c r="Z16" i="4" s="1"/>
  <c r="AA14" i="4"/>
  <c r="E634" i="8"/>
  <c r="AA164" i="4"/>
  <c r="Z164" i="4" s="1"/>
  <c r="W270" i="8"/>
  <c r="AS129" i="4"/>
  <c r="H283" i="8"/>
  <c r="AG130" i="4"/>
  <c r="E517" i="8"/>
  <c r="AA159" i="4"/>
  <c r="Z159" i="4" s="1"/>
  <c r="W231" i="7"/>
  <c r="AS148" i="4"/>
  <c r="AR148" i="4" s="1"/>
  <c r="AS149" i="4"/>
  <c r="AR149" i="4" s="1"/>
  <c r="Q133" i="6"/>
  <c r="AJ17" i="4"/>
  <c r="AI17" i="4" s="1"/>
  <c r="AJ15" i="4"/>
  <c r="AI15" i="4" s="1"/>
  <c r="AJ13" i="4"/>
  <c r="AJ16" i="4"/>
  <c r="AI16" i="4" s="1"/>
  <c r="AJ14" i="4"/>
  <c r="E78" i="8"/>
  <c r="Y47" i="4"/>
  <c r="AU47" i="4" s="1"/>
  <c r="W477" i="8"/>
  <c r="AQ156" i="4"/>
  <c r="BM156" i="4" s="1"/>
  <c r="W502" i="8"/>
  <c r="W505" i="8" s="1"/>
  <c r="AQ158" i="4"/>
  <c r="BM158" i="4" s="1"/>
  <c r="N542" i="8"/>
  <c r="AB161" i="4"/>
  <c r="AX161" i="4" s="1"/>
  <c r="AY165" i="4"/>
  <c r="D168" i="4"/>
  <c r="AV168" i="4" s="1"/>
  <c r="AW168" i="4"/>
  <c r="S149" i="4"/>
  <c r="BL124" i="4"/>
  <c r="CW124" i="4" s="1"/>
  <c r="S124" i="4"/>
  <c r="BK124" i="4" s="1"/>
  <c r="M96" i="4"/>
  <c r="BO102" i="4"/>
  <c r="DB102" i="4" s="1"/>
  <c r="V102" i="4"/>
  <c r="BN102" i="4" s="1"/>
  <c r="BL119" i="4"/>
  <c r="CW119" i="4" s="1"/>
  <c r="S122" i="4"/>
  <c r="J90" i="4"/>
  <c r="J39" i="4"/>
  <c r="V128" i="4"/>
  <c r="AO91" i="4"/>
  <c r="BK91" i="4" s="1"/>
  <c r="BL91" i="4"/>
  <c r="CW91" i="4" s="1"/>
  <c r="BC124" i="4"/>
  <c r="CH124" i="4" s="1"/>
  <c r="J124" i="4"/>
  <c r="BB124" i="4" s="1"/>
  <c r="G146" i="4"/>
  <c r="G122" i="4"/>
  <c r="J64" i="4"/>
  <c r="J66" i="4"/>
  <c r="BI145" i="4"/>
  <c r="CR145" i="4" s="1"/>
  <c r="P145" i="4"/>
  <c r="BH145" i="4" s="1"/>
  <c r="G104" i="4"/>
  <c r="M121" i="4"/>
  <c r="BO19" i="4"/>
  <c r="DB19" i="4" s="1"/>
  <c r="S134" i="4"/>
  <c r="S139" i="4"/>
  <c r="J166" i="4"/>
  <c r="M56" i="4"/>
  <c r="P89" i="4"/>
  <c r="P139" i="4"/>
  <c r="P142" i="4"/>
  <c r="N152" i="4"/>
  <c r="M152" i="4" s="1"/>
  <c r="N151" i="4"/>
  <c r="M151" i="4" s="1"/>
  <c r="E595" i="8"/>
  <c r="AA163" i="4"/>
  <c r="Z163" i="4" s="1"/>
  <c r="K79" i="7"/>
  <c r="AM31" i="4"/>
  <c r="AL31" i="4" s="1"/>
  <c r="H270" i="8"/>
  <c r="AG129" i="4"/>
  <c r="H322" i="8"/>
  <c r="AG150" i="4"/>
  <c r="H231" i="7"/>
  <c r="AG149" i="4"/>
  <c r="AF149" i="4" s="1"/>
  <c r="AG148" i="4"/>
  <c r="AF148" i="4" s="1"/>
  <c r="BB148" i="4" s="1"/>
  <c r="N231" i="7"/>
  <c r="AD149" i="4"/>
  <c r="AC149" i="4" s="1"/>
  <c r="AD148" i="4"/>
  <c r="AC148" i="4" s="1"/>
  <c r="W348" i="8"/>
  <c r="AS133" i="4"/>
  <c r="D42" i="4"/>
  <c r="AV42" i="4" s="1"/>
  <c r="AW42" i="4"/>
  <c r="K503" i="8"/>
  <c r="AK158" i="4"/>
  <c r="BG158" i="4" s="1"/>
  <c r="T56" i="8"/>
  <c r="T59" i="8" s="1"/>
  <c r="AN46" i="4"/>
  <c r="T516" i="8"/>
  <c r="AN159" i="4"/>
  <c r="BJ159" i="4" s="1"/>
  <c r="K100" i="7"/>
  <c r="AK32" i="4"/>
  <c r="T99" i="7"/>
  <c r="T102" i="7" s="1"/>
  <c r="AN32" i="4"/>
  <c r="BJ32" i="4" s="1"/>
  <c r="H81" i="6"/>
  <c r="H84" i="6" s="1"/>
  <c r="AE11" i="4"/>
  <c r="D64" i="4"/>
  <c r="D121" i="4"/>
  <c r="AV121" i="4" s="1"/>
  <c r="AW121" i="4"/>
  <c r="BX121" i="4" s="1"/>
  <c r="D119" i="4"/>
  <c r="AW119" i="4"/>
  <c r="BX119" i="4" s="1"/>
  <c r="S67" i="4"/>
  <c r="S65" i="4"/>
  <c r="BO39" i="4"/>
  <c r="V39" i="4"/>
  <c r="BN39" i="4" s="1"/>
  <c r="BO90" i="4"/>
  <c r="V90" i="4"/>
  <c r="BN90" i="4" s="1"/>
  <c r="V24" i="4"/>
  <c r="V27" i="4"/>
  <c r="V66" i="4"/>
  <c r="V64" i="4"/>
  <c r="S98" i="4"/>
  <c r="J134" i="4"/>
  <c r="J139" i="4"/>
  <c r="J137" i="4"/>
  <c r="G95" i="4"/>
  <c r="BC105" i="4"/>
  <c r="CH105" i="4" s="1"/>
  <c r="J105" i="4"/>
  <c r="BB105" i="4" s="1"/>
  <c r="AI130" i="4"/>
  <c r="BE130" i="4" s="1"/>
  <c r="BF130" i="4"/>
  <c r="M101" i="4"/>
  <c r="J121" i="4"/>
  <c r="M119" i="4"/>
  <c r="AO105" i="4"/>
  <c r="BK105" i="4" s="1"/>
  <c r="BL105" i="4"/>
  <c r="CW105" i="4" s="1"/>
  <c r="G152" i="4"/>
  <c r="BF138" i="4"/>
  <c r="M138" i="4"/>
  <c r="BE138" i="4" s="1"/>
  <c r="BF132" i="4"/>
  <c r="M132" i="4"/>
  <c r="BE132" i="4" s="1"/>
  <c r="BO145" i="4"/>
  <c r="DB145" i="4" s="1"/>
  <c r="V145" i="4"/>
  <c r="BN145" i="4" s="1"/>
  <c r="AI38" i="4"/>
  <c r="BE38" i="4" s="1"/>
  <c r="BF38" i="4"/>
  <c r="AI90" i="4"/>
  <c r="BE90" i="4" s="1"/>
  <c r="BF90" i="4"/>
  <c r="G149" i="4"/>
  <c r="M95" i="4"/>
  <c r="AL121" i="4"/>
  <c r="BH121" i="4" s="1"/>
  <c r="BI121" i="4"/>
  <c r="CR121" i="4" s="1"/>
  <c r="G126" i="4"/>
  <c r="G63" i="4"/>
  <c r="G61" i="4"/>
  <c r="S39" i="4"/>
  <c r="S90" i="4"/>
  <c r="E306" i="6"/>
  <c r="AA147" i="4"/>
  <c r="AA131" i="4"/>
  <c r="AA146" i="4"/>
  <c r="Q543" i="8"/>
  <c r="AJ161" i="4"/>
  <c r="AI161" i="4" s="1"/>
  <c r="K166" i="8"/>
  <c r="AM51" i="4"/>
  <c r="T192" i="8"/>
  <c r="AP117" i="4"/>
  <c r="AO117" i="4" s="1"/>
  <c r="AP113" i="4"/>
  <c r="AO113" i="4" s="1"/>
  <c r="AP109" i="4"/>
  <c r="AO109" i="4" s="1"/>
  <c r="AP116" i="4"/>
  <c r="AO116" i="4" s="1"/>
  <c r="BK116" i="4" s="1"/>
  <c r="AP112" i="4"/>
  <c r="AO112" i="4" s="1"/>
  <c r="AP115" i="4"/>
  <c r="AO115" i="4" s="1"/>
  <c r="AP111" i="4"/>
  <c r="AO111" i="4" s="1"/>
  <c r="AP114" i="4"/>
  <c r="AO114" i="4" s="1"/>
  <c r="AP110" i="4"/>
  <c r="AO110" i="4" s="1"/>
  <c r="T166" i="7"/>
  <c r="AP43" i="4"/>
  <c r="AO43" i="4" s="1"/>
  <c r="AP39" i="4"/>
  <c r="AO39" i="4" s="1"/>
  <c r="AP42" i="4"/>
  <c r="AO42" i="4" s="1"/>
  <c r="BK42" i="4" s="1"/>
  <c r="AP38" i="4"/>
  <c r="AO38" i="4" s="1"/>
  <c r="BK38" i="4" s="1"/>
  <c r="AP41" i="4"/>
  <c r="AO41" i="4" s="1"/>
  <c r="AP90" i="4"/>
  <c r="AO90" i="4" s="1"/>
  <c r="AP44" i="4"/>
  <c r="AO44" i="4" s="1"/>
  <c r="BK44" i="4" s="1"/>
  <c r="AP40" i="4"/>
  <c r="AO40" i="4" s="1"/>
  <c r="Q280" i="6"/>
  <c r="AJ118" i="4"/>
  <c r="H192" i="8"/>
  <c r="AG114" i="4"/>
  <c r="AF114" i="4" s="1"/>
  <c r="AG110" i="4"/>
  <c r="AF110" i="4" s="1"/>
  <c r="AG117" i="4"/>
  <c r="AF117" i="4" s="1"/>
  <c r="AG113" i="4"/>
  <c r="AF113" i="4" s="1"/>
  <c r="AG109" i="4"/>
  <c r="AF109" i="4" s="1"/>
  <c r="AG116" i="4"/>
  <c r="AF116" i="4" s="1"/>
  <c r="BB116" i="4" s="1"/>
  <c r="AG112" i="4"/>
  <c r="AF112" i="4" s="1"/>
  <c r="AG115" i="4"/>
  <c r="AF115" i="4" s="1"/>
  <c r="AG111" i="4"/>
  <c r="AF111" i="4" s="1"/>
  <c r="N218" i="7"/>
  <c r="AD125" i="4"/>
  <c r="AC125" i="4" s="1"/>
  <c r="AY125" i="4" s="1"/>
  <c r="AD128" i="4"/>
  <c r="AC128" i="4" s="1"/>
  <c r="AY128" i="4" s="1"/>
  <c r="AD124" i="4"/>
  <c r="AC124" i="4" s="1"/>
  <c r="AD127" i="4"/>
  <c r="AC127" i="4" s="1"/>
  <c r="AD126" i="4"/>
  <c r="AC126" i="4" s="1"/>
  <c r="T582" i="8"/>
  <c r="AP169" i="4"/>
  <c r="AO169" i="4" s="1"/>
  <c r="AP165" i="4"/>
  <c r="AO165" i="4" s="1"/>
  <c r="BK165" i="4" s="1"/>
  <c r="AP168" i="4"/>
  <c r="AO168" i="4" s="1"/>
  <c r="BK168" i="4" s="1"/>
  <c r="AP167" i="4"/>
  <c r="AO167" i="4" s="1"/>
  <c r="BK167" i="4" s="1"/>
  <c r="AP166" i="4"/>
  <c r="AO166" i="4" s="1"/>
  <c r="BK166" i="4" s="1"/>
  <c r="E478" i="8"/>
  <c r="AA156" i="4"/>
  <c r="Z156" i="4" s="1"/>
  <c r="Q608" i="8"/>
  <c r="AJ170" i="4"/>
  <c r="AI170" i="4" s="1"/>
  <c r="K174" i="6"/>
  <c r="AM27" i="4"/>
  <c r="AL27" i="4" s="1"/>
  <c r="BH27" i="4" s="1"/>
  <c r="AM23" i="4"/>
  <c r="AL23" i="4" s="1"/>
  <c r="BH23" i="4" s="1"/>
  <c r="AM89" i="4"/>
  <c r="AL89" i="4" s="1"/>
  <c r="AM26" i="4"/>
  <c r="AL26" i="4" s="1"/>
  <c r="AM22" i="4"/>
  <c r="AL22" i="4" s="1"/>
  <c r="BH22" i="4" s="1"/>
  <c r="AM25" i="4"/>
  <c r="AL25" i="4" s="1"/>
  <c r="BH25" i="4" s="1"/>
  <c r="AM21" i="4"/>
  <c r="AL21" i="4" s="1"/>
  <c r="BH21" i="4" s="1"/>
  <c r="AM28" i="4"/>
  <c r="AL28" i="4" s="1"/>
  <c r="BH28" i="4" s="1"/>
  <c r="AM24" i="4"/>
  <c r="AL24" i="4" s="1"/>
  <c r="BH24" i="4" s="1"/>
  <c r="T634" i="8"/>
  <c r="AP164" i="4"/>
  <c r="AO164" i="4" s="1"/>
  <c r="N322" i="8"/>
  <c r="AD150" i="4"/>
  <c r="D43" i="4"/>
  <c r="AV43" i="4" s="1"/>
  <c r="AW43" i="4"/>
  <c r="H502" i="8"/>
  <c r="H505" i="8" s="1"/>
  <c r="AE158" i="4"/>
  <c r="BA158" i="4" s="1"/>
  <c r="K490" i="8"/>
  <c r="AK157" i="4"/>
  <c r="BG157" i="4" s="1"/>
  <c r="W103" i="6"/>
  <c r="W106" i="6" s="1"/>
  <c r="AQ12" i="4"/>
  <c r="BM12" i="4" s="1"/>
  <c r="DA12" i="4" s="1"/>
  <c r="W60" i="6"/>
  <c r="W63" i="6" s="1"/>
  <c r="AQ10" i="4"/>
  <c r="BM10" i="4" s="1"/>
  <c r="DA10" i="4" s="1"/>
  <c r="T56" i="7"/>
  <c r="T59" i="7" s="1"/>
  <c r="AN30" i="4"/>
  <c r="BJ30" i="4" s="1"/>
  <c r="D56" i="4"/>
  <c r="AV56" i="4" s="1"/>
  <c r="AW56" i="4"/>
  <c r="D61" i="4"/>
  <c r="D118" i="4"/>
  <c r="AV118" i="4" s="1"/>
  <c r="AW118" i="4"/>
  <c r="D108" i="4"/>
  <c r="AY136" i="4"/>
  <c r="T280" i="6"/>
  <c r="AP118" i="4"/>
  <c r="Q241" i="6"/>
  <c r="AJ108" i="4"/>
  <c r="AI108" i="4" s="1"/>
  <c r="BE108" i="4" s="1"/>
  <c r="AJ104" i="4"/>
  <c r="AI104" i="4" s="1"/>
  <c r="BE104" i="4" s="1"/>
  <c r="AJ100" i="4"/>
  <c r="AI100" i="4" s="1"/>
  <c r="BE100" i="4" s="1"/>
  <c r="AJ107" i="4"/>
  <c r="AI107" i="4" s="1"/>
  <c r="BE107" i="4" s="1"/>
  <c r="AJ103" i="4"/>
  <c r="AI103" i="4" s="1"/>
  <c r="BE103" i="4" s="1"/>
  <c r="Q517" i="8"/>
  <c r="AJ159" i="4"/>
  <c r="AI159" i="4" s="1"/>
  <c r="Q140" i="8"/>
  <c r="AJ50" i="4"/>
  <c r="H283" i="7"/>
  <c r="AG154" i="4"/>
  <c r="AF154" i="4" s="1"/>
  <c r="AG153" i="4"/>
  <c r="AF153" i="4" s="1"/>
  <c r="BB153" i="4" s="1"/>
  <c r="Y98" i="4"/>
  <c r="Y99" i="4"/>
  <c r="AU99" i="4" s="1"/>
  <c r="BW99" i="4" s="1"/>
  <c r="Y96" i="4"/>
  <c r="AU96" i="4" s="1"/>
  <c r="BW96" i="4" s="1"/>
  <c r="Y97" i="4"/>
  <c r="D5" i="4"/>
  <c r="AV5" i="4" s="1"/>
  <c r="AW5" i="4"/>
  <c r="AB94" i="4"/>
  <c r="AX94" i="4" s="1"/>
  <c r="CB94" i="4" s="1"/>
  <c r="AB93" i="4"/>
  <c r="AX93" i="4" s="1"/>
  <c r="CB93" i="4" s="1"/>
  <c r="AB95" i="4"/>
  <c r="AX95" i="4" s="1"/>
  <c r="CB95" i="4" s="1"/>
  <c r="N133" i="6"/>
  <c r="AD16" i="4"/>
  <c r="AC16" i="4" s="1"/>
  <c r="AD15" i="4"/>
  <c r="AC15" i="4" s="1"/>
  <c r="AD14" i="4"/>
  <c r="AD17" i="4"/>
  <c r="AC17" i="4" s="1"/>
  <c r="AD13" i="4"/>
  <c r="W192" i="8"/>
  <c r="AS115" i="4"/>
  <c r="AR115" i="4" s="1"/>
  <c r="AS111" i="4"/>
  <c r="AR111" i="4" s="1"/>
  <c r="AS114" i="4"/>
  <c r="AR114" i="4" s="1"/>
  <c r="AS110" i="4"/>
  <c r="AR110" i="4" s="1"/>
  <c r="AS117" i="4"/>
  <c r="AR117" i="4" s="1"/>
  <c r="AS113" i="4"/>
  <c r="AR113" i="4" s="1"/>
  <c r="AS109" i="4"/>
  <c r="AR109" i="4" s="1"/>
  <c r="AS116" i="4"/>
  <c r="AR116" i="4" s="1"/>
  <c r="AS112" i="4"/>
  <c r="AR112" i="4" s="1"/>
  <c r="W152" i="4"/>
  <c r="W151" i="4"/>
  <c r="BK119" i="4"/>
  <c r="BK41" i="4"/>
  <c r="D125" i="4"/>
  <c r="BB149" i="4"/>
  <c r="BF30" i="4"/>
  <c r="G120" i="4"/>
  <c r="V117" i="4"/>
  <c r="V123" i="4"/>
  <c r="BN123" i="4" s="1"/>
  <c r="BO123" i="4"/>
  <c r="DB123" i="4" s="1"/>
  <c r="AI91" i="4"/>
  <c r="BE91" i="4" s="1"/>
  <c r="BF91" i="4"/>
  <c r="CM91" i="4" s="1"/>
  <c r="G59" i="4"/>
  <c r="AI129" i="4"/>
  <c r="BE129" i="4" s="1"/>
  <c r="BF129" i="4"/>
  <c r="G154" i="4"/>
  <c r="J34" i="4"/>
  <c r="BL104" i="4"/>
  <c r="CW104" i="4" s="1"/>
  <c r="S104" i="4"/>
  <c r="BK104" i="4" s="1"/>
  <c r="AR108" i="4"/>
  <c r="BN108" i="4" s="1"/>
  <c r="BO108" i="4"/>
  <c r="DB108" i="4" s="1"/>
  <c r="G22" i="4"/>
  <c r="AF13" i="4"/>
  <c r="BB13" i="4" s="1"/>
  <c r="BC13" i="4"/>
  <c r="CH13" i="4" s="1"/>
  <c r="BI55" i="4"/>
  <c r="P55" i="4"/>
  <c r="BH55" i="4" s="1"/>
  <c r="M67" i="4"/>
  <c r="M65" i="4"/>
  <c r="M126" i="4"/>
  <c r="G134" i="4"/>
  <c r="G139" i="4"/>
  <c r="V95" i="4"/>
  <c r="V166" i="4"/>
  <c r="H166" i="7"/>
  <c r="AG90" i="4"/>
  <c r="AF90" i="4" s="1"/>
  <c r="AG44" i="4"/>
  <c r="AF44" i="4" s="1"/>
  <c r="BB44" i="4" s="1"/>
  <c r="AG40" i="4"/>
  <c r="AF40" i="4" s="1"/>
  <c r="BB40" i="4" s="1"/>
  <c r="AG43" i="4"/>
  <c r="AF43" i="4" s="1"/>
  <c r="BB43" i="4" s="1"/>
  <c r="AG39" i="4"/>
  <c r="AF39" i="4" s="1"/>
  <c r="AG42" i="4"/>
  <c r="AF42" i="4" s="1"/>
  <c r="BB42" i="4" s="1"/>
  <c r="AG38" i="4"/>
  <c r="AF38" i="4" s="1"/>
  <c r="BB38" i="4" s="1"/>
  <c r="AG41" i="4"/>
  <c r="AF41" i="4" s="1"/>
  <c r="BB41" i="4" s="1"/>
  <c r="E174" i="6"/>
  <c r="AA89" i="4"/>
  <c r="Z89" i="4" s="1"/>
  <c r="AA28" i="4"/>
  <c r="Z28" i="4" s="1"/>
  <c r="AA26" i="4"/>
  <c r="Z26" i="4" s="1"/>
  <c r="AA24" i="4"/>
  <c r="AA22" i="4"/>
  <c r="Z22" i="4" s="1"/>
  <c r="AA27" i="4"/>
  <c r="Z27" i="4" s="1"/>
  <c r="AA25" i="4"/>
  <c r="Z25" i="4" s="1"/>
  <c r="AA23" i="4"/>
  <c r="Z23" i="4" s="1"/>
  <c r="AA21" i="4"/>
  <c r="Z21" i="4" s="1"/>
  <c r="N202" i="6"/>
  <c r="AD105" i="4"/>
  <c r="AC105" i="4" s="1"/>
  <c r="AY105" i="4" s="1"/>
  <c r="AD101" i="4"/>
  <c r="AC101" i="4" s="1"/>
  <c r="AD106" i="4"/>
  <c r="AC106" i="4" s="1"/>
  <c r="AY106" i="4" s="1"/>
  <c r="AD102" i="4"/>
  <c r="AC102" i="4" s="1"/>
  <c r="AY102" i="4" s="1"/>
  <c r="T166" i="8"/>
  <c r="AP51" i="4"/>
  <c r="Q530" i="8"/>
  <c r="AJ160" i="4"/>
  <c r="AI160" i="4" s="1"/>
  <c r="K93" i="4"/>
  <c r="K95" i="4"/>
  <c r="K94" i="4"/>
  <c r="N146" i="6"/>
  <c r="AD19" i="4"/>
  <c r="E120" i="6"/>
  <c r="AA18" i="4"/>
  <c r="Q504" i="8"/>
  <c r="AJ158" i="4"/>
  <c r="AI158" i="4" s="1"/>
  <c r="H270" i="7"/>
  <c r="AG152" i="4"/>
  <c r="AF152" i="4" s="1"/>
  <c r="BB152" i="4" s="1"/>
  <c r="AG151" i="4"/>
  <c r="AF151" i="4" s="1"/>
  <c r="BB151" i="4" s="1"/>
  <c r="E283" i="7"/>
  <c r="AA154" i="4"/>
  <c r="Z154" i="4" s="1"/>
  <c r="AA153" i="4"/>
  <c r="Z153" i="4" s="1"/>
  <c r="Q152" i="4"/>
  <c r="P152" i="4" s="1"/>
  <c r="Q151" i="4"/>
  <c r="P151" i="4" s="1"/>
  <c r="N161" i="6"/>
  <c r="AD20" i="4"/>
  <c r="D47" i="4"/>
  <c r="T205" i="8"/>
  <c r="AP141" i="4"/>
  <c r="AO141" i="4" s="1"/>
  <c r="AP137" i="4"/>
  <c r="AO137" i="4" s="1"/>
  <c r="BK137" i="4" s="1"/>
  <c r="AP140" i="4"/>
  <c r="AO140" i="4" s="1"/>
  <c r="BK140" i="4" s="1"/>
  <c r="AP136" i="4"/>
  <c r="AO136" i="4" s="1"/>
  <c r="BK136" i="4" s="1"/>
  <c r="AP132" i="4"/>
  <c r="AO132" i="4" s="1"/>
  <c r="AP139" i="4"/>
  <c r="AO139" i="4" s="1"/>
  <c r="AP135" i="4"/>
  <c r="AO135" i="4" s="1"/>
  <c r="AP142" i="4"/>
  <c r="AO142" i="4" s="1"/>
  <c r="BK142" i="4" s="1"/>
  <c r="AP138" i="4"/>
  <c r="AO138" i="4" s="1"/>
  <c r="AP134" i="4"/>
  <c r="AO134" i="4" s="1"/>
  <c r="W174" i="6"/>
  <c r="AS89" i="4"/>
  <c r="AR89" i="4" s="1"/>
  <c r="AS28" i="4"/>
  <c r="AR28" i="4" s="1"/>
  <c r="AS26" i="4"/>
  <c r="AR26" i="4" s="1"/>
  <c r="BN26" i="4" s="1"/>
  <c r="AS24" i="4"/>
  <c r="AR24" i="4" s="1"/>
  <c r="AS22" i="4"/>
  <c r="AR22" i="4" s="1"/>
  <c r="BN22" i="4" s="1"/>
  <c r="AS27" i="4"/>
  <c r="AR27" i="4" s="1"/>
  <c r="AS25" i="4"/>
  <c r="AR25" i="4" s="1"/>
  <c r="BN25" i="4" s="1"/>
  <c r="AS23" i="4"/>
  <c r="AR23" i="4" s="1"/>
  <c r="BN23" i="4" s="1"/>
  <c r="AS21" i="4"/>
  <c r="AR21" i="4" s="1"/>
  <c r="BN21" i="4" s="1"/>
  <c r="E387" i="8"/>
  <c r="AA155" i="4"/>
  <c r="Z155" i="4" s="1"/>
  <c r="E348" i="8"/>
  <c r="AA133" i="4"/>
  <c r="T127" i="8"/>
  <c r="AP59" i="4"/>
  <c r="AO59" i="4" s="1"/>
  <c r="BK59" i="4" s="1"/>
  <c r="AP55" i="4"/>
  <c r="AO55" i="4" s="1"/>
  <c r="BK55" i="4" s="1"/>
  <c r="AP58" i="4"/>
  <c r="AO58" i="4" s="1"/>
  <c r="BK58" i="4" s="1"/>
  <c r="AP57" i="4"/>
  <c r="AO57" i="4" s="1"/>
  <c r="AP56" i="4"/>
  <c r="AO56" i="4" s="1"/>
  <c r="BK56" i="4" s="1"/>
  <c r="T161" i="6"/>
  <c r="AP20" i="4"/>
  <c r="E218" i="7"/>
  <c r="AA127" i="4"/>
  <c r="Z127" i="4" s="1"/>
  <c r="AA126" i="4"/>
  <c r="Z126" i="4" s="1"/>
  <c r="AA125" i="4"/>
  <c r="Z125" i="4" s="1"/>
  <c r="AA128" i="4"/>
  <c r="Z128" i="4" s="1"/>
  <c r="AA124" i="4"/>
  <c r="Z124" i="4" s="1"/>
  <c r="V156" i="4"/>
  <c r="N502" i="8"/>
  <c r="N505" i="8" s="1"/>
  <c r="AB158" i="4"/>
  <c r="W57" i="8"/>
  <c r="AQ46" i="4"/>
  <c r="BM46" i="4" s="1"/>
  <c r="T529" i="8"/>
  <c r="AN160" i="4"/>
  <c r="BJ160" i="4" s="1"/>
  <c r="T386" i="8"/>
  <c r="AN155" i="4"/>
  <c r="BJ155" i="4" s="1"/>
  <c r="N77" i="7"/>
  <c r="N80" i="7" s="1"/>
  <c r="AB31" i="4"/>
  <c r="AX31" i="4" s="1"/>
  <c r="T77" i="7"/>
  <c r="T80" i="7" s="1"/>
  <c r="AN31" i="4"/>
  <c r="BJ31" i="4" s="1"/>
  <c r="V160" i="4"/>
  <c r="H541" i="8"/>
  <c r="H544" i="8" s="1"/>
  <c r="AE161" i="4"/>
  <c r="BA161" i="4" s="1"/>
  <c r="D67" i="4"/>
  <c r="D122" i="4"/>
  <c r="AV122" i="4" s="1"/>
  <c r="AW122" i="4"/>
  <c r="BX122" i="4" s="1"/>
  <c r="D145" i="4"/>
  <c r="AV145" i="4" s="1"/>
  <c r="D103" i="4"/>
  <c r="BA10" i="4"/>
  <c r="CG10" i="4" s="1"/>
  <c r="AX10" i="4"/>
  <c r="CB10" i="4" s="1"/>
  <c r="BK100" i="4"/>
  <c r="BK28" i="4"/>
  <c r="BB119" i="4"/>
  <c r="BB22" i="4"/>
  <c r="BG32" i="4"/>
  <c r="BK40" i="4"/>
  <c r="D126" i="4"/>
  <c r="V161" i="4"/>
  <c r="BG151" i="4"/>
  <c r="D148" i="4"/>
  <c r="T152" i="4"/>
  <c r="T151" i="4"/>
  <c r="D134" i="4"/>
  <c r="AV134" i="4" s="1"/>
  <c r="AW134" i="4"/>
  <c r="D142" i="4"/>
  <c r="AV142" i="4" s="1"/>
  <c r="AW142" i="4"/>
  <c r="D141" i="4"/>
  <c r="AV141" i="4" s="1"/>
  <c r="AW141" i="4"/>
  <c r="BE167" i="4"/>
  <c r="BH58" i="4"/>
  <c r="V155" i="4"/>
  <c r="V158" i="4"/>
  <c r="BB125" i="4"/>
  <c r="BE136" i="4"/>
  <c r="D165" i="4"/>
  <c r="AV165" i="4" s="1"/>
  <c r="AW165" i="4"/>
  <c r="V79" i="7"/>
  <c r="W31" i="4"/>
  <c r="V31" i="4" s="1"/>
  <c r="D21" i="4"/>
  <c r="W516" i="8"/>
  <c r="AQ159" i="4"/>
  <c r="BM159" i="4" s="1"/>
  <c r="BI42" i="4"/>
  <c r="BI44" i="4"/>
  <c r="V116" i="4"/>
  <c r="BO121" i="4"/>
  <c r="DB121" i="4" s="1"/>
  <c r="V121" i="4"/>
  <c r="BN121" i="4" s="1"/>
  <c r="BL128" i="4"/>
  <c r="CW128" i="4" s="1"/>
  <c r="BC104" i="4"/>
  <c r="CH104" i="4" s="1"/>
  <c r="M97" i="4"/>
  <c r="AU98" i="4"/>
  <c r="BW98" i="4" s="1"/>
  <c r="V106" i="4"/>
  <c r="BN106" i="4" s="1"/>
  <c r="BO106" i="4"/>
  <c r="DB106" i="4" s="1"/>
  <c r="BL120" i="4"/>
  <c r="BC43" i="4"/>
  <c r="BL28" i="4"/>
  <c r="CW28" i="4" s="1"/>
  <c r="V125" i="4"/>
  <c r="BO41" i="4"/>
  <c r="V41" i="4"/>
  <c r="BN41" i="4" s="1"/>
  <c r="BO43" i="4"/>
  <c r="V43" i="4"/>
  <c r="BN43" i="4" s="1"/>
  <c r="BD96" i="4"/>
  <c r="CL96" i="4" s="1"/>
  <c r="S99" i="4"/>
  <c r="BF167" i="4"/>
  <c r="AZ56" i="4"/>
  <c r="BC102" i="4"/>
  <c r="CH102" i="4" s="1"/>
  <c r="AL18" i="4"/>
  <c r="BH18" i="4" s="1"/>
  <c r="BI18" i="4"/>
  <c r="CR18" i="4" s="1"/>
  <c r="BI105" i="4"/>
  <c r="CR105" i="4" s="1"/>
  <c r="BF136" i="4"/>
  <c r="V153" i="4"/>
  <c r="BC119" i="4"/>
  <c r="CH119" i="4" s="1"/>
  <c r="V119" i="4"/>
  <c r="BN119" i="4" s="1"/>
  <c r="BO119" i="4"/>
  <c r="DB119" i="4" s="1"/>
  <c r="BG98" i="4"/>
  <c r="CQ98" i="4" s="1"/>
  <c r="AZ148" i="4"/>
  <c r="BM96" i="4"/>
  <c r="DA96" i="4" s="1"/>
  <c r="V131" i="4"/>
  <c r="BN131" i="4" s="1"/>
  <c r="BO131" i="4"/>
  <c r="DB131" i="4" s="1"/>
  <c r="BC27" i="4"/>
  <c r="CH27" i="4" s="1"/>
  <c r="BF41" i="4"/>
  <c r="BO103" i="4"/>
  <c r="DB103" i="4" s="1"/>
  <c r="BI25" i="4"/>
  <c r="CR25" i="4" s="1"/>
  <c r="D94" i="4"/>
  <c r="BL166" i="4"/>
  <c r="V93" i="4"/>
  <c r="BG93" i="4"/>
  <c r="CQ93" i="4" s="1"/>
  <c r="V168" i="4"/>
  <c r="D158" i="4"/>
  <c r="H348" i="8"/>
  <c r="AG133" i="4"/>
  <c r="N595" i="8"/>
  <c r="AD163" i="4"/>
  <c r="AC163" i="4" s="1"/>
  <c r="T283" i="7"/>
  <c r="AP153" i="4"/>
  <c r="AP154" i="4"/>
  <c r="N179" i="8"/>
  <c r="AD65" i="4"/>
  <c r="AC65" i="4" s="1"/>
  <c r="AY65" i="4" s="1"/>
  <c r="AD61" i="4"/>
  <c r="AC61" i="4" s="1"/>
  <c r="AD64" i="4"/>
  <c r="AC64" i="4" s="1"/>
  <c r="AY64" i="4" s="1"/>
  <c r="AD60" i="4"/>
  <c r="AC60" i="4" s="1"/>
  <c r="AY60" i="4" s="1"/>
  <c r="AD67" i="4"/>
  <c r="AC67" i="4" s="1"/>
  <c r="AY67" i="4" s="1"/>
  <c r="AD63" i="4"/>
  <c r="AC63" i="4" s="1"/>
  <c r="AD66" i="4"/>
  <c r="AC66" i="4" s="1"/>
  <c r="AY66" i="4" s="1"/>
  <c r="AD62" i="4"/>
  <c r="AC62" i="4" s="1"/>
  <c r="AY62" i="4" s="1"/>
  <c r="N166" i="8"/>
  <c r="AD51" i="4"/>
  <c r="K270" i="8"/>
  <c r="AM129" i="4"/>
  <c r="W58" i="7"/>
  <c r="AS30" i="4"/>
  <c r="AR30" i="4" s="1"/>
  <c r="N634" i="8"/>
  <c r="AD164" i="4"/>
  <c r="AC164" i="4" s="1"/>
  <c r="Q595" i="8"/>
  <c r="AJ163" i="4"/>
  <c r="AI163" i="4" s="1"/>
  <c r="W634" i="8"/>
  <c r="AS164" i="4"/>
  <c r="AR164" i="4" s="1"/>
  <c r="D44" i="4"/>
  <c r="AV44" i="4" s="1"/>
  <c r="AW44" i="4"/>
  <c r="W528" i="8"/>
  <c r="W531" i="8" s="1"/>
  <c r="AQ160" i="4"/>
  <c r="BM160" i="4" s="1"/>
  <c r="N490" i="8"/>
  <c r="AB157" i="4"/>
  <c r="AX157" i="4" s="1"/>
  <c r="T502" i="8"/>
  <c r="T505" i="8" s="1"/>
  <c r="AN158" i="4"/>
  <c r="BJ158" i="4" s="1"/>
  <c r="N386" i="8"/>
  <c r="AB155" i="4"/>
  <c r="AX155" i="4" s="1"/>
  <c r="K81" i="6"/>
  <c r="K84" i="6" s="1"/>
  <c r="AK11" i="4"/>
  <c r="BG11" i="4" s="1"/>
  <c r="CQ11" i="4" s="1"/>
  <c r="Q104" i="6"/>
  <c r="AH12" i="4"/>
  <c r="BD12" i="4" s="1"/>
  <c r="CL12" i="4" s="1"/>
  <c r="D25" i="4"/>
  <c r="E192" i="8"/>
  <c r="AA115" i="4"/>
  <c r="Z115" i="4" s="1"/>
  <c r="AA111" i="4"/>
  <c r="Z111" i="4" s="1"/>
  <c r="AA114" i="4"/>
  <c r="Z114" i="4" s="1"/>
  <c r="AA110" i="4"/>
  <c r="Z110" i="4" s="1"/>
  <c r="AA117" i="4"/>
  <c r="Z117" i="4" s="1"/>
  <c r="AA113" i="4"/>
  <c r="Z113" i="4" s="1"/>
  <c r="AA109" i="4"/>
  <c r="Z109" i="4" s="1"/>
  <c r="AA116" i="4"/>
  <c r="Z116" i="4" s="1"/>
  <c r="AA112" i="4"/>
  <c r="Z112" i="4" s="1"/>
  <c r="D19" i="4"/>
  <c r="W127" i="8"/>
  <c r="AS59" i="4"/>
  <c r="AS57" i="4"/>
  <c r="AS55" i="4"/>
  <c r="AS58" i="4"/>
  <c r="AS56" i="4"/>
  <c r="W322" i="8"/>
  <c r="AS150" i="4"/>
  <c r="H179" i="8"/>
  <c r="AG64" i="4"/>
  <c r="AF64" i="4" s="1"/>
  <c r="AG60" i="4"/>
  <c r="AF60" i="4" s="1"/>
  <c r="BB60" i="4" s="1"/>
  <c r="AG67" i="4"/>
  <c r="AF67" i="4" s="1"/>
  <c r="BB67" i="4" s="1"/>
  <c r="AG63" i="4"/>
  <c r="AF63" i="4" s="1"/>
  <c r="BB63" i="4" s="1"/>
  <c r="AG66" i="4"/>
  <c r="AF66" i="4" s="1"/>
  <c r="AG62" i="4"/>
  <c r="AF62" i="4" s="1"/>
  <c r="BB62" i="4" s="1"/>
  <c r="AG65" i="4"/>
  <c r="AF65" i="4" s="1"/>
  <c r="BB65" i="4" s="1"/>
  <c r="AG61" i="4"/>
  <c r="AF61" i="4" s="1"/>
  <c r="BB61" i="4" s="1"/>
  <c r="H595" i="8"/>
  <c r="AG163" i="4"/>
  <c r="AF163" i="4" s="1"/>
  <c r="K127" i="7"/>
  <c r="AM36" i="4"/>
  <c r="AL36" i="4" s="1"/>
  <c r="AM35" i="4"/>
  <c r="AL35" i="4" s="1"/>
  <c r="AM34" i="4"/>
  <c r="AM37" i="4"/>
  <c r="AL37" i="4" s="1"/>
  <c r="AM33" i="4"/>
  <c r="T140" i="8"/>
  <c r="AP50" i="4"/>
  <c r="H140" i="8"/>
  <c r="AG50" i="4"/>
  <c r="N127" i="7"/>
  <c r="AD37" i="4"/>
  <c r="AC37" i="4" s="1"/>
  <c r="AD33" i="4"/>
  <c r="AC33" i="4" s="1"/>
  <c r="AD36" i="4"/>
  <c r="AC36" i="4" s="1"/>
  <c r="AD35" i="4"/>
  <c r="AC35" i="4" s="1"/>
  <c r="AD34" i="4"/>
  <c r="AC34" i="4" s="1"/>
  <c r="AY34" i="4" s="1"/>
  <c r="E127" i="7"/>
  <c r="AA36" i="4"/>
  <c r="Z36" i="4" s="1"/>
  <c r="AA34" i="4"/>
  <c r="Z34" i="4" s="1"/>
  <c r="AA37" i="4"/>
  <c r="Z37" i="4" s="1"/>
  <c r="AA33" i="4"/>
  <c r="Z33" i="4" s="1"/>
  <c r="AA35" i="4"/>
  <c r="Z35" i="4" s="1"/>
  <c r="N120" i="6"/>
  <c r="AD18" i="4"/>
  <c r="D48" i="4"/>
  <c r="T322" i="8"/>
  <c r="AP150" i="4"/>
  <c r="W127" i="7"/>
  <c r="AS37" i="4"/>
  <c r="AR37" i="4" s="1"/>
  <c r="AS35" i="4"/>
  <c r="AR35" i="4" s="1"/>
  <c r="AS33" i="4"/>
  <c r="AS36" i="4"/>
  <c r="AR36" i="4" s="1"/>
  <c r="AS34" i="4"/>
  <c r="H161" i="6"/>
  <c r="AG20" i="4"/>
  <c r="D155" i="4"/>
  <c r="T205" i="7"/>
  <c r="AP97" i="4"/>
  <c r="AO97" i="4" s="1"/>
  <c r="AP96" i="4"/>
  <c r="AO96" i="4" s="1"/>
  <c r="AP99" i="4"/>
  <c r="AO99" i="4" s="1"/>
  <c r="AP98" i="4"/>
  <c r="AO98" i="4" s="1"/>
  <c r="K270" i="7"/>
  <c r="AM152" i="4"/>
  <c r="AL152" i="4" s="1"/>
  <c r="AM151" i="4"/>
  <c r="AL151" i="4" s="1"/>
  <c r="Q254" i="6"/>
  <c r="AJ145" i="4"/>
  <c r="AI145" i="4" s="1"/>
  <c r="BE145" i="4" s="1"/>
  <c r="AJ119" i="4"/>
  <c r="AI119" i="4" s="1"/>
  <c r="AJ144" i="4"/>
  <c r="AI144" i="4" s="1"/>
  <c r="BE144" i="4" s="1"/>
  <c r="AJ120" i="4"/>
  <c r="AI120" i="4" s="1"/>
  <c r="BE120" i="4" s="1"/>
  <c r="N254" i="6"/>
  <c r="AD145" i="4"/>
  <c r="AC145" i="4" s="1"/>
  <c r="AY145" i="4" s="1"/>
  <c r="AD144" i="4"/>
  <c r="AC144" i="4" s="1"/>
  <c r="AD120" i="4"/>
  <c r="AC120" i="4" s="1"/>
  <c r="AD119" i="4"/>
  <c r="AC119" i="4" s="1"/>
  <c r="AY119" i="4" s="1"/>
  <c r="N556" i="8"/>
  <c r="AD162" i="4"/>
  <c r="Q556" i="8"/>
  <c r="AJ162" i="4"/>
  <c r="T179" i="8"/>
  <c r="AP67" i="4"/>
  <c r="AO67" i="4" s="1"/>
  <c r="AP63" i="4"/>
  <c r="AO63" i="4" s="1"/>
  <c r="BK63" i="4" s="1"/>
  <c r="AP66" i="4"/>
  <c r="AO66" i="4" s="1"/>
  <c r="BK66" i="4" s="1"/>
  <c r="AP62" i="4"/>
  <c r="AO62" i="4" s="1"/>
  <c r="AP65" i="4"/>
  <c r="AO65" i="4" s="1"/>
  <c r="AP61" i="4"/>
  <c r="AO61" i="4" s="1"/>
  <c r="BK61" i="4" s="1"/>
  <c r="AP64" i="4"/>
  <c r="AO64" i="4" s="1"/>
  <c r="BK64" i="4" s="1"/>
  <c r="AP60" i="4"/>
  <c r="AO60" i="4" s="1"/>
  <c r="H634" i="8"/>
  <c r="AG164" i="4"/>
  <c r="AF164" i="4" s="1"/>
  <c r="H293" i="6"/>
  <c r="AG122" i="4"/>
  <c r="AF122" i="4" s="1"/>
  <c r="BB122" i="4" s="1"/>
  <c r="AG121" i="4"/>
  <c r="AF121" i="4" s="1"/>
  <c r="AG123" i="4"/>
  <c r="AF123" i="4" s="1"/>
  <c r="BB123" i="4" s="1"/>
  <c r="AB99" i="4"/>
  <c r="AX99" i="4" s="1"/>
  <c r="CB99" i="4" s="1"/>
  <c r="AB96" i="4"/>
  <c r="AX96" i="4" s="1"/>
  <c r="CB96" i="4" s="1"/>
  <c r="AB98" i="4"/>
  <c r="AX98" i="4" s="1"/>
  <c r="CB98" i="4" s="1"/>
  <c r="AB97" i="4"/>
  <c r="AX97" i="4" s="1"/>
  <c r="N166" i="7"/>
  <c r="AD41" i="4"/>
  <c r="AC41" i="4" s="1"/>
  <c r="AY41" i="4" s="1"/>
  <c r="AD90" i="4"/>
  <c r="AC90" i="4" s="1"/>
  <c r="AY90" i="4" s="1"/>
  <c r="AD44" i="4"/>
  <c r="AC44" i="4" s="1"/>
  <c r="AY44" i="4" s="1"/>
  <c r="AD40" i="4"/>
  <c r="AC40" i="4" s="1"/>
  <c r="AY40" i="4" s="1"/>
  <c r="AD43" i="4"/>
  <c r="AC43" i="4" s="1"/>
  <c r="AY43" i="4" s="1"/>
  <c r="AD39" i="4"/>
  <c r="AC39" i="4" s="1"/>
  <c r="AY39" i="4" s="1"/>
  <c r="AD42" i="4"/>
  <c r="AC42" i="4" s="1"/>
  <c r="AY42" i="4" s="1"/>
  <c r="AD38" i="4"/>
  <c r="AC38" i="4" s="1"/>
  <c r="T283" i="8"/>
  <c r="AP130" i="4"/>
  <c r="D33" i="4"/>
  <c r="Q166" i="8"/>
  <c r="AJ51" i="4"/>
  <c r="Q322" i="8"/>
  <c r="AJ150" i="4"/>
  <c r="H556" i="8"/>
  <c r="AG162" i="4"/>
  <c r="W205" i="7"/>
  <c r="AS99" i="4"/>
  <c r="AR99" i="4" s="1"/>
  <c r="AS97" i="4"/>
  <c r="AR97" i="4" s="1"/>
  <c r="AS98" i="4"/>
  <c r="AR98" i="4" s="1"/>
  <c r="AS96" i="4"/>
  <c r="AR96" i="4" s="1"/>
  <c r="D38" i="4"/>
  <c r="AV38" i="4" s="1"/>
  <c r="AW38" i="4"/>
  <c r="D39" i="4"/>
  <c r="AV39" i="4" s="1"/>
  <c r="AW39" i="4"/>
  <c r="H56" i="8"/>
  <c r="H59" i="8" s="1"/>
  <c r="AE46" i="4"/>
  <c r="BA46" i="4" s="1"/>
  <c r="H385" i="8"/>
  <c r="H388" i="8" s="1"/>
  <c r="AE155" i="4"/>
  <c r="BA155" i="4" s="1"/>
  <c r="H516" i="8"/>
  <c r="AE159" i="4"/>
  <c r="BA159" i="4" s="1"/>
  <c r="N100" i="8"/>
  <c r="AB48" i="4"/>
  <c r="AX48" i="4" s="1"/>
  <c r="N476" i="8"/>
  <c r="N479" i="8" s="1"/>
  <c r="AB156" i="4"/>
  <c r="AX156" i="4" s="1"/>
  <c r="Q78" i="8"/>
  <c r="AH47" i="4"/>
  <c r="BD47" i="4" s="1"/>
  <c r="T541" i="8"/>
  <c r="T544" i="8" s="1"/>
  <c r="AN161" i="4"/>
  <c r="BJ161" i="4" s="1"/>
  <c r="T476" i="8"/>
  <c r="T479" i="8" s="1"/>
  <c r="AN156" i="4"/>
  <c r="BJ156" i="4" s="1"/>
  <c r="E100" i="7"/>
  <c r="Y32" i="4"/>
  <c r="AU32" i="4" s="1"/>
  <c r="AU31" i="4"/>
  <c r="N268" i="7"/>
  <c r="N271" i="7" s="1"/>
  <c r="AB152" i="4"/>
  <c r="AX152" i="4" s="1"/>
  <c r="AB151" i="4"/>
  <c r="AX151" i="4" s="1"/>
  <c r="K60" i="6"/>
  <c r="K63" i="6" s="1"/>
  <c r="AK10" i="4"/>
  <c r="BG10" i="4" s="1"/>
  <c r="CQ10" i="4" s="1"/>
  <c r="Q82" i="6"/>
  <c r="AH11" i="4"/>
  <c r="BD11" i="4" s="1"/>
  <c r="CL11" i="4" s="1"/>
  <c r="T81" i="6"/>
  <c r="T84" i="6" s="1"/>
  <c r="AN11" i="4"/>
  <c r="BJ11" i="4" s="1"/>
  <c r="CV11" i="4" s="1"/>
  <c r="Q77" i="7"/>
  <c r="Q80" i="7" s="1"/>
  <c r="AH31" i="4"/>
  <c r="BD31" i="4" s="1"/>
  <c r="D57" i="4"/>
  <c r="AV57" i="4" s="1"/>
  <c r="AW57" i="4"/>
  <c r="D55" i="4"/>
  <c r="AV55" i="4" s="1"/>
  <c r="AW55" i="4"/>
  <c r="D62" i="4"/>
  <c r="D60" i="4"/>
  <c r="D50" i="4"/>
  <c r="D89" i="4"/>
  <c r="D123" i="4"/>
  <c r="AV123" i="4" s="1"/>
  <c r="AW123" i="4"/>
  <c r="BX123" i="4" s="1"/>
  <c r="D120" i="4"/>
  <c r="AV120" i="4" s="1"/>
  <c r="AW120" i="4"/>
  <c r="D107" i="4"/>
  <c r="BB24" i="4"/>
  <c r="BA11" i="4"/>
  <c r="CG11" i="4" s="1"/>
  <c r="G144" i="4"/>
  <c r="BK120" i="4"/>
  <c r="V159" i="4"/>
  <c r="BJ46" i="4"/>
  <c r="BK141" i="4"/>
  <c r="BK43" i="4"/>
  <c r="D124" i="4"/>
  <c r="D127" i="4"/>
  <c r="D130" i="4"/>
  <c r="AV130" i="4" s="1"/>
  <c r="AW130" i="4"/>
  <c r="AY148" i="4"/>
  <c r="D116" i="4"/>
  <c r="D149" i="4"/>
  <c r="AV149" i="4" s="1"/>
  <c r="AW149" i="4"/>
  <c r="J117" i="4"/>
  <c r="D136" i="4"/>
  <c r="AV136" i="4" s="1"/>
  <c r="AW136" i="4"/>
  <c r="P167" i="4"/>
  <c r="P166" i="4"/>
  <c r="AX158" i="4"/>
  <c r="G33" i="4"/>
  <c r="S60" i="4"/>
  <c r="BE139" i="4"/>
  <c r="D167" i="4"/>
  <c r="AV167" i="4" s="1"/>
  <c r="AW167" i="4"/>
  <c r="D154" i="4"/>
  <c r="D28" i="4"/>
  <c r="T489" i="8"/>
  <c r="T492" i="8" s="1"/>
  <c r="AN157" i="4"/>
  <c r="BJ157" i="4" s="1"/>
  <c r="G205" i="7"/>
  <c r="K97" i="4"/>
  <c r="K96" i="4"/>
  <c r="K99" i="4"/>
  <c r="K98" i="4"/>
  <c r="G58" i="8"/>
  <c r="K46" i="4"/>
  <c r="J46" i="4" s="1"/>
  <c r="BI39" i="4"/>
  <c r="BI90" i="4"/>
  <c r="BO122" i="4"/>
  <c r="DB122" i="4" s="1"/>
  <c r="V122" i="4"/>
  <c r="BN122" i="4" s="1"/>
  <c r="BC103" i="4"/>
  <c r="CH103" i="4" s="1"/>
  <c r="BC108" i="4"/>
  <c r="CH108" i="4" s="1"/>
  <c r="M98" i="4"/>
  <c r="AU97" i="4"/>
  <c r="BO101" i="4"/>
  <c r="DB101" i="4" s="1"/>
  <c r="V101" i="4"/>
  <c r="BN101" i="4" s="1"/>
  <c r="BL144" i="4"/>
  <c r="CW144" i="4" s="1"/>
  <c r="V127" i="4"/>
  <c r="V126" i="4"/>
  <c r="BO38" i="4"/>
  <c r="V38" i="4"/>
  <c r="BN38" i="4" s="1"/>
  <c r="BO40" i="4"/>
  <c r="V40" i="4"/>
  <c r="BN40" i="4" s="1"/>
  <c r="V89" i="4"/>
  <c r="S96" i="4"/>
  <c r="BC126" i="4"/>
  <c r="BC125" i="4"/>
  <c r="BF165" i="4"/>
  <c r="BF168" i="4"/>
  <c r="AR20" i="4"/>
  <c r="BN20" i="4" s="1"/>
  <c r="BO20" i="4"/>
  <c r="DB20" i="4" s="1"/>
  <c r="BL107" i="4"/>
  <c r="CW107" i="4" s="1"/>
  <c r="BO118" i="4"/>
  <c r="BC51" i="4"/>
  <c r="BI57" i="4"/>
  <c r="BI56" i="4"/>
  <c r="V148" i="4"/>
  <c r="BC131" i="4"/>
  <c r="CH131" i="4" s="1"/>
  <c r="BC14" i="4"/>
  <c r="CH14" i="4" s="1"/>
  <c r="BF40" i="4"/>
  <c r="BN107" i="4"/>
  <c r="BI102" i="4"/>
  <c r="CR102" i="4" s="1"/>
  <c r="BF141" i="4"/>
  <c r="BF140" i="4"/>
  <c r="V154" i="4"/>
  <c r="BC120" i="4"/>
  <c r="BO120" i="4"/>
  <c r="V120" i="4"/>
  <c r="BN120" i="4" s="1"/>
  <c r="BG99" i="4"/>
  <c r="CQ99" i="4" s="1"/>
  <c r="BM99" i="4"/>
  <c r="DA99" i="4" s="1"/>
  <c r="V147" i="4"/>
  <c r="BN147" i="4" s="1"/>
  <c r="BO147" i="4"/>
  <c r="DB147" i="4" s="1"/>
  <c r="BC24" i="4"/>
  <c r="CH24" i="4" s="1"/>
  <c r="BC22" i="4"/>
  <c r="CH22" i="4" s="1"/>
  <c r="BF43" i="4"/>
  <c r="BN103" i="4"/>
  <c r="BA99" i="4"/>
  <c r="CG99" i="4" s="1"/>
  <c r="AL20" i="4"/>
  <c r="BH20" i="4" s="1"/>
  <c r="BI20" i="4"/>
  <c r="CR20" i="4" s="1"/>
  <c r="D95" i="4"/>
  <c r="AZ124" i="4"/>
  <c r="CC124" i="4" s="1"/>
  <c r="AZ60" i="4"/>
  <c r="AZ62" i="4"/>
  <c r="BL40" i="4"/>
  <c r="BL38" i="4"/>
  <c r="V94" i="4"/>
  <c r="AZ117" i="4"/>
  <c r="V165" i="4"/>
  <c r="E491" i="8"/>
  <c r="AA157" i="4"/>
  <c r="Z157" i="4" s="1"/>
  <c r="W595" i="8"/>
  <c r="AS163" i="4"/>
  <c r="AR163" i="4" s="1"/>
  <c r="E322" i="8"/>
  <c r="AA150" i="4"/>
  <c r="D4" i="4"/>
  <c r="AV4" i="4" s="1"/>
  <c r="AW4" i="4"/>
  <c r="BX4" i="4" s="1"/>
  <c r="Q205" i="7"/>
  <c r="AJ98" i="4"/>
  <c r="AI98" i="4" s="1"/>
  <c r="AJ96" i="4"/>
  <c r="AI96" i="4" s="1"/>
  <c r="AJ99" i="4"/>
  <c r="AI99" i="4" s="1"/>
  <c r="AJ97" i="4"/>
  <c r="AI97" i="4" s="1"/>
  <c r="H582" i="8"/>
  <c r="AG166" i="4"/>
  <c r="AF166" i="4" s="1"/>
  <c r="AG169" i="4"/>
  <c r="AF169" i="4" s="1"/>
  <c r="AG165" i="4"/>
  <c r="AF165" i="4" s="1"/>
  <c r="BB165" i="4" s="1"/>
  <c r="AG168" i="4"/>
  <c r="AF168" i="4" s="1"/>
  <c r="BB168" i="4" s="1"/>
  <c r="AG167" i="4"/>
  <c r="AF167" i="4" s="1"/>
  <c r="BB167" i="4" s="1"/>
  <c r="W283" i="7"/>
  <c r="AS154" i="4"/>
  <c r="AR154" i="4" s="1"/>
  <c r="AS153" i="4"/>
  <c r="AR153" i="4" s="1"/>
  <c r="W283" i="8"/>
  <c r="AS130" i="4"/>
  <c r="Y95" i="4"/>
  <c r="AU95" i="4" s="1"/>
  <c r="BW95" i="4" s="1"/>
  <c r="Y93" i="4"/>
  <c r="AU93" i="4" s="1"/>
  <c r="BW93" i="4" s="1"/>
  <c r="Y94" i="4"/>
  <c r="AU94" i="4" s="1"/>
  <c r="BW94" i="4" s="1"/>
  <c r="Q179" i="8"/>
  <c r="AJ66" i="4"/>
  <c r="AI66" i="4" s="1"/>
  <c r="BE66" i="4" s="1"/>
  <c r="AJ64" i="4"/>
  <c r="AI64" i="4" s="1"/>
  <c r="BE64" i="4" s="1"/>
  <c r="AJ62" i="4"/>
  <c r="AI62" i="4" s="1"/>
  <c r="BE62" i="4" s="1"/>
  <c r="AJ60" i="4"/>
  <c r="AI60" i="4" s="1"/>
  <c r="BE60" i="4" s="1"/>
  <c r="AJ67" i="4"/>
  <c r="AI67" i="4" s="1"/>
  <c r="AJ65" i="4"/>
  <c r="AI65" i="4" s="1"/>
  <c r="AJ63" i="4"/>
  <c r="AI63" i="4" s="1"/>
  <c r="BE63" i="4" s="1"/>
  <c r="AJ61" i="4"/>
  <c r="AI61" i="4" s="1"/>
  <c r="BE61" i="4" s="1"/>
  <c r="K205" i="8"/>
  <c r="AM142" i="4"/>
  <c r="AL142" i="4" s="1"/>
  <c r="AM138" i="4"/>
  <c r="AL138" i="4" s="1"/>
  <c r="BH138" i="4" s="1"/>
  <c r="AM134" i="4"/>
  <c r="AL134" i="4" s="1"/>
  <c r="BH134" i="4" s="1"/>
  <c r="AM141" i="4"/>
  <c r="AL141" i="4" s="1"/>
  <c r="BH141" i="4" s="1"/>
  <c r="AM137" i="4"/>
  <c r="AL137" i="4" s="1"/>
  <c r="BH137" i="4" s="1"/>
  <c r="AM140" i="4"/>
  <c r="AL140" i="4" s="1"/>
  <c r="BH140" i="4" s="1"/>
  <c r="AM136" i="4"/>
  <c r="AL136" i="4" s="1"/>
  <c r="BH136" i="4" s="1"/>
  <c r="AM132" i="4"/>
  <c r="AL132" i="4" s="1"/>
  <c r="BH132" i="4" s="1"/>
  <c r="AM139" i="4"/>
  <c r="AL139" i="4" s="1"/>
  <c r="AM135" i="4"/>
  <c r="AL135" i="4" s="1"/>
  <c r="W166" i="8"/>
  <c r="AS51" i="4"/>
  <c r="K231" i="7"/>
  <c r="AM149" i="4"/>
  <c r="AL149" i="4" s="1"/>
  <c r="BH149" i="4" s="1"/>
  <c r="AM148" i="4"/>
  <c r="AL148" i="4" s="1"/>
  <c r="H205" i="8"/>
  <c r="AG142" i="4"/>
  <c r="AF142" i="4" s="1"/>
  <c r="BB142" i="4" s="1"/>
  <c r="AG138" i="4"/>
  <c r="AF138" i="4" s="1"/>
  <c r="BB138" i="4" s="1"/>
  <c r="AG134" i="4"/>
  <c r="AF134" i="4" s="1"/>
  <c r="AG141" i="4"/>
  <c r="AF141" i="4" s="1"/>
  <c r="BB141" i="4" s="1"/>
  <c r="AG137" i="4"/>
  <c r="AF137" i="4" s="1"/>
  <c r="AG140" i="4"/>
  <c r="AF140" i="4" s="1"/>
  <c r="BB140" i="4" s="1"/>
  <c r="AG136" i="4"/>
  <c r="AF136" i="4" s="1"/>
  <c r="BB136" i="4" s="1"/>
  <c r="AG132" i="4"/>
  <c r="AF132" i="4" s="1"/>
  <c r="BB132" i="4" s="1"/>
  <c r="AG139" i="4"/>
  <c r="AF139" i="4" s="1"/>
  <c r="AG135" i="4"/>
  <c r="AF135" i="4" s="1"/>
  <c r="T231" i="7"/>
  <c r="AP149" i="4"/>
  <c r="AO149" i="4" s="1"/>
  <c r="AP148" i="4"/>
  <c r="AO148" i="4" s="1"/>
  <c r="BK148" i="4" s="1"/>
  <c r="D161" i="4"/>
  <c r="W244" i="7"/>
  <c r="AS95" i="4"/>
  <c r="AR95" i="4" s="1"/>
  <c r="AS93" i="4"/>
  <c r="AR93" i="4" s="1"/>
  <c r="AS94" i="4"/>
  <c r="AR94" i="4" s="1"/>
  <c r="Q293" i="6"/>
  <c r="AJ123" i="4"/>
  <c r="AI123" i="4" s="1"/>
  <c r="BE123" i="4" s="1"/>
  <c r="AJ121" i="4"/>
  <c r="AI121" i="4" s="1"/>
  <c r="AJ122" i="4"/>
  <c r="AI122" i="4" s="1"/>
  <c r="W270" i="7"/>
  <c r="AS152" i="4"/>
  <c r="AR152" i="4" s="1"/>
  <c r="AS151" i="4"/>
  <c r="AR151" i="4" s="1"/>
  <c r="E608" i="8"/>
  <c r="AA170" i="4"/>
  <c r="Z170" i="4" s="1"/>
  <c r="E99" i="8"/>
  <c r="E102" i="8" s="1"/>
  <c r="Y48" i="4"/>
  <c r="AU48" i="4" s="1"/>
  <c r="E57" i="8"/>
  <c r="Y46" i="4"/>
  <c r="AU46" i="4" s="1"/>
  <c r="K477" i="8"/>
  <c r="AK156" i="4"/>
  <c r="BG156" i="4" s="1"/>
  <c r="H489" i="8"/>
  <c r="H492" i="8" s="1"/>
  <c r="AE157" i="4"/>
  <c r="BA157" i="4" s="1"/>
  <c r="K515" i="8"/>
  <c r="K518" i="8" s="1"/>
  <c r="AK159" i="4"/>
  <c r="BG159" i="4" s="1"/>
  <c r="BF161" i="4"/>
  <c r="W489" i="8"/>
  <c r="W492" i="8" s="1"/>
  <c r="AQ157" i="4"/>
  <c r="BM157" i="4" s="1"/>
  <c r="H57" i="7"/>
  <c r="AE30" i="4"/>
  <c r="BA30" i="4" s="1"/>
  <c r="D58" i="4"/>
  <c r="AV58" i="4" s="1"/>
  <c r="AW58" i="4"/>
  <c r="D63" i="4"/>
  <c r="Q127" i="8"/>
  <c r="AJ58" i="4"/>
  <c r="AI58" i="4" s="1"/>
  <c r="BE58" i="4" s="1"/>
  <c r="AJ56" i="4"/>
  <c r="AI56" i="4" s="1"/>
  <c r="AJ59" i="4"/>
  <c r="AI59" i="4" s="1"/>
  <c r="BE59" i="4" s="1"/>
  <c r="AJ57" i="4"/>
  <c r="AI57" i="4" s="1"/>
  <c r="BE57" i="4" s="1"/>
  <c r="AJ55" i="4"/>
  <c r="AI55" i="4" s="1"/>
  <c r="BE55" i="4" s="1"/>
  <c r="N283" i="8"/>
  <c r="AD130" i="4"/>
  <c r="W179" i="8"/>
  <c r="AS67" i="4"/>
  <c r="AR67" i="4" s="1"/>
  <c r="BN67" i="4" s="1"/>
  <c r="AS65" i="4"/>
  <c r="AR65" i="4" s="1"/>
  <c r="BN65" i="4" s="1"/>
  <c r="AS63" i="4"/>
  <c r="AR63" i="4" s="1"/>
  <c r="BN63" i="4" s="1"/>
  <c r="AS61" i="4"/>
  <c r="AR61" i="4" s="1"/>
  <c r="BN61" i="4" s="1"/>
  <c r="AS66" i="4"/>
  <c r="AR66" i="4" s="1"/>
  <c r="AS64" i="4"/>
  <c r="AR64" i="4" s="1"/>
  <c r="AS62" i="4"/>
  <c r="AR62" i="4" s="1"/>
  <c r="BN62" i="4" s="1"/>
  <c r="AS60" i="4"/>
  <c r="AR60" i="4" s="1"/>
  <c r="BN60" i="4" s="1"/>
  <c r="H205" i="7"/>
  <c r="AG98" i="4"/>
  <c r="AF98" i="4" s="1"/>
  <c r="AG97" i="4"/>
  <c r="AF97" i="4" s="1"/>
  <c r="AG96" i="4"/>
  <c r="AF96" i="4" s="1"/>
  <c r="AG99" i="4"/>
  <c r="AF99" i="4" s="1"/>
  <c r="Q218" i="7"/>
  <c r="AJ127" i="4"/>
  <c r="AI127" i="4" s="1"/>
  <c r="BE127" i="4" s="1"/>
  <c r="AJ125" i="4"/>
  <c r="AI125" i="4" s="1"/>
  <c r="BE125" i="4" s="1"/>
  <c r="AJ128" i="4"/>
  <c r="AI128" i="4" s="1"/>
  <c r="BE128" i="4" s="1"/>
  <c r="AJ126" i="4"/>
  <c r="AI126" i="4" s="1"/>
  <c r="AJ124" i="4"/>
  <c r="AI124" i="4" s="1"/>
  <c r="BE124" i="4" s="1"/>
  <c r="N174" i="6"/>
  <c r="AD28" i="4"/>
  <c r="AC28" i="4" s="1"/>
  <c r="AY28" i="4" s="1"/>
  <c r="AD24" i="4"/>
  <c r="AC24" i="4" s="1"/>
  <c r="AY24" i="4" s="1"/>
  <c r="AD27" i="4"/>
  <c r="AC27" i="4" s="1"/>
  <c r="AY27" i="4" s="1"/>
  <c r="AD23" i="4"/>
  <c r="AC23" i="4" s="1"/>
  <c r="AD89" i="4"/>
  <c r="AC89" i="4" s="1"/>
  <c r="AY89" i="4" s="1"/>
  <c r="AD26" i="4"/>
  <c r="AC26" i="4" s="1"/>
  <c r="AY26" i="4" s="1"/>
  <c r="AD22" i="4"/>
  <c r="AC22" i="4" s="1"/>
  <c r="AD25" i="4"/>
  <c r="AC25" i="4" s="1"/>
  <c r="AY25" i="4" s="1"/>
  <c r="AD21" i="4"/>
  <c r="AC21" i="4" s="1"/>
  <c r="AY21" i="4" s="1"/>
  <c r="E241" i="6"/>
  <c r="AA100" i="4"/>
  <c r="AA103" i="4"/>
  <c r="Z103" i="4" s="1"/>
  <c r="AA107" i="4"/>
  <c r="Z107" i="4" s="1"/>
  <c r="AA108" i="4"/>
  <c r="Z108" i="4" s="1"/>
  <c r="AA104" i="4"/>
  <c r="Z104" i="4" s="1"/>
  <c r="T556" i="8"/>
  <c r="AP162" i="4"/>
  <c r="K133" i="6"/>
  <c r="AM15" i="4"/>
  <c r="AL15" i="4" s="1"/>
  <c r="AM14" i="4"/>
  <c r="AM17" i="4"/>
  <c r="AL17" i="4" s="1"/>
  <c r="AM13" i="4"/>
  <c r="AM16" i="4"/>
  <c r="AL16" i="4" s="1"/>
  <c r="N241" i="6"/>
  <c r="AD108" i="4"/>
  <c r="AC108" i="4" s="1"/>
  <c r="AY108" i="4" s="1"/>
  <c r="AD104" i="4"/>
  <c r="AC104" i="4" s="1"/>
  <c r="AD100" i="4"/>
  <c r="AC100" i="4" s="1"/>
  <c r="AY100" i="4" s="1"/>
  <c r="AD107" i="4"/>
  <c r="AC107" i="4" s="1"/>
  <c r="AY107" i="4" s="1"/>
  <c r="AD103" i="4"/>
  <c r="AC103" i="4" s="1"/>
  <c r="AY103" i="4" s="1"/>
  <c r="N293" i="6"/>
  <c r="AD121" i="4"/>
  <c r="AC121" i="4" s="1"/>
  <c r="AY121" i="4" s="1"/>
  <c r="AD123" i="4"/>
  <c r="AC123" i="4" s="1"/>
  <c r="AY123" i="4" s="1"/>
  <c r="AD122" i="4"/>
  <c r="AC122" i="4" s="1"/>
  <c r="Q270" i="7"/>
  <c r="AJ151" i="4"/>
  <c r="AI151" i="4" s="1"/>
  <c r="AJ152" i="4"/>
  <c r="AI152" i="4" s="1"/>
  <c r="W218" i="7"/>
  <c r="AS128" i="4"/>
  <c r="AR128" i="4" s="1"/>
  <c r="AS126" i="4"/>
  <c r="AR126" i="4" s="1"/>
  <c r="AS124" i="4"/>
  <c r="AR124" i="4" s="1"/>
  <c r="AS127" i="4"/>
  <c r="AR127" i="4" s="1"/>
  <c r="AS125" i="4"/>
  <c r="AR125" i="4" s="1"/>
  <c r="H244" i="7"/>
  <c r="AG94" i="4"/>
  <c r="AF94" i="4" s="1"/>
  <c r="AG93" i="4"/>
  <c r="AF93" i="4" s="1"/>
  <c r="AG95" i="4"/>
  <c r="AF95" i="4" s="1"/>
  <c r="K283" i="7"/>
  <c r="AM154" i="4"/>
  <c r="AL154" i="4" s="1"/>
  <c r="BH154" i="4" s="1"/>
  <c r="AM153" i="4"/>
  <c r="AL153" i="4" s="1"/>
  <c r="BH153" i="4" s="1"/>
  <c r="H96" i="4"/>
  <c r="G96" i="4" s="1"/>
  <c r="H99" i="4"/>
  <c r="G99" i="4" s="1"/>
  <c r="H98" i="4"/>
  <c r="G98" i="4" s="1"/>
  <c r="H97" i="4"/>
  <c r="G97" i="4" s="1"/>
  <c r="E98" i="4"/>
  <c r="E99" i="4"/>
  <c r="E97" i="4"/>
  <c r="Q283" i="7"/>
  <c r="AJ153" i="4"/>
  <c r="AI153" i="4" s="1"/>
  <c r="BE153" i="4" s="1"/>
  <c r="AJ154" i="4"/>
  <c r="AI154" i="4" s="1"/>
  <c r="BE154" i="4" s="1"/>
  <c r="N306" i="6"/>
  <c r="AD147" i="4"/>
  <c r="AC147" i="4" s="1"/>
  <c r="AY147" i="4" s="1"/>
  <c r="AD131" i="4"/>
  <c r="AC131" i="4" s="1"/>
  <c r="AY131" i="4" s="1"/>
  <c r="AD146" i="4"/>
  <c r="AC146" i="4" s="1"/>
  <c r="Q120" i="6"/>
  <c r="AJ18" i="4"/>
  <c r="Q634" i="8"/>
  <c r="AJ164" i="4"/>
  <c r="AI164" i="4" s="1"/>
  <c r="E504" i="8"/>
  <c r="AA158" i="4"/>
  <c r="Z158" i="4" s="1"/>
  <c r="D157" i="4"/>
  <c r="AW157" i="4"/>
  <c r="N283" i="7"/>
  <c r="AD153" i="4"/>
  <c r="AC153" i="4" s="1"/>
  <c r="AY153" i="4" s="1"/>
  <c r="AD154" i="4"/>
  <c r="AC154" i="4" s="1"/>
  <c r="H146" i="6"/>
  <c r="AG19" i="4"/>
  <c r="T146" i="6"/>
  <c r="AP19" i="4"/>
  <c r="K218" i="7"/>
  <c r="AM126" i="4"/>
  <c r="AL126" i="4" s="1"/>
  <c r="BH126" i="4" s="1"/>
  <c r="AM125" i="4"/>
  <c r="AL125" i="4" s="1"/>
  <c r="BH125" i="4" s="1"/>
  <c r="AM128" i="4"/>
  <c r="AL128" i="4" s="1"/>
  <c r="BH128" i="4" s="1"/>
  <c r="AM124" i="4"/>
  <c r="AL124" i="4" s="1"/>
  <c r="AM127" i="4"/>
  <c r="AL127" i="4" s="1"/>
  <c r="T244" i="7"/>
  <c r="AP93" i="4"/>
  <c r="AO93" i="4" s="1"/>
  <c r="AP95" i="4"/>
  <c r="AO95" i="4" s="1"/>
  <c r="AP94" i="4"/>
  <c r="AO94" i="4" s="1"/>
  <c r="Q231" i="7"/>
  <c r="AJ149" i="4"/>
  <c r="AI149" i="4" s="1"/>
  <c r="BE149" i="4" s="1"/>
  <c r="AJ148" i="4"/>
  <c r="AI148" i="4" s="1"/>
  <c r="BE148" i="4" s="1"/>
  <c r="W133" i="6"/>
  <c r="AS16" i="4"/>
  <c r="AR16" i="4" s="1"/>
  <c r="AS14" i="4"/>
  <c r="AS17" i="4"/>
  <c r="AR17" i="4" s="1"/>
  <c r="AS15" i="4"/>
  <c r="AR15" i="4" s="1"/>
  <c r="AS13" i="4"/>
  <c r="J205" i="7"/>
  <c r="Q98" i="4"/>
  <c r="Q97" i="4"/>
  <c r="Q96" i="4"/>
  <c r="Q99" i="4"/>
  <c r="E530" i="8"/>
  <c r="AA160" i="4"/>
  <c r="Z160" i="4" s="1"/>
  <c r="D32" i="4"/>
  <c r="K283" i="8"/>
  <c r="AM130" i="4"/>
  <c r="Q491" i="8"/>
  <c r="AJ157" i="4"/>
  <c r="AI157" i="4" s="1"/>
  <c r="T348" i="8"/>
  <c r="AP133" i="4"/>
  <c r="E146" i="6"/>
  <c r="AA19" i="4"/>
  <c r="Z19" i="4" s="1"/>
  <c r="H127" i="7"/>
  <c r="AG36" i="4"/>
  <c r="AF36" i="4" s="1"/>
  <c r="AG35" i="4"/>
  <c r="AF35" i="4" s="1"/>
  <c r="AG34" i="4"/>
  <c r="AF34" i="4" s="1"/>
  <c r="AG37" i="4"/>
  <c r="AF37" i="4" s="1"/>
  <c r="AG33" i="4"/>
  <c r="AF33" i="4" s="1"/>
  <c r="BB33" i="4" s="1"/>
  <c r="Q306" i="6"/>
  <c r="AJ147" i="4"/>
  <c r="AI147" i="4" s="1"/>
  <c r="BE147" i="4" s="1"/>
  <c r="AJ131" i="4"/>
  <c r="AI131" i="4" s="1"/>
  <c r="BE131" i="4" s="1"/>
  <c r="AJ146" i="4"/>
  <c r="AI146" i="4" s="1"/>
  <c r="BE146" i="4" s="1"/>
  <c r="E166" i="8"/>
  <c r="AA51" i="4"/>
  <c r="K192" i="8"/>
  <c r="AM114" i="4"/>
  <c r="AL114" i="4" s="1"/>
  <c r="AM110" i="4"/>
  <c r="AL110" i="4" s="1"/>
  <c r="AM117" i="4"/>
  <c r="AL117" i="4" s="1"/>
  <c r="BH117" i="4" s="1"/>
  <c r="AM113" i="4"/>
  <c r="AL113" i="4" s="1"/>
  <c r="AM109" i="4"/>
  <c r="AL109" i="4" s="1"/>
  <c r="AM116" i="4"/>
  <c r="AL116" i="4" s="1"/>
  <c r="BH116" i="4" s="1"/>
  <c r="AM112" i="4"/>
  <c r="AL112" i="4" s="1"/>
  <c r="AM115" i="4"/>
  <c r="AL115" i="4" s="1"/>
  <c r="AM111" i="4"/>
  <c r="AL111" i="4" s="1"/>
  <c r="Q348" i="8"/>
  <c r="AJ133" i="4"/>
  <c r="K179" i="8"/>
  <c r="AM64" i="4"/>
  <c r="AL64" i="4" s="1"/>
  <c r="BH64" i="4" s="1"/>
  <c r="AM60" i="4"/>
  <c r="AL60" i="4" s="1"/>
  <c r="BH60" i="4" s="1"/>
  <c r="AM67" i="4"/>
  <c r="AL67" i="4" s="1"/>
  <c r="BH67" i="4" s="1"/>
  <c r="AM63" i="4"/>
  <c r="AL63" i="4" s="1"/>
  <c r="BH63" i="4" s="1"/>
  <c r="AM66" i="4"/>
  <c r="AL66" i="4" s="1"/>
  <c r="BH66" i="4" s="1"/>
  <c r="AM62" i="4"/>
  <c r="AL62" i="4" s="1"/>
  <c r="BH62" i="4" s="1"/>
  <c r="AM65" i="4"/>
  <c r="AL65" i="4" s="1"/>
  <c r="BH65" i="4" s="1"/>
  <c r="AM61" i="4"/>
  <c r="AL61" i="4" s="1"/>
  <c r="BH61" i="4" s="1"/>
  <c r="V205" i="7"/>
  <c r="W98" i="4"/>
  <c r="W97" i="4"/>
  <c r="W96" i="4"/>
  <c r="W99" i="4"/>
  <c r="H127" i="8"/>
  <c r="AG56" i="4"/>
  <c r="AF56" i="4" s="1"/>
  <c r="BB56" i="4" s="1"/>
  <c r="AG59" i="4"/>
  <c r="AF59" i="4" s="1"/>
  <c r="BB59" i="4" s="1"/>
  <c r="AG55" i="4"/>
  <c r="AF55" i="4" s="1"/>
  <c r="AG58" i="4"/>
  <c r="AF58" i="4" s="1"/>
  <c r="BB58" i="4" s="1"/>
  <c r="AG57" i="4"/>
  <c r="AF57" i="4" s="1"/>
  <c r="BB57" i="4" s="1"/>
  <c r="T293" i="6"/>
  <c r="AP121" i="4"/>
  <c r="AO121" i="4" s="1"/>
  <c r="BK121" i="4" s="1"/>
  <c r="AP123" i="4"/>
  <c r="AO123" i="4" s="1"/>
  <c r="BK123" i="4" s="1"/>
  <c r="AP122" i="4"/>
  <c r="AO122" i="4" s="1"/>
  <c r="Q202" i="6"/>
  <c r="AJ106" i="4"/>
  <c r="AI106" i="4" s="1"/>
  <c r="BE106" i="4" s="1"/>
  <c r="AJ102" i="4"/>
  <c r="AI102" i="4" s="1"/>
  <c r="BE102" i="4" s="1"/>
  <c r="AJ105" i="4"/>
  <c r="AI105" i="4" s="1"/>
  <c r="BE105" i="4" s="1"/>
  <c r="AJ101" i="4"/>
  <c r="AI101" i="4" s="1"/>
  <c r="Q387" i="8"/>
  <c r="AJ155" i="4"/>
  <c r="AI155" i="4" s="1"/>
  <c r="N270" i="8"/>
  <c r="AD129" i="4"/>
  <c r="Q127" i="7"/>
  <c r="AJ36" i="4"/>
  <c r="AI36" i="4" s="1"/>
  <c r="AJ34" i="4"/>
  <c r="AJ37" i="4"/>
  <c r="AI37" i="4" s="1"/>
  <c r="AJ35" i="4"/>
  <c r="AI35" i="4" s="1"/>
  <c r="AJ33" i="4"/>
  <c r="N348" i="8"/>
  <c r="AD133" i="4"/>
  <c r="K556" i="8"/>
  <c r="AM162" i="4"/>
  <c r="T270" i="8"/>
  <c r="AP129" i="4"/>
  <c r="T120" i="6"/>
  <c r="AP18" i="4"/>
  <c r="E556" i="8"/>
  <c r="AA162" i="4"/>
  <c r="K140" i="8"/>
  <c r="AM50" i="4"/>
  <c r="D159" i="4"/>
  <c r="AV159" i="4" s="1"/>
  <c r="K582" i="8"/>
  <c r="AM166" i="4"/>
  <c r="AL166" i="4" s="1"/>
  <c r="AM169" i="4"/>
  <c r="AL169" i="4" s="1"/>
  <c r="AM165" i="4"/>
  <c r="AL165" i="4" s="1"/>
  <c r="BH165" i="4" s="1"/>
  <c r="AM168" i="4"/>
  <c r="AL168" i="4" s="1"/>
  <c r="BH168" i="4" s="1"/>
  <c r="AM167" i="4"/>
  <c r="AL167" i="4" s="1"/>
  <c r="H280" i="6"/>
  <c r="AG118" i="4"/>
  <c r="E179" i="8"/>
  <c r="AA65" i="4"/>
  <c r="Z65" i="4" s="1"/>
  <c r="AA61" i="4"/>
  <c r="Z61" i="4" s="1"/>
  <c r="AA64" i="4"/>
  <c r="Z64" i="4" s="1"/>
  <c r="AA60" i="4"/>
  <c r="Z60" i="4" s="1"/>
  <c r="AA67" i="4"/>
  <c r="Z67" i="4" s="1"/>
  <c r="AA63" i="4"/>
  <c r="Z63" i="4" s="1"/>
  <c r="AA66" i="4"/>
  <c r="Z66" i="4" s="1"/>
  <c r="AA62" i="4"/>
  <c r="Z62" i="4" s="1"/>
  <c r="N140" i="8"/>
  <c r="AD50" i="4"/>
  <c r="D156" i="4"/>
  <c r="AN151" i="4"/>
  <c r="BJ151" i="4" s="1"/>
  <c r="AN152" i="4"/>
  <c r="BJ152" i="4" s="1"/>
  <c r="Q244" i="7"/>
  <c r="AJ94" i="4"/>
  <c r="AI94" i="4" s="1"/>
  <c r="BE94" i="4" s="1"/>
  <c r="AJ95" i="4"/>
  <c r="AI95" i="4" s="1"/>
  <c r="AJ93" i="4"/>
  <c r="AI93" i="4" s="1"/>
  <c r="BE93" i="4" s="1"/>
  <c r="Q174" i="6"/>
  <c r="AJ27" i="4"/>
  <c r="AJ25" i="4"/>
  <c r="AJ23" i="4"/>
  <c r="AJ21" i="4"/>
  <c r="AJ89" i="4"/>
  <c r="AJ28" i="4"/>
  <c r="AJ26" i="4"/>
  <c r="AJ24" i="4"/>
  <c r="AJ22" i="4"/>
  <c r="K58" i="7"/>
  <c r="AM30" i="4"/>
  <c r="AL30" i="4" s="1"/>
  <c r="D34" i="4"/>
  <c r="AV34" i="4" s="1"/>
  <c r="AW34" i="4"/>
  <c r="E543" i="8"/>
  <c r="AA161" i="4"/>
  <c r="Z161" i="4" s="1"/>
  <c r="W79" i="7"/>
  <c r="AS31" i="4"/>
  <c r="AR31" i="4" s="1"/>
  <c r="K244" i="7"/>
  <c r="AM94" i="4"/>
  <c r="AL94" i="4" s="1"/>
  <c r="AM93" i="4"/>
  <c r="AL93" i="4" s="1"/>
  <c r="AM95" i="4"/>
  <c r="AL95" i="4" s="1"/>
  <c r="D40" i="4"/>
  <c r="AV40" i="4" s="1"/>
  <c r="AW40" i="4"/>
  <c r="D41" i="4"/>
  <c r="AV41" i="4" s="1"/>
  <c r="AW41" i="4"/>
  <c r="N56" i="8"/>
  <c r="N59" i="8" s="1"/>
  <c r="AB46" i="4"/>
  <c r="AX46" i="4" s="1"/>
  <c r="Q99" i="8"/>
  <c r="Q102" i="8" s="1"/>
  <c r="AH48" i="4"/>
  <c r="BD48" i="4" s="1"/>
  <c r="H476" i="8"/>
  <c r="H479" i="8" s="1"/>
  <c r="AE156" i="4"/>
  <c r="BA156" i="4" s="1"/>
  <c r="H529" i="8"/>
  <c r="AE160" i="4"/>
  <c r="BA160" i="4" s="1"/>
  <c r="Q56" i="8"/>
  <c r="Q59" i="8" s="1"/>
  <c r="AH46" i="4"/>
  <c r="BD46" i="4" s="1"/>
  <c r="W386" i="8"/>
  <c r="AQ155" i="4"/>
  <c r="BM155" i="4" s="1"/>
  <c r="W542" i="8"/>
  <c r="AQ161" i="4"/>
  <c r="BM161" i="4" s="1"/>
  <c r="N516" i="8"/>
  <c r="AB159" i="4"/>
  <c r="AX159" i="4" s="1"/>
  <c r="E57" i="7"/>
  <c r="Y30" i="4"/>
  <c r="AU30" i="4" s="1"/>
  <c r="H78" i="7"/>
  <c r="AE31" i="4"/>
  <c r="BA31" i="4" s="1"/>
  <c r="N100" i="7"/>
  <c r="AB32" i="4"/>
  <c r="AX32" i="4" s="1"/>
  <c r="N57" i="7"/>
  <c r="AB30" i="4"/>
  <c r="AX30" i="4" s="1"/>
  <c r="Q100" i="7"/>
  <c r="AH32" i="4"/>
  <c r="BD32" i="4" s="1"/>
  <c r="K103" i="6"/>
  <c r="K106" i="6" s="1"/>
  <c r="AK12" i="4"/>
  <c r="BG12" i="4" s="1"/>
  <c r="CQ12" i="4" s="1"/>
  <c r="T104" i="6"/>
  <c r="AN12" i="4"/>
  <c r="BJ12" i="4" s="1"/>
  <c r="CV12" i="4" s="1"/>
  <c r="N81" i="6"/>
  <c r="N84" i="6" s="1"/>
  <c r="AB11" i="4"/>
  <c r="AX11" i="4" s="1"/>
  <c r="CB11" i="4" s="1"/>
  <c r="W100" i="7"/>
  <c r="AQ32" i="4"/>
  <c r="BM32" i="4" s="1"/>
  <c r="V157" i="4"/>
  <c r="D59" i="4"/>
  <c r="AV59" i="4" s="1"/>
  <c r="AW59" i="4"/>
  <c r="D66" i="4"/>
  <c r="D65" i="4"/>
  <c r="D49" i="4"/>
  <c r="AV49" i="4" s="1"/>
  <c r="AW49" i="4"/>
  <c r="BX49" i="4" s="1"/>
  <c r="D26" i="4"/>
  <c r="AV26" i="4" s="1"/>
  <c r="D144" i="4"/>
  <c r="D104" i="4"/>
  <c r="BH104" i="4"/>
  <c r="BN28" i="4"/>
  <c r="AX12" i="4"/>
  <c r="CB12" i="4" s="1"/>
  <c r="AY23" i="4"/>
  <c r="BB102" i="4"/>
  <c r="BN19" i="4"/>
  <c r="BH26" i="4"/>
  <c r="BB108" i="4"/>
  <c r="BE122" i="4"/>
  <c r="BA12" i="4"/>
  <c r="CG12" i="4" s="1"/>
  <c r="BJ10" i="4"/>
  <c r="CV10" i="4" s="1"/>
  <c r="BA32" i="4"/>
  <c r="BK138" i="4"/>
  <c r="BK132" i="4"/>
  <c r="BH127" i="4"/>
  <c r="AY124" i="4"/>
  <c r="AY127" i="4"/>
  <c r="D128" i="4"/>
  <c r="AV128" i="4" s="1"/>
  <c r="AW128" i="4"/>
  <c r="BX128" i="4" s="1"/>
  <c r="AY140" i="4"/>
  <c r="D117" i="4"/>
  <c r="AW117" i="4"/>
  <c r="D138" i="4"/>
  <c r="AV138" i="4" s="1"/>
  <c r="AW138" i="4"/>
  <c r="D137" i="4"/>
  <c r="AV137" i="4" s="1"/>
  <c r="AW137" i="4"/>
  <c r="K542" i="8"/>
  <c r="AK161" i="4"/>
  <c r="BG161" i="4" s="1"/>
  <c r="AY56" i="4"/>
  <c r="AY38" i="4"/>
  <c r="AY168" i="4"/>
  <c r="S62" i="4"/>
  <c r="S128" i="4"/>
  <c r="BK128" i="4" s="1"/>
  <c r="D166" i="4"/>
  <c r="AV166" i="4" s="1"/>
  <c r="AW166" i="4"/>
  <c r="P44" i="4"/>
  <c r="BH44" i="4" s="1"/>
  <c r="P42" i="4"/>
  <c r="BH42" i="4" s="1"/>
  <c r="D153" i="4"/>
  <c r="AV153" i="4" s="1"/>
  <c r="D27" i="4"/>
  <c r="AW27" i="4"/>
  <c r="BX27" i="4" s="1"/>
  <c r="P79" i="7"/>
  <c r="N31" i="4"/>
  <c r="M31" i="4" s="1"/>
  <c r="D23" i="4"/>
  <c r="AV23" i="4" s="1"/>
  <c r="AW23" i="4"/>
  <c r="BX23" i="4" s="1"/>
  <c r="G517" i="8"/>
  <c r="K159" i="4"/>
  <c r="J159" i="4" s="1"/>
  <c r="T30" i="4"/>
  <c r="S30" i="4" s="1"/>
  <c r="BI104" i="4"/>
  <c r="CR104" i="4" s="1"/>
  <c r="BI41" i="4"/>
  <c r="BI43" i="4"/>
  <c r="AZ34" i="4"/>
  <c r="BC107" i="4"/>
  <c r="CH107" i="4" s="1"/>
  <c r="M99" i="4"/>
  <c r="BO105" i="4"/>
  <c r="DB105" i="4" s="1"/>
  <c r="V105" i="4"/>
  <c r="BN105" i="4" s="1"/>
  <c r="BL145" i="4"/>
  <c r="CW145" i="4" s="1"/>
  <c r="BC44" i="4"/>
  <c r="V124" i="4"/>
  <c r="BL92" i="4"/>
  <c r="BO42" i="4"/>
  <c r="V42" i="4"/>
  <c r="BN42" i="4" s="1"/>
  <c r="BO44" i="4"/>
  <c r="V44" i="4"/>
  <c r="BN44" i="4" s="1"/>
  <c r="BO25" i="4"/>
  <c r="DB25" i="4" s="1"/>
  <c r="BO23" i="4"/>
  <c r="DB23" i="4" s="1"/>
  <c r="S97" i="4"/>
  <c r="BC127" i="4"/>
  <c r="CH127" i="4" s="1"/>
  <c r="BC149" i="4"/>
  <c r="BL100" i="4"/>
  <c r="CW100" i="4" s="1"/>
  <c r="BN118" i="4"/>
  <c r="BI58" i="4"/>
  <c r="BO149" i="4"/>
  <c r="V149" i="4"/>
  <c r="BN149" i="4" s="1"/>
  <c r="BC147" i="4"/>
  <c r="CH147" i="4" s="1"/>
  <c r="AZ92" i="4"/>
  <c r="BI106" i="4"/>
  <c r="CR106" i="4" s="1"/>
  <c r="BF108" i="4"/>
  <c r="CM108" i="4" s="1"/>
  <c r="BC123" i="4"/>
  <c r="CH123" i="4" s="1"/>
  <c r="BL140" i="4"/>
  <c r="BF134" i="4"/>
  <c r="BF139" i="4"/>
  <c r="BF63" i="4"/>
  <c r="BC144" i="4"/>
  <c r="CH144" i="4" s="1"/>
  <c r="BO144" i="4"/>
  <c r="DB144" i="4" s="1"/>
  <c r="V144" i="4"/>
  <c r="BN144" i="4" s="1"/>
  <c r="BG96" i="4"/>
  <c r="CQ96" i="4" s="1"/>
  <c r="BM97" i="4"/>
  <c r="V146" i="4"/>
  <c r="BN146" i="4" s="1"/>
  <c r="BO146" i="4"/>
  <c r="DB146" i="4" s="1"/>
  <c r="BC28" i="4"/>
  <c r="CH28" i="4" s="1"/>
  <c r="BC26" i="4"/>
  <c r="CH26" i="4" s="1"/>
  <c r="AZ168" i="4"/>
  <c r="BL101" i="4"/>
  <c r="CW101" i="4" s="1"/>
  <c r="BI28" i="4"/>
  <c r="CR28" i="4" s="1"/>
  <c r="D93" i="4"/>
  <c r="AZ128" i="4"/>
  <c r="CC128" i="4" s="1"/>
  <c r="BL44" i="4"/>
  <c r="AZ140" i="4"/>
  <c r="BG94" i="4"/>
  <c r="CQ94" i="4" s="1"/>
  <c r="T490" i="8"/>
  <c r="W515" i="8"/>
  <c r="W518" i="8" s="1"/>
  <c r="K541" i="8"/>
  <c r="K544" i="8" s="1"/>
  <c r="K529" i="8"/>
  <c r="N541" i="8"/>
  <c r="N544" i="8" s="1"/>
  <c r="T57" i="7"/>
  <c r="W503" i="8"/>
  <c r="W490" i="8"/>
  <c r="H542" i="8"/>
  <c r="W104" i="6"/>
  <c r="T385" i="8"/>
  <c r="T388" i="8" s="1"/>
  <c r="Q57" i="8"/>
  <c r="W99" i="7"/>
  <c r="W102" i="7" s="1"/>
  <c r="Q103" i="6"/>
  <c r="Q106" i="6" s="1"/>
  <c r="V543" i="8"/>
  <c r="S270" i="7"/>
  <c r="S151" i="4"/>
  <c r="S152" i="4"/>
  <c r="P491" i="8"/>
  <c r="M157" i="4"/>
  <c r="P504" i="8"/>
  <c r="M158" i="4"/>
  <c r="J530" i="8"/>
  <c r="P160" i="4"/>
  <c r="V58" i="7"/>
  <c r="V30" i="4"/>
  <c r="P58" i="7"/>
  <c r="M30" i="4"/>
  <c r="BE30" i="4" s="1"/>
  <c r="G478" i="8"/>
  <c r="J156" i="4"/>
  <c r="V504" i="8"/>
  <c r="M79" i="8"/>
  <c r="G47" i="4"/>
  <c r="J504" i="8"/>
  <c r="P158" i="4"/>
  <c r="M517" i="8"/>
  <c r="G159" i="4"/>
  <c r="M101" i="8"/>
  <c r="G48" i="4"/>
  <c r="V101" i="8"/>
  <c r="V48" i="4"/>
  <c r="P517" i="8"/>
  <c r="M159" i="4"/>
  <c r="S387" i="8"/>
  <c r="S155" i="4"/>
  <c r="G387" i="8"/>
  <c r="J155" i="4"/>
  <c r="J101" i="8"/>
  <c r="P48" i="4"/>
  <c r="P543" i="8"/>
  <c r="M161" i="4"/>
  <c r="G58" i="7"/>
  <c r="J30" i="4"/>
  <c r="V517" i="8"/>
  <c r="M58" i="8"/>
  <c r="G46" i="4"/>
  <c r="S101" i="7"/>
  <c r="S32" i="4"/>
  <c r="J58" i="7"/>
  <c r="P30" i="4"/>
  <c r="M608" i="8"/>
  <c r="G170" i="4"/>
  <c r="J491" i="8"/>
  <c r="P157" i="4"/>
  <c r="G79" i="8"/>
  <c r="J47" i="4"/>
  <c r="T503" i="8"/>
  <c r="J543" i="8"/>
  <c r="P161" i="4"/>
  <c r="V608" i="8"/>
  <c r="G608" i="8"/>
  <c r="J170" i="4"/>
  <c r="M58" i="7"/>
  <c r="G30" i="4"/>
  <c r="S530" i="8"/>
  <c r="S160" i="4"/>
  <c r="S79" i="8"/>
  <c r="S47" i="4"/>
  <c r="G543" i="8"/>
  <c r="J161" i="4"/>
  <c r="J387" i="8"/>
  <c r="P155" i="4"/>
  <c r="P101" i="8"/>
  <c r="M48" i="4"/>
  <c r="N385" i="8"/>
  <c r="N388" i="8" s="1"/>
  <c r="H372" i="8"/>
  <c r="H375" i="8" s="1"/>
  <c r="Q81" i="6"/>
  <c r="Q84" i="6" s="1"/>
  <c r="V478" i="8"/>
  <c r="S244" i="7"/>
  <c r="J244" i="7"/>
  <c r="J608" i="8"/>
  <c r="P170" i="4"/>
  <c r="M504" i="8"/>
  <c r="G158" i="4"/>
  <c r="V491" i="8"/>
  <c r="M101" i="7"/>
  <c r="G32" i="4"/>
  <c r="G101" i="7"/>
  <c r="J32" i="4"/>
  <c r="P478" i="8"/>
  <c r="M156" i="4"/>
  <c r="S58" i="8"/>
  <c r="S46" i="4"/>
  <c r="G244" i="7"/>
  <c r="P608" i="8"/>
  <c r="M170" i="4"/>
  <c r="S517" i="8"/>
  <c r="S159" i="4"/>
  <c r="M530" i="8"/>
  <c r="G160" i="4"/>
  <c r="J517" i="8"/>
  <c r="P159" i="4"/>
  <c r="G79" i="7"/>
  <c r="J31" i="4"/>
  <c r="P101" i="7"/>
  <c r="M32" i="4"/>
  <c r="V530" i="8"/>
  <c r="S608" i="8"/>
  <c r="S170" i="4"/>
  <c r="J101" i="7"/>
  <c r="P32" i="4"/>
  <c r="M387" i="8"/>
  <c r="G155" i="4"/>
  <c r="G504" i="8"/>
  <c r="J158" i="4"/>
  <c r="D205" i="7"/>
  <c r="E96" i="4"/>
  <c r="G491" i="8"/>
  <c r="J157" i="4"/>
  <c r="J270" i="7"/>
  <c r="J478" i="8"/>
  <c r="P156" i="4"/>
  <c r="G530" i="8"/>
  <c r="J160" i="4"/>
  <c r="P387" i="8"/>
  <c r="M155" i="4"/>
  <c r="P270" i="7"/>
  <c r="J79" i="8"/>
  <c r="P47" i="4"/>
  <c r="D270" i="7"/>
  <c r="E151" i="4"/>
  <c r="E152" i="4"/>
  <c r="S101" i="8"/>
  <c r="S48" i="4"/>
  <c r="K385" i="8"/>
  <c r="K388" i="8" s="1"/>
  <c r="G101" i="8"/>
  <c r="J48" i="4"/>
  <c r="V79" i="8"/>
  <c r="V47" i="4"/>
  <c r="V270" i="7"/>
  <c r="P79" i="8"/>
  <c r="M47" i="4"/>
  <c r="S543" i="8"/>
  <c r="S161" i="4"/>
  <c r="S504" i="8"/>
  <c r="S158" i="4"/>
  <c r="T82" i="6"/>
  <c r="Q78" i="7"/>
  <c r="J58" i="8"/>
  <c r="P46" i="4"/>
  <c r="J79" i="7"/>
  <c r="P31" i="4"/>
  <c r="BH31" i="4" s="1"/>
  <c r="V58" i="8"/>
  <c r="V46" i="4"/>
  <c r="P58" i="8"/>
  <c r="M46" i="4"/>
  <c r="S491" i="8"/>
  <c r="S157" i="4"/>
  <c r="S79" i="7"/>
  <c r="S31" i="4"/>
  <c r="M491" i="8"/>
  <c r="G157" i="4"/>
  <c r="P530" i="8"/>
  <c r="M160" i="4"/>
  <c r="V387" i="8"/>
  <c r="S478" i="8"/>
  <c r="S156" i="4"/>
  <c r="K82" i="6"/>
  <c r="V62" i="6"/>
  <c r="V10" i="4"/>
  <c r="V83" i="6"/>
  <c r="V11" i="4"/>
  <c r="G62" i="6"/>
  <c r="J10" i="4"/>
  <c r="P62" i="6"/>
  <c r="M10" i="4"/>
  <c r="J105" i="6"/>
  <c r="P12" i="4"/>
  <c r="M105" i="6"/>
  <c r="G12" i="4"/>
  <c r="G83" i="6"/>
  <c r="J11" i="4"/>
  <c r="J83" i="6"/>
  <c r="P11" i="4"/>
  <c r="M62" i="6"/>
  <c r="G10" i="4"/>
  <c r="J62" i="6"/>
  <c r="P10" i="4"/>
  <c r="S105" i="6"/>
  <c r="S12" i="4"/>
  <c r="V105" i="6"/>
  <c r="V12" i="4"/>
  <c r="G105" i="6"/>
  <c r="J12" i="4"/>
  <c r="S62" i="6"/>
  <c r="S10" i="4"/>
  <c r="P105" i="6"/>
  <c r="M12" i="4"/>
  <c r="P83" i="6"/>
  <c r="M11" i="4"/>
  <c r="S83" i="6"/>
  <c r="S11" i="4"/>
  <c r="T103" i="6"/>
  <c r="T106" i="6" s="1"/>
  <c r="D530" i="8"/>
  <c r="D387" i="8"/>
  <c r="D517" i="8"/>
  <c r="D504" i="8"/>
  <c r="D478" i="8"/>
  <c r="D491" i="8"/>
  <c r="D608" i="8"/>
  <c r="D543" i="8"/>
  <c r="N515" i="8"/>
  <c r="N518" i="8" s="1"/>
  <c r="D58" i="8"/>
  <c r="E46" i="4"/>
  <c r="W385" i="8"/>
  <c r="W388" i="8" s="1"/>
  <c r="N477" i="8"/>
  <c r="W359" i="8"/>
  <c r="W362" i="8" s="1"/>
  <c r="T477" i="8"/>
  <c r="H77" i="7"/>
  <c r="H80" i="7" s="1"/>
  <c r="K489" i="8"/>
  <c r="K492" i="8" s="1"/>
  <c r="W61" i="6"/>
  <c r="T100" i="7"/>
  <c r="K99" i="7"/>
  <c r="K102" i="7" s="1"/>
  <c r="H82" i="6"/>
  <c r="Q99" i="7"/>
  <c r="Q102" i="7" s="1"/>
  <c r="N99" i="7"/>
  <c r="N102" i="7" s="1"/>
  <c r="N82" i="6"/>
  <c r="K360" i="8"/>
  <c r="K361" i="8" s="1"/>
  <c r="T242" i="8"/>
  <c r="T245" i="8" s="1"/>
  <c r="W541" i="8"/>
  <c r="W544" i="8" s="1"/>
  <c r="K104" i="6"/>
  <c r="K61" i="6"/>
  <c r="N78" i="7"/>
  <c r="T78" i="7"/>
  <c r="N269" i="7"/>
  <c r="N56" i="7"/>
  <c r="N59" i="7" s="1"/>
  <c r="E56" i="7"/>
  <c r="E59" i="7" s="1"/>
  <c r="E30" i="4"/>
  <c r="H56" i="7"/>
  <c r="H59" i="7" s="1"/>
  <c r="E31" i="4"/>
  <c r="E99" i="7"/>
  <c r="E102" i="7" s="1"/>
  <c r="T359" i="8"/>
  <c r="T362" i="8" s="1"/>
  <c r="T373" i="8"/>
  <c r="T374" i="8" s="1"/>
  <c r="Q77" i="8"/>
  <c r="Q80" i="8" s="1"/>
  <c r="N489" i="8"/>
  <c r="N492" i="8" s="1"/>
  <c r="W529" i="8"/>
  <c r="T515" i="8"/>
  <c r="T518" i="8" s="1"/>
  <c r="W476" i="8"/>
  <c r="W479" i="8" s="1"/>
  <c r="T57" i="8"/>
  <c r="N359" i="8"/>
  <c r="N362" i="8" s="1"/>
  <c r="W56" i="8"/>
  <c r="W59" i="8" s="1"/>
  <c r="T528" i="8"/>
  <c r="T531" i="8" s="1"/>
  <c r="H515" i="8"/>
  <c r="H518" i="8" s="1"/>
  <c r="N242" i="8"/>
  <c r="N245" i="8" s="1"/>
  <c r="T542" i="8"/>
  <c r="K476" i="8"/>
  <c r="K479" i="8" s="1"/>
  <c r="H490" i="8"/>
  <c r="N503" i="8"/>
  <c r="N372" i="8"/>
  <c r="N375" i="8" s="1"/>
  <c r="H477" i="8"/>
  <c r="Q100" i="8"/>
  <c r="N57" i="8"/>
  <c r="H242" i="8"/>
  <c r="H245" i="8" s="1"/>
  <c r="W243" i="8"/>
  <c r="W244" i="8" s="1"/>
  <c r="H528" i="8"/>
  <c r="H531" i="8" s="1"/>
  <c r="K516" i="8"/>
  <c r="E100" i="8"/>
  <c r="E56" i="8"/>
  <c r="E59" i="8" s="1"/>
  <c r="H360" i="8"/>
  <c r="H361" i="8" s="1"/>
  <c r="K242" i="8"/>
  <c r="K245" i="8" s="1"/>
  <c r="N528" i="8"/>
  <c r="N531" i="8" s="1"/>
  <c r="K502" i="8"/>
  <c r="K505" i="8" s="1"/>
  <c r="E77" i="8"/>
  <c r="E80" i="8" s="1"/>
  <c r="N99" i="8"/>
  <c r="N102" i="8" s="1"/>
  <c r="H386" i="8"/>
  <c r="H57" i="8"/>
  <c r="H503" i="8"/>
  <c r="H100" i="8"/>
  <c r="H99" i="8"/>
  <c r="H102" i="8" s="1"/>
  <c r="N318" i="6"/>
  <c r="N319" i="6" s="1"/>
  <c r="N317" i="6"/>
  <c r="N320" i="6" s="1"/>
  <c r="Q372" i="8"/>
  <c r="Q375" i="8" s="1"/>
  <c r="Q373" i="8"/>
  <c r="Q374" i="8" s="1"/>
  <c r="E104" i="6"/>
  <c r="E103" i="6"/>
  <c r="E106" i="6" s="1"/>
  <c r="W607" i="8"/>
  <c r="W606" i="8"/>
  <c r="W609" i="8" s="1"/>
  <c r="Q226" i="6"/>
  <c r="Q229" i="6" s="1"/>
  <c r="Q227" i="6"/>
  <c r="Q228" i="6" s="1"/>
  <c r="T78" i="8"/>
  <c r="T77" i="8"/>
  <c r="T80" i="8" s="1"/>
  <c r="W82" i="6"/>
  <c r="W81" i="6"/>
  <c r="W84" i="6" s="1"/>
  <c r="E82" i="6"/>
  <c r="E81" i="6"/>
  <c r="E84" i="6" s="1"/>
  <c r="Q60" i="6"/>
  <c r="Q63" i="6" s="1"/>
  <c r="Q61" i="6"/>
  <c r="D62" i="6"/>
  <c r="E10" i="4"/>
  <c r="T100" i="8"/>
  <c r="T99" i="8"/>
  <c r="T102" i="8" s="1"/>
  <c r="H103" i="6"/>
  <c r="H106" i="6" s="1"/>
  <c r="H104" i="6"/>
  <c r="Q317" i="6"/>
  <c r="Q320" i="6" s="1"/>
  <c r="Q318" i="6"/>
  <c r="Q319" i="6" s="1"/>
  <c r="E78" i="7"/>
  <c r="E77" i="7"/>
  <c r="E80" i="7" s="1"/>
  <c r="K77" i="8"/>
  <c r="K80" i="8" s="1"/>
  <c r="K78" i="8"/>
  <c r="K607" i="8"/>
  <c r="K606" i="8"/>
  <c r="K609" i="8" s="1"/>
  <c r="N256" i="7"/>
  <c r="N257" i="7" s="1"/>
  <c r="N255" i="7"/>
  <c r="N258" i="7" s="1"/>
  <c r="N103" i="6"/>
  <c r="N106" i="6" s="1"/>
  <c r="N104" i="6"/>
  <c r="E255" i="7"/>
  <c r="E258" i="7" s="1"/>
  <c r="E256" i="7"/>
  <c r="E257" i="7" s="1"/>
  <c r="H606" i="8"/>
  <c r="H609" i="8" s="1"/>
  <c r="H607" i="8"/>
  <c r="H78" i="8"/>
  <c r="H77" i="8"/>
  <c r="H80" i="8" s="1"/>
  <c r="T61" i="6"/>
  <c r="T60" i="6"/>
  <c r="T63" i="6" s="1"/>
  <c r="N606" i="8"/>
  <c r="N609" i="8" s="1"/>
  <c r="N607" i="8"/>
  <c r="K99" i="8"/>
  <c r="K102" i="8" s="1"/>
  <c r="K100" i="8"/>
  <c r="N61" i="6"/>
  <c r="N60" i="6"/>
  <c r="N63" i="6" s="1"/>
  <c r="E203" i="7"/>
  <c r="E206" i="7" s="1"/>
  <c r="E204" i="7"/>
  <c r="N242" i="7"/>
  <c r="N245" i="7" s="1"/>
  <c r="N243" i="7"/>
  <c r="E372" i="8"/>
  <c r="E375" i="8" s="1"/>
  <c r="E373" i="8"/>
  <c r="E374" i="8" s="1"/>
  <c r="N213" i="6"/>
  <c r="N216" i="6" s="1"/>
  <c r="N214" i="6"/>
  <c r="N215" i="6" s="1"/>
  <c r="D83" i="6"/>
  <c r="E11" i="4"/>
  <c r="N227" i="6"/>
  <c r="N228" i="6" s="1"/>
  <c r="N226" i="6"/>
  <c r="N229" i="6" s="1"/>
  <c r="E243" i="7"/>
  <c r="E242" i="7"/>
  <c r="E245" i="7" s="1"/>
  <c r="W372" i="8"/>
  <c r="W375" i="8" s="1"/>
  <c r="W373" i="8"/>
  <c r="W374" i="8" s="1"/>
  <c r="H61" i="6"/>
  <c r="H60" i="6"/>
  <c r="H63" i="6" s="1"/>
  <c r="T268" i="7"/>
  <c r="T271" i="7" s="1"/>
  <c r="T269" i="7"/>
  <c r="K57" i="8"/>
  <c r="K56" i="8"/>
  <c r="K59" i="8" s="1"/>
  <c r="E12" i="4"/>
  <c r="D105" i="6"/>
  <c r="E269" i="7"/>
  <c r="E268" i="7"/>
  <c r="E271" i="7" s="1"/>
  <c r="N78" i="8"/>
  <c r="N77" i="8"/>
  <c r="N80" i="8" s="1"/>
  <c r="W99" i="8"/>
  <c r="W102" i="8" s="1"/>
  <c r="W100" i="8"/>
  <c r="D101" i="8"/>
  <c r="D79" i="8"/>
  <c r="H99" i="7"/>
  <c r="H102" i="7" s="1"/>
  <c r="H100" i="7"/>
  <c r="E60" i="6"/>
  <c r="E63" i="6" s="1"/>
  <c r="E61" i="6"/>
  <c r="W77" i="8"/>
  <c r="W80" i="8" s="1"/>
  <c r="W78" i="8"/>
  <c r="N204" i="7"/>
  <c r="N203" i="7"/>
  <c r="N206" i="7" s="1"/>
  <c r="Q214" i="6"/>
  <c r="Q215" i="6" s="1"/>
  <c r="Q213" i="6"/>
  <c r="Q216" i="6" s="1"/>
  <c r="T606" i="8"/>
  <c r="T609" i="8" s="1"/>
  <c r="T607" i="8"/>
  <c r="AZ106" i="4" l="1"/>
  <c r="CC106" i="4" s="1"/>
  <c r="BK97" i="4"/>
  <c r="BL97" i="4"/>
  <c r="AV104" i="4"/>
  <c r="AW154" i="4"/>
  <c r="AZ55" i="4"/>
  <c r="BC42" i="4"/>
  <c r="AZ119" i="4"/>
  <c r="CC119" i="4" s="1"/>
  <c r="AV154" i="4"/>
  <c r="AW65" i="4"/>
  <c r="AW66" i="4"/>
  <c r="BL165" i="4"/>
  <c r="BL141" i="4"/>
  <c r="AZ136" i="4"/>
  <c r="AZ167" i="4"/>
  <c r="AW156" i="4"/>
  <c r="AZ141" i="4"/>
  <c r="BC165" i="4"/>
  <c r="BL61" i="4"/>
  <c r="BN165" i="4"/>
  <c r="BF159" i="4"/>
  <c r="BE161" i="4"/>
  <c r="BL63" i="4"/>
  <c r="AW116" i="4"/>
  <c r="AZ23" i="4"/>
  <c r="CC23" i="4" s="1"/>
  <c r="BI154" i="4"/>
  <c r="AW28" i="4"/>
  <c r="BX28" i="4" s="1"/>
  <c r="BL42" i="4"/>
  <c r="AV27" i="4"/>
  <c r="AV117" i="4"/>
  <c r="AV28" i="4"/>
  <c r="AV89" i="4"/>
  <c r="BF100" i="4"/>
  <c r="CM100" i="4" s="1"/>
  <c r="BE160" i="4"/>
  <c r="BE159" i="4"/>
  <c r="BI140" i="4"/>
  <c r="BO60" i="4"/>
  <c r="BC153" i="4"/>
  <c r="BN116" i="4"/>
  <c r="BF107" i="4"/>
  <c r="CM107" i="4" s="1"/>
  <c r="BO116" i="4"/>
  <c r="AV65" i="4"/>
  <c r="BL56" i="4"/>
  <c r="BC62" i="4"/>
  <c r="BO30" i="4"/>
  <c r="BO165" i="4"/>
  <c r="BL167" i="4"/>
  <c r="AZ102" i="4"/>
  <c r="CC102" i="4" s="1"/>
  <c r="BC151" i="4"/>
  <c r="AW50" i="4"/>
  <c r="BN30" i="4"/>
  <c r="BF120" i="4"/>
  <c r="BC152" i="4"/>
  <c r="BC60" i="4"/>
  <c r="AW153" i="4"/>
  <c r="BK62" i="4"/>
  <c r="BF160" i="4"/>
  <c r="BC40" i="4"/>
  <c r="AV50" i="4"/>
  <c r="BN168" i="4"/>
  <c r="AZ132" i="4"/>
  <c r="BI23" i="4"/>
  <c r="CR23" i="4" s="1"/>
  <c r="AZ166" i="4"/>
  <c r="BL137" i="4"/>
  <c r="AW124" i="4"/>
  <c r="BX124" i="4" s="1"/>
  <c r="AW89" i="4"/>
  <c r="BO168" i="4"/>
  <c r="AZ138" i="4"/>
  <c r="AW21" i="4"/>
  <c r="BX21" i="4" s="1"/>
  <c r="AW145" i="4"/>
  <c r="BX145" i="4" s="1"/>
  <c r="AV116" i="4"/>
  <c r="BN124" i="4"/>
  <c r="BC38" i="4"/>
  <c r="AY139" i="4"/>
  <c r="BI138" i="4"/>
  <c r="BF125" i="4"/>
  <c r="BC140" i="4"/>
  <c r="BO124" i="4"/>
  <c r="DB124" i="4" s="1"/>
  <c r="AW127" i="4"/>
  <c r="BX127" i="4" s="1"/>
  <c r="AV155" i="4"/>
  <c r="AY33" i="4"/>
  <c r="BE155" i="4"/>
  <c r="BI126" i="4"/>
  <c r="BC58" i="4"/>
  <c r="BI127" i="4"/>
  <c r="CR127" i="4" s="1"/>
  <c r="BC67" i="4"/>
  <c r="BE152" i="4"/>
  <c r="BH152" i="4"/>
  <c r="AZ38" i="4"/>
  <c r="AZ142" i="4"/>
  <c r="BO21" i="4"/>
  <c r="DB21" i="4" s="1"/>
  <c r="AV127" i="4"/>
  <c r="AW155" i="4"/>
  <c r="AZ127" i="4"/>
  <c r="CC127" i="4" s="1"/>
  <c r="AV21" i="4"/>
  <c r="AW148" i="4"/>
  <c r="AY59" i="4"/>
  <c r="AV119" i="4"/>
  <c r="BN167" i="4"/>
  <c r="AZ153" i="4"/>
  <c r="BL41" i="4"/>
  <c r="AV148" i="4"/>
  <c r="AZ59" i="4"/>
  <c r="BF61" i="4"/>
  <c r="BE99" i="4"/>
  <c r="BC148" i="4"/>
  <c r="BE158" i="4"/>
  <c r="BI26" i="4"/>
  <c r="CR26" i="4" s="1"/>
  <c r="AW159" i="4"/>
  <c r="BL59" i="4"/>
  <c r="BL96" i="4"/>
  <c r="CW96" i="4" s="1"/>
  <c r="BC116" i="4"/>
  <c r="AV124" i="4"/>
  <c r="BL43" i="4"/>
  <c r="BL132" i="4"/>
  <c r="BH151" i="4"/>
  <c r="BI63" i="4"/>
  <c r="BL138" i="4"/>
  <c r="BO28" i="4"/>
  <c r="DB28" i="4" s="1"/>
  <c r="AV126" i="4"/>
  <c r="AZ137" i="4"/>
  <c r="BI27" i="4"/>
  <c r="CR27" i="4" s="1"/>
  <c r="BF144" i="4"/>
  <c r="CM144" i="4" s="1"/>
  <c r="BC65" i="4"/>
  <c r="AW33" i="4"/>
  <c r="BC41" i="4"/>
  <c r="BC117" i="4"/>
  <c r="BO166" i="4"/>
  <c r="AZ139" i="4"/>
  <c r="AY149" i="4"/>
  <c r="AZ66" i="4"/>
  <c r="AZ165" i="4"/>
  <c r="AZ58" i="4"/>
  <c r="BF156" i="4"/>
  <c r="AW144" i="4"/>
  <c r="BX144" i="4" s="1"/>
  <c r="AZ64" i="4"/>
  <c r="BI61" i="4"/>
  <c r="AV144" i="4"/>
  <c r="AV66" i="4"/>
  <c r="BO94" i="4"/>
  <c r="DB94" i="4" s="1"/>
  <c r="BI22" i="4"/>
  <c r="CR22" i="4" s="1"/>
  <c r="BL136" i="4"/>
  <c r="BC122" i="4"/>
  <c r="CH122" i="4" s="1"/>
  <c r="BN148" i="4"/>
  <c r="BN89" i="4"/>
  <c r="BB117" i="4"/>
  <c r="AV33" i="4"/>
  <c r="BN166" i="4"/>
  <c r="AY134" i="4"/>
  <c r="AZ149" i="4"/>
  <c r="BE156" i="4"/>
  <c r="AZ121" i="4"/>
  <c r="CC121" i="4" s="1"/>
  <c r="AV156" i="4"/>
  <c r="AZ41" i="4"/>
  <c r="BE151" i="4"/>
  <c r="AZ125" i="4"/>
  <c r="AZ100" i="4"/>
  <c r="CC100" i="4" s="1"/>
  <c r="BL168" i="4"/>
  <c r="BF59" i="4"/>
  <c r="BF106" i="4"/>
  <c r="CM106" i="4" s="1"/>
  <c r="BO62" i="4"/>
  <c r="BL121" i="4"/>
  <c r="CW121" i="4" s="1"/>
  <c r="AW26" i="4"/>
  <c r="BX26" i="4" s="1"/>
  <c r="BL116" i="4"/>
  <c r="BI24" i="4"/>
  <c r="CR24" i="4" s="1"/>
  <c r="BF66" i="4"/>
  <c r="BL142" i="4"/>
  <c r="BF104" i="4"/>
  <c r="CM104" i="4" s="1"/>
  <c r="BO148" i="4"/>
  <c r="AZ57" i="4"/>
  <c r="BO89" i="4"/>
  <c r="BK60" i="4"/>
  <c r="AW25" i="4"/>
  <c r="BX25" i="4" s="1"/>
  <c r="AZ105" i="4"/>
  <c r="CC105" i="4" s="1"/>
  <c r="AZ134" i="4"/>
  <c r="BF148" i="4"/>
  <c r="BF94" i="4"/>
  <c r="CM94" i="4" s="1"/>
  <c r="BF99" i="4"/>
  <c r="CM99" i="4" s="1"/>
  <c r="AW104" i="4"/>
  <c r="BX104" i="4" s="1"/>
  <c r="BF124" i="4"/>
  <c r="CM124" i="4" s="1"/>
  <c r="BL58" i="4"/>
  <c r="BF158" i="4"/>
  <c r="BN117" i="4"/>
  <c r="BH30" i="4"/>
  <c r="BE157" i="4"/>
  <c r="AZ21" i="4"/>
  <c r="CC21" i="4" s="1"/>
  <c r="AZ40" i="4"/>
  <c r="BF154" i="4"/>
  <c r="AV157" i="4"/>
  <c r="BK96" i="4"/>
  <c r="BL66" i="4"/>
  <c r="AV25" i="4"/>
  <c r="BL55" i="4"/>
  <c r="AW126" i="4"/>
  <c r="BO117" i="4"/>
  <c r="H62" i="6"/>
  <c r="AG10" i="4"/>
  <c r="E83" i="6"/>
  <c r="AA11" i="4"/>
  <c r="Z11" i="4" s="1"/>
  <c r="H101" i="8"/>
  <c r="AG48" i="4"/>
  <c r="D30" i="4"/>
  <c r="Q58" i="8"/>
  <c r="AJ46" i="4"/>
  <c r="W387" i="8"/>
  <c r="AS155" i="4"/>
  <c r="T608" i="8"/>
  <c r="AP170" i="4"/>
  <c r="AO170" i="4" s="1"/>
  <c r="E62" i="6"/>
  <c r="AA10" i="4"/>
  <c r="Z10" i="4" s="1"/>
  <c r="T270" i="7"/>
  <c r="AP152" i="4"/>
  <c r="AO152" i="4" s="1"/>
  <c r="BK152" i="4" s="1"/>
  <c r="AP151" i="4"/>
  <c r="AO151" i="4" s="1"/>
  <c r="BK151" i="4" s="1"/>
  <c r="N608" i="8"/>
  <c r="AD170" i="4"/>
  <c r="AC170" i="4" s="1"/>
  <c r="K79" i="8"/>
  <c r="AM47" i="4"/>
  <c r="Q62" i="6"/>
  <c r="AJ10" i="4"/>
  <c r="Q101" i="8"/>
  <c r="AJ48" i="4"/>
  <c r="T58" i="8"/>
  <c r="AP46" i="4"/>
  <c r="D12" i="4"/>
  <c r="E105" i="6"/>
  <c r="AA12" i="4"/>
  <c r="Z12" i="4" s="1"/>
  <c r="H58" i="8"/>
  <c r="AG46" i="4"/>
  <c r="AF46" i="4" s="1"/>
  <c r="BB46" i="4" s="1"/>
  <c r="H478" i="8"/>
  <c r="AG156" i="4"/>
  <c r="D31" i="4"/>
  <c r="K62" i="6"/>
  <c r="AM10" i="4"/>
  <c r="K83" i="6"/>
  <c r="AM11" i="4"/>
  <c r="Q79" i="7"/>
  <c r="AJ31" i="4"/>
  <c r="AI31" i="4" s="1"/>
  <c r="BE31" i="4" s="1"/>
  <c r="T58" i="7"/>
  <c r="AP30" i="4"/>
  <c r="AO30" i="4" s="1"/>
  <c r="BK30" i="4" s="1"/>
  <c r="W543" i="8"/>
  <c r="AS161" i="4"/>
  <c r="AI24" i="4"/>
  <c r="BE24" i="4" s="1"/>
  <c r="BF24" i="4"/>
  <c r="CM24" i="4" s="1"/>
  <c r="AI21" i="4"/>
  <c r="BE21" i="4" s="1"/>
  <c r="BF21" i="4"/>
  <c r="CM21" i="4" s="1"/>
  <c r="AL50" i="4"/>
  <c r="BH50" i="4" s="1"/>
  <c r="BI50" i="4"/>
  <c r="AO18" i="4"/>
  <c r="BK18" i="4" s="1"/>
  <c r="BL18" i="4"/>
  <c r="CW18" i="4" s="1"/>
  <c r="AL162" i="4"/>
  <c r="BH162" i="4" s="1"/>
  <c r="BI162" i="4"/>
  <c r="AI33" i="4"/>
  <c r="BE33" i="4" s="1"/>
  <c r="BF33" i="4"/>
  <c r="BO98" i="4"/>
  <c r="DB98" i="4" s="1"/>
  <c r="V98" i="4"/>
  <c r="BN98" i="4" s="1"/>
  <c r="Z51" i="4"/>
  <c r="AV51" i="4" s="1"/>
  <c r="AW51" i="4"/>
  <c r="AO133" i="4"/>
  <c r="BK133" i="4" s="1"/>
  <c r="BL133" i="4"/>
  <c r="AL130" i="4"/>
  <c r="BH130" i="4" s="1"/>
  <c r="BI130" i="4"/>
  <c r="P99" i="4"/>
  <c r="BH99" i="4" s="1"/>
  <c r="BI99" i="4"/>
  <c r="CR99" i="4" s="1"/>
  <c r="D99" i="4"/>
  <c r="AR51" i="4"/>
  <c r="BN51" i="4" s="1"/>
  <c r="BO51" i="4"/>
  <c r="BI66" i="4"/>
  <c r="BF55" i="4"/>
  <c r="BF102" i="4"/>
  <c r="CM102" i="4" s="1"/>
  <c r="AZ28" i="4"/>
  <c r="CC28" i="4" s="1"/>
  <c r="AZ147" i="4"/>
  <c r="CC147" i="4" s="1"/>
  <c r="BO126" i="4"/>
  <c r="BF153" i="4"/>
  <c r="BC97" i="4"/>
  <c r="J97" i="4"/>
  <c r="BB97" i="4" s="1"/>
  <c r="BH166" i="4"/>
  <c r="AV62" i="4"/>
  <c r="AR34" i="4"/>
  <c r="BN34" i="4" s="1"/>
  <c r="BO34" i="4"/>
  <c r="AF50" i="4"/>
  <c r="BB50" i="4" s="1"/>
  <c r="BC50" i="4"/>
  <c r="AR57" i="4"/>
  <c r="BN57" i="4" s="1"/>
  <c r="BO57" i="4"/>
  <c r="AV19" i="4"/>
  <c r="N387" i="8"/>
  <c r="AD155" i="4"/>
  <c r="N491" i="8"/>
  <c r="AD157" i="4"/>
  <c r="AO154" i="4"/>
  <c r="BK154" i="4" s="1"/>
  <c r="BL154" i="4"/>
  <c r="AV158" i="4"/>
  <c r="BO93" i="4"/>
  <c r="DB93" i="4" s="1"/>
  <c r="BF131" i="4"/>
  <c r="CM131" i="4" s="1"/>
  <c r="BF58" i="4"/>
  <c r="BF62" i="4"/>
  <c r="AZ108" i="4"/>
  <c r="CC108" i="4" s="1"/>
  <c r="AZ24" i="4"/>
  <c r="CC24" i="4" s="1"/>
  <c r="AZ131" i="4"/>
  <c r="CC131" i="4" s="1"/>
  <c r="BC132" i="4"/>
  <c r="BO63" i="4"/>
  <c r="BO125" i="4"/>
  <c r="BF97" i="4"/>
  <c r="BL62" i="4"/>
  <c r="AZ144" i="4"/>
  <c r="CC144" i="4" s="1"/>
  <c r="BL148" i="4"/>
  <c r="AV103" i="4"/>
  <c r="AO20" i="4"/>
  <c r="BK20" i="4" s="1"/>
  <c r="BL20" i="4"/>
  <c r="CW20" i="4" s="1"/>
  <c r="Z133" i="4"/>
  <c r="AV133" i="4" s="1"/>
  <c r="AW133" i="4"/>
  <c r="J94" i="4"/>
  <c r="BB94" i="4" s="1"/>
  <c r="BC94" i="4"/>
  <c r="CH94" i="4" s="1"/>
  <c r="BF126" i="4"/>
  <c r="BF67" i="4"/>
  <c r="AZ22" i="4"/>
  <c r="CC22" i="4" s="1"/>
  <c r="AZ44" i="4"/>
  <c r="AV125" i="4"/>
  <c r="BO152" i="4"/>
  <c r="V152" i="4"/>
  <c r="BN152" i="4" s="1"/>
  <c r="AV108" i="4"/>
  <c r="AV61" i="4"/>
  <c r="AC150" i="4"/>
  <c r="AY150" i="4" s="1"/>
  <c r="AZ150" i="4"/>
  <c r="AI118" i="4"/>
  <c r="BE118" i="4" s="1"/>
  <c r="BF118" i="4"/>
  <c r="Z147" i="4"/>
  <c r="AV147" i="4" s="1"/>
  <c r="AW147" i="4"/>
  <c r="BX147" i="4" s="1"/>
  <c r="BK39" i="4"/>
  <c r="AY63" i="4"/>
  <c r="AZ126" i="4"/>
  <c r="BE95" i="4"/>
  <c r="BB121" i="4"/>
  <c r="BF101" i="4"/>
  <c r="CM101" i="4" s="1"/>
  <c r="BC137" i="4"/>
  <c r="BC134" i="4"/>
  <c r="BO64" i="4"/>
  <c r="BO27" i="4"/>
  <c r="DB27" i="4" s="1"/>
  <c r="BK67" i="4"/>
  <c r="AV64" i="4"/>
  <c r="K101" i="7"/>
  <c r="AM32" i="4"/>
  <c r="T517" i="8"/>
  <c r="AP159" i="4"/>
  <c r="K504" i="8"/>
  <c r="AM158" i="4"/>
  <c r="BI142" i="4"/>
  <c r="BH89" i="4"/>
  <c r="BF56" i="4"/>
  <c r="BL139" i="4"/>
  <c r="AZ104" i="4"/>
  <c r="CC104" i="4" s="1"/>
  <c r="BC66" i="4"/>
  <c r="AZ122" i="4"/>
  <c r="CC122" i="4" s="1"/>
  <c r="BO128" i="4"/>
  <c r="DB128" i="4" s="1"/>
  <c r="BC90" i="4"/>
  <c r="AI14" i="4"/>
  <c r="BE14" i="4" s="1"/>
  <c r="BF14" i="4"/>
  <c r="CM14" i="4" s="1"/>
  <c r="AR140" i="4"/>
  <c r="BN140" i="4" s="1"/>
  <c r="BO140" i="4"/>
  <c r="AR138" i="4"/>
  <c r="BN138" i="4" s="1"/>
  <c r="BO138" i="4"/>
  <c r="AW160" i="4"/>
  <c r="BI67" i="4"/>
  <c r="BK57" i="4"/>
  <c r="AY101" i="4"/>
  <c r="BC55" i="4"/>
  <c r="BB154" i="4"/>
  <c r="BI148" i="4"/>
  <c r="N530" i="8"/>
  <c r="AD160" i="4"/>
  <c r="P94" i="4"/>
  <c r="BH94" i="4" s="1"/>
  <c r="BI94" i="4"/>
  <c r="CR94" i="4" s="1"/>
  <c r="Z102" i="4"/>
  <c r="AV102" i="4" s="1"/>
  <c r="AW102" i="4"/>
  <c r="BX102" i="4" s="1"/>
  <c r="AR162" i="4"/>
  <c r="BN162" i="4" s="1"/>
  <c r="BO162" i="4"/>
  <c r="K58" i="8"/>
  <c r="AM46" i="4"/>
  <c r="T62" i="6"/>
  <c r="AP10" i="4"/>
  <c r="K608" i="8"/>
  <c r="AM170" i="4"/>
  <c r="AL170" i="4" s="1"/>
  <c r="W608" i="8"/>
  <c r="AS170" i="4"/>
  <c r="AR170" i="4" s="1"/>
  <c r="N58" i="8"/>
  <c r="AD46" i="4"/>
  <c r="N504" i="8"/>
  <c r="AD158" i="4"/>
  <c r="T478" i="8"/>
  <c r="AP156" i="4"/>
  <c r="H504" i="8"/>
  <c r="AG158" i="4"/>
  <c r="N79" i="7"/>
  <c r="AD31" i="4"/>
  <c r="N205" i="7"/>
  <c r="AD98" i="4"/>
  <c r="AC98" i="4" s="1"/>
  <c r="AY98" i="4" s="1"/>
  <c r="AD97" i="4"/>
  <c r="AC97" i="4" s="1"/>
  <c r="AY97" i="4" s="1"/>
  <c r="AD99" i="4"/>
  <c r="AC99" i="4" s="1"/>
  <c r="AY99" i="4" s="1"/>
  <c r="AD96" i="4"/>
  <c r="AC96" i="4" s="1"/>
  <c r="AY96" i="4" s="1"/>
  <c r="N79" i="8"/>
  <c r="AD47" i="4"/>
  <c r="N62" i="6"/>
  <c r="AD10" i="4"/>
  <c r="H79" i="8"/>
  <c r="AG47" i="4"/>
  <c r="T101" i="8"/>
  <c r="AP48" i="4"/>
  <c r="W83" i="6"/>
  <c r="AS11" i="4"/>
  <c r="H83" i="6"/>
  <c r="AG11" i="4"/>
  <c r="N478" i="8"/>
  <c r="AD156" i="4"/>
  <c r="D152" i="4"/>
  <c r="W105" i="6"/>
  <c r="AS12" i="4"/>
  <c r="BI165" i="4"/>
  <c r="W79" i="8"/>
  <c r="AS47" i="4"/>
  <c r="H101" i="7"/>
  <c r="AG32" i="4"/>
  <c r="W101" i="8"/>
  <c r="AS48" i="4"/>
  <c r="D11" i="4"/>
  <c r="E205" i="7"/>
  <c r="AA99" i="4"/>
  <c r="Z99" i="4" s="1"/>
  <c r="AA96" i="4"/>
  <c r="Z96" i="4" s="1"/>
  <c r="AA97" i="4"/>
  <c r="Z97" i="4" s="1"/>
  <c r="AA98" i="4"/>
  <c r="Z98" i="4" s="1"/>
  <c r="K101" i="8"/>
  <c r="AM48" i="4"/>
  <c r="H608" i="8"/>
  <c r="AG170" i="4"/>
  <c r="AF170" i="4" s="1"/>
  <c r="N105" i="6"/>
  <c r="AD12" i="4"/>
  <c r="H105" i="6"/>
  <c r="AG12" i="4"/>
  <c r="D10" i="4"/>
  <c r="AW10" i="4"/>
  <c r="BX10" i="4" s="1"/>
  <c r="H387" i="8"/>
  <c r="AG155" i="4"/>
  <c r="E101" i="8"/>
  <c r="AA48" i="4"/>
  <c r="T543" i="8"/>
  <c r="AP161" i="4"/>
  <c r="N270" i="7"/>
  <c r="AD152" i="4"/>
  <c r="AD151" i="4"/>
  <c r="K105" i="6"/>
  <c r="AM12" i="4"/>
  <c r="N83" i="6"/>
  <c r="AD11" i="4"/>
  <c r="AC11" i="4" s="1"/>
  <c r="AY11" i="4" s="1"/>
  <c r="T83" i="6"/>
  <c r="AP11" i="4"/>
  <c r="D151" i="4"/>
  <c r="H543" i="8"/>
  <c r="AG161" i="4"/>
  <c r="K543" i="8"/>
  <c r="AM161" i="4"/>
  <c r="N58" i="7"/>
  <c r="AD30" i="4"/>
  <c r="H79" i="7"/>
  <c r="AG31" i="4"/>
  <c r="N517" i="8"/>
  <c r="AD159" i="4"/>
  <c r="AI26" i="4"/>
  <c r="BE26" i="4" s="1"/>
  <c r="BF26" i="4"/>
  <c r="CM26" i="4" s="1"/>
  <c r="AI23" i="4"/>
  <c r="BE23" i="4" s="1"/>
  <c r="BF23" i="4"/>
  <c r="CM23" i="4" s="1"/>
  <c r="BO99" i="4"/>
  <c r="DB99" i="4" s="1"/>
  <c r="V99" i="4"/>
  <c r="BN99" i="4" s="1"/>
  <c r="BI96" i="4"/>
  <c r="CR96" i="4" s="1"/>
  <c r="P96" i="4"/>
  <c r="BH96" i="4" s="1"/>
  <c r="AR14" i="4"/>
  <c r="BN14" i="4" s="1"/>
  <c r="BO14" i="4"/>
  <c r="DB14" i="4" s="1"/>
  <c r="AO19" i="4"/>
  <c r="BK19" i="4" s="1"/>
  <c r="BL19" i="4"/>
  <c r="CW19" i="4" s="1"/>
  <c r="D98" i="4"/>
  <c r="AL13" i="4"/>
  <c r="BH13" i="4" s="1"/>
  <c r="BI13" i="4"/>
  <c r="CR13" i="4" s="1"/>
  <c r="Z100" i="4"/>
  <c r="AV100" i="4" s="1"/>
  <c r="AW100" i="4"/>
  <c r="BX100" i="4" s="1"/>
  <c r="AC130" i="4"/>
  <c r="AY130" i="4" s="1"/>
  <c r="AZ130" i="4"/>
  <c r="AW63" i="4"/>
  <c r="E58" i="8"/>
  <c r="AA46" i="4"/>
  <c r="Z46" i="4" s="1"/>
  <c r="AW161" i="4"/>
  <c r="BN94" i="4"/>
  <c r="BF128" i="4"/>
  <c r="CM128" i="4" s="1"/>
  <c r="BF64" i="4"/>
  <c r="AZ89" i="4"/>
  <c r="AZ43" i="4"/>
  <c r="BC136" i="4"/>
  <c r="BO67" i="4"/>
  <c r="BO127" i="4"/>
  <c r="DB127" i="4" s="1"/>
  <c r="BL64" i="4"/>
  <c r="AZ145" i="4"/>
  <c r="CC145" i="4" s="1"/>
  <c r="J98" i="4"/>
  <c r="BB98" i="4" s="1"/>
  <c r="BC98" i="4"/>
  <c r="CH98" i="4" s="1"/>
  <c r="BH167" i="4"/>
  <c r="AY144" i="4"/>
  <c r="AW60" i="4"/>
  <c r="H517" i="8"/>
  <c r="AG159" i="4"/>
  <c r="AF159" i="4" s="1"/>
  <c r="BB159" i="4" s="1"/>
  <c r="AI150" i="4"/>
  <c r="BE150" i="4" s="1"/>
  <c r="BF150" i="4"/>
  <c r="AL33" i="4"/>
  <c r="BH33" i="4" s="1"/>
  <c r="BI33" i="4"/>
  <c r="AR56" i="4"/>
  <c r="BN56" i="4" s="1"/>
  <c r="BO56" i="4"/>
  <c r="AR59" i="4"/>
  <c r="BN59" i="4" s="1"/>
  <c r="BO59" i="4"/>
  <c r="AC51" i="4"/>
  <c r="AY51" i="4" s="1"/>
  <c r="AZ51" i="4"/>
  <c r="AO153" i="4"/>
  <c r="BK153" i="4" s="1"/>
  <c r="BL153" i="4"/>
  <c r="AF133" i="4"/>
  <c r="BB133" i="4" s="1"/>
  <c r="BC133" i="4"/>
  <c r="BI141" i="4"/>
  <c r="AZ65" i="4"/>
  <c r="BI60" i="4"/>
  <c r="BN153" i="4"/>
  <c r="BC59" i="4"/>
  <c r="BI128" i="4"/>
  <c r="CR128" i="4" s="1"/>
  <c r="BF145" i="4"/>
  <c r="CM145" i="4" s="1"/>
  <c r="AZ103" i="4"/>
  <c r="CC103" i="4" s="1"/>
  <c r="AZ26" i="4"/>
  <c r="CC26" i="4" s="1"/>
  <c r="BC63" i="4"/>
  <c r="BC138" i="4"/>
  <c r="BO61" i="4"/>
  <c r="BO26" i="4"/>
  <c r="DB26" i="4" s="1"/>
  <c r="BI166" i="4"/>
  <c r="BL60" i="4"/>
  <c r="AZ33" i="4"/>
  <c r="BF157" i="4"/>
  <c r="AW67" i="4"/>
  <c r="T530" i="8"/>
  <c r="AP160" i="4"/>
  <c r="BI151" i="4"/>
  <c r="BC95" i="4"/>
  <c r="CH95" i="4" s="1"/>
  <c r="J95" i="4"/>
  <c r="BB95" i="4" s="1"/>
  <c r="AO51" i="4"/>
  <c r="BK51" i="4" s="1"/>
  <c r="BL51" i="4"/>
  <c r="Z24" i="4"/>
  <c r="AV24" i="4" s="1"/>
  <c r="AW24" i="4"/>
  <c r="BX24" i="4" s="1"/>
  <c r="BO95" i="4"/>
  <c r="DB95" i="4" s="1"/>
  <c r="BE65" i="4"/>
  <c r="AZ25" i="4"/>
  <c r="CC25" i="4" s="1"/>
  <c r="BB34" i="4"/>
  <c r="AY154" i="4"/>
  <c r="AY120" i="4"/>
  <c r="AC14" i="4"/>
  <c r="AY14" i="4" s="1"/>
  <c r="AZ14" i="4"/>
  <c r="CC14" i="4" s="1"/>
  <c r="AI50" i="4"/>
  <c r="BE50" i="4" s="1"/>
  <c r="BF50" i="4"/>
  <c r="AO118" i="4"/>
  <c r="BK118" i="4" s="1"/>
  <c r="BL118" i="4"/>
  <c r="AL51" i="4"/>
  <c r="BH51" i="4" s="1"/>
  <c r="BI51" i="4"/>
  <c r="BL39" i="4"/>
  <c r="AZ63" i="4"/>
  <c r="BF95" i="4"/>
  <c r="CM95" i="4" s="1"/>
  <c r="BC121" i="4"/>
  <c r="CH121" i="4" s="1"/>
  <c r="BB139" i="4"/>
  <c r="BK98" i="4"/>
  <c r="BN66" i="4"/>
  <c r="BO22" i="4"/>
  <c r="DB22" i="4" s="1"/>
  <c r="BL67" i="4"/>
  <c r="BI31" i="4"/>
  <c r="BF151" i="4"/>
  <c r="BI137" i="4"/>
  <c r="BI89" i="4"/>
  <c r="BB166" i="4"/>
  <c r="BK134" i="4"/>
  <c r="BE121" i="4"/>
  <c r="BB64" i="4"/>
  <c r="AY146" i="4"/>
  <c r="BB39" i="4"/>
  <c r="BK122" i="4"/>
  <c r="N543" i="8"/>
  <c r="AD161" i="4"/>
  <c r="W478" i="8"/>
  <c r="AS156" i="4"/>
  <c r="AR129" i="4"/>
  <c r="BN129" i="4" s="1"/>
  <c r="BO129" i="4"/>
  <c r="Z14" i="4"/>
  <c r="AV14" i="4" s="1"/>
  <c r="AW14" i="4"/>
  <c r="BX14" i="4" s="1"/>
  <c r="AR137" i="4"/>
  <c r="BN137" i="4" s="1"/>
  <c r="BO137" i="4"/>
  <c r="AR142" i="4"/>
  <c r="BN142" i="4" s="1"/>
  <c r="BO142" i="4"/>
  <c r="AV160" i="4"/>
  <c r="BI65" i="4"/>
  <c r="BL57" i="4"/>
  <c r="AZ101" i="4"/>
  <c r="CC101" i="4" s="1"/>
  <c r="BH124" i="4"/>
  <c r="BC154" i="4"/>
  <c r="AW22" i="4"/>
  <c r="BX22" i="4" s="1"/>
  <c r="BL93" i="4"/>
  <c r="CW93" i="4" s="1"/>
  <c r="S93" i="4"/>
  <c r="BK93" i="4" s="1"/>
  <c r="Z106" i="4"/>
  <c r="AV106" i="4" s="1"/>
  <c r="AW106" i="4"/>
  <c r="BX106" i="4" s="1"/>
  <c r="E244" i="7"/>
  <c r="AA94" i="4"/>
  <c r="AA95" i="4"/>
  <c r="AA93" i="4"/>
  <c r="D46" i="4"/>
  <c r="K530" i="8"/>
  <c r="AM160" i="4"/>
  <c r="AI28" i="4"/>
  <c r="BE28" i="4" s="1"/>
  <c r="BF28" i="4"/>
  <c r="CM28" i="4" s="1"/>
  <c r="AI25" i="4"/>
  <c r="BE25" i="4" s="1"/>
  <c r="BF25" i="4"/>
  <c r="CM25" i="4" s="1"/>
  <c r="AC50" i="4"/>
  <c r="AY50" i="4" s="1"/>
  <c r="AZ50" i="4"/>
  <c r="AF118" i="4"/>
  <c r="BB118" i="4" s="1"/>
  <c r="BC118" i="4"/>
  <c r="Z162" i="4"/>
  <c r="AV162" i="4" s="1"/>
  <c r="AW162" i="4"/>
  <c r="AO129" i="4"/>
  <c r="BK129" i="4" s="1"/>
  <c r="BL129" i="4"/>
  <c r="AC133" i="4"/>
  <c r="AY133" i="4" s="1"/>
  <c r="AZ133" i="4"/>
  <c r="AC129" i="4"/>
  <c r="AY129" i="4" s="1"/>
  <c r="AZ129" i="4"/>
  <c r="BO96" i="4"/>
  <c r="DB96" i="4" s="1"/>
  <c r="V96" i="4"/>
  <c r="BN96" i="4" s="1"/>
  <c r="BI97" i="4"/>
  <c r="P97" i="4"/>
  <c r="BH97" i="4" s="1"/>
  <c r="AR13" i="4"/>
  <c r="BN13" i="4" s="1"/>
  <c r="BO13" i="4"/>
  <c r="DB13" i="4" s="1"/>
  <c r="AI18" i="4"/>
  <c r="BE18" i="4" s="1"/>
  <c r="BF18" i="4"/>
  <c r="CM18" i="4" s="1"/>
  <c r="AO162" i="4"/>
  <c r="BK162" i="4" s="1"/>
  <c r="BL162" i="4"/>
  <c r="AV63" i="4"/>
  <c r="H58" i="7"/>
  <c r="AG30" i="4"/>
  <c r="AV161" i="4"/>
  <c r="Z150" i="4"/>
  <c r="AV150" i="4" s="1"/>
  <c r="AW150" i="4"/>
  <c r="BI134" i="4"/>
  <c r="BI153" i="4"/>
  <c r="BN154" i="4"/>
  <c r="BI125" i="4"/>
  <c r="BF123" i="4"/>
  <c r="CM123" i="4" s="1"/>
  <c r="BC142" i="4"/>
  <c r="BO65" i="4"/>
  <c r="BN127" i="4"/>
  <c r="BE98" i="4"/>
  <c r="BI116" i="4"/>
  <c r="BC99" i="4"/>
  <c r="CH99" i="4" s="1"/>
  <c r="J99" i="4"/>
  <c r="BB99" i="4" s="1"/>
  <c r="BI30" i="4"/>
  <c r="AW107" i="4"/>
  <c r="BX107" i="4" s="1"/>
  <c r="BF155" i="4"/>
  <c r="AV60" i="4"/>
  <c r="Q83" i="6"/>
  <c r="AJ11" i="4"/>
  <c r="AI162" i="4"/>
  <c r="BE162" i="4" s="1"/>
  <c r="BF162" i="4"/>
  <c r="AC162" i="4"/>
  <c r="AY162" i="4" s="1"/>
  <c r="AZ162" i="4"/>
  <c r="AF20" i="4"/>
  <c r="BB20" i="4" s="1"/>
  <c r="BC20" i="4"/>
  <c r="CH20" i="4" s="1"/>
  <c r="AR33" i="4"/>
  <c r="BN33" i="4" s="1"/>
  <c r="BO33" i="4"/>
  <c r="AO150" i="4"/>
  <c r="BK150" i="4" s="1"/>
  <c r="BL150" i="4"/>
  <c r="AC18" i="4"/>
  <c r="AY18" i="4" s="1"/>
  <c r="AZ18" i="4"/>
  <c r="CC18" i="4" s="1"/>
  <c r="AO50" i="4"/>
  <c r="BK50" i="4" s="1"/>
  <c r="BL50" i="4"/>
  <c r="AR58" i="4"/>
  <c r="BN58" i="4" s="1"/>
  <c r="BO58" i="4"/>
  <c r="BI132" i="4"/>
  <c r="AZ67" i="4"/>
  <c r="BF127" i="4"/>
  <c r="CM127" i="4" s="1"/>
  <c r="BI62" i="4"/>
  <c r="BO153" i="4"/>
  <c r="BC56" i="4"/>
  <c r="BC167" i="4"/>
  <c r="BF105" i="4"/>
  <c r="CM105" i="4" s="1"/>
  <c r="AZ90" i="4"/>
  <c r="BC61" i="4"/>
  <c r="BK99" i="4"/>
  <c r="BI167" i="4"/>
  <c r="BL123" i="4"/>
  <c r="CW123" i="4" s="1"/>
  <c r="BI149" i="4"/>
  <c r="BI117" i="4"/>
  <c r="BO31" i="4"/>
  <c r="AV67" i="4"/>
  <c r="T387" i="8"/>
  <c r="AP155" i="4"/>
  <c r="BI152" i="4"/>
  <c r="AC19" i="4"/>
  <c r="AY19" i="4" s="1"/>
  <c r="AZ19" i="4"/>
  <c r="CC19" i="4" s="1"/>
  <c r="BC93" i="4"/>
  <c r="CH93" i="4" s="1"/>
  <c r="J93" i="4"/>
  <c r="BB93" i="4" s="1"/>
  <c r="BN95" i="4"/>
  <c r="BF65" i="4"/>
  <c r="AZ27" i="4"/>
  <c r="CC27" i="4" s="1"/>
  <c r="BC34" i="4"/>
  <c r="AZ154" i="4"/>
  <c r="AZ120" i="4"/>
  <c r="Z146" i="4"/>
  <c r="AV146" i="4" s="1"/>
  <c r="AW146" i="4"/>
  <c r="BX146" i="4" s="1"/>
  <c r="BK90" i="4"/>
  <c r="AY61" i="4"/>
  <c r="BF146" i="4"/>
  <c r="CM146" i="4" s="1"/>
  <c r="BE119" i="4"/>
  <c r="BF103" i="4"/>
  <c r="CM103" i="4" s="1"/>
  <c r="BC139" i="4"/>
  <c r="BL98" i="4"/>
  <c r="CW98" i="4" s="1"/>
  <c r="BO66" i="4"/>
  <c r="BN24" i="4"/>
  <c r="BK65" i="4"/>
  <c r="AF129" i="4"/>
  <c r="BB129" i="4" s="1"/>
  <c r="BC129" i="4"/>
  <c r="BF152" i="4"/>
  <c r="BH139" i="4"/>
  <c r="BI21" i="4"/>
  <c r="CR21" i="4" s="1"/>
  <c r="BC166" i="4"/>
  <c r="BL134" i="4"/>
  <c r="BF121" i="4"/>
  <c r="CM121" i="4" s="1"/>
  <c r="BC64" i="4"/>
  <c r="AZ146" i="4"/>
  <c r="CC146" i="4" s="1"/>
  <c r="BC39" i="4"/>
  <c r="BL122" i="4"/>
  <c r="CW122" i="4" s="1"/>
  <c r="BF96" i="4"/>
  <c r="CM96" i="4" s="1"/>
  <c r="BK149" i="4"/>
  <c r="AI13" i="4"/>
  <c r="BE13" i="4" s="1"/>
  <c r="BF13" i="4"/>
  <c r="CM13" i="4" s="1"/>
  <c r="AR132" i="4"/>
  <c r="BN132" i="4" s="1"/>
  <c r="BO132" i="4"/>
  <c r="AR141" i="4"/>
  <c r="BN141" i="4" s="1"/>
  <c r="BO141" i="4"/>
  <c r="BK117" i="4"/>
  <c r="BI124" i="4"/>
  <c r="CR124" i="4" s="1"/>
  <c r="AV22" i="4"/>
  <c r="K387" i="8"/>
  <c r="AM155" i="4"/>
  <c r="P95" i="4"/>
  <c r="BH95" i="4" s="1"/>
  <c r="BI95" i="4"/>
  <c r="CR95" i="4" s="1"/>
  <c r="BL94" i="4"/>
  <c r="CW94" i="4" s="1"/>
  <c r="S94" i="4"/>
  <c r="BK94" i="4" s="1"/>
  <c r="Z101" i="4"/>
  <c r="AV101" i="4" s="1"/>
  <c r="AW101" i="4"/>
  <c r="BX101" i="4" s="1"/>
  <c r="AI117" i="4"/>
  <c r="BE117" i="4" s="1"/>
  <c r="BF117" i="4"/>
  <c r="E270" i="7"/>
  <c r="AA151" i="4"/>
  <c r="Z151" i="4" s="1"/>
  <c r="AA152" i="4"/>
  <c r="Z152" i="4" s="1"/>
  <c r="E79" i="7"/>
  <c r="AA31" i="4"/>
  <c r="Z31" i="4" s="1"/>
  <c r="T79" i="8"/>
  <c r="AP47" i="4"/>
  <c r="K517" i="8"/>
  <c r="AM159" i="4"/>
  <c r="W530" i="8"/>
  <c r="AS160" i="4"/>
  <c r="T79" i="7"/>
  <c r="AP31" i="4"/>
  <c r="T101" i="7"/>
  <c r="AP32" i="4"/>
  <c r="W491" i="8"/>
  <c r="AS157" i="4"/>
  <c r="H530" i="8"/>
  <c r="AG160" i="4"/>
  <c r="N244" i="7"/>
  <c r="AD95" i="4"/>
  <c r="AD93" i="4"/>
  <c r="AD94" i="4"/>
  <c r="H491" i="8"/>
  <c r="AG157" i="4"/>
  <c r="W62" i="6"/>
  <c r="AS10" i="4"/>
  <c r="D96" i="4"/>
  <c r="T504" i="8"/>
  <c r="AP158" i="4"/>
  <c r="W504" i="8"/>
  <c r="AS158" i="4"/>
  <c r="BN31" i="4"/>
  <c r="T491" i="8"/>
  <c r="AP157" i="4"/>
  <c r="W101" i="7"/>
  <c r="AS32" i="4"/>
  <c r="T105" i="6"/>
  <c r="AP12" i="4"/>
  <c r="Q101" i="7"/>
  <c r="AJ32" i="4"/>
  <c r="N101" i="7"/>
  <c r="AD32" i="4"/>
  <c r="E58" i="7"/>
  <c r="AA30" i="4"/>
  <c r="Z30" i="4" s="1"/>
  <c r="AI22" i="4"/>
  <c r="BE22" i="4" s="1"/>
  <c r="BF22" i="4"/>
  <c r="CM22" i="4" s="1"/>
  <c r="AI89" i="4"/>
  <c r="BE89" i="4" s="1"/>
  <c r="BF89" i="4"/>
  <c r="AI27" i="4"/>
  <c r="BE27" i="4" s="1"/>
  <c r="BF27" i="4"/>
  <c r="CM27" i="4" s="1"/>
  <c r="AI34" i="4"/>
  <c r="BE34" i="4" s="1"/>
  <c r="BF34" i="4"/>
  <c r="BO97" i="4"/>
  <c r="V97" i="4"/>
  <c r="BN97" i="4" s="1"/>
  <c r="AI133" i="4"/>
  <c r="BE133" i="4" s="1"/>
  <c r="BF133" i="4"/>
  <c r="P98" i="4"/>
  <c r="BH98" i="4" s="1"/>
  <c r="BI98" i="4"/>
  <c r="CR98" i="4" s="1"/>
  <c r="AF19" i="4"/>
  <c r="BB19" i="4" s="1"/>
  <c r="BC19" i="4"/>
  <c r="CH19" i="4" s="1"/>
  <c r="D97" i="4"/>
  <c r="AV97" i="4" s="1"/>
  <c r="AL14" i="4"/>
  <c r="BH14" i="4" s="1"/>
  <c r="BI14" i="4"/>
  <c r="CR14" i="4" s="1"/>
  <c r="K478" i="8"/>
  <c r="AM156" i="4"/>
  <c r="AR130" i="4"/>
  <c r="BN130" i="4" s="1"/>
  <c r="BO130" i="4"/>
  <c r="BI136" i="4"/>
  <c r="BF147" i="4"/>
  <c r="CM147" i="4" s="1"/>
  <c r="BI64" i="4"/>
  <c r="BF149" i="4"/>
  <c r="BF93" i="4"/>
  <c r="CM93" i="4" s="1"/>
  <c r="BO154" i="4"/>
  <c r="BC57" i="4"/>
  <c r="BC168" i="4"/>
  <c r="AZ107" i="4"/>
  <c r="CC107" i="4" s="1"/>
  <c r="BC33" i="4"/>
  <c r="BN126" i="4"/>
  <c r="BI168" i="4"/>
  <c r="BF98" i="4"/>
  <c r="CM98" i="4" s="1"/>
  <c r="BC46" i="4"/>
  <c r="BC96" i="4"/>
  <c r="CH96" i="4" s="1"/>
  <c r="J96" i="4"/>
  <c r="BB96" i="4" s="1"/>
  <c r="AV107" i="4"/>
  <c r="AW62" i="4"/>
  <c r="E101" i="7"/>
  <c r="AA32" i="4"/>
  <c r="Q79" i="8"/>
  <c r="AJ47" i="4"/>
  <c r="N101" i="8"/>
  <c r="AD48" i="4"/>
  <c r="AF162" i="4"/>
  <c r="BB162" i="4" s="1"/>
  <c r="BC162" i="4"/>
  <c r="AI51" i="4"/>
  <c r="BE51" i="4" s="1"/>
  <c r="BF51" i="4"/>
  <c r="AO130" i="4"/>
  <c r="BK130" i="4" s="1"/>
  <c r="BL130" i="4"/>
  <c r="AL34" i="4"/>
  <c r="BH34" i="4" s="1"/>
  <c r="BI34" i="4"/>
  <c r="AR150" i="4"/>
  <c r="BN150" i="4" s="1"/>
  <c r="BO150" i="4"/>
  <c r="AR55" i="4"/>
  <c r="BN55" i="4" s="1"/>
  <c r="BO55" i="4"/>
  <c r="AW19" i="4"/>
  <c r="BX19" i="4" s="1"/>
  <c r="Q105" i="6"/>
  <c r="AJ12" i="4"/>
  <c r="AL129" i="4"/>
  <c r="BH129" i="4" s="1"/>
  <c r="BI129" i="4"/>
  <c r="AW158" i="4"/>
  <c r="BN93" i="4"/>
  <c r="BF57" i="4"/>
  <c r="BF60" i="4"/>
  <c r="BF122" i="4"/>
  <c r="CM122" i="4" s="1"/>
  <c r="AZ39" i="4"/>
  <c r="AZ123" i="4"/>
  <c r="CC123" i="4" s="1"/>
  <c r="BC141" i="4"/>
  <c r="BL99" i="4"/>
  <c r="CW99" i="4" s="1"/>
  <c r="BN125" i="4"/>
  <c r="BE97" i="4"/>
  <c r="W517" i="8"/>
  <c r="AS159" i="4"/>
  <c r="AW103" i="4"/>
  <c r="BX103" i="4" s="1"/>
  <c r="W58" i="8"/>
  <c r="AS46" i="4"/>
  <c r="AC20" i="4"/>
  <c r="AY20" i="4" s="1"/>
  <c r="AZ20" i="4"/>
  <c r="CC20" i="4" s="1"/>
  <c r="Z18" i="4"/>
  <c r="AV18" i="4" s="1"/>
  <c r="AW18" i="4"/>
  <c r="BX18" i="4" s="1"/>
  <c r="BE126" i="4"/>
  <c r="BE67" i="4"/>
  <c r="AY22" i="4"/>
  <c r="AZ42" i="4"/>
  <c r="AW125" i="4"/>
  <c r="V151" i="4"/>
  <c r="BN151" i="4" s="1"/>
  <c r="BO151" i="4"/>
  <c r="AC13" i="4"/>
  <c r="AY13" i="4" s="1"/>
  <c r="AZ13" i="4"/>
  <c r="CC13" i="4" s="1"/>
  <c r="AW108" i="4"/>
  <c r="BX108" i="4" s="1"/>
  <c r="AW61" i="4"/>
  <c r="K491" i="8"/>
  <c r="AM157" i="4"/>
  <c r="Z131" i="4"/>
  <c r="AV131" i="4" s="1"/>
  <c r="AW131" i="4"/>
  <c r="BX131" i="4" s="1"/>
  <c r="BL90" i="4"/>
  <c r="AZ61" i="4"/>
  <c r="AY126" i="4"/>
  <c r="BF119" i="4"/>
  <c r="CM119" i="4" s="1"/>
  <c r="BE101" i="4"/>
  <c r="BB137" i="4"/>
  <c r="BB134" i="4"/>
  <c r="BN64" i="4"/>
  <c r="BN27" i="4"/>
  <c r="BO24" i="4"/>
  <c r="DB24" i="4" s="1"/>
  <c r="BL65" i="4"/>
  <c r="AW64" i="4"/>
  <c r="AR133" i="4"/>
  <c r="BN133" i="4" s="1"/>
  <c r="BO133" i="4"/>
  <c r="AF150" i="4"/>
  <c r="BB150" i="4" s="1"/>
  <c r="BC150" i="4"/>
  <c r="BH142" i="4"/>
  <c r="BI139" i="4"/>
  <c r="BE56" i="4"/>
  <c r="BK139" i="4"/>
  <c r="AY104" i="4"/>
  <c r="BB66" i="4"/>
  <c r="AY122" i="4"/>
  <c r="BN128" i="4"/>
  <c r="BB90" i="4"/>
  <c r="BE96" i="4"/>
  <c r="BL149" i="4"/>
  <c r="E79" i="8"/>
  <c r="AA47" i="4"/>
  <c r="AF130" i="4"/>
  <c r="BB130" i="4" s="1"/>
  <c r="BC130" i="4"/>
  <c r="Z13" i="4"/>
  <c r="AV13" i="4" s="1"/>
  <c r="AW13" i="4"/>
  <c r="BX13" i="4" s="1"/>
  <c r="AR136" i="4"/>
  <c r="BN136" i="4" s="1"/>
  <c r="BO136" i="4"/>
  <c r="AR134" i="4"/>
  <c r="BN134" i="4" s="1"/>
  <c r="BO134" i="4"/>
  <c r="AR139" i="4"/>
  <c r="BN139" i="4" s="1"/>
  <c r="BO139" i="4"/>
  <c r="AC118" i="4"/>
  <c r="AY118" i="4" s="1"/>
  <c r="AZ118" i="4"/>
  <c r="BL117" i="4"/>
  <c r="BB55" i="4"/>
  <c r="BH148" i="4"/>
  <c r="AZ11" i="4"/>
  <c r="CC11" i="4" s="1"/>
  <c r="BI93" i="4"/>
  <c r="CR93" i="4" s="1"/>
  <c r="P93" i="4"/>
  <c r="BH93" i="4" s="1"/>
  <c r="S95" i="4"/>
  <c r="BK95" i="4" s="1"/>
  <c r="BL95" i="4"/>
  <c r="CW95" i="4" s="1"/>
  <c r="Z105" i="4"/>
  <c r="AV105" i="4" s="1"/>
  <c r="AW105" i="4"/>
  <c r="BX105" i="4" s="1"/>
  <c r="AF18" i="4"/>
  <c r="BB18" i="4" s="1"/>
  <c r="BC18" i="4"/>
  <c r="CH18" i="4" s="1"/>
  <c r="AI116" i="4"/>
  <c r="BE116" i="4" s="1"/>
  <c r="BF116" i="4"/>
  <c r="AI19" i="4"/>
  <c r="BE19" i="4" s="1"/>
  <c r="BF19" i="4"/>
  <c r="CM19" i="4" s="1"/>
  <c r="AV10" i="4" l="1"/>
  <c r="BL151" i="4"/>
  <c r="BF31" i="4"/>
  <c r="AW11" i="4"/>
  <c r="BX11" i="4" s="1"/>
  <c r="AV11" i="4"/>
  <c r="AV12" i="4"/>
  <c r="AZ97" i="4"/>
  <c r="AW97" i="4"/>
  <c r="BL30" i="4"/>
  <c r="AW96" i="4"/>
  <c r="BX96" i="4" s="1"/>
  <c r="AZ96" i="4"/>
  <c r="CC96" i="4" s="1"/>
  <c r="BL152" i="4"/>
  <c r="AV96" i="4"/>
  <c r="AZ98" i="4"/>
  <c r="CC98" i="4" s="1"/>
  <c r="AW46" i="4"/>
  <c r="AW98" i="4"/>
  <c r="BX98" i="4" s="1"/>
  <c r="AV46" i="4"/>
  <c r="AV98" i="4"/>
  <c r="AC48" i="4"/>
  <c r="AY48" i="4" s="1"/>
  <c r="AZ48" i="4"/>
  <c r="Z32" i="4"/>
  <c r="AV32" i="4" s="1"/>
  <c r="AW32" i="4"/>
  <c r="AC32" i="4"/>
  <c r="AY32" i="4" s="1"/>
  <c r="AZ32" i="4"/>
  <c r="AO12" i="4"/>
  <c r="BK12" i="4" s="1"/>
  <c r="BL12" i="4"/>
  <c r="CW12" i="4" s="1"/>
  <c r="AR158" i="4"/>
  <c r="BN158" i="4" s="1"/>
  <c r="BO158" i="4"/>
  <c r="AC93" i="4"/>
  <c r="AY93" i="4" s="1"/>
  <c r="AZ93" i="4"/>
  <c r="CC93" i="4" s="1"/>
  <c r="AL155" i="4"/>
  <c r="BH155" i="4" s="1"/>
  <c r="BI155" i="4"/>
  <c r="Z94" i="4"/>
  <c r="AV94" i="4" s="1"/>
  <c r="AW94" i="4"/>
  <c r="BX94" i="4" s="1"/>
  <c r="AO11" i="4"/>
  <c r="BK11" i="4" s="1"/>
  <c r="BL11" i="4"/>
  <c r="CW11" i="4" s="1"/>
  <c r="AC152" i="4"/>
  <c r="AY152" i="4" s="1"/>
  <c r="AZ152" i="4"/>
  <c r="Z48" i="4"/>
  <c r="AV48" i="4" s="1"/>
  <c r="AW48" i="4"/>
  <c r="AC12" i="4"/>
  <c r="AY12" i="4" s="1"/>
  <c r="AZ12" i="4"/>
  <c r="CC12" i="4" s="1"/>
  <c r="AL48" i="4"/>
  <c r="BH48" i="4" s="1"/>
  <c r="BI48" i="4"/>
  <c r="AR12" i="4"/>
  <c r="BN12" i="4" s="1"/>
  <c r="BO12" i="4"/>
  <c r="DB12" i="4" s="1"/>
  <c r="AF11" i="4"/>
  <c r="BB11" i="4" s="1"/>
  <c r="BC11" i="4"/>
  <c r="CH11" i="4" s="1"/>
  <c r="AO48" i="4"/>
  <c r="BK48" i="4" s="1"/>
  <c r="BL48" i="4"/>
  <c r="AC10" i="4"/>
  <c r="AY10" i="4" s="1"/>
  <c r="AZ10" i="4"/>
  <c r="CC10" i="4" s="1"/>
  <c r="AO159" i="4"/>
  <c r="BK159" i="4" s="1"/>
  <c r="BL159" i="4"/>
  <c r="AV99" i="4"/>
  <c r="AW31" i="4"/>
  <c r="AW12" i="4"/>
  <c r="BX12" i="4" s="1"/>
  <c r="AI48" i="4"/>
  <c r="BE48" i="4" s="1"/>
  <c r="BF48" i="4"/>
  <c r="AL47" i="4"/>
  <c r="BH47" i="4" s="1"/>
  <c r="BI47" i="4"/>
  <c r="AV30" i="4"/>
  <c r="AL160" i="4"/>
  <c r="BH160" i="4" s="1"/>
  <c r="BI160" i="4"/>
  <c r="AR156" i="4"/>
  <c r="BN156" i="4" s="1"/>
  <c r="BO156" i="4"/>
  <c r="AC159" i="4"/>
  <c r="AY159" i="4" s="1"/>
  <c r="AZ159" i="4"/>
  <c r="AC30" i="4"/>
  <c r="AY30" i="4" s="1"/>
  <c r="AZ30" i="4"/>
  <c r="AW151" i="4"/>
  <c r="AL12" i="4"/>
  <c r="BH12" i="4" s="1"/>
  <c r="BI12" i="4"/>
  <c r="CR12" i="4" s="1"/>
  <c r="AR48" i="4"/>
  <c r="BN48" i="4" s="1"/>
  <c r="BO48" i="4"/>
  <c r="AR47" i="4"/>
  <c r="BN47" i="4" s="1"/>
  <c r="BO47" i="4"/>
  <c r="AW152" i="4"/>
  <c r="AC31" i="4"/>
  <c r="AY31" i="4" s="1"/>
  <c r="AZ31" i="4"/>
  <c r="AO156" i="4"/>
  <c r="BK156" i="4" s="1"/>
  <c r="BL156" i="4"/>
  <c r="AC46" i="4"/>
  <c r="AY46" i="4" s="1"/>
  <c r="AZ46" i="4"/>
  <c r="AL46" i="4"/>
  <c r="BH46" i="4" s="1"/>
  <c r="BI46" i="4"/>
  <c r="AC160" i="4"/>
  <c r="AY160" i="4" s="1"/>
  <c r="AZ160" i="4"/>
  <c r="AC157" i="4"/>
  <c r="AY157" i="4" s="1"/>
  <c r="AZ157" i="4"/>
  <c r="AV31" i="4"/>
  <c r="AI46" i="4"/>
  <c r="BE46" i="4" s="1"/>
  <c r="BF46" i="4"/>
  <c r="AF48" i="4"/>
  <c r="BB48" i="4" s="1"/>
  <c r="BC48" i="4"/>
  <c r="AF10" i="4"/>
  <c r="BB10" i="4" s="1"/>
  <c r="BC10" i="4"/>
  <c r="CH10" i="4" s="1"/>
  <c r="AI12" i="4"/>
  <c r="BE12" i="4" s="1"/>
  <c r="BF12" i="4"/>
  <c r="CM12" i="4" s="1"/>
  <c r="AO157" i="4"/>
  <c r="BK157" i="4" s="1"/>
  <c r="BL157" i="4"/>
  <c r="AF157" i="4"/>
  <c r="BB157" i="4" s="1"/>
  <c r="BC157" i="4"/>
  <c r="AC95" i="4"/>
  <c r="AY95" i="4" s="1"/>
  <c r="AZ95" i="4"/>
  <c r="CC95" i="4" s="1"/>
  <c r="AR160" i="4"/>
  <c r="BN160" i="4" s="1"/>
  <c r="BO160" i="4"/>
  <c r="AI11" i="4"/>
  <c r="BE11" i="4" s="1"/>
  <c r="BF11" i="4"/>
  <c r="CM11" i="4" s="1"/>
  <c r="Z47" i="4"/>
  <c r="AV47" i="4" s="1"/>
  <c r="AW47" i="4"/>
  <c r="AR46" i="4"/>
  <c r="BN46" i="4" s="1"/>
  <c r="BO46" i="4"/>
  <c r="AR159" i="4"/>
  <c r="BN159" i="4" s="1"/>
  <c r="BO159" i="4"/>
  <c r="AI47" i="4"/>
  <c r="BE47" i="4" s="1"/>
  <c r="BF47" i="4"/>
  <c r="AL156" i="4"/>
  <c r="BH156" i="4" s="1"/>
  <c r="BI156" i="4"/>
  <c r="AI32" i="4"/>
  <c r="BE32" i="4" s="1"/>
  <c r="BF32" i="4"/>
  <c r="AR32" i="4"/>
  <c r="BN32" i="4" s="1"/>
  <c r="BO32" i="4"/>
  <c r="AO155" i="4"/>
  <c r="BK155" i="4" s="1"/>
  <c r="BL155" i="4"/>
  <c r="Z93" i="4"/>
  <c r="AV93" i="4" s="1"/>
  <c r="AW93" i="4"/>
  <c r="BX93" i="4" s="1"/>
  <c r="BC159" i="4"/>
  <c r="AF161" i="4"/>
  <c r="BB161" i="4" s="1"/>
  <c r="BC161" i="4"/>
  <c r="AV151" i="4"/>
  <c r="AO161" i="4"/>
  <c r="BK161" i="4" s="1"/>
  <c r="BL161" i="4"/>
  <c r="AF155" i="4"/>
  <c r="BB155" i="4" s="1"/>
  <c r="BC155" i="4"/>
  <c r="AF12" i="4"/>
  <c r="BB12" i="4" s="1"/>
  <c r="BC12" i="4"/>
  <c r="CH12" i="4" s="1"/>
  <c r="AV152" i="4"/>
  <c r="AC156" i="4"/>
  <c r="AY156" i="4" s="1"/>
  <c r="AZ156" i="4"/>
  <c r="AR11" i="4"/>
  <c r="BN11" i="4" s="1"/>
  <c r="BO11" i="4"/>
  <c r="DB11" i="4" s="1"/>
  <c r="AF47" i="4"/>
  <c r="BB47" i="4" s="1"/>
  <c r="BC47" i="4"/>
  <c r="AC47" i="4"/>
  <c r="AY47" i="4" s="1"/>
  <c r="AZ47" i="4"/>
  <c r="AL158" i="4"/>
  <c r="BH158" i="4" s="1"/>
  <c r="BI158" i="4"/>
  <c r="AL32" i="4"/>
  <c r="BH32" i="4" s="1"/>
  <c r="BI32" i="4"/>
  <c r="AZ99" i="4"/>
  <c r="CC99" i="4" s="1"/>
  <c r="AL10" i="4"/>
  <c r="BH10" i="4" s="1"/>
  <c r="BI10" i="4"/>
  <c r="CR10" i="4" s="1"/>
  <c r="AF156" i="4"/>
  <c r="BB156" i="4" s="1"/>
  <c r="BC156" i="4"/>
  <c r="AO46" i="4"/>
  <c r="BK46" i="4" s="1"/>
  <c r="BL46" i="4"/>
  <c r="AI10" i="4"/>
  <c r="BE10" i="4" s="1"/>
  <c r="BF10" i="4"/>
  <c r="CM10" i="4" s="1"/>
  <c r="AL157" i="4"/>
  <c r="BH157" i="4" s="1"/>
  <c r="BI157" i="4"/>
  <c r="AO158" i="4"/>
  <c r="BK158" i="4" s="1"/>
  <c r="BL158" i="4"/>
  <c r="AR157" i="4"/>
  <c r="BN157" i="4" s="1"/>
  <c r="BO157" i="4"/>
  <c r="AO32" i="4"/>
  <c r="BK32" i="4" s="1"/>
  <c r="BL32" i="4"/>
  <c r="AO47" i="4"/>
  <c r="BK47" i="4" s="1"/>
  <c r="BL47" i="4"/>
  <c r="AR10" i="4"/>
  <c r="BN10" i="4" s="1"/>
  <c r="BO10" i="4"/>
  <c r="DB10" i="4" s="1"/>
  <c r="AC94" i="4"/>
  <c r="AY94" i="4" s="1"/>
  <c r="AZ94" i="4"/>
  <c r="CC94" i="4" s="1"/>
  <c r="AF160" i="4"/>
  <c r="BB160" i="4" s="1"/>
  <c r="BC160" i="4"/>
  <c r="AO31" i="4"/>
  <c r="BK31" i="4" s="1"/>
  <c r="BL31" i="4"/>
  <c r="AL159" i="4"/>
  <c r="BH159" i="4" s="1"/>
  <c r="BI159" i="4"/>
  <c r="AF30" i="4"/>
  <c r="BB30" i="4" s="1"/>
  <c r="BC30" i="4"/>
  <c r="Z95" i="4"/>
  <c r="AV95" i="4" s="1"/>
  <c r="AW95" i="4"/>
  <c r="BX95" i="4" s="1"/>
  <c r="AC161" i="4"/>
  <c r="AY161" i="4" s="1"/>
  <c r="AZ161" i="4"/>
  <c r="AO160" i="4"/>
  <c r="BK160" i="4" s="1"/>
  <c r="BL160" i="4"/>
  <c r="AF31" i="4"/>
  <c r="BB31" i="4" s="1"/>
  <c r="BC31" i="4"/>
  <c r="AL161" i="4"/>
  <c r="BH161" i="4" s="1"/>
  <c r="BI161" i="4"/>
  <c r="AC151" i="4"/>
  <c r="AY151" i="4" s="1"/>
  <c r="AZ151" i="4"/>
  <c r="AF32" i="4"/>
  <c r="BB32" i="4" s="1"/>
  <c r="BC32" i="4"/>
  <c r="AF158" i="4"/>
  <c r="BB158" i="4" s="1"/>
  <c r="BC158" i="4"/>
  <c r="AC158" i="4"/>
  <c r="AY158" i="4" s="1"/>
  <c r="AZ158" i="4"/>
  <c r="AO10" i="4"/>
  <c r="BK10" i="4" s="1"/>
  <c r="BL10" i="4"/>
  <c r="CW10" i="4" s="1"/>
  <c r="AC155" i="4"/>
  <c r="AY155" i="4" s="1"/>
  <c r="AZ155" i="4"/>
  <c r="AW99" i="4"/>
  <c r="BX99" i="4" s="1"/>
  <c r="AR161" i="4"/>
  <c r="BN161" i="4" s="1"/>
  <c r="BO161" i="4"/>
  <c r="AL11" i="4"/>
  <c r="BH11" i="4" s="1"/>
  <c r="BI11" i="4"/>
  <c r="CR11" i="4" s="1"/>
  <c r="AR155" i="4"/>
  <c r="BN155" i="4" s="1"/>
  <c r="BO155" i="4"/>
  <c r="AW30" i="4"/>
</calcChain>
</file>

<file path=xl/sharedStrings.xml><?xml version="1.0" encoding="utf-8"?>
<sst xmlns="http://schemas.openxmlformats.org/spreadsheetml/2006/main" count="9064" uniqueCount="1444">
  <si>
    <t>HDD Retention Price List</t>
  </si>
  <si>
    <t>Last update: 15.04.2019</t>
  </si>
  <si>
    <t>Fujitsu Company Confidential - for internal use only</t>
  </si>
  <si>
    <t>Warranty Group</t>
  </si>
  <si>
    <t>Warranty Group Name</t>
  </si>
  <si>
    <t>Transfer Price</t>
  </si>
  <si>
    <t>Dealer Price (Central Reference)</t>
  </si>
  <si>
    <t>List Price (Central Reference)</t>
  </si>
  <si>
    <t>C16</t>
  </si>
  <si>
    <t>C18</t>
  </si>
  <si>
    <t>C33</t>
  </si>
  <si>
    <t>C71</t>
  </si>
  <si>
    <t>ETERNUS CS800 ENTRY</t>
  </si>
  <si>
    <t>C73</t>
  </si>
  <si>
    <t>ETERNUS CS800 DX Extension</t>
  </si>
  <si>
    <t>C74</t>
  </si>
  <si>
    <t>ETERNUS CS TVC Base Unit DX90</t>
  </si>
  <si>
    <t>C75</t>
  </si>
  <si>
    <t>ETERNUS CS TVC Extension DX90</t>
  </si>
  <si>
    <t>C80</t>
  </si>
  <si>
    <t>ETERNUS CS800 BASIC/SCALE</t>
  </si>
  <si>
    <t>C84</t>
  </si>
  <si>
    <t>ETERNUS CS800 JX40</t>
  </si>
  <si>
    <t>C96</t>
  </si>
  <si>
    <t>ETERNUS CS200C S2 PRY</t>
  </si>
  <si>
    <t>C97</t>
  </si>
  <si>
    <t>ETERNUS CS200C S2 JBOD 2,5</t>
  </si>
  <si>
    <t>C98</t>
  </si>
  <si>
    <t>ETERNUS CS200C S2 JBOD 3,5</t>
  </si>
  <si>
    <t>CD3</t>
  </si>
  <si>
    <t>CD6</t>
  </si>
  <si>
    <t>ETERNUS CD10000 JX40</t>
  </si>
  <si>
    <t>CD7</t>
  </si>
  <si>
    <t>ETERNUS CD10000 Nodes</t>
  </si>
  <si>
    <t>CD8</t>
  </si>
  <si>
    <t>ETERNUS CD10000 Special Nodes</t>
  </si>
  <si>
    <t>CD9</t>
  </si>
  <si>
    <t>ETERNUS CD10000 Mgmt. Nodes</t>
  </si>
  <si>
    <t>CE1</t>
  </si>
  <si>
    <t>CE2</t>
  </si>
  <si>
    <t>CS1</t>
  </si>
  <si>
    <t>ETERNUS CS8200</t>
  </si>
  <si>
    <t>CS2</t>
  </si>
  <si>
    <t>ETERNUS CS8400</t>
  </si>
  <si>
    <t>CS3</t>
  </si>
  <si>
    <t>ETERNUS CS8800</t>
  </si>
  <si>
    <t>CS4</t>
  </si>
  <si>
    <t xml:space="preserve">ETERNUS CS-ENTRY </t>
  </si>
  <si>
    <t>CS5</t>
  </si>
  <si>
    <t>CS6</t>
  </si>
  <si>
    <t>ETERNUS CS VC Base Unit DX440</t>
  </si>
  <si>
    <t>CS7</t>
  </si>
  <si>
    <t>ETERNUS CS VC Ext. DX440</t>
  </si>
  <si>
    <t>CS8</t>
  </si>
  <si>
    <t>ETERNUS CS8000 ISP</t>
  </si>
  <si>
    <t>CS9</t>
  </si>
  <si>
    <t>F19</t>
  </si>
  <si>
    <t>ETERNUS DX8xxx Expansion</t>
  </si>
  <si>
    <t>F28</t>
  </si>
  <si>
    <t>ETERNUS DX4xx S2 Expansion</t>
  </si>
  <si>
    <t>F29</t>
  </si>
  <si>
    <t xml:space="preserve">ETERNUS DX S2 Expansion </t>
  </si>
  <si>
    <t>F37</t>
  </si>
  <si>
    <t>ETERNUS DX8700 S2 Expansion (4DE)</t>
  </si>
  <si>
    <t>F40</t>
  </si>
  <si>
    <t>ETERNUS DX 2,5" Extention</t>
  </si>
  <si>
    <t>F41</t>
  </si>
  <si>
    <t>ETERNUS DX HD Extention</t>
  </si>
  <si>
    <t>F42</t>
  </si>
  <si>
    <t>ETERNUS DX100 Base 3,5"</t>
  </si>
  <si>
    <t>F43</t>
  </si>
  <si>
    <t>ETERNUS DX100 Base 2,5"</t>
  </si>
  <si>
    <t>F44</t>
  </si>
  <si>
    <t>ETERNUS DX200 Base 3,5"</t>
  </si>
  <si>
    <t>F45</t>
  </si>
  <si>
    <t>ETERNUS DX200 Base 2,5"</t>
  </si>
  <si>
    <t>F48</t>
  </si>
  <si>
    <t>ETERNUS DX 3,5" Extention</t>
  </si>
  <si>
    <t>F49</t>
  </si>
  <si>
    <t>ETERNUS JX60</t>
  </si>
  <si>
    <t>F50</t>
  </si>
  <si>
    <t>ETERNUS DX entry AFA</t>
  </si>
  <si>
    <t>F51</t>
  </si>
  <si>
    <t>ETERNUS DX60 S3 ff Base 3,5"</t>
  </si>
  <si>
    <t>F52</t>
  </si>
  <si>
    <t>ETERNUS DX60 S3 ff Base 2,5"</t>
  </si>
  <si>
    <t>F53</t>
  </si>
  <si>
    <t>ETERNUS JX40 S2 ff</t>
  </si>
  <si>
    <t>F54</t>
  </si>
  <si>
    <t>ETERNUS JX40 S2 3,5 Zoll</t>
  </si>
  <si>
    <t>F57</t>
  </si>
  <si>
    <t>ETERNUS AF SSD Extention</t>
  </si>
  <si>
    <t>MN2</t>
  </si>
  <si>
    <t>PY Multi-Node-Server CX210_CX250</t>
  </si>
  <si>
    <t>MN3</t>
  </si>
  <si>
    <t>PY Multi-Node-Server CX270</t>
  </si>
  <si>
    <t>NB1</t>
  </si>
  <si>
    <t>Notebook 1</t>
  </si>
  <si>
    <t>NB2</t>
  </si>
  <si>
    <t>Notebook 2</t>
  </si>
  <si>
    <t>NB5</t>
  </si>
  <si>
    <t>Notebook 5</t>
  </si>
  <si>
    <t>NB6</t>
  </si>
  <si>
    <t>Notebook 6</t>
  </si>
  <si>
    <t>NC1</t>
  </si>
  <si>
    <t>Notebook C1</t>
  </si>
  <si>
    <t>NC2</t>
  </si>
  <si>
    <t>Notebook C2</t>
  </si>
  <si>
    <t>NC3</t>
  </si>
  <si>
    <t>Notebook C3</t>
  </si>
  <si>
    <t>NC9</t>
  </si>
  <si>
    <t>Notebook C9</t>
  </si>
  <si>
    <t>ND3</t>
  </si>
  <si>
    <t>Notebook D3</t>
  </si>
  <si>
    <t>PQ0</t>
  </si>
  <si>
    <t>PRIMEQUEST 2800E2</t>
  </si>
  <si>
    <t>PQ5</t>
  </si>
  <si>
    <t>PRIMEQUEST 2800B</t>
  </si>
  <si>
    <t>PQ9</t>
  </si>
  <si>
    <t>PRIMEQUEST 2400E2</t>
  </si>
  <si>
    <t>PX1</t>
  </si>
  <si>
    <t>PRIMERGY Rack Server Subentry Mono CRU</t>
  </si>
  <si>
    <t>PX2</t>
  </si>
  <si>
    <t>PRIMERGY Rack Server Entry 1U Dual CRU</t>
  </si>
  <si>
    <t>PX3</t>
  </si>
  <si>
    <t>PRIMERGY Rack Server Entry Dual CRU</t>
  </si>
  <si>
    <t>PX6</t>
  </si>
  <si>
    <t>PRIMERGY Rack Server midrange 4-way CRU</t>
  </si>
  <si>
    <t>PX8</t>
  </si>
  <si>
    <t>PRIMERGY Rack Server Highend 4-way</t>
  </si>
  <si>
    <t>PXS</t>
  </si>
  <si>
    <t>PRIMERGY RackServer Entry 1U 3/3 DualCRU</t>
  </si>
  <si>
    <t>PY1</t>
  </si>
  <si>
    <t>PRIMERGY Allround Server Subentry Mono CRU</t>
  </si>
  <si>
    <t>PY2</t>
  </si>
  <si>
    <t>PRIMERGY Allround Server Entry Dual 1 CRU</t>
  </si>
  <si>
    <t>PY3</t>
  </si>
  <si>
    <t>PRIMERGY Allround Server Entry Dual 2 CRU</t>
  </si>
  <si>
    <t>PY4</t>
  </si>
  <si>
    <t>PRIMERGY Allround Server Entry Mono 2</t>
  </si>
  <si>
    <t>RB0</t>
  </si>
  <si>
    <t>TeamPoS Controller 01</t>
  </si>
  <si>
    <t>SB2</t>
  </si>
  <si>
    <t>CELVIN Storage</t>
  </si>
  <si>
    <t>SB3</t>
  </si>
  <si>
    <t>CELVIN NAS Server (Rack)</t>
  </si>
  <si>
    <t>TR7</t>
  </si>
  <si>
    <t>Tablet R7</t>
  </si>
  <si>
    <t>U02</t>
  </si>
  <si>
    <t>Desktop PC 02</t>
  </si>
  <si>
    <t>U06</t>
  </si>
  <si>
    <t>Desktop PC06</t>
  </si>
  <si>
    <t>U07</t>
  </si>
  <si>
    <t>Desktop PC07</t>
  </si>
  <si>
    <t>U11</t>
  </si>
  <si>
    <t>Desktop PC11</t>
  </si>
  <si>
    <t>U12</t>
  </si>
  <si>
    <t>Desktop PC12</t>
  </si>
  <si>
    <t>U13</t>
  </si>
  <si>
    <t>Desktop PC13</t>
  </si>
  <si>
    <t>W01</t>
  </si>
  <si>
    <t>Workstation Mobile</t>
  </si>
  <si>
    <t>WRC</t>
  </si>
  <si>
    <t>Workstation Rackmount</t>
  </si>
  <si>
    <t>WSJ</t>
  </si>
  <si>
    <t>Workstation J</t>
  </si>
  <si>
    <t>WSN</t>
  </si>
  <si>
    <t>Workstation M</t>
  </si>
  <si>
    <t>WSS</t>
  </si>
  <si>
    <t>Celsius midrange</t>
  </si>
  <si>
    <t>WSW</t>
  </si>
  <si>
    <t>Workstation W</t>
  </si>
  <si>
    <t>Y03</t>
  </si>
  <si>
    <t>PY BX922 CPU Blade</t>
  </si>
  <si>
    <t>Y09</t>
  </si>
  <si>
    <t>PY Allround Server Entry Mono1 CRU</t>
  </si>
  <si>
    <t>Y12</t>
  </si>
  <si>
    <t>PY TX100</t>
  </si>
  <si>
    <t>Y17</t>
  </si>
  <si>
    <t>SX960/SX980 Storage Blade</t>
  </si>
  <si>
    <t>Y21</t>
  </si>
  <si>
    <t>PY BX924 S2 Dual Blade</t>
  </si>
  <si>
    <t>Y32</t>
  </si>
  <si>
    <t>PY BX920S3 CPU Blade</t>
  </si>
  <si>
    <t>ProActive SCD Output  for CS8000/CS900/CD10000</t>
  </si>
  <si>
    <t xml:space="preserve">Solution Contract </t>
  </si>
  <si>
    <t>Classic pro and Superior pro</t>
  </si>
  <si>
    <t xml:space="preserve">Premium </t>
  </si>
  <si>
    <t>ProActive model</t>
  </si>
  <si>
    <t>valid for 6 and 7</t>
  </si>
  <si>
    <t>WG</t>
  </si>
  <si>
    <t>Autocall with 2 SHC and 2 TAM onsite per year - without one-time tasks</t>
  </si>
  <si>
    <t>Autocall with 4 SHC and 4 TAM onsite per year - without one-time tasks</t>
  </si>
  <si>
    <t xml:space="preserve">Autocall with 2 SHC and 2 TAM by telephone per year </t>
  </si>
  <si>
    <t xml:space="preserve">Autocall with 4 SHC and 4 TAM by telephone per year </t>
  </si>
  <si>
    <t>one-time tasks</t>
  </si>
  <si>
    <t>End of calc range</t>
  </si>
  <si>
    <t>approved by IGT</t>
  </si>
  <si>
    <t>EUR-S1</t>
  </si>
  <si>
    <t>"virtual" WRG only for ETERNUS CD10K S1</t>
  </si>
  <si>
    <t>CHF-S1</t>
  </si>
  <si>
    <t>GBP-S1</t>
  </si>
  <si>
    <t>USD-S1</t>
  </si>
  <si>
    <t>INR-S1</t>
  </si>
  <si>
    <t>Service Location</t>
  </si>
  <si>
    <t>Availability</t>
  </si>
  <si>
    <t>Reaction Time</t>
  </si>
  <si>
    <t>Reaction Type</t>
  </si>
  <si>
    <t xml:space="preserve">Asset </t>
  </si>
  <si>
    <t>Duration</t>
  </si>
  <si>
    <t>TC</t>
  </si>
  <si>
    <t>TP</t>
  </si>
  <si>
    <t>Service Tranfer Price monthly - 
year 1</t>
  </si>
  <si>
    <t>Service Tranfer Price monthly - 
year 2</t>
  </si>
  <si>
    <t>Service Tranfer Price monthly - 
year 3</t>
  </si>
  <si>
    <t>Service Tranfer Price monthly - 
year 4</t>
  </si>
  <si>
    <t>Service Tranfer Price monthly - 
year 5</t>
  </si>
  <si>
    <t>On-Site Service</t>
  </si>
  <si>
    <t>NBD</t>
  </si>
  <si>
    <t>response</t>
  </si>
  <si>
    <t>3 years</t>
  </si>
  <si>
    <t>24x7</t>
  </si>
  <si>
    <t>24h</t>
  </si>
  <si>
    <t>recovery</t>
  </si>
  <si>
    <t>4h</t>
  </si>
  <si>
    <t>Contract in warranty</t>
  </si>
  <si>
    <t>Values in local currency</t>
  </si>
  <si>
    <t>EUR</t>
  </si>
  <si>
    <t>FTS 
Materialnummer</t>
  </si>
  <si>
    <t xml:space="preserve">Description: </t>
  </si>
  <si>
    <t>TC 
monthly
SCA ST</t>
  </si>
  <si>
    <t>DRP
monthly 
SCA ST</t>
  </si>
  <si>
    <t>RLP
monthly
SCA ST</t>
  </si>
  <si>
    <t>TC 
monthly
SCZ ST</t>
  </si>
  <si>
    <t>DRP
monthly
SCZ ST</t>
  </si>
  <si>
    <t>RLP 
monthly
SCZ ST</t>
  </si>
  <si>
    <t>TC 
monthly
SCA ST 4H</t>
  </si>
  <si>
    <t>DRP
monthly
SCA ST 4H</t>
  </si>
  <si>
    <t>RLP 
monthly
SCA ST 4H</t>
  </si>
  <si>
    <t xml:space="preserve">TC
monthly
SCZ ST 4H </t>
  </si>
  <si>
    <t>DRP
monthly
SCZ ST 4H</t>
  </si>
  <si>
    <t>RLP
monthly
SCZ ST 4H</t>
  </si>
  <si>
    <t xml:space="preserve">TC
monthly
SCT ST 4H </t>
  </si>
  <si>
    <t>DRP
monthly
SCT ST 4H</t>
  </si>
  <si>
    <t>RLP
monthly
SCT ST 4H</t>
  </si>
  <si>
    <t>TC
monthly
 SCS ST 4H</t>
  </si>
  <si>
    <t>DRP
monthly
SCS ST 4H</t>
  </si>
  <si>
    <t>RLP
monthly SCS ST 4H</t>
  </si>
  <si>
    <t>TC
monthly
SCP ST 4H</t>
  </si>
  <si>
    <t>DRP
monthly
SCP ST 4H</t>
  </si>
  <si>
    <t>RLP
monthly
SCP ST 4H</t>
  </si>
  <si>
    <t>CS-900ENTRY-S12</t>
  </si>
  <si>
    <t>ET CS900 - Remark: Classic only (SCA)</t>
  </si>
  <si>
    <t>CS-900ENTRY-S13</t>
  </si>
  <si>
    <t>CS-8050-S13</t>
  </si>
  <si>
    <t>ET CS-8050-S13</t>
  </si>
  <si>
    <t>CS-8050-S14</t>
  </si>
  <si>
    <t>ET CS-8050-S14</t>
  </si>
  <si>
    <t>CS-8050VINS-S14</t>
  </si>
  <si>
    <t>ET CS-8050VINS R2544</t>
  </si>
  <si>
    <t>ETERNUS CS8000 P12</t>
  </si>
  <si>
    <t>CS-8200-P12</t>
  </si>
  <si>
    <t>ET CS8200 (S12)</t>
  </si>
  <si>
    <t>CS-8400-P12</t>
  </si>
  <si>
    <t>ET CS8400 (S12)</t>
  </si>
  <si>
    <t>CS-8800-P12</t>
  </si>
  <si>
    <t>ET CS8800 (S12)</t>
  </si>
  <si>
    <t>CS-R12-ER</t>
  </si>
  <si>
    <t>ET CS RACK, E&amp;I-TYPE CS8000</t>
  </si>
  <si>
    <t>CS-R12-IR</t>
  </si>
  <si>
    <t>CS-R12-LR82</t>
  </si>
  <si>
    <t>Leading Rack CS8200 42U</t>
  </si>
  <si>
    <t>CS-R12-LR84</t>
  </si>
  <si>
    <t>Leading Rack CS8400 42U</t>
  </si>
  <si>
    <t>CS-R12-LR88</t>
  </si>
  <si>
    <t>Leading Rack CS8800 42U</t>
  </si>
  <si>
    <t>CS-RC25</t>
  </si>
  <si>
    <t>ET CS RACK CONSOLE RC25</t>
  </si>
  <si>
    <t>CS-LSW-BR6610</t>
  </si>
  <si>
    <t>ET CS LAN Switch</t>
  </si>
  <si>
    <t>CS-FSW-BR6510</t>
  </si>
  <si>
    <t>ET CS FC Switch</t>
  </si>
  <si>
    <t>CS-IUP-RX38</t>
  </si>
  <si>
    <t>ET CS8000 Integrated Universal Processor</t>
  </si>
  <si>
    <t>CS-ICP-RX38</t>
  </si>
  <si>
    <t>ET CS8000 Integrated Channel Processor</t>
  </si>
  <si>
    <t>CS-IDP-RX38</t>
  </si>
  <si>
    <t>ET CS8000 Integrated Device Processor</t>
  </si>
  <si>
    <t>CS-VLP-RX38</t>
  </si>
  <si>
    <t>ET CS8000 Virtual Library Processor</t>
  </si>
  <si>
    <t>CS-TBP-RX38</t>
  </si>
  <si>
    <t>ET CS8000 Tiebreaker Processor</t>
  </si>
  <si>
    <t>CS-DDP-RX38</t>
  </si>
  <si>
    <t xml:space="preserve">VTL DeDup Single Node </t>
  </si>
  <si>
    <t>CS-DDS-RX38</t>
  </si>
  <si>
    <t>ET CS8000 Dedicated DeDup Server</t>
  </si>
  <si>
    <t>CS-SAS-RX38</t>
  </si>
  <si>
    <t>ET CS8000 Service Access System</t>
  </si>
  <si>
    <t>ETERNUS CS8000 P13</t>
  </si>
  <si>
    <t>CS-8200-P13</t>
  </si>
  <si>
    <t>ET CS8200 (S13)</t>
  </si>
  <si>
    <t>CS-8400-P13</t>
  </si>
  <si>
    <t>ET CS8400 (S13)</t>
  </si>
  <si>
    <t>CS-8800-P13</t>
  </si>
  <si>
    <t>ET CS8800 (S13)</t>
  </si>
  <si>
    <t>CS-R13-ER</t>
  </si>
  <si>
    <t>CS-R13-IR</t>
  </si>
  <si>
    <t>CS-R13-LR82</t>
  </si>
  <si>
    <t>CS-R13-LR84</t>
  </si>
  <si>
    <t>CS-R13-LR88</t>
  </si>
  <si>
    <t>CS-IUP-R2541</t>
  </si>
  <si>
    <t>CS-ICP-R2541</t>
  </si>
  <si>
    <t>CS-IDP-R2541</t>
  </si>
  <si>
    <t>CS-VLP-R2541</t>
  </si>
  <si>
    <t>CS-TBP-R2541</t>
  </si>
  <si>
    <t>CS-DDS-R2541</t>
  </si>
  <si>
    <t>CS-SAS-R2541</t>
  </si>
  <si>
    <t>ETERNUS CS8000 P14</t>
  </si>
  <si>
    <t>CS-8200-P14</t>
  </si>
  <si>
    <t>ET CS8200 (S14)</t>
  </si>
  <si>
    <t>CS-8400-P14</t>
  </si>
  <si>
    <t>ET CS8400 (S14)</t>
  </si>
  <si>
    <t>CS-8800-P14</t>
  </si>
  <si>
    <t>ET CS8800 (S14)</t>
  </si>
  <si>
    <t>LAN-Switch</t>
  </si>
  <si>
    <t>CS-FSW-BRG620</t>
  </si>
  <si>
    <t>CS FC Switch 48Port, 24Port free</t>
  </si>
  <si>
    <t>CS-CNSW-16S4E</t>
  </si>
  <si>
    <t>CONSOLE SWITCH 16 PORT, S4-TYPE</t>
  </si>
  <si>
    <t>CS-CNSW-08S4E</t>
  </si>
  <si>
    <t>CONSOLE SWITCH 8 PORT, S4-TYPE</t>
  </si>
  <si>
    <t>CS-CNSW-1116P-E</t>
  </si>
  <si>
    <t>CONSOLE SWITCH 16 PORT, 1116P-TYPE</t>
  </si>
  <si>
    <t>CS-R14-ER</t>
  </si>
  <si>
    <t>CS-R14-IR</t>
  </si>
  <si>
    <t>CS-R14-LR82</t>
  </si>
  <si>
    <t>CS-R14-LR84</t>
  </si>
  <si>
    <t>CS-R14-LR88</t>
  </si>
  <si>
    <t>CS-IUP-R2544</t>
  </si>
  <si>
    <t>CS-ICP-R2544</t>
  </si>
  <si>
    <t>CS-IDP-R2544</t>
  </si>
  <si>
    <t>CS-VLP-R2544</t>
  </si>
  <si>
    <t>CS-TBP-R2544</t>
  </si>
  <si>
    <t>CS-SAS-R2544</t>
  </si>
  <si>
    <t>ET CS8000 R2544 FLEX ISP</t>
  </si>
  <si>
    <t>ETERNUS CS8000 Options</t>
  </si>
  <si>
    <t>CS-MTCHW-RX38</t>
  </si>
  <si>
    <t>ET CS8000 GATEWAY PROC.</t>
  </si>
  <si>
    <t>CS-MTCHW-R2541</t>
  </si>
  <si>
    <t>ET CS8000 R2541 MTCHW</t>
  </si>
  <si>
    <t>CS-VCB-DX23A</t>
  </si>
  <si>
    <t>ET CS VC Base23 NL-SAS 16 TB</t>
  </si>
  <si>
    <t>CS-VCB-DX23A1</t>
  </si>
  <si>
    <t>ET CS VC Base23 CE 3.5 NL-SAS 12x 6TB (24TB)</t>
  </si>
  <si>
    <t>CS-VCB-DX42AP</t>
  </si>
  <si>
    <t xml:space="preserve">ET CS VC Base42 NL-SAS 12 TB </t>
  </si>
  <si>
    <t>CS-VCB-DX42FP</t>
  </si>
  <si>
    <t xml:space="preserve">ET CS VC Base42 SAS 14.4 TB </t>
  </si>
  <si>
    <t>CS-VCB-DX42SP</t>
  </si>
  <si>
    <t xml:space="preserve">ET CS VC Base42 SAS SED 14.4 TB </t>
  </si>
  <si>
    <t>CS-VCB-DX63AP</t>
  </si>
  <si>
    <t>ET CS8000 DX600 S3-Base Volume Cache Options: NLSAS 3,5"</t>
  </si>
  <si>
    <t>CS-VCB-DX63A1P</t>
  </si>
  <si>
    <t>ET CS VC Base63 NL-SAS 24 TB</t>
  </si>
  <si>
    <t>CS-VCB-DX63FP</t>
  </si>
  <si>
    <t>ET CS8000 DX600 S3-Base Volume Cache Options: SAS 2,5"</t>
  </si>
  <si>
    <t>CS-VCB-DX63SP</t>
  </si>
  <si>
    <t>ET CS8000 DX600 S3-Base Volume Cache Options: SED 2,5"</t>
  </si>
  <si>
    <t>CS-VCB-DX92A</t>
  </si>
  <si>
    <t xml:space="preserve">ET CS VC92 Base NL-SAS 12 TB </t>
  </si>
  <si>
    <t>CS-VCBH-DX23F</t>
  </si>
  <si>
    <t>ET CS VC Base23 Hf SAS 7.2 TB</t>
  </si>
  <si>
    <t>CS-VCBH-DX23S</t>
  </si>
  <si>
    <t>ET CS VC Base23 Hf SAS SED 7.2 TB</t>
  </si>
  <si>
    <t>CS-VCBH-DX92F</t>
  </si>
  <si>
    <t>ET CS VC92 Base SAS 7.2 TB</t>
  </si>
  <si>
    <t>CS-VCBH-DX92S</t>
  </si>
  <si>
    <t>ET CS VC92 Base SAS SED 7.2 TB</t>
  </si>
  <si>
    <t>CS-VCBS-DX23F</t>
  </si>
  <si>
    <t>ET CS VC Base23 Sg SAS 14.4 TB</t>
  </si>
  <si>
    <t>CS-VCBS-DX23S</t>
  </si>
  <si>
    <t>ET CS VC Base23 Sg SAS SED 14.4 TB</t>
  </si>
  <si>
    <t>CS-VCBS-DX92F</t>
  </si>
  <si>
    <t xml:space="preserve">ET CS VC92 Base SAS 14.4 TB </t>
  </si>
  <si>
    <t>CS-VCBS-DX92S</t>
  </si>
  <si>
    <t>ET CS VC92 Base SAS SED 14.4 TB</t>
  </si>
  <si>
    <t>CS-VCB-DX2425</t>
  </si>
  <si>
    <t>ET CS VC BASE24 CE 2.5 FLEX</t>
  </si>
  <si>
    <t>CS-VCB-DX2425B</t>
  </si>
  <si>
    <t>ET CS VC BASE24 CE 2.5 for SSDs</t>
  </si>
  <si>
    <t>CS-VCB-DX2435</t>
  </si>
  <si>
    <t>ET CS VC BASE24 CE 3.5 FLEX</t>
  </si>
  <si>
    <t>CS-VCB-DX24A1</t>
  </si>
  <si>
    <t>ET CS VC BASE24 NL-SAS 24 TB 3.5</t>
  </si>
  <si>
    <t>CS-VCB-DX24C</t>
  </si>
  <si>
    <t>ET CS VC BASE24 NL-SAS SED 24 TB 3.5</t>
  </si>
  <si>
    <t>CS-VCB-DX24F</t>
  </si>
  <si>
    <t>ET CS VC BASE24 SAS 14.4 TB 2.5</t>
  </si>
  <si>
    <t>CS-VCB-DX24S</t>
  </si>
  <si>
    <t>ET CS VC BASE24 SG SAS SED 14.4 TB 2.5</t>
  </si>
  <si>
    <t>CS-VCB-DX24BP</t>
  </si>
  <si>
    <t xml:space="preserve">ET CS VC Ext.63 HD-DE NL-SAS 96TB  </t>
  </si>
  <si>
    <t>CS-VCB-DX24F1</t>
  </si>
  <si>
    <t>ET CS VC BASE24 SAS 19.2 TB</t>
  </si>
  <si>
    <t>CS-VCD-DX42A</t>
  </si>
  <si>
    <t>ET CS VC Base42 DE NL-SAS 3,5" 12x3TB</t>
  </si>
  <si>
    <t>CS-VCE-DX23A</t>
  </si>
  <si>
    <t>ET CS VC Ext.23 NL-SAS 32 TB</t>
  </si>
  <si>
    <t>CS-VCE-DX23A1</t>
  </si>
  <si>
    <t>ET CS VC Ext.23 DE 3.5 NL-SAS 12x 6TB (48TB)</t>
  </si>
  <si>
    <t>CS-VCE-DX42A</t>
  </si>
  <si>
    <t>ET CS VC Ext.42 NL-SAS 3,5" 12x3TB</t>
  </si>
  <si>
    <t>CS-VCE-DX42F</t>
  </si>
  <si>
    <t>ET CS VC Ext.42 SAS 2,5" 24x900GB</t>
  </si>
  <si>
    <t>CS-VCE-DX42S</t>
  </si>
  <si>
    <t>ET CS VC Ext.42 SAS SED 2,5" 24x900GB</t>
  </si>
  <si>
    <t>CS-VCE-DX63A</t>
  </si>
  <si>
    <t xml:space="preserve">ET CS8000 DX600 S3-Extention Volume Cache Options: NLSAS 3,5" </t>
  </si>
  <si>
    <t>CS-VCE-DX63A1</t>
  </si>
  <si>
    <t>ET CS VC Ext.63 NL-SAS 3,5" 12x6TB (48TB)</t>
  </si>
  <si>
    <t>CS-VCE-DX63C</t>
  </si>
  <si>
    <t>ET CS VC EXT.63 NL-SAS SED 32 TB 3.5</t>
  </si>
  <si>
    <t>CS-VCE-DX63F</t>
  </si>
  <si>
    <t xml:space="preserve">ET CS8000 DX600 S3-Extention Volume Cache Options: SAS 2,5" </t>
  </si>
  <si>
    <t>CS-VCE-DX63S</t>
  </si>
  <si>
    <t xml:space="preserve">ET CS8000 DX600 S3-Extention Volume Cache Options: SED 2,5" </t>
  </si>
  <si>
    <t>CS-VCE-DX625</t>
  </si>
  <si>
    <t>ET CS VC EXT6 DE 2.5 FLEX</t>
  </si>
  <si>
    <t>CS-VCE-DX635</t>
  </si>
  <si>
    <t>ET CS VC EXT6 DE 3.5 FLEX</t>
  </si>
  <si>
    <t>CS-VCE-DX92A</t>
  </si>
  <si>
    <t xml:space="preserve">ET CS VC92 Ext. NL-SAS 24 TB </t>
  </si>
  <si>
    <t>CS-VCE-DX2435HD</t>
  </si>
  <si>
    <t>ET CS VC EXT24 HD-DE 3.5 FLEX</t>
  </si>
  <si>
    <t>CS-VCE-DX635HD</t>
  </si>
  <si>
    <t>ET CS VC EXT6 HD-DE 3.5 FLEX</t>
  </si>
  <si>
    <t>CS-VCE-DX2425</t>
  </si>
  <si>
    <t>ET CS VC EXT24 DE 2.5 FLEX</t>
  </si>
  <si>
    <t>CS-VCE-DX2425B</t>
  </si>
  <si>
    <t>ET CS VC EXT24 DE 2.5 for SSDs</t>
  </si>
  <si>
    <t>CS-VCE-DX2435</t>
  </si>
  <si>
    <t>ET CS VC EXT24 DE 3.5 FLEX</t>
  </si>
  <si>
    <t>CS-VCE-DX24A1</t>
  </si>
  <si>
    <t>ET CS VC EXT24 NL-SAS 48 TB 3.5</t>
  </si>
  <si>
    <t>CS-VCE-DX24C</t>
  </si>
  <si>
    <t>ET CS VC EXT24 NL-SAS SED 48TB 3.5</t>
  </si>
  <si>
    <t>CS-VCE-DX24F</t>
  </si>
  <si>
    <t>ET CS VC EXT24 SG SAS 14.4 TB 2.5</t>
  </si>
  <si>
    <t>CS-VCE-DX24S</t>
  </si>
  <si>
    <t>ET CS VC EXT24 SAS SED 14.4 TB 2.5</t>
  </si>
  <si>
    <t>CS-VCE-DX24BP</t>
  </si>
  <si>
    <t>CS-VCE-DX24F1</t>
  </si>
  <si>
    <t>ET CS VC EXT24 SAS 19.2 TB</t>
  </si>
  <si>
    <t>CS-VCES-DX23F</t>
  </si>
  <si>
    <t>ET CS VC Ext.23 Sg SAS 14.4 TB</t>
  </si>
  <si>
    <t>CS-VCES-DX23S</t>
  </si>
  <si>
    <t>ET CS VC Ext.23 Sg SAS SED 14.4 TB</t>
  </si>
  <si>
    <t>CS-VCES-DX92F</t>
  </si>
  <si>
    <t>ET CS VC92 Ext. SAS 14.4 TB</t>
  </si>
  <si>
    <t>CS-VCES-DX92S</t>
  </si>
  <si>
    <t xml:space="preserve">ET CS VC92 Ext. SED SAS 14.4 TB </t>
  </si>
  <si>
    <t>CS-VCEHD1-DX23A1</t>
  </si>
  <si>
    <t>ET CS VC Ext23 HD-DE NL-SAS 240TB (60x 6TB)</t>
  </si>
  <si>
    <t>CS-VCEHD2-
DX23A1</t>
  </si>
  <si>
    <t>ET CS VC Ext23 HD-DE NL-SAS 96TB (24x 6TB)</t>
  </si>
  <si>
    <t>CS-VCEHD1-DX24A1</t>
  </si>
  <si>
    <t>CS-VCBHD1-DX63A1P</t>
  </si>
  <si>
    <t>ETERNUS CS VC Base63 HD NL-SAS 216TB</t>
  </si>
  <si>
    <t>CS-VCBHD2-DX63A1P</t>
  </si>
  <si>
    <t xml:space="preserve">ETERNUS CS VC Base63 HD NL-SAS 72TB </t>
  </si>
  <si>
    <t>CS-VCEHD1-DX63A1</t>
  </si>
  <si>
    <t>ET CS VC Ext.63 HD-DE NL-SAS 240TB</t>
  </si>
  <si>
    <t>CS-VCEHD2-DX63A1</t>
  </si>
  <si>
    <t>CS-VCB-DX63CP</t>
  </si>
  <si>
    <t>ET CS VC BASE63 NL-SAS SED 16 TB</t>
  </si>
  <si>
    <t>CS-VCB-DX64A1P</t>
  </si>
  <si>
    <t>ET CS VC BASE64 NL-SAS 24 TB</t>
  </si>
  <si>
    <t>CS-VCB-DX64CP</t>
  </si>
  <si>
    <t>ET CS VC BASE64 NL-SAS SED 16 TB</t>
  </si>
  <si>
    <t>CS-VCB-DX64FP</t>
  </si>
  <si>
    <t>ET CS VC BASE64 SAS 14.4 TB</t>
  </si>
  <si>
    <t>CS-VCB-DX64SP</t>
  </si>
  <si>
    <t>ET CS VC BASE64 SAS SED 19.2 TB</t>
  </si>
  <si>
    <t>CS-VCBHD1-DX64A1P</t>
  </si>
  <si>
    <t>ET CS VC BASE64 HD-DE NL-SAS 216TB</t>
  </si>
  <si>
    <t>CS-VCBHD1-DX64CP</t>
  </si>
  <si>
    <t>ET CS VC BASE64 HD-DE NL-SAS SED 144TB</t>
  </si>
  <si>
    <t>CS-VCB-DX6FLEXP</t>
  </si>
  <si>
    <t>ET CS VC BASE6 CE FLEX</t>
  </si>
  <si>
    <t>CS-VCEHD1-DX64A1</t>
  </si>
  <si>
    <t>ET CS VC EXT64 HD-DE NL-SAS 240TB</t>
  </si>
  <si>
    <t>CS-VCEHD1-DX64C</t>
  </si>
  <si>
    <t>ET CS VC EXT64 HD-DE NL-SAS SED 160TB</t>
  </si>
  <si>
    <t>CS-VCE-DX64A1</t>
  </si>
  <si>
    <t>CS-VCE-DX64C</t>
  </si>
  <si>
    <t>CS-VCE-DX64F</t>
  </si>
  <si>
    <t>CS-VCE-DX64S</t>
  </si>
  <si>
    <t>CS-VCE-DX64F1</t>
  </si>
  <si>
    <t>ET CS VC EXT64 SAS 19.2 TB</t>
  </si>
  <si>
    <t>CS-VCB-DX64F1P</t>
  </si>
  <si>
    <t>ET CS VC BASE64 SAS 19.2 TB</t>
  </si>
  <si>
    <t>Eternus CS8000 SW Subscription</t>
  </si>
  <si>
    <t>SCU</t>
  </si>
  <si>
    <t>U10443-C108</t>
  </si>
  <si>
    <t>ET CS8000 SW V6.1</t>
  </si>
  <si>
    <t>U10443-C109</t>
  </si>
  <si>
    <t>ET CS8000 SW V7.0</t>
  </si>
  <si>
    <t>CS-OVINS-ONLY</t>
  </si>
  <si>
    <t>Virtual Network Storage (VINS-ONLY</t>
  </si>
  <si>
    <t>CS-OVINS-ONLYS</t>
  </si>
  <si>
    <t>VINS-ONLY CS8200 (VINS-ONLYS</t>
  </si>
  <si>
    <t>CS-OVVR</t>
  </si>
  <si>
    <t>Dual Save (VVR)</t>
  </si>
  <si>
    <t>CS-OVVR3</t>
  </si>
  <si>
    <t>Triple Save (VVR3)</t>
  </si>
  <si>
    <t>CS-OCMP</t>
  </si>
  <si>
    <t>Cache Compression (CMPF)</t>
  </si>
  <si>
    <t>CS-OETT</t>
  </si>
  <si>
    <t>Export-To-Tape (ETT)</t>
  </si>
  <si>
    <t>CS-OTTV</t>
  </si>
  <si>
    <t>True Tape Virtualization (TTV</t>
  </si>
  <si>
    <t>CS-OVLPFO</t>
  </si>
  <si>
    <t>VLP Failover (PFO)</t>
  </si>
  <si>
    <t>CS-OVDR-1000</t>
  </si>
  <si>
    <t>Virtual Drive Extention (VDR32)</t>
  </si>
  <si>
    <t>CS-OVDR</t>
  </si>
  <si>
    <t>Virtual Drive Extention (VDR64</t>
  </si>
  <si>
    <t>CS-OVDR128</t>
  </si>
  <si>
    <t>Virtual Drive Extention (VDR128</t>
  </si>
  <si>
    <t>CS-OFCR</t>
  </si>
  <si>
    <t>FCR (FC-REDUNDANCY &amp; BALANCING</t>
  </si>
  <si>
    <t>CS-OFCRS</t>
  </si>
  <si>
    <t>FC REDUNDANCY&amp;BALANCING (FCRS) CS8200</t>
  </si>
  <si>
    <t>CS-OLAN</t>
  </si>
  <si>
    <t>LAN Redundancy (LAN)</t>
  </si>
  <si>
    <t>CS-OMLS</t>
  </si>
  <si>
    <t>Multiple Library Support (MLS)</t>
  </si>
  <si>
    <t>CS-OCAS</t>
  </si>
  <si>
    <t>Cascading (CAS</t>
  </si>
  <si>
    <t>CS-ONAS</t>
  </si>
  <si>
    <t>NAS Funct. at Frontend (NAS)</t>
  </si>
  <si>
    <t>CS-ONASB</t>
  </si>
  <si>
    <t>KEY: NAS INTERFACE BACKEND</t>
  </si>
  <si>
    <t>CS-ONASB-STBY</t>
  </si>
  <si>
    <t>NAS IF Backend Stand-by (NASB-STBY</t>
  </si>
  <si>
    <t>CS-ONASB-ACTV</t>
  </si>
  <si>
    <t>NAS IF Backend Activ. (NASB-ACTV)</t>
  </si>
  <si>
    <t>CS-DEDUPPOOL-1T</t>
  </si>
  <si>
    <t>1TB DeDup Pool Enabling (DEDUP1)</t>
  </si>
  <si>
    <t>CS-DEDUPPOOL-10T</t>
  </si>
  <si>
    <t>10TB DEDUP POOL ENABLING (DEDUP10)</t>
  </si>
  <si>
    <t>CS-DEDUPPOOL-100T</t>
  </si>
  <si>
    <t>100TB DeDup Pool Enabling (DEDUP100</t>
  </si>
  <si>
    <t>CS-CS8200-SUBSCR1Y</t>
  </si>
  <si>
    <t>Subscr Gen. CS SW CS8200 1Yr</t>
  </si>
  <si>
    <t>CS-CS8400-SUBSCR1Y</t>
  </si>
  <si>
    <t>Subscr Gen. CS SW CS8400 1Yr</t>
  </si>
  <si>
    <t>CS-CS8800-SUBSCR1Y</t>
  </si>
  <si>
    <t>Subscr Gen. CS SW CS8800 1Yr</t>
  </si>
  <si>
    <t>CS-DP1T-SUBSCR1Y</t>
  </si>
  <si>
    <t>Subscription Service 1 TB DedupPool 1Yr</t>
  </si>
  <si>
    <t>CS-DP10T-SUBSCR1Y</t>
  </si>
  <si>
    <t>Subscription Service 10 TB DedupPool 1Yr</t>
  </si>
  <si>
    <t>CS-DP100T-SUBSCR1Y</t>
  </si>
  <si>
    <t>Subscription Service 100 TB DedupPool 1Yr</t>
  </si>
  <si>
    <t>CS-ELINKZ</t>
  </si>
  <si>
    <t>ET CS LINK for z/OS</t>
  </si>
  <si>
    <t>CS-ELINKZ-SUBSCR1Y</t>
  </si>
  <si>
    <t>CS-ELINKZ SUBSCR1Y</t>
  </si>
  <si>
    <t>CS-ISP-SUBSCR1Y</t>
  </si>
  <si>
    <t>Subscr Gen. CS SW CS ISP 1Yr</t>
  </si>
  <si>
    <t>CS-RAID-SUBSCR1Y</t>
  </si>
  <si>
    <t>Subscr Gen. CS SW CS RAIDS2 1Yr</t>
  </si>
  <si>
    <t>CS-DP14T13-SUBSC1Y</t>
  </si>
  <si>
    <t>ET CS900ENTRY - 14TB SUBSCR. FULL DEDUP</t>
  </si>
  <si>
    <t>CS-DP7T13-SUBSC1Y</t>
  </si>
  <si>
    <t xml:space="preserve">ET CS900ENTRY - 7TB SUBSCR. HALF DEDUP </t>
  </si>
  <si>
    <t>DRP discount from RLP</t>
  </si>
  <si>
    <t>ETERNUS CS900</t>
  </si>
  <si>
    <t>Classic</t>
  </si>
  <si>
    <t>Superior</t>
  </si>
  <si>
    <t>Classic pro</t>
  </si>
  <si>
    <t>Superior pro</t>
  </si>
  <si>
    <t>Premium</t>
  </si>
  <si>
    <t>SCA ST</t>
  </si>
  <si>
    <t>HC3 ST</t>
  </si>
  <si>
    <t>SCA ST 4H</t>
  </si>
  <si>
    <t>HC3 ST 4H</t>
  </si>
  <si>
    <t>SCT ST 4H</t>
  </si>
  <si>
    <t>HCY ST 4H</t>
  </si>
  <si>
    <t>SCZ ST</t>
  </si>
  <si>
    <t>HC 3 ST</t>
  </si>
  <si>
    <t>SCZ ST 4H</t>
  </si>
  <si>
    <t>HC 4 ST 4H</t>
  </si>
  <si>
    <t>SCS ST 4H</t>
  </si>
  <si>
    <t>SCP ST 4H</t>
  </si>
  <si>
    <t>HC9 ST 4H</t>
  </si>
  <si>
    <t>SCU ST</t>
  </si>
  <si>
    <t>SCU ST 4H</t>
  </si>
  <si>
    <t>SCR ST 4H</t>
  </si>
  <si>
    <t xml:space="preserve">SCX ST </t>
  </si>
  <si>
    <t>SCX ST 4H</t>
  </si>
  <si>
    <t>SCV ST 4H</t>
  </si>
  <si>
    <t>SCW ST 4H</t>
  </si>
  <si>
    <t>in warranty (24 month)</t>
  </si>
  <si>
    <t>out of warranty</t>
  </si>
  <si>
    <t>Service Time</t>
  </si>
  <si>
    <t>9x5</t>
  </si>
  <si>
    <t>Service Level</t>
  </si>
  <si>
    <t>HW On-site response NBD / 
SW 4h/NBD remote resp.</t>
  </si>
  <si>
    <t>HW On-site recovery ND/NBD 
SW 0,5h/4h remote resp.</t>
  </si>
  <si>
    <t>HW On-site recovery 6h/ND
SW 0,5h/2h remote resp.</t>
  </si>
  <si>
    <t>FSL fee required</t>
  </si>
  <si>
    <t>dependent on country</t>
  </si>
  <si>
    <t>Proactive</t>
  </si>
  <si>
    <t xml:space="preserve">without proactive </t>
  </si>
  <si>
    <t>monthly value
 OOW</t>
  </si>
  <si>
    <t>with proactive half yearly</t>
  </si>
  <si>
    <t>with proactive quarterly</t>
  </si>
  <si>
    <t>CS900 Oveview</t>
  </si>
  <si>
    <t>monthly value
 in warranty</t>
  </si>
  <si>
    <t>Basis configuration</t>
  </si>
  <si>
    <t>ProActive_SCD_Output</t>
  </si>
  <si>
    <t>Total costs monthly</t>
  </si>
  <si>
    <t>Total costs in W / OOW contract duration</t>
  </si>
  <si>
    <t>RLP monthly</t>
  </si>
  <si>
    <t>Margin</t>
  </si>
  <si>
    <t>RLP contract duration</t>
  </si>
  <si>
    <t>ETERNUS CS900 Entry</t>
  </si>
  <si>
    <t>Packaged order code</t>
  </si>
  <si>
    <t>Ordercode</t>
  </si>
  <si>
    <t>CS-900Entry-S12</t>
  </si>
  <si>
    <t>ETERNUS CS-8050-S13</t>
  </si>
  <si>
    <t>ETERNUS CS-8050-S14</t>
  </si>
  <si>
    <t>HDD-Retention (OneTime)</t>
  </si>
  <si>
    <t>DRP</t>
  </si>
  <si>
    <t>RLP</t>
  </si>
  <si>
    <t>QTY</t>
  </si>
  <si>
    <t>ETERNUS CS8000</t>
  </si>
  <si>
    <t>CS8000 Overview</t>
  </si>
  <si>
    <t>ProActive_SCD_Output_CS1</t>
  </si>
  <si>
    <t>ProActive_SCD_Output_CS2</t>
  </si>
  <si>
    <t>ProActive_SCD_Output_CS3</t>
  </si>
  <si>
    <t>CS-FSA-RX38</t>
  </si>
  <si>
    <t>1x CS-CNSW-08S3E</t>
  </si>
  <si>
    <t>TCCS-8200-P12</t>
  </si>
  <si>
    <t>RLCS-8200-P12</t>
  </si>
  <si>
    <t>1x CS-CNSW-16S4E</t>
  </si>
  <si>
    <t>TCCS-8400-P12</t>
  </si>
  <si>
    <t>RLCS-8400-P12</t>
  </si>
  <si>
    <t>2x CS-CNSW-16S4E</t>
  </si>
  <si>
    <t>TCCS-8800-P12</t>
  </si>
  <si>
    <t>RLCS-8800-P12</t>
  </si>
  <si>
    <t>ETERNUS CS Ext. Rack</t>
  </si>
  <si>
    <t>CS-RC25                        WGR C16</t>
  </si>
  <si>
    <t>TCCS-RC25</t>
  </si>
  <si>
    <t>RLCS-RC25</t>
  </si>
  <si>
    <t>CS-R12-ER / CSR12-IR</t>
  </si>
  <si>
    <t>CS-R12-xx</t>
  </si>
  <si>
    <t>TCCS-R12-</t>
  </si>
  <si>
    <t>RLCS-R12-</t>
  </si>
  <si>
    <t>SWITCH</t>
  </si>
  <si>
    <t xml:space="preserve"> CS-LSW-BR6610</t>
  </si>
  <si>
    <t>TCCS-LSW-BR6610</t>
  </si>
  <si>
    <t>RLCS-LSW-BR6610</t>
  </si>
  <si>
    <t>TCCS-FSW-BR6510</t>
  </si>
  <si>
    <t>RLCS-FSW-BR6510</t>
  </si>
  <si>
    <t>ETERNUS Int. Proccessor RX38</t>
  </si>
  <si>
    <t>CS-xxx-RX38</t>
  </si>
  <si>
    <t>TCCS--RX38</t>
  </si>
  <si>
    <t>RLCS--RX38</t>
  </si>
  <si>
    <t>ETERNUS Base DX92x</t>
  </si>
  <si>
    <t>CS-TVCB-DX92x</t>
  </si>
  <si>
    <t>TCCS-TVCB-DX92</t>
  </si>
  <si>
    <t>RLCS-TVCB-DX92</t>
  </si>
  <si>
    <t>ETERNUS Base DX23x</t>
  </si>
  <si>
    <t>CS-VCBx-DX23x</t>
  </si>
  <si>
    <t>TCCS-VCB-DX23</t>
  </si>
  <si>
    <t>RLCS-VCB-DX23</t>
  </si>
  <si>
    <t>ETERNUS Base DX42x</t>
  </si>
  <si>
    <t>CS-VCBx-DX42x</t>
  </si>
  <si>
    <t>CS-VCC-DX42x</t>
  </si>
  <si>
    <t>TCCS-VCB-DX42</t>
  </si>
  <si>
    <t>RLCS-VCB-DX42</t>
  </si>
  <si>
    <t>ETERNUS Base DX63x Vol.Cache</t>
  </si>
  <si>
    <t>CS-VCB-DX42x</t>
  </si>
  <si>
    <t>CS-VCC-DX42</t>
  </si>
  <si>
    <t>CS-VCE-DX42x</t>
  </si>
  <si>
    <t>CS-VCBx-DX92x</t>
  </si>
  <si>
    <t>TCCS-VCB-DX92</t>
  </si>
  <si>
    <t>RLCS-VCB-DX92</t>
  </si>
  <si>
    <t>ETERNUS Extention DX23x</t>
  </si>
  <si>
    <t>CS-VCEx-DX23x</t>
  </si>
  <si>
    <t>TCCS-VCE-DX23</t>
  </si>
  <si>
    <t>RLCS-VCE-DX23</t>
  </si>
  <si>
    <t>ET CS VC Base xx Controller Encloser</t>
  </si>
  <si>
    <t>CS-VCC-DXxx</t>
  </si>
  <si>
    <t>TCCS-VCC-DX</t>
  </si>
  <si>
    <t>RLCS-VCC-DX</t>
  </si>
  <si>
    <t>CS-VCD-DXxx</t>
  </si>
  <si>
    <t>TCCS-VCD-DX</t>
  </si>
  <si>
    <t>RLCS-VCD-DX</t>
  </si>
  <si>
    <t>TCCS-VCE-DX42</t>
  </si>
  <si>
    <t>RLCS-VCE-DX42</t>
  </si>
  <si>
    <t>ETERNUS Extention DX92x</t>
  </si>
  <si>
    <t>CS-VCEx-DX92x</t>
  </si>
  <si>
    <t>TCCS-VCE-DX92</t>
  </si>
  <si>
    <t>RLCS-VCE-DX92</t>
  </si>
  <si>
    <t>CS-VCBx-DX63x</t>
  </si>
  <si>
    <t>TCCS-VCB-DX63</t>
  </si>
  <si>
    <t>RLCS-VCB-DX63</t>
  </si>
  <si>
    <t>CS8000-P13 Overview</t>
  </si>
  <si>
    <t>XXX</t>
  </si>
  <si>
    <t xml:space="preserve">CS-CNSW-08S3E </t>
  </si>
  <si>
    <t>TCCS-8200-P13</t>
  </si>
  <si>
    <t>RLCS-8200-P13</t>
  </si>
  <si>
    <t>TCCS-8400-P13</t>
  </si>
  <si>
    <t>RLCS-8400-P13</t>
  </si>
  <si>
    <t>TCCS-8800-P13</t>
  </si>
  <si>
    <t>RLCS-8800-P13</t>
  </si>
  <si>
    <t>CS-R13-ER / CS-R13-IR</t>
  </si>
  <si>
    <t>CS-R13-xx</t>
  </si>
  <si>
    <t>TCCS-R13-</t>
  </si>
  <si>
    <t>RLCS-R13-</t>
  </si>
  <si>
    <t>CS-xxx-R2541</t>
  </si>
  <si>
    <t>TCCS-R2541</t>
  </si>
  <si>
    <t>RLCS-R2541</t>
  </si>
  <si>
    <t>CS-VCCx-DX63x</t>
  </si>
  <si>
    <t>CS-VCEx-DX63x</t>
  </si>
  <si>
    <t>TCCS-VCE-DX63</t>
  </si>
  <si>
    <t>RLCS-VCE-DX63</t>
  </si>
  <si>
    <t>CS-VCE*-DX23Ax</t>
  </si>
  <si>
    <t>TCCS-VCEDX23A</t>
  </si>
  <si>
    <t>RLCS-VCEDX23A</t>
  </si>
  <si>
    <t>CS-VCBHD*-DX63A1P</t>
  </si>
  <si>
    <t>CS-VCC-DX63</t>
  </si>
  <si>
    <t xml:space="preserve">CS-VCEHD-DX63A1        </t>
  </si>
  <si>
    <t>TCCS-VCBHDDX63A1P</t>
  </si>
  <si>
    <t>RLCS-VCBHDDX63A1P</t>
  </si>
  <si>
    <t xml:space="preserve">CS-VCEHD*-DX63A1        </t>
  </si>
  <si>
    <t>TCCS-VCEHD-DX63A1</t>
  </si>
  <si>
    <t>RLCS-VCEHD-DX63A1</t>
  </si>
  <si>
    <t>"no HDD Retention"</t>
  </si>
  <si>
    <t>CS8000-P14 Overview</t>
  </si>
  <si>
    <t>TCCS-8200-P14</t>
  </si>
  <si>
    <t>RLCS-8200-P14</t>
  </si>
  <si>
    <t>xxx</t>
  </si>
  <si>
    <t>TCCS-8400-P14</t>
  </si>
  <si>
    <t>RLCS-8400-P14</t>
  </si>
  <si>
    <t>TCCS-8800-P14</t>
  </si>
  <si>
    <t>RLCS-8800-P14</t>
  </si>
  <si>
    <t>CS-R14-ER / CSR14-IR</t>
  </si>
  <si>
    <t>CS-R14-xx</t>
  </si>
  <si>
    <t>TCCS-R14-</t>
  </si>
  <si>
    <t>RLCS-R14-</t>
  </si>
  <si>
    <t>TCCS-FSW-BRG620</t>
  </si>
  <si>
    <t>RLCS-FSW-BRG620</t>
  </si>
  <si>
    <t>ETERNUS Int. Proccessor R2544</t>
  </si>
  <si>
    <t>CS-xxx-R2544</t>
  </si>
  <si>
    <t>TCCS-R2544</t>
  </si>
  <si>
    <t>RLCS-R2544</t>
  </si>
  <si>
    <t>ETERNUS Base DX24x</t>
  </si>
  <si>
    <t>CS-VCBx-DX24x</t>
  </si>
  <si>
    <t>TCCS-VCB-DX24</t>
  </si>
  <si>
    <t>RLCS-VCB-DX24</t>
  </si>
  <si>
    <t>ETERNUS Extention DX24x</t>
  </si>
  <si>
    <t>CS-VCEx-DX24x</t>
  </si>
  <si>
    <t>TCCS-VCE-DX24</t>
  </si>
  <si>
    <t>RLCS-VCE-DX24</t>
  </si>
  <si>
    <t>CS-VCE-DX24x</t>
  </si>
  <si>
    <t>CS-VCBx-DX6xx</t>
  </si>
  <si>
    <t>CS-VCE-DX63x</t>
  </si>
  <si>
    <t>TCCS-VCB-DX6x</t>
  </si>
  <si>
    <t>RLCS-VCB-DX6x</t>
  </si>
  <si>
    <t>TCCS-VCE-DX6x</t>
  </si>
  <si>
    <t>RLCS-VCE-DX6x</t>
  </si>
  <si>
    <t>TCCS-VCE-DX625</t>
  </si>
  <si>
    <t>RLCS-VCE-DX625</t>
  </si>
  <si>
    <t>TCCS-VCE-DX635</t>
  </si>
  <si>
    <t>RLCS-VCE-DX635</t>
  </si>
  <si>
    <t>CS-VCE*-DX63Ax</t>
  </si>
  <si>
    <t>TCCS-VCEDX63A</t>
  </si>
  <si>
    <t>RLCS-VCEDX63A</t>
  </si>
  <si>
    <t>CS-VCE*-DX24Ax</t>
  </si>
  <si>
    <t>TCCS-VCEDX24A</t>
  </si>
  <si>
    <t>RLCS-VCEDX24A</t>
  </si>
  <si>
    <t>ETERNUS Base DX2435HD Vol.Cache</t>
  </si>
  <si>
    <t>TCCS-VCE-DX2435HD</t>
  </si>
  <si>
    <t>RLCS-VCE-DX2435HD</t>
  </si>
  <si>
    <t>TCCS-VCE-DX635HD</t>
  </si>
  <si>
    <t>RLCS-VCE-DX635HD</t>
  </si>
  <si>
    <t>TCCS-VCB-DX63CP</t>
  </si>
  <si>
    <t>RLCS-VCB-DX63CP</t>
  </si>
  <si>
    <t>ETERNUS Base DX24x Vol.Cache</t>
  </si>
  <si>
    <t>CS-VCB-DX24xx</t>
  </si>
  <si>
    <t>TCCS-VCB-DX24xx</t>
  </si>
  <si>
    <t>RLCS-VCB-DX24xx</t>
  </si>
  <si>
    <t>TCCS-ICP-R2544</t>
  </si>
  <si>
    <t>RLCS-ICP-R2544</t>
  </si>
  <si>
    <t>TCCS-IDP-R2544</t>
  </si>
  <si>
    <t>RLCS-IDP-R2544</t>
  </si>
  <si>
    <t>TCCS-VLP-R2544</t>
  </si>
  <si>
    <t>RLCS-VLP-R2544</t>
  </si>
  <si>
    <t>TCCS-TBP-R2544</t>
  </si>
  <si>
    <t>RLCS-TBP-R2544</t>
  </si>
  <si>
    <t>CS-VCE-DX63xx</t>
  </si>
  <si>
    <t>TCCS-VCE-DX63xx</t>
  </si>
  <si>
    <t>RLCS-VCE-DX63xx</t>
  </si>
  <si>
    <t>CS-VCC-DX64</t>
  </si>
  <si>
    <t>TCCS-VCB-DX64A1P</t>
  </si>
  <si>
    <t>RLCS-VCB-DX64A1P</t>
  </si>
  <si>
    <t>TCCS-VCB-DX64CP</t>
  </si>
  <si>
    <t>RLCS-VCB-DX64CP</t>
  </si>
  <si>
    <t>TCCS-VCB-DX64FP</t>
  </si>
  <si>
    <t>RLCS-VCB-DX64FP</t>
  </si>
  <si>
    <t>TCCS-VCB-DX64SP</t>
  </si>
  <si>
    <t>RLCS-VCB-DX64SP</t>
  </si>
  <si>
    <t>TCCS-VCBHD1-DX64A1P</t>
  </si>
  <si>
    <t>RLCS-VCBHD1-DX64A1P</t>
  </si>
  <si>
    <t>TCCS-VCBHD1-DX64CP</t>
  </si>
  <si>
    <t>RLCS-VCBHD1-DX64CP</t>
  </si>
  <si>
    <t>TCCS-VCB-DX6FLEXP</t>
  </si>
  <si>
    <t>RLCS-VCB-DX6FLEXP</t>
  </si>
  <si>
    <t>RLCS-FLEX-R2544  </t>
  </si>
  <si>
    <t>ETERNUS Base DX64x Vol.Cache</t>
  </si>
  <si>
    <t>CS-VCE-DX64xx</t>
  </si>
  <si>
    <t>TCCS-VCE-DX64xx</t>
  </si>
  <si>
    <t>RLCS-VCE-DX64xx</t>
  </si>
  <si>
    <t>CS-VCEHD1-DX64xxx</t>
  </si>
  <si>
    <t>TCCS-VCEHD1-DX64A1</t>
  </si>
  <si>
    <t>RLCS-VCEHD1-DX64A1</t>
  </si>
  <si>
    <t>CS-VCB-DX64xxx</t>
  </si>
  <si>
    <t>TCCS-VCB-DX64xxx</t>
  </si>
  <si>
    <t>RLCS-VCB-DX64xxx</t>
  </si>
  <si>
    <t>TCCS-VCEHD1-DX64xx</t>
  </si>
  <si>
    <t>RLCS-VCEHD1-DX64xx</t>
  </si>
  <si>
    <t>TCCS-VCEHD1-DX64C</t>
  </si>
  <si>
    <t>RLCS-VCEHD1-DX64C</t>
  </si>
  <si>
    <t>CS-DDS-R2544</t>
  </si>
  <si>
    <t>CS-MTCHW-R2544</t>
  </si>
  <si>
    <t>Country Group</t>
  </si>
  <si>
    <t>Germany</t>
  </si>
  <si>
    <t>Key</t>
  </si>
  <si>
    <t>CS-LSW-FJ2048P</t>
  </si>
  <si>
    <t>LAN SWITCH 2048P WG CS5</t>
  </si>
  <si>
    <t>ET CS8000 R2544 DDS WG CS8</t>
  </si>
  <si>
    <t>CS-VCE-DX23F1</t>
  </si>
  <si>
    <t>ET CS VC EXT23 SAS 19,2 TB</t>
  </si>
  <si>
    <t>U10443-C110</t>
  </si>
  <si>
    <t>ET CS8000 SW V7.1</t>
  </si>
  <si>
    <t>TCCS-LSW-FJ2048P</t>
  </si>
  <si>
    <t>RLCS-LSW-FJ2048P</t>
  </si>
  <si>
    <t>TCCS-FLEX-R2544</t>
  </si>
  <si>
    <t>CS-FLEX-R2544</t>
  </si>
  <si>
    <t>CS-VCE-DX23x</t>
  </si>
  <si>
    <t>P12</t>
  </si>
  <si>
    <t>P13</t>
  </si>
  <si>
    <t>P14</t>
  </si>
  <si>
    <t>SCX</t>
  </si>
  <si>
    <t xml:space="preserve"> SCX ST 4H</t>
  </si>
  <si>
    <t>SCV</t>
  </si>
  <si>
    <t>SCW</t>
  </si>
  <si>
    <t>9x5 (local business hours)</t>
  </si>
  <si>
    <t>CS8000-P15 Overview</t>
  </si>
  <si>
    <t>CS-8200-P15</t>
  </si>
  <si>
    <t>CS-R15-LR82</t>
  </si>
  <si>
    <t>CS-IUP-R2545</t>
  </si>
  <si>
    <t>CS-SAS-R2545</t>
  </si>
  <si>
    <t>TCCS-8200-P15</t>
  </si>
  <si>
    <t>RLCS-8200-P15</t>
  </si>
  <si>
    <t>CS-8400-P15</t>
  </si>
  <si>
    <t>CS-R15-LR84</t>
  </si>
  <si>
    <t>CS-ICP-R2545</t>
  </si>
  <si>
    <t>CS-VLP-R2545</t>
  </si>
  <si>
    <t>CS-TBP-R2545</t>
  </si>
  <si>
    <t>CS-FSW-BRG620-24</t>
  </si>
  <si>
    <t>TCCS-8400-P15</t>
  </si>
  <si>
    <t>RLCS-8400-P15</t>
  </si>
  <si>
    <t>CS-8800-P15</t>
  </si>
  <si>
    <t>CS-R15-LR88</t>
  </si>
  <si>
    <t>CS-R15-IR</t>
  </si>
  <si>
    <t>TCCS-8800-P15</t>
  </si>
  <si>
    <t>RLCS-8800-P15</t>
  </si>
  <si>
    <t>ET CS8000 R2545 VLP</t>
  </si>
  <si>
    <t>ET CS8000 R2545 TBP</t>
  </si>
  <si>
    <t>ET CS8000 R2545 SAS</t>
  </si>
  <si>
    <t>ET CS8000 R2545 IUP</t>
  </si>
  <si>
    <t>ET CS-8050VINS R2545</t>
  </si>
  <si>
    <t>CS-8050VINS-S15</t>
  </si>
  <si>
    <t>ET CS-8050 R2545  /CS-8050-S15</t>
  </si>
  <si>
    <t>CS-8050-S15</t>
  </si>
  <si>
    <t>ETERNUS CS RACK, L-TYPE CS8800 (S15)</t>
  </si>
  <si>
    <t>ETERNUS CS RACK, L-TYPE CS8400 (S15)</t>
  </si>
  <si>
    <t>ETERNUS CS RACK, L-TYPE CS8200 (S15)</t>
  </si>
  <si>
    <t>ETERNUS CS Rack, I-Type (S15)</t>
  </si>
  <si>
    <t>ETERNUS CS Rack, E-Type (S15)</t>
  </si>
  <si>
    <t>CS-R15-ER</t>
  </si>
  <si>
    <t>ET CS8000 R2545 IDP</t>
  </si>
  <si>
    <t>CS-IDP-R2545</t>
  </si>
  <si>
    <t>ET CS8000 R2545 ICP</t>
  </si>
  <si>
    <t>ET CS8000 R2545 ICP FLEX</t>
  </si>
  <si>
    <t>CS-FLEX-R2545</t>
  </si>
  <si>
    <t>ET CS8000 R2545 DDS</t>
  </si>
  <si>
    <t>CS-DDS-R2545</t>
  </si>
  <si>
    <t>ETERNUS CS8000 P15</t>
  </si>
  <si>
    <t>P15</t>
  </si>
  <si>
    <t>TCCS-R15-ER</t>
  </si>
  <si>
    <t>RLCS-R15-ER</t>
  </si>
  <si>
    <t>TCCS-R15-IR</t>
  </si>
  <si>
    <t>RLCS-R15-IR</t>
  </si>
  <si>
    <t>TCCS-FSW-BRG620-24</t>
  </si>
  <si>
    <t>RLCS-FSW-BRG620-24</t>
  </si>
  <si>
    <t>TCCS-R15-LR82</t>
  </si>
  <si>
    <t>RLCS-R15-LR82</t>
  </si>
  <si>
    <t>TCCS-R15-LR84</t>
  </si>
  <si>
    <t>RLCS-R15-LR84</t>
  </si>
  <si>
    <t>TCCS-R15-LR88</t>
  </si>
  <si>
    <t>RLCS-R15-LR88</t>
  </si>
  <si>
    <t>TCCS-8050-S15</t>
  </si>
  <si>
    <t>RLCS-8050-S15</t>
  </si>
  <si>
    <t>TCCS-8050VINS-S15</t>
  </si>
  <si>
    <t>RLCS-8050VINS-S15</t>
  </si>
  <si>
    <t>TCCS-DDS-R2545</t>
  </si>
  <si>
    <t>RLCS-DDS-R2545</t>
  </si>
  <si>
    <t>TCCS-FLEX-R2545</t>
  </si>
  <si>
    <t>RLCS-FLEX-R2545</t>
  </si>
  <si>
    <t>TCCS-ICP-R2545</t>
  </si>
  <si>
    <t>RLCS-ICP-R2545</t>
  </si>
  <si>
    <t>TCCS-IDP-R2545</t>
  </si>
  <si>
    <t>RLCS-IDP-R2545</t>
  </si>
  <si>
    <t>TCCS-IUP-R2545</t>
  </si>
  <si>
    <t>RLCS-IUP-R2545</t>
  </si>
  <si>
    <t>TCCS-SAS-R2545</t>
  </si>
  <si>
    <t>RLCS-SAS-R2545</t>
  </si>
  <si>
    <t>TCCS-TBP-R2545</t>
  </si>
  <si>
    <t>RLCS-TBP-R2545</t>
  </si>
  <si>
    <t>TCCS-VLP-R2545</t>
  </si>
  <si>
    <t>RLCS-VLP-R2545</t>
  </si>
  <si>
    <t>Lizenz</t>
  </si>
  <si>
    <t>TC Subscr. 1Y</t>
  </si>
  <si>
    <t>TC Subscr. 1 Monat</t>
  </si>
  <si>
    <t>Contract out of warranty</t>
  </si>
  <si>
    <t>Including ProActive</t>
  </si>
  <si>
    <t>TC 
SCA ST</t>
  </si>
  <si>
    <t>DRP
SCA ST</t>
  </si>
  <si>
    <t>RLP
SCA ST</t>
  </si>
  <si>
    <t>TC 
SCZ ST</t>
  </si>
  <si>
    <t>DRP
SCZ ST</t>
  </si>
  <si>
    <t>RLP 
SCZ ST</t>
  </si>
  <si>
    <t>TC 
SCA ST 4H</t>
  </si>
  <si>
    <t>DRP
SCA ST 4H</t>
  </si>
  <si>
    <t>RLP 
SCA ST 4H</t>
  </si>
  <si>
    <t xml:space="preserve">TC
SCZ ST 4H </t>
  </si>
  <si>
    <t>DRP
SCZ ST 4H</t>
  </si>
  <si>
    <t>RLP
SCZ ST 4H</t>
  </si>
  <si>
    <t xml:space="preserve">TC
SCT ST 4H </t>
  </si>
  <si>
    <t>DRP
SCT ST 4H</t>
  </si>
  <si>
    <t>RLP
SCT ST 4H</t>
  </si>
  <si>
    <t>TC
SCS ST 4H</t>
  </si>
  <si>
    <t>DRP
SCS ST 4H</t>
  </si>
  <si>
    <t>RLP
SCS ST 4H</t>
  </si>
  <si>
    <t>TC
SCP ST 4H</t>
  </si>
  <si>
    <t>DRP
SCP ST 4H</t>
  </si>
  <si>
    <t>RLP
SCP ST 4H</t>
  </si>
  <si>
    <t>minimum margin</t>
  </si>
  <si>
    <t>HDD-Retention Onetime</t>
  </si>
  <si>
    <t>TC
HDD
Retention</t>
  </si>
  <si>
    <t>DRP
HDD
Retention</t>
  </si>
  <si>
    <t>RLP
HDD
Retention</t>
  </si>
  <si>
    <t>Delta %
TC</t>
  </si>
  <si>
    <t>Delta %
LKP</t>
  </si>
  <si>
    <t>C90</t>
  </si>
  <si>
    <t>ETERNUS CS200C NOLC</t>
  </si>
  <si>
    <t>C91</t>
  </si>
  <si>
    <t>ETERNUS CS200C PRY</t>
  </si>
  <si>
    <t>C92</t>
  </si>
  <si>
    <t>ETERNUS CS200c JBOD</t>
  </si>
  <si>
    <t>C95</t>
  </si>
  <si>
    <t>ETERNUS CS200c JBOD NOLC</t>
  </si>
  <si>
    <t>ETERNUS CS8000 Extention HDDE</t>
  </si>
  <si>
    <t>F25</t>
  </si>
  <si>
    <t>ETERNUS JX40</t>
  </si>
  <si>
    <t>F27</t>
  </si>
  <si>
    <t>ETERNUS Midrange/Highend SSD 400GB</t>
  </si>
  <si>
    <t>NB3</t>
  </si>
  <si>
    <t>Notebook 3</t>
  </si>
  <si>
    <t>NB7</t>
  </si>
  <si>
    <t>Notebook 7</t>
  </si>
  <si>
    <t>NB8</t>
  </si>
  <si>
    <t>Notebook 8</t>
  </si>
  <si>
    <t>NC5</t>
  </si>
  <si>
    <t>Notebook C5</t>
  </si>
  <si>
    <t>PXL</t>
  </si>
  <si>
    <t>OfficeMasterGate</t>
  </si>
  <si>
    <t>U03</t>
  </si>
  <si>
    <t>Desktop PC 03</t>
  </si>
  <si>
    <t>U04</t>
  </si>
  <si>
    <t>Desktop PC 04</t>
  </si>
  <si>
    <t>U08</t>
  </si>
  <si>
    <t xml:space="preserve">Triple Star PC Non Touch </t>
  </si>
  <si>
    <t>U09</t>
  </si>
  <si>
    <t>Triple Star PC Touch</t>
  </si>
  <si>
    <t>U10</t>
  </si>
  <si>
    <t>Desktop PC10</t>
  </si>
  <si>
    <t>Y04</t>
  </si>
  <si>
    <t>PY SX940 Storage Blade - HDD</t>
  </si>
  <si>
    <t>Y22</t>
  </si>
  <si>
    <t>PRIMERGY RX300 S6 NEBS</t>
  </si>
  <si>
    <t>Stand 9.7.2014</t>
  </si>
  <si>
    <t>Contract outside warranty</t>
  </si>
  <si>
    <t>Summery 36 month! (3 years)</t>
  </si>
  <si>
    <t>alle Preise in Euro</t>
  </si>
  <si>
    <t xml:space="preserve">
Beschreibung:</t>
  </si>
  <si>
    <t>HEK 
monthly 
SCA ST</t>
  </si>
  <si>
    <t>LKP 
monthly
SCA ST</t>
  </si>
  <si>
    <t>HEK
monthly
SCZ ST</t>
  </si>
  <si>
    <t>LKP 
monthly
SCZ ST</t>
  </si>
  <si>
    <t>HEK
monthly
SCA ST 4H</t>
  </si>
  <si>
    <t>LKP 
monthly
SCA ST 4H</t>
  </si>
  <si>
    <t>HEK
monthly
SCZ ST 4H</t>
  </si>
  <si>
    <t>LKP
monthly
SCZ ST 4H</t>
  </si>
  <si>
    <t>HEK
monthly
SCT ST 4H</t>
  </si>
  <si>
    <t>LKP
monthly
SCT ST 4H</t>
  </si>
  <si>
    <t>HEK
monthly
SCS ST 4H</t>
  </si>
  <si>
    <t>LKP
monthly SCS ST 4H</t>
  </si>
  <si>
    <t>HEK
monthly
SCP ST 4H</t>
  </si>
  <si>
    <t>LKP
monthly
SCP ST 4H</t>
  </si>
  <si>
    <t>ETERNUS CS V08</t>
  </si>
  <si>
    <t>CS-50-V08</t>
  </si>
  <si>
    <t>ETERNUS CS50 V08</t>
  </si>
  <si>
    <t>N/A</t>
  </si>
  <si>
    <t>CS-500-V08</t>
  </si>
  <si>
    <t>ETERNUS CS500 V08</t>
  </si>
  <si>
    <t>CS-500-V08DL</t>
  </si>
  <si>
    <t>ETERNUS CS500 V08 (Disc Library)</t>
  </si>
  <si>
    <t>CS-1000-V08</t>
  </si>
  <si>
    <t>ETERNUS CS1000 V08</t>
  </si>
  <si>
    <t>CS-1500-V08</t>
  </si>
  <si>
    <t>ETERNUS CS1500 V08</t>
  </si>
  <si>
    <t>CS-1500-V08DL</t>
  </si>
  <si>
    <t>ETERNUS CS1500 V08 (Disc Library)</t>
  </si>
  <si>
    <t>CS-2000-V08</t>
  </si>
  <si>
    <t>ETERNUS CS2000 V08</t>
  </si>
  <si>
    <t>CS-3000-V08</t>
  </si>
  <si>
    <t>ETERNUS CS3000 V08</t>
  </si>
  <si>
    <t>CS-4000-V08</t>
  </si>
  <si>
    <t>ETERNUS CS4000 V08</t>
  </si>
  <si>
    <t>CS-5000-V08</t>
  </si>
  <si>
    <t>ETERNUS CS5000 V08</t>
  </si>
  <si>
    <t>CS-IUP-RX35</t>
  </si>
  <si>
    <t>CS INTEGRATED UNIVERSAL PROC. IUP RX35</t>
  </si>
  <si>
    <t>CS-ICP-RX35</t>
  </si>
  <si>
    <t>CS INTIGRATED CHANNEL PROC. ICP RX35</t>
  </si>
  <si>
    <t>CS-IDP-RX35</t>
  </si>
  <si>
    <t>CS INTEGRATED DEVICE PROC. IUP RX35</t>
  </si>
  <si>
    <t>CS-VLP-RX35</t>
  </si>
  <si>
    <t>CS VIRTUAL LIBRARY PROC. VLP RX35</t>
  </si>
  <si>
    <t>CS-TBS-RX35</t>
  </si>
  <si>
    <t>CS TIEBREAKER RX35</t>
  </si>
  <si>
    <t>CS-FSA-RX35</t>
  </si>
  <si>
    <t>CS Service Access System RX35 FREE OPTION</t>
  </si>
  <si>
    <t>CS-SAS-RX35</t>
  </si>
  <si>
    <t>CS SAS RX 35 OPTION</t>
  </si>
  <si>
    <t>CS-MTCHW-RX35</t>
  </si>
  <si>
    <t>CS STEUERRECHNER FÜR MTC-GW (RX35)</t>
  </si>
  <si>
    <t>CS-FSW-5124</t>
  </si>
  <si>
    <t>CS FC SWITCH 40 PORT, 24 PORT FREE</t>
  </si>
  <si>
    <t>CS-LSW-2960</t>
  </si>
  <si>
    <t>CS LAN SWITCH 2960 24P FC UPLINK</t>
  </si>
  <si>
    <t>CS-LSW-2960S</t>
  </si>
  <si>
    <t>CS LNSW 2960S 24P + 2x10GbE Uplink</t>
  </si>
  <si>
    <t>CS-FDC-FCM7E</t>
  </si>
  <si>
    <t>DEVICE CONTROLLER, FC PCIE 8GB 2 Ports (free option)</t>
  </si>
  <si>
    <t>CS-DC-FCM7E</t>
  </si>
  <si>
    <t>DEVICE CONTROLLER, FC PCIE 8GB 2 Ports (installation ex works)</t>
  </si>
  <si>
    <t>CS-DC-FCM7L</t>
  </si>
  <si>
    <t>DEVICE CONTROLLER, FC PCIE 8GB 2 Ports (delivery)</t>
  </si>
  <si>
    <t>CS-FHC-FCM7E</t>
  </si>
  <si>
    <t>HOST CONTROLLER, FC PCIE 8GB 2 Ports (free option)</t>
  </si>
  <si>
    <t>CS-HC-FCM7E</t>
  </si>
  <si>
    <t>HOST CONTROLLER, FC PCIE 8GB 2 Ports (installation ex works)</t>
  </si>
  <si>
    <t>CS-HC-FCM7VE</t>
  </si>
  <si>
    <t>CS-HC-FCM7L</t>
  </si>
  <si>
    <t>HOST CONTROLLER, FC PCIE 8GB 2 Ports (delivery)</t>
  </si>
  <si>
    <t>CS-HC-FCN7VL</t>
  </si>
  <si>
    <t>CS-FHC-FCN7E</t>
  </si>
  <si>
    <t>HOST CONTROLLER, FICON 8GB 2 Ports (free option)</t>
  </si>
  <si>
    <t>CS-HC-FCN7E</t>
  </si>
  <si>
    <t>HOST CONTROLLER, FICON 8GB 2 Ports (installation ex works)</t>
  </si>
  <si>
    <t>CS-HC-FCN7L</t>
  </si>
  <si>
    <t>HOST CONTROLLER, FICON 8GB 2 Ports (delivery)</t>
  </si>
  <si>
    <t>CS-FHC-NAS1E</t>
  </si>
  <si>
    <t>HOST CONTROLLER, NAS Controller add. zu ICP(N) RX36</t>
  </si>
  <si>
    <t>CS-FHC-NAS10E</t>
  </si>
  <si>
    <t>CS-HC-NAS10L</t>
  </si>
  <si>
    <t>CS-HC-NAS10E</t>
  </si>
  <si>
    <t>CS-DC-NAS1E</t>
  </si>
  <si>
    <t>DEVICE CONTROLLER, NAS Controller add. zu IDP(N) RX36</t>
  </si>
  <si>
    <t>CS-TVCB-DX4F</t>
  </si>
  <si>
    <t>CS TVC DX4 BASE UNIT 3,6TB 15 DISCS</t>
  </si>
  <si>
    <t>CS-TVCC-DX4F</t>
  </si>
  <si>
    <t>CS TVC DX4 CAP INCR 15 DISCS 5,4TB</t>
  </si>
  <si>
    <t>CS-TVCE-DX4F</t>
  </si>
  <si>
    <t>CS TVC DX4 EXT UNIT 15 DISCS 5,4TB</t>
  </si>
  <si>
    <t>CS-TVCB-DX4A</t>
  </si>
  <si>
    <t>CS TVC DX4 BASE UNIT 8 TB 15 DISCS</t>
  </si>
  <si>
    <t>CS-TVCC-DX4A</t>
  </si>
  <si>
    <t>CS TVC DX4 CAP INCR 15 DISCS 12 TB</t>
  </si>
  <si>
    <t>CS-TVCE-DX4A</t>
  </si>
  <si>
    <t>CS TVC DX4 EXT UNIT 15 DISCS 12 TB</t>
  </si>
  <si>
    <t>ETERNUS CS V09</t>
  </si>
  <si>
    <t>CS-500-V09</t>
  </si>
  <si>
    <t>ETERNUS CS500 V09</t>
  </si>
  <si>
    <t>CS-500-V09DL</t>
  </si>
  <si>
    <t>ETERNUS CS500 V09 (Disc Library)</t>
  </si>
  <si>
    <t>CS-1000-V09</t>
  </si>
  <si>
    <t>ETERNUS CS1000 V09</t>
  </si>
  <si>
    <t>CS-1500-V09</t>
  </si>
  <si>
    <t>ETERNUS CS1500 V09</t>
  </si>
  <si>
    <t>CS-1500-V09DL</t>
  </si>
  <si>
    <t>ETERNUS CS1500 V09 (Disc Library)</t>
  </si>
  <si>
    <t>CS-2000-V09</t>
  </si>
  <si>
    <t>ETERNUS CS2000 V09</t>
  </si>
  <si>
    <t>CS-3000-V09</t>
  </si>
  <si>
    <t>ETERNUS CS3000 V09</t>
  </si>
  <si>
    <t>CS-4000-V09</t>
  </si>
  <si>
    <t>ETERNUS CS4000 V09</t>
  </si>
  <si>
    <t>CS-5000-V09</t>
  </si>
  <si>
    <t>ETERNUS CS5000 V09</t>
  </si>
  <si>
    <t>CS-TVCB-DX9A</t>
  </si>
  <si>
    <t>CS TVC BASE UNIT DX90 (2TB Nearline SAS disks)</t>
  </si>
  <si>
    <t>CS-TVCB-DX9F</t>
  </si>
  <si>
    <t>CS TVC BASE UNIT DX90 (600GB SAS disks)</t>
  </si>
  <si>
    <t>CS-TVCB-DX92A</t>
  </si>
  <si>
    <t>ETERNUS CS TVC Base NL-SAS 27 TB</t>
  </si>
  <si>
    <t>CS-TVCB-DX92F</t>
  </si>
  <si>
    <t>ETERNUS CS TVC Base SAS 5.4 TB</t>
  </si>
  <si>
    <t>CS-TVCE-DX9A</t>
  </si>
  <si>
    <t>CS TVC EXTENSION UNIT DX90 (Nearline SAS disks)</t>
  </si>
  <si>
    <t>CS-TVCE-DX9F</t>
  </si>
  <si>
    <t>CS TVC EXTENSION UNIT DX90 (SAS disks)</t>
  </si>
  <si>
    <t>CS-TVCE-DX92A</t>
  </si>
  <si>
    <t>ETERNUS CS TVC Extension NL-SAS 27 TB</t>
  </si>
  <si>
    <t>CS-TVCE-DX92F</t>
  </si>
  <si>
    <t>ETERNUS CS TVC Extension SAS 5.4 TB</t>
  </si>
  <si>
    <t>ETERNUS CS S10</t>
  </si>
  <si>
    <t>CS-50-S10</t>
  </si>
  <si>
    <t>ETERNUS CS50 S10</t>
  </si>
  <si>
    <t>CS-500-P10</t>
  </si>
  <si>
    <t>ETERNUS CS500 S10</t>
  </si>
  <si>
    <t>CS-500DL-P10</t>
  </si>
  <si>
    <t>ETERNUS CS500 S10 (Disc Library)</t>
  </si>
  <si>
    <t>CS-1000-P10</t>
  </si>
  <si>
    <t>ETERNUS CS1000 S10</t>
  </si>
  <si>
    <t>CS-1500-P10</t>
  </si>
  <si>
    <t>ETERNUS CS1500 S10</t>
  </si>
  <si>
    <t>CS-1500DL-P10</t>
  </si>
  <si>
    <t>ETERNUS CS1500 S10 (Disc Library)</t>
  </si>
  <si>
    <t>CS-2000-P10</t>
  </si>
  <si>
    <t>ETERNUS CS2000 S10</t>
  </si>
  <si>
    <t>CS-3000-P10</t>
  </si>
  <si>
    <t>ETERNUS CS3000 S10</t>
  </si>
  <si>
    <t>CS-4000-P10</t>
  </si>
  <si>
    <t>ETERNUS CS4000 S10</t>
  </si>
  <si>
    <t>CS-5000-P10</t>
  </si>
  <si>
    <t>ETERNUS CS5000 S10</t>
  </si>
  <si>
    <t>CS-IUP-RX36</t>
  </si>
  <si>
    <t>CS INTEGRATED UNIVERSAL PROC. IUP RX36</t>
  </si>
  <si>
    <t>CS-ICP-RX36</t>
  </si>
  <si>
    <t>CS INTIGRATED CHANNEL PROC. ICP(N) RX36 (Optional)</t>
  </si>
  <si>
    <t>CS-IDP-RX36</t>
  </si>
  <si>
    <t>CS INTIGRATED DEVICE PROC. IDP(N) RX36 (Optional)</t>
  </si>
  <si>
    <t>CS-MTCHW-RX36</t>
  </si>
  <si>
    <t>CS STEUERRECHNER FÜR MTC-GW RX36</t>
  </si>
  <si>
    <t>CS-FSA-RX36</t>
  </si>
  <si>
    <t>CS Service Access System RX36 FREE OPTION</t>
  </si>
  <si>
    <t>CS-SAS-RX36</t>
  </si>
  <si>
    <t>CS Service Access System RX 36 OPTION</t>
  </si>
  <si>
    <t>CS-TBP-RX36</t>
  </si>
  <si>
    <t>CS TIEBREAKER RX36</t>
  </si>
  <si>
    <t>CS-VLP-RX36</t>
  </si>
  <si>
    <t>CS VIRTUAL LIBRARY PROC. VLP RX36</t>
  </si>
  <si>
    <t>CS-500-P10-1</t>
  </si>
  <si>
    <t>ETERNUS CS500 (S10-1)</t>
  </si>
  <si>
    <t>CS-500-P10-2</t>
  </si>
  <si>
    <t>ETERNUS CS500 (S10-2)</t>
  </si>
  <si>
    <t>CS-500DL-P10-1</t>
  </si>
  <si>
    <t>ETERNUS CS500 DL (S10-1)</t>
  </si>
  <si>
    <t>CS-500DL-P10-2</t>
  </si>
  <si>
    <t>ETERNUS CS500 DL (S10-2)</t>
  </si>
  <si>
    <t>CS-1000-P10-1</t>
  </si>
  <si>
    <t>ETERNUS CS1000 (S10-1)</t>
  </si>
  <si>
    <t>CS-1000-P10-2</t>
  </si>
  <si>
    <t>ETERNUS CS1000 (S10-2)</t>
  </si>
  <si>
    <t>CS-1500-P10-1</t>
  </si>
  <si>
    <t>ETERNUS CS1500 (S10-1)</t>
  </si>
  <si>
    <t>CS-1500-P10-2</t>
  </si>
  <si>
    <t>ETERNUS CS1500 (S10-2)</t>
  </si>
  <si>
    <t>CS-1500VINS-P10-2</t>
  </si>
  <si>
    <t>ETERNUS CS1500 ViNS (S10-2)</t>
  </si>
  <si>
    <t>CS-1500DL-P10-1</t>
  </si>
  <si>
    <t>ETERNUS CS1500 DL (S10-1)</t>
  </si>
  <si>
    <t>CS-1500DL-P10-2</t>
  </si>
  <si>
    <t>ETERNUS CS1500 DL (S10-2)</t>
  </si>
  <si>
    <t>CS-2000-P10-1</t>
  </si>
  <si>
    <t>ETERNUS CS2000 (S10-1)</t>
  </si>
  <si>
    <t>CS-2000-P10-2</t>
  </si>
  <si>
    <t>ETERNUS CS2000 (S10-2)</t>
  </si>
  <si>
    <t>CS-2000VINS-P10-2</t>
  </si>
  <si>
    <t>ETERNUS CS2000 ViNS (S10-2)</t>
  </si>
  <si>
    <t>CS-3000-P10-1</t>
  </si>
  <si>
    <t>ETERNUS CS3000 (S10-1)</t>
  </si>
  <si>
    <t>CS-3000-P10-2</t>
  </si>
  <si>
    <t>ETERNUS CS3000 (S10-2)</t>
  </si>
  <si>
    <t>CS-4000-P10-1</t>
  </si>
  <si>
    <t>ETERNUS CS4000 (S10-1)</t>
  </si>
  <si>
    <t>CS-4000-P10-2</t>
  </si>
  <si>
    <t>ETERNUS CS4000 (S10-2)</t>
  </si>
  <si>
    <t>CS-5000-P10-1</t>
  </si>
  <si>
    <t>ETERNUS CS5000 (S10-1)</t>
  </si>
  <si>
    <t>CS-5000-P10-2</t>
  </si>
  <si>
    <t>ETERNUS CS5000 (S10-2)</t>
  </si>
  <si>
    <t>CS-FHC-FCS8E</t>
  </si>
  <si>
    <t>Free Host Ctrl. FICON PCIe 8Gb/s SM (EK)</t>
  </si>
  <si>
    <t>CS-HC-FCS8E</t>
  </si>
  <si>
    <t>Host Controller FICON PCIe 8Gb/s SM (EK)</t>
  </si>
  <si>
    <t>CS-HC-FCS8L</t>
  </si>
  <si>
    <t>Host Controller FICON PCIe 8Gb/s SM (LL)</t>
  </si>
  <si>
    <t xml:space="preserve">CS-LN-CAS101L </t>
  </si>
  <si>
    <t>CAS CTRL 1X1GBIT PCIE (LL)</t>
  </si>
  <si>
    <t>ETERNUS CS S11</t>
  </si>
  <si>
    <t>CS-50-S11</t>
  </si>
  <si>
    <t>ETERNUS CS50 (S11)/CS-50-S11</t>
  </si>
  <si>
    <t>CS-500DL-P11</t>
  </si>
  <si>
    <t>ETERNUS CS500 DL (S11)</t>
  </si>
  <si>
    <t>CS-500-P11</t>
  </si>
  <si>
    <t>ETERNUS CS500 (S11)</t>
  </si>
  <si>
    <t>CS-1000-P11</t>
  </si>
  <si>
    <t>ETERNUS CS1000 (S11)</t>
  </si>
  <si>
    <t>CS-1500DL-P11</t>
  </si>
  <si>
    <t>ETERNUS CS1500 DL (S11)</t>
  </si>
  <si>
    <t>CS-1500-P11</t>
  </si>
  <si>
    <t>ETERNUS CS1500 (S11)</t>
  </si>
  <si>
    <t>CS-2000-P11</t>
  </si>
  <si>
    <t>ETERNUS CS2000 (S11)</t>
  </si>
  <si>
    <t>CS-3000-P11</t>
  </si>
  <si>
    <t>ETERNUS CS3000 (S11)</t>
  </si>
  <si>
    <t>CS-4000-P11</t>
  </si>
  <si>
    <t>ETERNUS CS4000 (S11)</t>
  </si>
  <si>
    <t>CS-5000-P11</t>
  </si>
  <si>
    <t>ETERNUS CS5000 (S11)</t>
  </si>
  <si>
    <t>CS-FSA-RX37</t>
  </si>
  <si>
    <t>CS SERVICE ACCESS SYSTEM FSA RX37</t>
  </si>
  <si>
    <t>CS-ICP-RX37</t>
  </si>
  <si>
    <t>CS INTEGRATED CHANNEL PROC. ICP RX37</t>
  </si>
  <si>
    <t>CS-IDP-RX37</t>
  </si>
  <si>
    <t>CS INTEGRATED DEVICE PROC. IDP RX37</t>
  </si>
  <si>
    <t>CS-IUP-RX37</t>
  </si>
  <si>
    <t>ET CS HE INTEGR. UNIVERS. PROC. IUP RX37</t>
  </si>
  <si>
    <t>CS-LN-CAS201E</t>
  </si>
  <si>
    <t>CASCADING CONTROLLER, 2X 1GB/S (EK)</t>
  </si>
  <si>
    <t>CS-LN-CAS201L</t>
  </si>
  <si>
    <t>CASCADING CONTROLLER, 2X 1GB/S (LL)</t>
  </si>
  <si>
    <t>CS-LN-CAS210E</t>
  </si>
  <si>
    <t>CASCADING CONTROLLER, 2X 10GB/S (EK)</t>
  </si>
  <si>
    <t>CS-LN-CAS210L</t>
  </si>
  <si>
    <t>CASCADING CONTROLLER, 2X 10GB/S (LL)</t>
  </si>
  <si>
    <t>CS-TBP-RX37</t>
  </si>
  <si>
    <t>CS TIEBREAKER PROC. TBP RX37</t>
  </si>
  <si>
    <t>CS-VLP-RX37</t>
  </si>
  <si>
    <t>CS VIRTUAL LIBRARY PROC. VLP RX37</t>
  </si>
  <si>
    <t>CS-1500VINS-P11</t>
  </si>
  <si>
    <t>ETERNUS CS1500 ViNS (S11)</t>
  </si>
  <si>
    <t>CS-FHC-VINS210E</t>
  </si>
  <si>
    <t>HOST CTRL 2X10GBIT PCIE (EK), 2XSFP</t>
  </si>
  <si>
    <t>CS-HC-VINS210E</t>
  </si>
  <si>
    <t>CS-HC-VINS210L</t>
  </si>
  <si>
    <t>HOST CTRL 2X10GBIT PCIE (LL), 2XSFP</t>
  </si>
  <si>
    <t>CS-FHC-VINS401E</t>
  </si>
  <si>
    <t>HOST CTRL 4X1GBIT PCIE (EK</t>
  </si>
  <si>
    <t xml:space="preserve">CS-HC-VINS401L </t>
  </si>
  <si>
    <t>HOST CTRL 4X1GBIT PCIE (LL</t>
  </si>
  <si>
    <t>CS-DC-VINS201E</t>
  </si>
  <si>
    <t>DVC CTRL 2X1GBIT PCIE (EK)</t>
  </si>
  <si>
    <t xml:space="preserve">CS-MTCHW-RX37 </t>
  </si>
  <si>
    <t>ET CS HE GATEWAY PROC. MTCHW RX37</t>
  </si>
  <si>
    <t>CS-2000VINS-P11</t>
  </si>
  <si>
    <t>ETERNUS CS2000 ViNS (S11)</t>
  </si>
  <si>
    <t>ETERNUS SW</t>
  </si>
  <si>
    <t>CS-EDTSW</t>
  </si>
  <si>
    <t>CentricStor EDT Software</t>
  </si>
  <si>
    <t>CS-MTC-ADDCS</t>
  </si>
  <si>
    <t>MTC ADDITIONAL CS CONNECTION</t>
  </si>
  <si>
    <t>N/A*)</t>
  </si>
  <si>
    <t>CS-MTC-ATA</t>
  </si>
  <si>
    <t>MTC AUTOMATIC TAPE ALLOCATION</t>
  </si>
  <si>
    <t>CS-MTC-SNMP</t>
  </si>
  <si>
    <t>MTC SNMP</t>
  </si>
  <si>
    <t>CS-MTC-SP4H</t>
  </si>
  <si>
    <t>MTC LMS SUPPORT 4 HOSTS PY</t>
  </si>
  <si>
    <t>CS-MTC-SPACS</t>
  </si>
  <si>
    <t>MTC LMS SUPPORT ADD. CS CONNECTION PY</t>
  </si>
  <si>
    <t>CS-MTC-SPATA</t>
  </si>
  <si>
    <t>MTC LMS SUPPORT AUTO TAPE ALLOC PY</t>
  </si>
  <si>
    <t>CS-MTC-SPC4</t>
  </si>
  <si>
    <t>MTC LMS SUPPORT CLIENT /400 PY</t>
  </si>
  <si>
    <t>CS-MTC-SPCLAS</t>
  </si>
  <si>
    <t>MTC LMS SUPPORT 1 HOSTS PY SBU</t>
  </si>
  <si>
    <t>CS-MTC-SPCVM</t>
  </si>
  <si>
    <t>MTC LMS SUPPORT CLIENT VM PY</t>
  </si>
  <si>
    <t>CS-MTC-SPCVS</t>
  </si>
  <si>
    <t>MTC LMS SUPPORT CLIENT VSE PY</t>
  </si>
  <si>
    <t>CS-MTC-SPFO</t>
  </si>
  <si>
    <t>MTC LMS SUPPORT FAILOVER PY</t>
  </si>
  <si>
    <t>CS-MTC-SPGW</t>
  </si>
  <si>
    <t>MTC LMS SUPPORT GATEWAY PY</t>
  </si>
  <si>
    <t>CS-MTC-SPGWS</t>
  </si>
  <si>
    <t>MTC LMS SUPPORT GATEWAY PY SBU</t>
  </si>
  <si>
    <t>CS-MTC-SU4H</t>
  </si>
  <si>
    <t>MTC LMS SUPPORT 4 HOSTS PM</t>
  </si>
  <si>
    <t>CS-MTC-SUACS</t>
  </si>
  <si>
    <t>MTC LMS SUPPORT ADD. CS CONNECTION PM</t>
  </si>
  <si>
    <t>CS-MTC-SUATA</t>
  </si>
  <si>
    <t>MTC LMS SUPPORT AUTO TAPE ALLOC PM</t>
  </si>
  <si>
    <t>CS-MTC-SUC4</t>
  </si>
  <si>
    <t>MTC LMS SUPPORT CLIENT /400 PM</t>
  </si>
  <si>
    <t>CS-MTC-SUCVM</t>
  </si>
  <si>
    <t>MTC LMS SUPPORT CLIENT VM PM</t>
  </si>
  <si>
    <t>CS-MTC-SUCVS</t>
  </si>
  <si>
    <t>MTC LMS SUPPORT CLIENT VSE PM</t>
  </si>
  <si>
    <t>CS-MTC-SUFO</t>
  </si>
  <si>
    <t>MTC LMS SUPPORT FAILOVER PM</t>
  </si>
  <si>
    <t>CS-MTC-SUGW</t>
  </si>
  <si>
    <t>MTC LMS SUPPORT GATEWAY PM</t>
  </si>
  <si>
    <t>CS-MTCSW-CLA</t>
  </si>
  <si>
    <t>MTC LMS CLIENT /400</t>
  </si>
  <si>
    <t>CS-MTCSW-CLAS</t>
  </si>
  <si>
    <t>zus. CPU-Anschluss für MT-C LMSiPACK</t>
  </si>
  <si>
    <t>CS-MTCSW-CLM</t>
  </si>
  <si>
    <t>MTC LMS CLIENT VM</t>
  </si>
  <si>
    <t>CS-MTCSW-CLS</t>
  </si>
  <si>
    <t>MTC LMS CLIENT VSE</t>
  </si>
  <si>
    <t>CS-MTCSW-FO</t>
  </si>
  <si>
    <t>MTC AUTOMATIC FAILOVER</t>
  </si>
  <si>
    <t>CS-MTCSW-GW</t>
  </si>
  <si>
    <t>MTC LMS FSC GW W2K/LIN</t>
  </si>
  <si>
    <t>CS-MTCSW-GW4</t>
  </si>
  <si>
    <t>MTC ADDITIONAL 4 HOSTS INCREMENTS</t>
  </si>
  <si>
    <t>CS-MTCSW-GWS</t>
  </si>
  <si>
    <t>LMSiPACK SW für i5/OS Anschluss an SBU</t>
  </si>
  <si>
    <t>CS-MTCSW-TEL</t>
  </si>
  <si>
    <t>MTC TELNET 3270 4 x SESSIONS</t>
  </si>
  <si>
    <t>CS-OACCNT</t>
  </si>
  <si>
    <t>CS ACCOUNTING OPTION</t>
  </si>
  <si>
    <t>LIZENZ: CS CASCADING</t>
  </si>
  <si>
    <t>CS-OCMF</t>
  </si>
  <si>
    <t>CMF (Cache Mirroring)</t>
  </si>
  <si>
    <t>CS OPTION EXPORT-TO-TAPE</t>
  </si>
  <si>
    <t>FCR (FC-REDUNDANCY &amp; BALANCING)</t>
  </si>
  <si>
    <t>MLS (MULTIPLE LIBRARY SUPPORT)</t>
  </si>
  <si>
    <t>LIZENZ: NAS INTERRFACE</t>
  </si>
  <si>
    <t>LIZENZ: NAS AM BACKEND</t>
  </si>
  <si>
    <t>CS OPTION TRUE TAPE VIRTUALIZATION</t>
  </si>
  <si>
    <t>VDR64 (33-64 VIRT.DRIVES)</t>
  </si>
  <si>
    <t>VDR32 (17-32 VIRT.DRIVES)</t>
  </si>
  <si>
    <t>CS 128 DRIVES OPTION</t>
  </si>
  <si>
    <t>PFO (VLP-FAILOVER)</t>
  </si>
  <si>
    <t>VVR3 (TRIPLE SAVE)</t>
  </si>
  <si>
    <t>1 - 100TB DeDup Pool Enabling</t>
  </si>
  <si>
    <t>U10443-C103</t>
  </si>
  <si>
    <t>ETERNUS CS (LINUX) V4.1</t>
  </si>
  <si>
    <t>U10443-C105</t>
  </si>
  <si>
    <t>ETERNUS CS (LINUX) V5.0</t>
  </si>
  <si>
    <t>U10443-C106</t>
  </si>
  <si>
    <t>ETERNUS CS (LINUX) V5.1</t>
  </si>
  <si>
    <t>U10443-C107</t>
  </si>
  <si>
    <t>ETERNUS CS HE SW V6.0</t>
  </si>
  <si>
    <t>U10443-C201</t>
  </si>
  <si>
    <t>CENTRICSTOR-MVS V3.0</t>
  </si>
  <si>
    <t>U10443-C300</t>
  </si>
  <si>
    <t>CS-ADDON V1.0</t>
  </si>
  <si>
    <t>U10443-C301</t>
  </si>
  <si>
    <t>CS ADDON DBR V1.1</t>
  </si>
  <si>
    <t>U10443-C500</t>
  </si>
  <si>
    <t>CENTRICSTOR HACC V3.1</t>
  </si>
  <si>
    <t>U10443-C501</t>
  </si>
  <si>
    <t>HCC/MVS ZUS. SOFTWARE LIZENZ V3.1</t>
  </si>
  <si>
    <t>Eternus CS900</t>
  </si>
  <si>
    <t>ETERNUS CS RACK, E&amp;I-TYPE CS8000</t>
  </si>
  <si>
    <t>ETERNUS CS RACK CONSOLE RC25</t>
  </si>
  <si>
    <t>ETERNUS CS LAN Switch</t>
  </si>
  <si>
    <t>ETERNUS CS FC Switch</t>
  </si>
  <si>
    <t xml:space="preserve">Integrated Universal Processor </t>
  </si>
  <si>
    <t>Integrated Channel Processor</t>
  </si>
  <si>
    <t>Integrated Device Processor</t>
  </si>
  <si>
    <t>Virtual Library Processor</t>
  </si>
  <si>
    <t>Tiebreaker Processor</t>
  </si>
  <si>
    <t>Dedicated DeDup Server</t>
  </si>
  <si>
    <t xml:space="preserve">Service Access System </t>
  </si>
  <si>
    <t>NLSAS 3,5" 3TB</t>
  </si>
  <si>
    <t>SAS 2,5" 24x 900GB</t>
  </si>
  <si>
    <t>SAS 2,5" 12x 900GB</t>
  </si>
  <si>
    <t>SED 2,5" 24x 900GB</t>
  </si>
  <si>
    <t>SED 2,5" 12x 900GB</t>
  </si>
  <si>
    <t>SED 2,5" 24x900GB</t>
  </si>
  <si>
    <t>NLSAS 3,5" 12x 3TB</t>
  </si>
  <si>
    <t>ETERNUS CS TVC Base</t>
  </si>
  <si>
    <t>ETERNUS CS TVC Extension</t>
  </si>
  <si>
    <t>ETERNUS CS8000 DX200 S3-Base Volume Cache Options</t>
  </si>
  <si>
    <t>ETERNUS CS8000 DX200 S3-Extention Volume Cache Options</t>
  </si>
  <si>
    <t>ETERNUS CS8000 DX600 S3-Base Volume Cache Options</t>
  </si>
  <si>
    <t>ETERNUS CS8000 DX600 S3-Extention Volume Cache Options</t>
  </si>
  <si>
    <t>Eternus CS8000 P12 SW</t>
  </si>
  <si>
    <t xml:space="preserve">CS-DEDUPPOOL-10T </t>
  </si>
  <si>
    <t>ETERNUS CD10K</t>
  </si>
  <si>
    <t>CD10-INFRA1-P1</t>
  </si>
  <si>
    <t>ETERNUS CD10000 Infrastructure Package 1</t>
  </si>
  <si>
    <t>CD10-INFRA2-P1</t>
  </si>
  <si>
    <t>ETERNUS CD10000 Infrastructur Package 2</t>
  </si>
  <si>
    <t>CD10-RED-P1</t>
  </si>
  <si>
    <t>ETERNUS CD10000 Infrastructure Redundancy Package</t>
  </si>
  <si>
    <t>CD10-INFRAUP1-P1</t>
  </si>
  <si>
    <t>ETERNUS CD10000 Infrastructure Upgr. Package 1</t>
  </si>
  <si>
    <t>CD10-INFRAUP2-P1</t>
  </si>
  <si>
    <t>ETERNUS CD10000 Infrastructure Upgr. Package 2</t>
  </si>
  <si>
    <t>CD10-MNODE-RX38</t>
  </si>
  <si>
    <t>ETERNUS CD10000 Management Node</t>
  </si>
  <si>
    <t>CD10-BSNODE-RX38</t>
  </si>
  <si>
    <t>ETERNUS CD10000 Base Storage Node</t>
  </si>
  <si>
    <t>CD10-PNODE-RX38-P1</t>
  </si>
  <si>
    <t>ETERNUS CD10000 Performance Node</t>
  </si>
  <si>
    <t>CD10-CNODE-RX38-P1</t>
  </si>
  <si>
    <t>ETERNUS CD10000 Capacaty Node</t>
  </si>
  <si>
    <t>CD10-R42</t>
  </si>
  <si>
    <t>Eternus CD10000 System Rack (42 (HU)</t>
  </si>
  <si>
    <t>ETERNUS CD10K SW</t>
  </si>
  <si>
    <t>U104444-C100</t>
  </si>
  <si>
    <t>ET CD10K SW V1.0</t>
  </si>
  <si>
    <t>Subscription Service 100TB DedupPool 1Yr</t>
  </si>
  <si>
    <t>CS-ELINKI-SUBSCR1Y</t>
  </si>
  <si>
    <t>CS-ELINKI SUBSCR1Y</t>
  </si>
  <si>
    <t>*) HINWEIS: Die MTC-SW als Lizenz oder Support ist Bestandteil der Produktbestellung und wird extern bezogen! Wird nicht im SCC abgebildet (s. u.a. Link: https://partners.ts.fujitsu.com/sites/dmsp/docs/other/pf-etcshe-en.pdf Seite 39)</t>
  </si>
  <si>
    <t>SVERWEIS</t>
  </si>
  <si>
    <t>Current Summary 36 month! (3 years)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</si>
</sst>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164" formatCode="0.00\ [$EUR]"/>
    <numFmt numFmtId="165" formatCode="#,##0.00\ [$EUR]"/>
    <numFmt numFmtId="166" formatCode="_-* #,##0.00\ &quot;€&quot;_-;\-* #,##0.00\ &quot;€&quot;_-;_-* &quot;-&quot;??\ &quot;€&quot;_-;_-@_-"/>
    <numFmt numFmtId="167" formatCode="#,##0.00\ [$CHF]"/>
    <numFmt numFmtId="168" formatCode="#,##0.00\ [$GBP]"/>
    <numFmt numFmtId="169" formatCode="#,##0.00\ [$USD]"/>
    <numFmt numFmtId="170" formatCode="_-* #,##0.00_-;\-* #,##0.00_-;_-* &quot;-&quot;??_-;_-@_-"/>
    <numFmt numFmtId="171" formatCode="0.00000"/>
    <numFmt numFmtId="172" formatCode="#,##0.00\ _€"/>
    <numFmt numFmtId="173" formatCode="#,##0\ &quot;€&quot;;[Red]\-#,##0\ &quot;€&quot;"/>
    <numFmt numFmtId="174" formatCode="#,##0.00\ &quot;€&quot;;[Red]\-#,##0.00\ &quot;€&quot;"/>
    <numFmt numFmtId="175" formatCode="#,##0\ _€"/>
    <numFmt numFmtId="176" formatCode="0.0%"/>
  </numFmts>
  <fonts count="37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8"/>
      <color theme="1"/>
      <name val="Arial"/>
      <family val="2"/>
    </font>
    <font>
      <b/>
      <sz val="10"/>
      <color theme="1"/>
      <name val="Arial"/>
      <family val="2"/>
    </font>
    <font>
      <sz val="18"/>
      <color rgb="FFFF0000"/>
      <name val="Calibri"/>
      <family val="2"/>
      <scheme val="minor"/>
    </font>
    <font>
      <b/>
      <sz val="11"/>
      <color theme="1"/>
      <name val="Arial"/>
      <family val="2"/>
    </font>
    <font>
      <sz val="10"/>
      <color rgb="FF7030A0"/>
      <name val="Arial"/>
      <family val="2"/>
    </font>
    <font>
      <i/>
      <sz val="10"/>
      <color theme="1"/>
      <name val="Arial"/>
      <family val="2"/>
    </font>
    <font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0"/>
      <name val="Helv"/>
      <charset val="204"/>
    </font>
    <font>
      <b/>
      <sz val="8"/>
      <color indexed="8"/>
      <name val="Arial"/>
      <family val="2"/>
    </font>
    <font>
      <sz val="11"/>
      <color theme="1"/>
      <name val="Calibri"/>
      <family val="2"/>
    </font>
    <font>
      <b/>
      <sz val="14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0"/>
      <color rgb="FF0070C0"/>
      <name val="Arial"/>
      <family val="2"/>
    </font>
    <font>
      <sz val="10"/>
      <color rgb="FF0070C0"/>
      <name val="Arial"/>
      <family val="2"/>
    </font>
    <font>
      <i/>
      <sz val="11"/>
      <color theme="0" tint="-0.499984740745262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rgb="FFFFFF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indexed="8"/>
      <name val="Calibri"/>
      <family val="2"/>
      <scheme val="minor"/>
    </font>
    <font>
      <b/>
      <i/>
      <sz val="11"/>
      <color theme="0" tint="-0.499984740745262"/>
      <name val="Calibri"/>
      <family val="2"/>
      <scheme val="minor"/>
    </font>
    <font>
      <sz val="10"/>
      <color rgb="FF000000"/>
      <name val="Arial"/>
      <family val="2"/>
    </font>
    <font>
      <b/>
      <sz val="12"/>
      <color theme="1"/>
      <name val="Calibri"/>
      <family val="2"/>
      <scheme val="minor"/>
    </font>
    <font>
      <b/>
      <sz val="14"/>
      <color theme="1"/>
      <name val="Arial"/>
      <family val="2"/>
    </font>
    <font>
      <sz val="11"/>
      <color rgb="FF7030A0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E4DFEC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5D9F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DDD9C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ABAB"/>
        <bgColor indexed="64"/>
      </patternFill>
    </fill>
    <fill>
      <patternFill patternType="solid">
        <fgColor rgb="FFFFC000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/>
      <right/>
      <top/>
      <bottom style="thin">
        <color indexed="64"/>
      </bottom>
      <diagonal/>
    </border>
    <border>
      <left style="medium">
        <color auto="1"/>
      </left>
      <right/>
      <top/>
      <bottom style="medium">
        <color auto="1"/>
      </bottom>
      <diagonal/>
    </border>
  </borders>
  <cellStyleXfs count="7">
    <xf numFmtId="0" fontId="0" fillId="0" borderId="0"/>
    <xf numFmtId="166" fontId="7" fillId="0" borderId="0" applyFont="0" applyFill="0" applyBorder="0" applyAlignment="0" applyProtection="0"/>
    <xf numFmtId="170" fontId="14" fillId="0" borderId="0" applyFont="0" applyFill="0" applyBorder="0" applyAlignment="0" applyProtection="0"/>
    <xf numFmtId="0" fontId="17" fillId="0" borderId="0"/>
    <xf numFmtId="0" fontId="4" fillId="0" borderId="0"/>
    <xf numFmtId="9" fontId="4" fillId="0" borderId="0" applyFont="0" applyFill="0" applyBorder="0" applyAlignment="0" applyProtection="0"/>
    <xf numFmtId="9" fontId="7" fillId="0" borderId="0" applyFont="0" applyFill="0" applyBorder="0" applyAlignment="0" applyProtection="0"/>
  </cellStyleXfs>
  <cellXfs count="355">
    <xf numFmtId="0" fontId="0" fillId="0" borderId="0" xfId="0"/>
    <xf numFmtId="0" fontId="9" fillId="0" borderId="0" xfId="0" applyFont="1" applyAlignment="1">
      <alignment wrapText="1"/>
    </xf>
    <xf numFmtId="0" fontId="9" fillId="0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64" fontId="0" fillId="0" borderId="0" xfId="0" applyNumberFormat="1" applyFill="1" applyAlignment="1" applyProtection="1"/>
    <xf numFmtId="0" fontId="0" fillId="0" borderId="1" xfId="0" applyBorder="1"/>
    <xf numFmtId="165" fontId="0" fillId="0" borderId="0" xfId="0" applyNumberFormat="1"/>
    <xf numFmtId="166" fontId="0" fillId="0" borderId="0" xfId="1" applyFont="1"/>
    <xf numFmtId="167" fontId="0" fillId="0" borderId="1" xfId="0" applyNumberFormat="1" applyBorder="1"/>
    <xf numFmtId="168" fontId="0" fillId="0" borderId="1" xfId="0" applyNumberFormat="1" applyBorder="1"/>
    <xf numFmtId="169" fontId="0" fillId="0" borderId="1" xfId="0" applyNumberFormat="1" applyBorder="1"/>
    <xf numFmtId="171" fontId="15" fillId="0" borderId="0" xfId="2" applyNumberFormat="1" applyFont="1" applyFill="1"/>
    <xf numFmtId="0" fontId="12" fillId="0" borderId="1" xfId="0" applyFont="1" applyBorder="1"/>
    <xf numFmtId="0" fontId="16" fillId="0" borderId="0" xfId="0" applyFont="1" applyProtection="1">
      <protection hidden="1"/>
    </xf>
    <xf numFmtId="171" fontId="15" fillId="0" borderId="0" xfId="2" applyNumberFormat="1" applyFont="1"/>
    <xf numFmtId="2" fontId="18" fillId="2" borderId="5" xfId="3" applyNumberFormat="1" applyFont="1" applyFill="1" applyBorder="1" applyAlignment="1">
      <alignment horizontal="center" vertical="center" wrapText="1"/>
    </xf>
    <xf numFmtId="2" fontId="18" fillId="3" borderId="5" xfId="3" applyNumberFormat="1" applyFont="1" applyFill="1" applyBorder="1" applyAlignment="1">
      <alignment horizontal="center" vertical="center" wrapText="1"/>
    </xf>
    <xf numFmtId="2" fontId="18" fillId="3" borderId="6" xfId="3" applyNumberFormat="1" applyFont="1" applyFill="1" applyBorder="1" applyAlignment="1">
      <alignment horizontal="center" vertical="center" wrapText="1"/>
    </xf>
    <xf numFmtId="2" fontId="18" fillId="2" borderId="6" xfId="3" applyNumberFormat="1" applyFont="1" applyFill="1" applyBorder="1" applyAlignment="1">
      <alignment horizontal="center" vertical="center" wrapText="1"/>
    </xf>
    <xf numFmtId="0" fontId="19" fillId="0" borderId="0" xfId="0" applyFont="1" applyFill="1" applyBorder="1"/>
    <xf numFmtId="2" fontId="0" fillId="0" borderId="0" xfId="0" applyNumberFormat="1"/>
    <xf numFmtId="2" fontId="0" fillId="0" borderId="0" xfId="0" applyNumberFormat="1" applyFill="1"/>
    <xf numFmtId="0" fontId="20" fillId="0" borderId="0" xfId="0" applyFont="1"/>
    <xf numFmtId="0" fontId="0" fillId="4" borderId="7" xfId="0" applyFill="1" applyBorder="1"/>
    <xf numFmtId="0" fontId="6" fillId="0" borderId="0" xfId="0" applyFont="1"/>
    <xf numFmtId="0" fontId="6" fillId="5" borderId="1" xfId="0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  <xf numFmtId="0" fontId="6" fillId="0" borderId="1" xfId="0" applyFont="1" applyBorder="1"/>
    <xf numFmtId="0" fontId="6" fillId="5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165" fontId="0" fillId="0" borderId="1" xfId="0" applyNumberFormat="1" applyBorder="1"/>
    <xf numFmtId="4" fontId="0" fillId="0" borderId="0" xfId="0" applyNumberFormat="1"/>
    <xf numFmtId="4" fontId="0" fillId="0" borderId="1" xfId="0" applyNumberFormat="1" applyBorder="1"/>
    <xf numFmtId="0" fontId="4" fillId="0" borderId="0" xfId="4"/>
    <xf numFmtId="0" fontId="9" fillId="0" borderId="0" xfId="4" applyFont="1"/>
    <xf numFmtId="0" fontId="9" fillId="3" borderId="11" xfId="4" applyFont="1" applyFill="1" applyBorder="1" applyAlignment="1">
      <alignment horizontal="center" vertical="center" wrapText="1"/>
    </xf>
    <xf numFmtId="0" fontId="22" fillId="0" borderId="12" xfId="4" applyFont="1" applyBorder="1"/>
    <xf numFmtId="0" fontId="23" fillId="0" borderId="13" xfId="4" applyFont="1" applyBorder="1"/>
    <xf numFmtId="172" fontId="23" fillId="6" borderId="0" xfId="4" applyNumberFormat="1" applyFont="1" applyFill="1"/>
    <xf numFmtId="172" fontId="23" fillId="7" borderId="0" xfId="4" applyNumberFormat="1" applyFont="1" applyFill="1"/>
    <xf numFmtId="172" fontId="23" fillId="8" borderId="0" xfId="4" applyNumberFormat="1" applyFont="1" applyFill="1"/>
    <xf numFmtId="172" fontId="23" fillId="9" borderId="0" xfId="4" applyNumberFormat="1" applyFont="1" applyFill="1"/>
    <xf numFmtId="172" fontId="23" fillId="10" borderId="0" xfId="4" applyNumberFormat="1" applyFont="1" applyFill="1"/>
    <xf numFmtId="172" fontId="23" fillId="4" borderId="0" xfId="4" applyNumberFormat="1" applyFont="1" applyFill="1"/>
    <xf numFmtId="172" fontId="23" fillId="7" borderId="14" xfId="4" applyNumberFormat="1" applyFont="1" applyFill="1" applyBorder="1"/>
    <xf numFmtId="0" fontId="22" fillId="0" borderId="13" xfId="4" applyFont="1" applyBorder="1"/>
    <xf numFmtId="0" fontId="22" fillId="0" borderId="15" xfId="4" applyFont="1" applyBorder="1"/>
    <xf numFmtId="0" fontId="23" fillId="0" borderId="12" xfId="4" applyFont="1" applyBorder="1"/>
    <xf numFmtId="172" fontId="23" fillId="6" borderId="16" xfId="4" applyNumberFormat="1" applyFont="1" applyFill="1" applyBorder="1"/>
    <xf numFmtId="172" fontId="23" fillId="6" borderId="17" xfId="4" applyNumberFormat="1" applyFont="1" applyFill="1" applyBorder="1"/>
    <xf numFmtId="172" fontId="23" fillId="7" borderId="17" xfId="4" applyNumberFormat="1" applyFont="1" applyFill="1" applyBorder="1"/>
    <xf numFmtId="172" fontId="23" fillId="8" borderId="17" xfId="4" applyNumberFormat="1" applyFont="1" applyFill="1" applyBorder="1"/>
    <xf numFmtId="172" fontId="23" fillId="9" borderId="17" xfId="4" applyNumberFormat="1" applyFont="1" applyFill="1" applyBorder="1"/>
    <xf numFmtId="172" fontId="23" fillId="10" borderId="17" xfId="4" applyNumberFormat="1" applyFont="1" applyFill="1" applyBorder="1"/>
    <xf numFmtId="172" fontId="23" fillId="4" borderId="17" xfId="4" applyNumberFormat="1" applyFont="1" applyFill="1" applyBorder="1"/>
    <xf numFmtId="172" fontId="23" fillId="7" borderId="18" xfId="4" applyNumberFormat="1" applyFont="1" applyFill="1" applyBorder="1"/>
    <xf numFmtId="0" fontId="23" fillId="0" borderId="15" xfId="4" applyFont="1" applyBorder="1"/>
    <xf numFmtId="172" fontId="23" fillId="6" borderId="19" xfId="4" applyNumberFormat="1" applyFont="1" applyFill="1" applyBorder="1"/>
    <xf numFmtId="172" fontId="23" fillId="6" borderId="0" xfId="4" applyNumberFormat="1" applyFont="1" applyFill="1" applyBorder="1"/>
    <xf numFmtId="172" fontId="23" fillId="7" borderId="0" xfId="4" applyNumberFormat="1" applyFont="1" applyFill="1" applyBorder="1"/>
    <xf numFmtId="172" fontId="23" fillId="8" borderId="0" xfId="4" applyNumberFormat="1" applyFont="1" applyFill="1" applyBorder="1"/>
    <xf numFmtId="172" fontId="23" fillId="9" borderId="0" xfId="4" applyNumberFormat="1" applyFont="1" applyFill="1" applyBorder="1"/>
    <xf numFmtId="172" fontId="23" fillId="10" borderId="0" xfId="4" applyNumberFormat="1" applyFont="1" applyFill="1" applyBorder="1"/>
    <xf numFmtId="172" fontId="23" fillId="4" borderId="0" xfId="4" applyNumberFormat="1" applyFont="1" applyFill="1" applyBorder="1"/>
    <xf numFmtId="172" fontId="14" fillId="6" borderId="19" xfId="4" applyNumberFormat="1" applyFont="1" applyFill="1" applyBorder="1"/>
    <xf numFmtId="172" fontId="14" fillId="6" borderId="0" xfId="4" applyNumberFormat="1" applyFont="1" applyFill="1" applyBorder="1"/>
    <xf numFmtId="172" fontId="11" fillId="11" borderId="11" xfId="4" applyNumberFormat="1" applyFont="1" applyFill="1" applyBorder="1" applyAlignment="1">
      <alignment horizontal="center"/>
    </xf>
    <xf numFmtId="0" fontId="24" fillId="0" borderId="0" xfId="4" applyFont="1"/>
    <xf numFmtId="9" fontId="24" fillId="0" borderId="0" xfId="4" applyNumberFormat="1" applyFont="1"/>
    <xf numFmtId="9" fontId="25" fillId="12" borderId="1" xfId="5" applyFont="1" applyFill="1" applyBorder="1" applyAlignment="1">
      <alignment horizontal="center" vertical="center"/>
    </xf>
    <xf numFmtId="0" fontId="5" fillId="12" borderId="1" xfId="4" applyFont="1" applyFill="1" applyBorder="1" applyAlignment="1">
      <alignment vertical="center"/>
    </xf>
    <xf numFmtId="0" fontId="25" fillId="12" borderId="1" xfId="4" applyFont="1" applyFill="1" applyBorder="1" applyAlignment="1">
      <alignment horizontal="center" vertical="center"/>
    </xf>
    <xf numFmtId="0" fontId="26" fillId="13" borderId="22" xfId="4" applyFont="1" applyFill="1" applyBorder="1"/>
    <xf numFmtId="9" fontId="27" fillId="13" borderId="23" xfId="5" applyFont="1" applyFill="1" applyBorder="1"/>
    <xf numFmtId="0" fontId="28" fillId="0" borderId="1" xfId="4" applyFont="1" applyBorder="1" applyAlignment="1">
      <alignment horizontal="center" vertical="center"/>
    </xf>
    <xf numFmtId="0" fontId="6" fillId="0" borderId="1" xfId="4" applyFont="1" applyBorder="1"/>
    <xf numFmtId="0" fontId="24" fillId="0" borderId="0" xfId="4" applyFont="1" applyAlignment="1">
      <alignment wrapText="1"/>
    </xf>
    <xf numFmtId="0" fontId="4" fillId="0" borderId="0" xfId="4" applyAlignment="1">
      <alignment wrapText="1"/>
    </xf>
    <xf numFmtId="0" fontId="6" fillId="0" borderId="1" xfId="4" applyFont="1" applyBorder="1" applyAlignment="1">
      <alignment vertical="center" wrapText="1"/>
    </xf>
    <xf numFmtId="0" fontId="28" fillId="0" borderId="1" xfId="4" applyFont="1" applyBorder="1" applyAlignment="1">
      <alignment horizontal="center" vertical="center" wrapText="1"/>
    </xf>
    <xf numFmtId="0" fontId="5" fillId="12" borderId="1" xfId="4" applyFont="1" applyFill="1" applyBorder="1" applyAlignment="1">
      <alignment horizontal="center" vertical="center"/>
    </xf>
    <xf numFmtId="0" fontId="6" fillId="0" borderId="0" xfId="4" applyFont="1"/>
    <xf numFmtId="0" fontId="24" fillId="14" borderId="0" xfId="4" applyFont="1" applyFill="1"/>
    <xf numFmtId="0" fontId="4" fillId="14" borderId="0" xfId="4" applyFill="1" applyAlignment="1">
      <alignment horizontal="center"/>
    </xf>
    <xf numFmtId="0" fontId="4" fillId="14" borderId="7" xfId="4" applyFill="1" applyBorder="1"/>
    <xf numFmtId="4" fontId="4" fillId="14" borderId="22" xfId="4" applyNumberFormat="1" applyFill="1" applyBorder="1"/>
    <xf numFmtId="4" fontId="4" fillId="14" borderId="23" xfId="4" applyNumberFormat="1" applyFill="1" applyBorder="1"/>
    <xf numFmtId="0" fontId="4" fillId="0" borderId="24" xfId="4" applyBorder="1"/>
    <xf numFmtId="0" fontId="4" fillId="0" borderId="25" xfId="4" applyBorder="1"/>
    <xf numFmtId="0" fontId="4" fillId="0" borderId="26" xfId="4" applyBorder="1"/>
    <xf numFmtId="0" fontId="24" fillId="4" borderId="0" xfId="4" applyFont="1" applyFill="1"/>
    <xf numFmtId="0" fontId="4" fillId="4" borderId="0" xfId="4" applyFill="1" applyAlignment="1">
      <alignment horizontal="center"/>
    </xf>
    <xf numFmtId="0" fontId="4" fillId="4" borderId="24" xfId="4" applyFill="1" applyBorder="1"/>
    <xf numFmtId="4" fontId="4" fillId="4" borderId="25" xfId="4" applyNumberFormat="1" applyFill="1" applyBorder="1"/>
    <xf numFmtId="4" fontId="4" fillId="4" borderId="26" xfId="4" applyNumberFormat="1" applyFill="1" applyBorder="1"/>
    <xf numFmtId="0" fontId="4" fillId="0" borderId="0" xfId="4" applyAlignment="1">
      <alignment horizontal="center"/>
    </xf>
    <xf numFmtId="0" fontId="6" fillId="5" borderId="27" xfId="4" applyFont="1" applyFill="1" applyBorder="1"/>
    <xf numFmtId="4" fontId="6" fillId="5" borderId="28" xfId="4" applyNumberFormat="1" applyFont="1" applyFill="1" applyBorder="1"/>
    <xf numFmtId="4" fontId="6" fillId="5" borderId="29" xfId="4" applyNumberFormat="1" applyFont="1" applyFill="1" applyBorder="1"/>
    <xf numFmtId="0" fontId="4" fillId="0" borderId="0" xfId="4" applyFont="1"/>
    <xf numFmtId="0" fontId="6" fillId="5" borderId="24" xfId="4" applyFont="1" applyFill="1" applyBorder="1"/>
    <xf numFmtId="4" fontId="6" fillId="5" borderId="25" xfId="4" applyNumberFormat="1" applyFont="1" applyFill="1" applyBorder="1"/>
    <xf numFmtId="4" fontId="6" fillId="5" borderId="26" xfId="4" applyNumberFormat="1" applyFont="1" applyFill="1" applyBorder="1"/>
    <xf numFmtId="0" fontId="6" fillId="15" borderId="27" xfId="4" applyFont="1" applyFill="1" applyBorder="1"/>
    <xf numFmtId="4" fontId="6" fillId="15" borderId="28" xfId="4" applyNumberFormat="1" applyFont="1" applyFill="1" applyBorder="1"/>
    <xf numFmtId="4" fontId="6" fillId="15" borderId="29" xfId="4" applyNumberFormat="1" applyFont="1" applyFill="1" applyBorder="1"/>
    <xf numFmtId="0" fontId="6" fillId="15" borderId="30" xfId="4" applyFont="1" applyFill="1" applyBorder="1"/>
    <xf numFmtId="4" fontId="6" fillId="15" borderId="31" xfId="4" applyNumberFormat="1" applyFont="1" applyFill="1" applyBorder="1"/>
    <xf numFmtId="4" fontId="6" fillId="15" borderId="32" xfId="4" applyNumberFormat="1" applyFont="1" applyFill="1" applyBorder="1"/>
    <xf numFmtId="0" fontId="6" fillId="15" borderId="1" xfId="4" applyFont="1" applyFill="1" applyBorder="1"/>
    <xf numFmtId="4" fontId="6" fillId="15" borderId="2" xfId="4" applyNumberFormat="1" applyFont="1" applyFill="1" applyBorder="1"/>
    <xf numFmtId="4" fontId="6" fillId="15" borderId="3" xfId="4" applyNumberFormat="1" applyFont="1" applyFill="1" applyBorder="1"/>
    <xf numFmtId="0" fontId="5" fillId="12" borderId="7" xfId="4" applyFont="1" applyFill="1" applyBorder="1" applyAlignment="1">
      <alignment vertical="center"/>
    </xf>
    <xf numFmtId="0" fontId="5" fillId="12" borderId="4" xfId="4" applyFont="1" applyFill="1" applyBorder="1" applyAlignment="1">
      <alignment vertical="center"/>
    </xf>
    <xf numFmtId="0" fontId="4" fillId="14" borderId="22" xfId="4" applyFill="1" applyBorder="1"/>
    <xf numFmtId="0" fontId="4" fillId="4" borderId="25" xfId="4" applyFill="1" applyBorder="1"/>
    <xf numFmtId="0" fontId="6" fillId="5" borderId="28" xfId="4" applyFont="1" applyFill="1" applyBorder="1"/>
    <xf numFmtId="0" fontId="6" fillId="5" borderId="25" xfId="4" applyFont="1" applyFill="1" applyBorder="1"/>
    <xf numFmtId="0" fontId="6" fillId="15" borderId="28" xfId="4" applyFont="1" applyFill="1" applyBorder="1"/>
    <xf numFmtId="0" fontId="6" fillId="15" borderId="31" xfId="4" applyFont="1" applyFill="1" applyBorder="1"/>
    <xf numFmtId="0" fontId="6" fillId="15" borderId="2" xfId="4" applyFont="1" applyFill="1" applyBorder="1"/>
    <xf numFmtId="0" fontId="4" fillId="0" borderId="0" xfId="4" applyBorder="1"/>
    <xf numFmtId="0" fontId="4" fillId="14" borderId="25" xfId="4" applyFill="1" applyBorder="1"/>
    <xf numFmtId="4" fontId="4" fillId="14" borderId="25" xfId="4" applyNumberFormat="1" applyFill="1" applyBorder="1"/>
    <xf numFmtId="4" fontId="4" fillId="14" borderId="26" xfId="4" applyNumberFormat="1" applyFill="1" applyBorder="1"/>
    <xf numFmtId="0" fontId="24" fillId="13" borderId="0" xfId="4" applyFont="1" applyFill="1"/>
    <xf numFmtId="0" fontId="4" fillId="13" borderId="0" xfId="4" applyFill="1"/>
    <xf numFmtId="0" fontId="5" fillId="12" borderId="0" xfId="4" applyFont="1" applyFill="1" applyAlignment="1">
      <alignment horizontal="center" vertical="center"/>
    </xf>
    <xf numFmtId="0" fontId="4" fillId="0" borderId="33" xfId="4" applyBorder="1"/>
    <xf numFmtId="4" fontId="4" fillId="0" borderId="33" xfId="4" applyNumberFormat="1" applyBorder="1"/>
    <xf numFmtId="4" fontId="4" fillId="0" borderId="34" xfId="4" applyNumberFormat="1" applyBorder="1"/>
    <xf numFmtId="0" fontId="4" fillId="0" borderId="33" xfId="4" applyBorder="1" applyAlignment="1">
      <alignment horizontal="center" vertical="center"/>
    </xf>
    <xf numFmtId="4" fontId="4" fillId="0" borderId="35" xfId="4" applyNumberFormat="1" applyBorder="1"/>
    <xf numFmtId="4" fontId="4" fillId="0" borderId="36" xfId="4" applyNumberFormat="1" applyBorder="1"/>
    <xf numFmtId="4" fontId="4" fillId="0" borderId="0" xfId="4" applyNumberFormat="1"/>
    <xf numFmtId="0" fontId="4" fillId="14" borderId="24" xfId="4" applyFill="1" applyBorder="1"/>
    <xf numFmtId="0" fontId="24" fillId="16" borderId="0" xfId="4" applyFont="1" applyFill="1"/>
    <xf numFmtId="0" fontId="4" fillId="16" borderId="0" xfId="4" applyFill="1" applyAlignment="1">
      <alignment horizontal="center"/>
    </xf>
    <xf numFmtId="0" fontId="4" fillId="16" borderId="24" xfId="4" applyFill="1" applyBorder="1"/>
    <xf numFmtId="0" fontId="4" fillId="16" borderId="25" xfId="4" applyFill="1" applyBorder="1"/>
    <xf numFmtId="4" fontId="4" fillId="16" borderId="26" xfId="4" applyNumberFormat="1" applyFill="1" applyBorder="1"/>
    <xf numFmtId="0" fontId="4" fillId="0" borderId="34" xfId="4" applyBorder="1"/>
    <xf numFmtId="0" fontId="4" fillId="0" borderId="35" xfId="4" applyBorder="1"/>
    <xf numFmtId="0" fontId="4" fillId="0" borderId="36" xfId="4" applyBorder="1"/>
    <xf numFmtId="4" fontId="4" fillId="14" borderId="0" xfId="4" applyNumberFormat="1" applyFill="1"/>
    <xf numFmtId="0" fontId="24" fillId="0" borderId="0" xfId="4" applyFont="1" applyFill="1"/>
    <xf numFmtId="0" fontId="4" fillId="0" borderId="0" xfId="4" applyFill="1" applyAlignment="1">
      <alignment horizontal="center"/>
    </xf>
    <xf numFmtId="0" fontId="4" fillId="0" borderId="25" xfId="4" applyFill="1" applyBorder="1"/>
    <xf numFmtId="4" fontId="4" fillId="0" borderId="25" xfId="4" applyNumberFormat="1" applyFill="1" applyBorder="1"/>
    <xf numFmtId="4" fontId="4" fillId="0" borderId="26" xfId="4" applyNumberFormat="1" applyFill="1" applyBorder="1"/>
    <xf numFmtId="4" fontId="4" fillId="0" borderId="0" xfId="4" applyNumberFormat="1" applyFill="1"/>
    <xf numFmtId="0" fontId="4" fillId="0" borderId="0" xfId="4" applyFill="1"/>
    <xf numFmtId="0" fontId="30" fillId="17" borderId="1" xfId="4" applyFont="1" applyFill="1" applyBorder="1" applyAlignment="1">
      <alignment horizontal="center" vertical="center"/>
    </xf>
    <xf numFmtId="0" fontId="31" fillId="17" borderId="1" xfId="4" applyFont="1" applyFill="1" applyBorder="1" applyAlignment="1">
      <alignment horizontal="center" vertical="center"/>
    </xf>
    <xf numFmtId="0" fontId="24" fillId="0" borderId="0" xfId="4" applyFont="1" applyAlignment="1">
      <alignment horizontal="center"/>
    </xf>
    <xf numFmtId="0" fontId="6" fillId="0" borderId="1" xfId="0" applyFont="1" applyBorder="1" applyAlignment="1">
      <alignment horizontal="left" wrapText="1"/>
    </xf>
    <xf numFmtId="0" fontId="6" fillId="0" borderId="0" xfId="0" applyFont="1" applyAlignment="1">
      <alignment horizontal="left" wrapText="1"/>
    </xf>
    <xf numFmtId="0" fontId="13" fillId="0" borderId="0" xfId="0" applyFont="1"/>
    <xf numFmtId="3" fontId="24" fillId="0" borderId="0" xfId="4" applyNumberFormat="1" applyFont="1"/>
    <xf numFmtId="9" fontId="32" fillId="0" borderId="0" xfId="4" applyNumberFormat="1" applyFont="1"/>
    <xf numFmtId="3" fontId="32" fillId="0" borderId="0" xfId="4" applyNumberFormat="1" applyFont="1"/>
    <xf numFmtId="0" fontId="32" fillId="0" borderId="0" xfId="4" applyFont="1" applyAlignment="1">
      <alignment horizontal="center"/>
    </xf>
    <xf numFmtId="4" fontId="4" fillId="16" borderId="25" xfId="4" applyNumberFormat="1" applyFill="1" applyBorder="1"/>
    <xf numFmtId="0" fontId="3" fillId="14" borderId="22" xfId="4" applyFont="1" applyFill="1" applyBorder="1"/>
    <xf numFmtId="172" fontId="14" fillId="6" borderId="0" xfId="4" applyNumberFormat="1" applyFont="1" applyFill="1"/>
    <xf numFmtId="172" fontId="14" fillId="6" borderId="20" xfId="4" applyNumberFormat="1" applyFont="1" applyFill="1" applyBorder="1"/>
    <xf numFmtId="172" fontId="14" fillId="7" borderId="0" xfId="4" applyNumberFormat="1" applyFont="1" applyFill="1"/>
    <xf numFmtId="172" fontId="14" fillId="8" borderId="0" xfId="4" applyNumberFormat="1" applyFont="1" applyFill="1"/>
    <xf numFmtId="172" fontId="14" fillId="9" borderId="0" xfId="4" applyNumberFormat="1" applyFont="1" applyFill="1"/>
    <xf numFmtId="172" fontId="14" fillId="10" borderId="0" xfId="4" applyNumberFormat="1" applyFont="1" applyFill="1"/>
    <xf numFmtId="172" fontId="14" fillId="4" borderId="0" xfId="4" applyNumberFormat="1" applyFont="1" applyFill="1"/>
    <xf numFmtId="172" fontId="14" fillId="7" borderId="14" xfId="4" applyNumberFormat="1" applyFont="1" applyFill="1" applyBorder="1"/>
    <xf numFmtId="172" fontId="14" fillId="7" borderId="20" xfId="4" applyNumberFormat="1" applyFont="1" applyFill="1" applyBorder="1"/>
    <xf numFmtId="172" fontId="14" fillId="8" borderId="20" xfId="4" applyNumberFormat="1" applyFont="1" applyFill="1" applyBorder="1"/>
    <xf numFmtId="172" fontId="14" fillId="9" borderId="20" xfId="4" applyNumberFormat="1" applyFont="1" applyFill="1" applyBorder="1"/>
    <xf numFmtId="172" fontId="14" fillId="10" borderId="20" xfId="4" applyNumberFormat="1" applyFont="1" applyFill="1" applyBorder="1"/>
    <xf numFmtId="172" fontId="14" fillId="4" borderId="20" xfId="4" applyNumberFormat="1" applyFont="1" applyFill="1" applyBorder="1"/>
    <xf numFmtId="172" fontId="14" fillId="7" borderId="21" xfId="4" applyNumberFormat="1" applyFont="1" applyFill="1" applyBorder="1"/>
    <xf numFmtId="172" fontId="14" fillId="7" borderId="0" xfId="4" applyNumberFormat="1" applyFont="1" applyFill="1" applyBorder="1"/>
    <xf numFmtId="172" fontId="14" fillId="8" borderId="0" xfId="4" applyNumberFormat="1" applyFont="1" applyFill="1" applyBorder="1"/>
    <xf numFmtId="172" fontId="14" fillId="9" borderId="0" xfId="4" applyNumberFormat="1" applyFont="1" applyFill="1" applyBorder="1"/>
    <xf numFmtId="172" fontId="14" fillId="10" borderId="0" xfId="4" applyNumberFormat="1" applyFont="1" applyFill="1" applyBorder="1"/>
    <xf numFmtId="172" fontId="14" fillId="4" borderId="0" xfId="4" applyNumberFormat="1" applyFont="1" applyFill="1" applyBorder="1"/>
    <xf numFmtId="0" fontId="2" fillId="14" borderId="22" xfId="4" applyFont="1" applyFill="1" applyBorder="1"/>
    <xf numFmtId="0" fontId="2" fillId="0" borderId="33" xfId="4" applyFont="1" applyBorder="1"/>
    <xf numFmtId="0" fontId="4" fillId="0" borderId="33" xfId="4" applyFill="1" applyBorder="1"/>
    <xf numFmtId="0" fontId="24" fillId="18" borderId="0" xfId="4" applyFont="1" applyFill="1"/>
    <xf numFmtId="0" fontId="2" fillId="0" borderId="0" xfId="4" applyFont="1"/>
    <xf numFmtId="0" fontId="9" fillId="0" borderId="37" xfId="0" applyFont="1" applyBorder="1"/>
    <xf numFmtId="0" fontId="22" fillId="0" borderId="0" xfId="0" applyFont="1" applyAlignment="1">
      <alignment vertical="center"/>
    </xf>
    <xf numFmtId="173" fontId="33" fillId="0" borderId="0" xfId="0" applyNumberFormat="1" applyFont="1" applyAlignment="1">
      <alignment horizontal="right" vertical="center"/>
    </xf>
    <xf numFmtId="174" fontId="0" fillId="0" borderId="0" xfId="0" applyNumberFormat="1"/>
    <xf numFmtId="0" fontId="23" fillId="19" borderId="13" xfId="4" applyFont="1" applyFill="1" applyBorder="1"/>
    <xf numFmtId="172" fontId="14" fillId="6" borderId="38" xfId="4" applyNumberFormat="1" applyFont="1" applyFill="1" applyBorder="1"/>
    <xf numFmtId="0" fontId="9" fillId="20" borderId="0" xfId="0" applyFont="1" applyFill="1" applyBorder="1" applyAlignment="1">
      <alignment horizontal="center" vertical="center" textRotation="90" wrapText="1"/>
    </xf>
    <xf numFmtId="175" fontId="23" fillId="6" borderId="16" xfId="4" applyNumberFormat="1" applyFont="1" applyFill="1" applyBorder="1"/>
    <xf numFmtId="175" fontId="23" fillId="6" borderId="0" xfId="4" applyNumberFormat="1" applyFont="1" applyFill="1"/>
    <xf numFmtId="175" fontId="23" fillId="7" borderId="0" xfId="4" applyNumberFormat="1" applyFont="1" applyFill="1"/>
    <xf numFmtId="175" fontId="23" fillId="8" borderId="0" xfId="4" applyNumberFormat="1" applyFont="1" applyFill="1"/>
    <xf numFmtId="175" fontId="23" fillId="9" borderId="0" xfId="4" applyNumberFormat="1" applyFont="1" applyFill="1"/>
    <xf numFmtId="175" fontId="23" fillId="10" borderId="0" xfId="4" applyNumberFormat="1" applyFont="1" applyFill="1"/>
    <xf numFmtId="175" fontId="23" fillId="4" borderId="0" xfId="4" applyNumberFormat="1" applyFont="1" applyFill="1"/>
    <xf numFmtId="175" fontId="23" fillId="7" borderId="14" xfId="4" applyNumberFormat="1" applyFont="1" applyFill="1" applyBorder="1"/>
    <xf numFmtId="175" fontId="23" fillId="6" borderId="19" xfId="4" applyNumberFormat="1" applyFont="1" applyFill="1" applyBorder="1"/>
    <xf numFmtId="175" fontId="23" fillId="6" borderId="17" xfId="4" applyNumberFormat="1" applyFont="1" applyFill="1" applyBorder="1"/>
    <xf numFmtId="175" fontId="23" fillId="7" borderId="17" xfId="4" applyNumberFormat="1" applyFont="1" applyFill="1" applyBorder="1"/>
    <xf numFmtId="175" fontId="23" fillId="8" borderId="17" xfId="4" applyNumberFormat="1" applyFont="1" applyFill="1" applyBorder="1"/>
    <xf numFmtId="175" fontId="23" fillId="9" borderId="17" xfId="4" applyNumberFormat="1" applyFont="1" applyFill="1" applyBorder="1"/>
    <xf numFmtId="175" fontId="23" fillId="10" borderId="17" xfId="4" applyNumberFormat="1" applyFont="1" applyFill="1" applyBorder="1"/>
    <xf numFmtId="175" fontId="23" fillId="4" borderId="17" xfId="4" applyNumberFormat="1" applyFont="1" applyFill="1" applyBorder="1"/>
    <xf numFmtId="175" fontId="23" fillId="7" borderId="18" xfId="4" applyNumberFormat="1" applyFont="1" applyFill="1" applyBorder="1"/>
    <xf numFmtId="175" fontId="23" fillId="6" borderId="0" xfId="4" applyNumberFormat="1" applyFont="1" applyFill="1" applyBorder="1"/>
    <xf numFmtId="175" fontId="23" fillId="7" borderId="0" xfId="4" applyNumberFormat="1" applyFont="1" applyFill="1" applyBorder="1"/>
    <xf numFmtId="175" fontId="23" fillId="8" borderId="0" xfId="4" applyNumberFormat="1" applyFont="1" applyFill="1" applyBorder="1"/>
    <xf numFmtId="175" fontId="23" fillId="9" borderId="0" xfId="4" applyNumberFormat="1" applyFont="1" applyFill="1" applyBorder="1"/>
    <xf numFmtId="175" fontId="23" fillId="10" borderId="0" xfId="4" applyNumberFormat="1" applyFont="1" applyFill="1" applyBorder="1"/>
    <xf numFmtId="175" fontId="23" fillId="4" borderId="0" xfId="4" applyNumberFormat="1" applyFont="1" applyFill="1" applyBorder="1"/>
    <xf numFmtId="175" fontId="14" fillId="6" borderId="19" xfId="4" applyNumberFormat="1" applyFont="1" applyFill="1" applyBorder="1"/>
    <xf numFmtId="175" fontId="14" fillId="6" borderId="0" xfId="4" applyNumberFormat="1" applyFont="1" applyFill="1" applyBorder="1"/>
    <xf numFmtId="175" fontId="14" fillId="7" borderId="0" xfId="4" applyNumberFormat="1" applyFont="1" applyFill="1" applyBorder="1"/>
    <xf numFmtId="175" fontId="14" fillId="8" borderId="0" xfId="4" applyNumberFormat="1" applyFont="1" applyFill="1" applyBorder="1"/>
    <xf numFmtId="175" fontId="14" fillId="9" borderId="0" xfId="4" applyNumberFormat="1" applyFont="1" applyFill="1" applyBorder="1"/>
    <xf numFmtId="175" fontId="14" fillId="10" borderId="0" xfId="4" applyNumberFormat="1" applyFont="1" applyFill="1" applyBorder="1"/>
    <xf numFmtId="175" fontId="14" fillId="4" borderId="0" xfId="4" applyNumberFormat="1" applyFont="1" applyFill="1" applyBorder="1"/>
    <xf numFmtId="175" fontId="14" fillId="7" borderId="14" xfId="4" applyNumberFormat="1" applyFont="1" applyFill="1" applyBorder="1"/>
    <xf numFmtId="175" fontId="11" fillId="11" borderId="11" xfId="4" applyNumberFormat="1" applyFont="1" applyFill="1" applyBorder="1" applyAlignment="1">
      <alignment horizontal="center"/>
    </xf>
    <xf numFmtId="175" fontId="14" fillId="6" borderId="0" xfId="4" applyNumberFormat="1" applyFont="1" applyFill="1"/>
    <xf numFmtId="175" fontId="14" fillId="7" borderId="0" xfId="4" applyNumberFormat="1" applyFont="1" applyFill="1"/>
    <xf numFmtId="175" fontId="14" fillId="8" borderId="0" xfId="4" applyNumberFormat="1" applyFont="1" applyFill="1"/>
    <xf numFmtId="175" fontId="14" fillId="9" borderId="0" xfId="4" applyNumberFormat="1" applyFont="1" applyFill="1"/>
    <xf numFmtId="175" fontId="14" fillId="10" borderId="0" xfId="4" applyNumberFormat="1" applyFont="1" applyFill="1"/>
    <xf numFmtId="175" fontId="14" fillId="4" borderId="0" xfId="4" applyNumberFormat="1" applyFont="1" applyFill="1"/>
    <xf numFmtId="175" fontId="14" fillId="6" borderId="38" xfId="4" applyNumberFormat="1" applyFont="1" applyFill="1" applyBorder="1"/>
    <xf numFmtId="175" fontId="14" fillId="6" borderId="20" xfId="4" applyNumberFormat="1" applyFont="1" applyFill="1" applyBorder="1"/>
    <xf numFmtId="175" fontId="14" fillId="7" borderId="20" xfId="4" applyNumberFormat="1" applyFont="1" applyFill="1" applyBorder="1"/>
    <xf numFmtId="175" fontId="14" fillId="8" borderId="20" xfId="4" applyNumberFormat="1" applyFont="1" applyFill="1" applyBorder="1"/>
    <xf numFmtId="175" fontId="14" fillId="9" borderId="20" xfId="4" applyNumberFormat="1" applyFont="1" applyFill="1" applyBorder="1"/>
    <xf numFmtId="175" fontId="14" fillId="10" borderId="20" xfId="4" applyNumberFormat="1" applyFont="1" applyFill="1" applyBorder="1"/>
    <xf numFmtId="175" fontId="14" fillId="4" borderId="20" xfId="4" applyNumberFormat="1" applyFont="1" applyFill="1" applyBorder="1"/>
    <xf numFmtId="175" fontId="14" fillId="7" borderId="21" xfId="4" applyNumberFormat="1" applyFont="1" applyFill="1" applyBorder="1"/>
    <xf numFmtId="9" fontId="6" fillId="19" borderId="0" xfId="6" applyFont="1" applyFill="1"/>
    <xf numFmtId="0" fontId="34" fillId="22" borderId="8" xfId="4" applyFont="1" applyFill="1" applyBorder="1" applyAlignment="1">
      <alignment horizontal="center" vertical="center" wrapText="1"/>
    </xf>
    <xf numFmtId="0" fontId="34" fillId="22" borderId="9" xfId="4" applyFont="1" applyFill="1" applyBorder="1" applyAlignment="1">
      <alignment horizontal="center" vertical="center" wrapText="1"/>
    </xf>
    <xf numFmtId="0" fontId="34" fillId="22" borderId="10" xfId="4" applyFont="1" applyFill="1" applyBorder="1" applyAlignment="1">
      <alignment horizontal="center" vertical="center" wrapText="1"/>
    </xf>
    <xf numFmtId="0" fontId="9" fillId="6" borderId="8" xfId="4" applyFont="1" applyFill="1" applyBorder="1" applyAlignment="1">
      <alignment horizontal="center" vertical="center" wrapText="1"/>
    </xf>
    <xf numFmtId="0" fontId="9" fillId="6" borderId="9" xfId="4" applyFont="1" applyFill="1" applyBorder="1" applyAlignment="1">
      <alignment horizontal="center" vertical="center" wrapText="1"/>
    </xf>
    <xf numFmtId="0" fontId="9" fillId="6" borderId="10" xfId="4" applyFont="1" applyFill="1" applyBorder="1" applyAlignment="1">
      <alignment horizontal="center" vertical="center" wrapText="1"/>
    </xf>
    <xf numFmtId="0" fontId="12" fillId="6" borderId="9" xfId="4" applyFont="1" applyFill="1" applyBorder="1" applyAlignment="1">
      <alignment horizontal="center" vertical="center" wrapText="1"/>
    </xf>
    <xf numFmtId="0" fontId="12" fillId="6" borderId="10" xfId="4" applyFont="1" applyFill="1" applyBorder="1" applyAlignment="1">
      <alignment horizontal="center" vertical="center" wrapText="1"/>
    </xf>
    <xf numFmtId="0" fontId="9" fillId="7" borderId="8" xfId="4" applyFont="1" applyFill="1" applyBorder="1" applyAlignment="1">
      <alignment horizontal="center" vertical="center" wrapText="1"/>
    </xf>
    <xf numFmtId="0" fontId="9" fillId="7" borderId="9" xfId="4" applyFont="1" applyFill="1" applyBorder="1" applyAlignment="1">
      <alignment horizontal="center" vertical="center" wrapText="1"/>
    </xf>
    <xf numFmtId="0" fontId="9" fillId="7" borderId="10" xfId="4" applyFont="1" applyFill="1" applyBorder="1" applyAlignment="1">
      <alignment horizontal="center" vertical="center" wrapText="1"/>
    </xf>
    <xf numFmtId="0" fontId="12" fillId="7" borderId="9" xfId="4" applyFont="1" applyFill="1" applyBorder="1" applyAlignment="1">
      <alignment horizontal="center" vertical="center" wrapText="1"/>
    </xf>
    <xf numFmtId="0" fontId="12" fillId="7" borderId="10" xfId="4" applyFont="1" applyFill="1" applyBorder="1" applyAlignment="1">
      <alignment horizontal="center" vertical="center" wrapText="1"/>
    </xf>
    <xf numFmtId="0" fontId="9" fillId="8" borderId="8" xfId="4" applyFont="1" applyFill="1" applyBorder="1" applyAlignment="1">
      <alignment horizontal="center" vertical="center" wrapText="1"/>
    </xf>
    <xf numFmtId="0" fontId="9" fillId="8" borderId="9" xfId="4" applyFont="1" applyFill="1" applyBorder="1" applyAlignment="1">
      <alignment horizontal="center" vertical="center" wrapText="1"/>
    </xf>
    <xf numFmtId="0" fontId="9" fillId="8" borderId="10" xfId="4" applyFont="1" applyFill="1" applyBorder="1" applyAlignment="1">
      <alignment horizontal="center" vertical="center" wrapText="1"/>
    </xf>
    <xf numFmtId="0" fontId="9" fillId="9" borderId="8" xfId="4" applyFont="1" applyFill="1" applyBorder="1" applyAlignment="1">
      <alignment horizontal="center" vertical="center" wrapText="1"/>
    </xf>
    <xf numFmtId="0" fontId="9" fillId="9" borderId="9" xfId="4" applyFont="1" applyFill="1" applyBorder="1" applyAlignment="1">
      <alignment horizontal="center" vertical="center" wrapText="1"/>
    </xf>
    <xf numFmtId="0" fontId="9" fillId="9" borderId="10" xfId="4" applyFont="1" applyFill="1" applyBorder="1" applyAlignment="1">
      <alignment horizontal="center" vertical="center" wrapText="1"/>
    </xf>
    <xf numFmtId="0" fontId="9" fillId="10" borderId="8" xfId="4" applyFont="1" applyFill="1" applyBorder="1" applyAlignment="1">
      <alignment horizontal="center" vertical="center" wrapText="1"/>
    </xf>
    <xf numFmtId="0" fontId="9" fillId="10" borderId="9" xfId="4" applyFont="1" applyFill="1" applyBorder="1" applyAlignment="1">
      <alignment horizontal="center" vertical="center" wrapText="1"/>
    </xf>
    <xf numFmtId="0" fontId="9" fillId="10" borderId="10" xfId="4" applyFont="1" applyFill="1" applyBorder="1" applyAlignment="1">
      <alignment horizontal="center" vertical="center" wrapText="1"/>
    </xf>
    <xf numFmtId="0" fontId="9" fillId="4" borderId="8" xfId="4" applyFont="1" applyFill="1" applyBorder="1" applyAlignment="1">
      <alignment horizontal="center" vertical="center" wrapText="1"/>
    </xf>
    <xf numFmtId="0" fontId="9" fillId="4" borderId="9" xfId="4" applyFont="1" applyFill="1" applyBorder="1" applyAlignment="1">
      <alignment horizontal="center" vertical="center" wrapText="1"/>
    </xf>
    <xf numFmtId="0" fontId="9" fillId="4" borderId="10" xfId="4" applyFont="1" applyFill="1" applyBorder="1" applyAlignment="1">
      <alignment horizontal="center" vertical="center" wrapText="1"/>
    </xf>
    <xf numFmtId="0" fontId="12" fillId="4" borderId="9" xfId="4" applyFont="1" applyFill="1" applyBorder="1" applyAlignment="1">
      <alignment horizontal="center" vertical="center" wrapText="1"/>
    </xf>
    <xf numFmtId="0" fontId="12" fillId="4" borderId="10" xfId="4" applyFont="1" applyFill="1" applyBorder="1" applyAlignment="1">
      <alignment horizontal="center" vertical="center" wrapText="1"/>
    </xf>
    <xf numFmtId="0" fontId="12" fillId="10" borderId="9" xfId="4" applyFont="1" applyFill="1" applyBorder="1" applyAlignment="1">
      <alignment horizontal="center" vertical="center" wrapText="1"/>
    </xf>
    <xf numFmtId="0" fontId="12" fillId="10" borderId="10" xfId="4" applyFont="1" applyFill="1" applyBorder="1" applyAlignment="1">
      <alignment horizontal="center" vertical="center" wrapText="1"/>
    </xf>
    <xf numFmtId="0" fontId="12" fillId="9" borderId="9" xfId="4" applyFont="1" applyFill="1" applyBorder="1" applyAlignment="1">
      <alignment horizontal="center" vertical="center" wrapText="1"/>
    </xf>
    <xf numFmtId="0" fontId="12" fillId="9" borderId="10" xfId="4" applyFont="1" applyFill="1" applyBorder="1" applyAlignment="1">
      <alignment horizontal="center" vertical="center" wrapText="1"/>
    </xf>
    <xf numFmtId="0" fontId="12" fillId="8" borderId="9" xfId="4" applyFont="1" applyFill="1" applyBorder="1" applyAlignment="1">
      <alignment horizontal="center" vertical="center" wrapText="1"/>
    </xf>
    <xf numFmtId="0" fontId="12" fillId="8" borderId="10" xfId="4" applyFont="1" applyFill="1" applyBorder="1" applyAlignment="1">
      <alignment horizontal="center" vertical="center" wrapText="1"/>
    </xf>
    <xf numFmtId="4" fontId="4" fillId="0" borderId="19" xfId="4" applyNumberFormat="1" applyBorder="1"/>
    <xf numFmtId="4" fontId="4" fillId="0" borderId="0" xfId="4" applyNumberFormat="1" applyBorder="1"/>
    <xf numFmtId="4" fontId="4" fillId="0" borderId="14" xfId="4" applyNumberFormat="1" applyBorder="1"/>
    <xf numFmtId="4" fontId="4" fillId="0" borderId="38" xfId="4" applyNumberFormat="1" applyBorder="1"/>
    <xf numFmtId="4" fontId="4" fillId="0" borderId="20" xfId="4" applyNumberFormat="1" applyBorder="1"/>
    <xf numFmtId="4" fontId="4" fillId="0" borderId="21" xfId="4" applyNumberFormat="1" applyBorder="1"/>
    <xf numFmtId="0" fontId="1" fillId="0" borderId="33" xfId="4" applyFont="1" applyBorder="1"/>
    <xf numFmtId="0" fontId="35" fillId="0" borderId="0" xfId="0" applyFont="1"/>
    <xf numFmtId="3" fontId="4" fillId="6" borderId="0" xfId="4" applyNumberFormat="1" applyFill="1"/>
    <xf numFmtId="176" fontId="36" fillId="6" borderId="0" xfId="6" applyNumberFormat="1" applyFont="1" applyFill="1"/>
    <xf numFmtId="0" fontId="4" fillId="6" borderId="0" xfId="4" applyFill="1"/>
    <xf numFmtId="3" fontId="4" fillId="7" borderId="0" xfId="4" applyNumberFormat="1" applyFill="1"/>
    <xf numFmtId="0" fontId="4" fillId="7" borderId="0" xfId="4" applyFill="1"/>
    <xf numFmtId="176" fontId="36" fillId="7" borderId="0" xfId="6" applyNumberFormat="1" applyFont="1" applyFill="1"/>
    <xf numFmtId="3" fontId="4" fillId="8" borderId="0" xfId="4" applyNumberFormat="1" applyFill="1"/>
    <xf numFmtId="176" fontId="36" fillId="8" borderId="0" xfId="6" applyNumberFormat="1" applyFont="1" applyFill="1"/>
    <xf numFmtId="0" fontId="4" fillId="8" borderId="0" xfId="4" applyFill="1"/>
    <xf numFmtId="3" fontId="4" fillId="9" borderId="0" xfId="4" applyNumberFormat="1" applyFill="1"/>
    <xf numFmtId="176" fontId="36" fillId="9" borderId="0" xfId="6" applyNumberFormat="1" applyFont="1" applyFill="1"/>
    <xf numFmtId="0" fontId="4" fillId="9" borderId="0" xfId="4" applyFill="1"/>
    <xf numFmtId="3" fontId="4" fillId="10" borderId="0" xfId="4" applyNumberFormat="1" applyFill="1"/>
    <xf numFmtId="176" fontId="36" fillId="10" borderId="0" xfId="6" applyNumberFormat="1" applyFont="1" applyFill="1"/>
    <xf numFmtId="0" fontId="4" fillId="10" borderId="0" xfId="4" applyFill="1"/>
    <xf numFmtId="3" fontId="4" fillId="4" borderId="0" xfId="4" applyNumberFormat="1" applyFill="1"/>
    <xf numFmtId="176" fontId="36" fillId="4" borderId="0" xfId="6" applyNumberFormat="1" applyFont="1" applyFill="1"/>
    <xf numFmtId="0" fontId="4" fillId="4" borderId="0" xfId="4" applyFill="1"/>
    <xf numFmtId="3" fontId="4" fillId="6" borderId="20" xfId="4" applyNumberFormat="1" applyFill="1" applyBorder="1"/>
    <xf numFmtId="0" fontId="4" fillId="6" borderId="20" xfId="4" applyFill="1" applyBorder="1"/>
    <xf numFmtId="3" fontId="4" fillId="7" borderId="20" xfId="4" applyNumberFormat="1" applyFill="1" applyBorder="1"/>
    <xf numFmtId="0" fontId="4" fillId="7" borderId="20" xfId="4" applyFill="1" applyBorder="1"/>
    <xf numFmtId="3" fontId="4" fillId="8" borderId="20" xfId="4" applyNumberFormat="1" applyFill="1" applyBorder="1"/>
    <xf numFmtId="176" fontId="36" fillId="8" borderId="20" xfId="6" applyNumberFormat="1" applyFont="1" applyFill="1" applyBorder="1"/>
    <xf numFmtId="0" fontId="4" fillId="9" borderId="20" xfId="4" applyFill="1" applyBorder="1"/>
    <xf numFmtId="0" fontId="4" fillId="10" borderId="20" xfId="4" applyFill="1" applyBorder="1"/>
    <xf numFmtId="0" fontId="4" fillId="4" borderId="20" xfId="4" applyFill="1" applyBorder="1"/>
    <xf numFmtId="176" fontId="36" fillId="6" borderId="20" xfId="6" applyNumberFormat="1" applyFont="1" applyFill="1" applyBorder="1"/>
    <xf numFmtId="176" fontId="36" fillId="7" borderId="20" xfId="6" applyNumberFormat="1" applyFont="1" applyFill="1" applyBorder="1"/>
    <xf numFmtId="3" fontId="4" fillId="9" borderId="20" xfId="4" applyNumberFormat="1" applyFill="1" applyBorder="1"/>
    <xf numFmtId="176" fontId="36" fillId="9" borderId="20" xfId="6" applyNumberFormat="1" applyFont="1" applyFill="1" applyBorder="1"/>
    <xf numFmtId="3" fontId="4" fillId="10" borderId="20" xfId="4" applyNumberFormat="1" applyFill="1" applyBorder="1"/>
    <xf numFmtId="176" fontId="36" fillId="10" borderId="20" xfId="6" applyNumberFormat="1" applyFont="1" applyFill="1" applyBorder="1"/>
    <xf numFmtId="3" fontId="4" fillId="4" borderId="20" xfId="4" applyNumberFormat="1" applyFill="1" applyBorder="1"/>
    <xf numFmtId="176" fontId="36" fillId="4" borderId="20" xfId="6" applyNumberFormat="1" applyFont="1" applyFill="1" applyBorder="1"/>
    <xf numFmtId="4" fontId="4" fillId="0" borderId="16" xfId="4" applyNumberFormat="1" applyBorder="1"/>
    <xf numFmtId="4" fontId="4" fillId="0" borderId="17" xfId="4" applyNumberFormat="1" applyBorder="1"/>
    <xf numFmtId="4" fontId="4" fillId="0" borderId="18" xfId="4" applyNumberFormat="1" applyBorder="1"/>
    <xf numFmtId="3" fontId="4" fillId="6" borderId="17" xfId="4" applyNumberFormat="1" applyFill="1" applyBorder="1"/>
    <xf numFmtId="0" fontId="4" fillId="6" borderId="17" xfId="4" applyFill="1" applyBorder="1"/>
    <xf numFmtId="3" fontId="4" fillId="7" borderId="17" xfId="4" applyNumberFormat="1" applyFill="1" applyBorder="1"/>
    <xf numFmtId="0" fontId="4" fillId="7" borderId="17" xfId="4" applyFill="1" applyBorder="1"/>
    <xf numFmtId="0" fontId="4" fillId="8" borderId="17" xfId="4" applyFill="1" applyBorder="1"/>
    <xf numFmtId="0" fontId="4" fillId="9" borderId="17" xfId="4" applyFill="1" applyBorder="1"/>
    <xf numFmtId="0" fontId="4" fillId="10" borderId="17" xfId="4" applyFill="1" applyBorder="1"/>
    <xf numFmtId="0" fontId="4" fillId="4" borderId="17" xfId="4" applyFill="1" applyBorder="1"/>
    <xf numFmtId="3" fontId="4" fillId="6" borderId="38" xfId="4" applyNumberFormat="1" applyFill="1" applyBorder="1"/>
    <xf numFmtId="0" fontId="4" fillId="8" borderId="20" xfId="4" applyFill="1" applyBorder="1"/>
    <xf numFmtId="176" fontId="36" fillId="7" borderId="18" xfId="6" applyNumberFormat="1" applyFont="1" applyFill="1" applyBorder="1"/>
    <xf numFmtId="0" fontId="4" fillId="7" borderId="14" xfId="4" applyFill="1" applyBorder="1"/>
    <xf numFmtId="0" fontId="4" fillId="7" borderId="21" xfId="4" applyFill="1" applyBorder="1"/>
    <xf numFmtId="176" fontId="36" fillId="7" borderId="14" xfId="6" applyNumberFormat="1" applyFont="1" applyFill="1" applyBorder="1"/>
    <xf numFmtId="176" fontId="36" fillId="7" borderId="21" xfId="6" applyNumberFormat="1" applyFont="1" applyFill="1" applyBorder="1"/>
    <xf numFmtId="0" fontId="4" fillId="7" borderId="18" xfId="4" applyFill="1" applyBorder="1"/>
    <xf numFmtId="0" fontId="21" fillId="3" borderId="8" xfId="4" applyFont="1" applyFill="1" applyBorder="1" applyAlignment="1">
      <alignment horizontal="center" vertical="center"/>
    </xf>
    <xf numFmtId="0" fontId="21" fillId="3" borderId="9" xfId="4" applyFont="1" applyFill="1" applyBorder="1" applyAlignment="1">
      <alignment horizontal="center" vertical="center"/>
    </xf>
    <xf numFmtId="0" fontId="21" fillId="3" borderId="10" xfId="4" applyFont="1" applyFill="1" applyBorder="1" applyAlignment="1">
      <alignment horizontal="center" vertical="center"/>
    </xf>
    <xf numFmtId="0" fontId="21" fillId="21" borderId="8" xfId="4" applyFont="1" applyFill="1" applyBorder="1" applyAlignment="1">
      <alignment horizontal="center" vertical="center"/>
    </xf>
    <xf numFmtId="0" fontId="21" fillId="21" borderId="9" xfId="4" applyFont="1" applyFill="1" applyBorder="1" applyAlignment="1">
      <alignment horizontal="center" vertical="center"/>
    </xf>
    <xf numFmtId="0" fontId="21" fillId="21" borderId="10" xfId="4" applyFont="1" applyFill="1" applyBorder="1" applyAlignment="1">
      <alignment horizontal="center" vertical="center"/>
    </xf>
    <xf numFmtId="0" fontId="34" fillId="22" borderId="8" xfId="4" applyFont="1" applyFill="1" applyBorder="1" applyAlignment="1">
      <alignment horizontal="center" vertical="center"/>
    </xf>
    <xf numFmtId="0" fontId="34" fillId="22" borderId="9" xfId="4" applyFont="1" applyFill="1" applyBorder="1" applyAlignment="1">
      <alignment horizontal="center" vertical="center"/>
    </xf>
    <xf numFmtId="0" fontId="34" fillId="22" borderId="10" xfId="4" applyFont="1" applyFill="1" applyBorder="1" applyAlignment="1">
      <alignment horizontal="center" vertical="center"/>
    </xf>
    <xf numFmtId="0" fontId="9" fillId="3" borderId="8" xfId="4" applyFont="1" applyFill="1" applyBorder="1" applyAlignment="1">
      <alignment horizontal="center" vertical="center" wrapText="1"/>
    </xf>
    <xf numFmtId="0" fontId="9" fillId="3" borderId="9" xfId="4" applyFont="1" applyFill="1" applyBorder="1" applyAlignment="1">
      <alignment horizontal="center" vertical="center" wrapText="1"/>
    </xf>
    <xf numFmtId="0" fontId="9" fillId="3" borderId="10" xfId="4" applyFont="1" applyFill="1" applyBorder="1" applyAlignment="1">
      <alignment horizontal="center" vertical="center" wrapText="1"/>
    </xf>
    <xf numFmtId="0" fontId="9" fillId="17" borderId="0" xfId="0" applyFont="1" applyFill="1" applyAlignment="1">
      <alignment horizontal="center" vertical="center"/>
    </xf>
    <xf numFmtId="0" fontId="9" fillId="21" borderId="0" xfId="0" applyFont="1" applyFill="1" applyAlignment="1">
      <alignment horizontal="center" vertical="center"/>
    </xf>
    <xf numFmtId="0" fontId="29" fillId="0" borderId="1" xfId="4" applyFont="1" applyBorder="1" applyAlignment="1">
      <alignment horizontal="center" vertical="center"/>
    </xf>
    <xf numFmtId="0" fontId="26" fillId="13" borderId="1" xfId="4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8" fillId="0" borderId="0" xfId="0" applyFont="1" applyAlignment="1">
      <alignment horizontal="center" vertical="center" wrapText="1"/>
    </xf>
    <xf numFmtId="0" fontId="10" fillId="0" borderId="0" xfId="0" applyNumberFormat="1" applyFont="1" applyFill="1" applyAlignment="1" applyProtection="1">
      <alignment horizontal="left"/>
    </xf>
  </cellXfs>
  <cellStyles count="7">
    <cellStyle name="Comma 2" xfId="2"/>
    <cellStyle name="Currency 2" xfId="1"/>
    <cellStyle name="Normal" xfId="0" builtinId="0"/>
    <cellStyle name="Normal 2" xfId="4"/>
    <cellStyle name="Percent" xfId="6" builtinId="5"/>
    <cellStyle name="Percent 2" xfId="5"/>
    <cellStyle name="Standard_Kopie von PRS_CT_WSP_070404" xfId="3"/>
  </cellStyles>
  <dxfs count="5">
    <dxf>
      <font>
        <sz val="10"/>
        <color theme="1"/>
        <name val="Arial"/>
      </font>
      <numFmt numFmtId="164" formatCode="0.00\ [$EUR]"/>
    </dxf>
    <dxf>
      <font>
        <sz val="10"/>
        <color theme="1"/>
        <name val="Arial"/>
      </font>
      <numFmt numFmtId="164" formatCode="0.00\ [$EUR]"/>
    </dxf>
    <dxf>
      <font>
        <sz val="10"/>
        <color theme="1"/>
        <name val="Arial"/>
      </font>
      <numFmt numFmtId="164" formatCode="0.00\ [$EUR]"/>
    </dxf>
    <dxf>
      <font>
        <sz val="10"/>
        <color theme="1"/>
        <name val="Arial"/>
      </font>
    </dxf>
    <dxf>
      <font>
        <sz val="10"/>
        <color theme="1"/>
        <name val="Arial"/>
      </font>
    </dxf>
  </dxfs>
  <tableStyles count="0" defaultTableStyle="TableStyleMedium2" defaultPivotStyle="PivotStyleLight16"/>
  <colors>
    <mruColors>
      <color rgb="FFDAEEF3"/>
      <color rgb="FFF2DCDB"/>
      <color rgb="FFC5D9F1"/>
      <color rgb="FFEBF1DE"/>
      <color rgb="FFE4DFEC"/>
      <color rgb="FFFDE9D9"/>
      <color rgb="FF7030A0"/>
      <color rgb="FFFFABAB"/>
      <color rgb="FFDDD9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600200" cy="990600"/>
    <xdr:pic>
      <xdr:nvPicPr>
        <xdr:cNvPr id="2" name="Grafik 3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600200" cy="99060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1600200" cy="990600"/>
    <xdr:pic>
      <xdr:nvPicPr>
        <xdr:cNvPr id="3" name="Grafik 3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600200" cy="990600"/>
        </a:xfrm>
        <a:prstGeom prst="rect">
          <a:avLst/>
        </a:prstGeom>
      </xdr:spPr>
    </xdr:pic>
    <xdr:clientData/>
  </xdr:oneCellAnchor>
</xdr:wsDr>
</file>

<file path=xl/tables/table1.xml><?xml version="1.0" encoding="utf-8"?>
<table xmlns="http://schemas.openxmlformats.org/spreadsheetml/2006/main" id="1" name="Overview2" displayName="Overview2" ref="A3:E236" totalsRowShown="0">
  <autoFilter ref="A3:E236"/>
  <tableColumns count="5">
    <tableColumn id="1" name="Warranty Group" dataDxfId="4"/>
    <tableColumn id="2" name="Warranty Group Name" dataDxfId="3"/>
    <tableColumn id="3" name="Transfer Price" dataDxfId="2"/>
    <tableColumn id="4" name="Dealer Price (Central Reference)" dataDxfId="1"/>
    <tableColumn id="5" name="List Price (Central Reference)" dataDxfId="0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C209"/>
  <sheetViews>
    <sheetView tabSelected="1" zoomScale="70" zoomScaleNormal="7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4" sqref="C4"/>
    </sheetView>
  </sheetViews>
  <sheetFormatPr defaultColWidth="9.140625" defaultRowHeight="15" outlineLevelCol="1"/>
  <cols>
    <col min="1" max="1" width="31.85546875" style="33" customWidth="1"/>
    <col min="2" max="2" width="61.5703125" style="33" customWidth="1"/>
    <col min="3" max="23" width="12.7109375" style="33" customWidth="1"/>
    <col min="24" max="24" width="9.140625" style="33"/>
    <col min="25" max="45" width="12.7109375" style="33" customWidth="1"/>
    <col min="46" max="46" width="9.140625" style="33"/>
    <col min="47" max="67" width="12.7109375" style="33" customWidth="1"/>
    <col min="68" max="68" width="16.140625" style="33" bestFit="1" customWidth="1"/>
    <col min="69" max="71" width="13.85546875" style="33" customWidth="1"/>
    <col min="72" max="106" width="12.7109375" style="33" hidden="1" customWidth="1" outlineLevel="1"/>
    <col min="107" max="107" width="9.140625" style="33" collapsed="1"/>
    <col min="108" max="16384" width="9.140625" style="33"/>
  </cols>
  <sheetData>
    <row r="1" spans="1:106" ht="25.15" customHeight="1" thickBot="1">
      <c r="C1" s="336" t="s">
        <v>225</v>
      </c>
      <c r="D1" s="337"/>
      <c r="E1" s="337"/>
      <c r="F1" s="337"/>
      <c r="G1" s="337"/>
      <c r="H1" s="337"/>
      <c r="I1" s="337"/>
      <c r="J1" s="337"/>
      <c r="K1" s="337"/>
      <c r="L1" s="337"/>
      <c r="M1" s="337"/>
      <c r="N1" s="337"/>
      <c r="O1" s="337"/>
      <c r="P1" s="337"/>
      <c r="Q1" s="337"/>
      <c r="R1" s="337"/>
      <c r="S1" s="337"/>
      <c r="T1" s="337"/>
      <c r="U1" s="337"/>
      <c r="V1" s="337"/>
      <c r="W1" s="338"/>
      <c r="Y1" s="336" t="s">
        <v>941</v>
      </c>
      <c r="Z1" s="337"/>
      <c r="AA1" s="337"/>
      <c r="AB1" s="337"/>
      <c r="AC1" s="337"/>
      <c r="AD1" s="337"/>
      <c r="AE1" s="337"/>
      <c r="AF1" s="337"/>
      <c r="AG1" s="337"/>
      <c r="AH1" s="337"/>
      <c r="AI1" s="337"/>
      <c r="AJ1" s="337"/>
      <c r="AK1" s="337"/>
      <c r="AL1" s="337"/>
      <c r="AM1" s="337"/>
      <c r="AN1" s="337"/>
      <c r="AO1" s="337"/>
      <c r="AP1" s="337"/>
      <c r="AQ1" s="337"/>
      <c r="AR1" s="337"/>
      <c r="AS1" s="338"/>
      <c r="AU1" s="339" t="s">
        <v>1443</v>
      </c>
      <c r="AV1" s="340"/>
      <c r="AW1" s="340"/>
      <c r="AX1" s="340"/>
      <c r="AY1" s="340"/>
      <c r="AZ1" s="340"/>
      <c r="BA1" s="340"/>
      <c r="BB1" s="340"/>
      <c r="BC1" s="340"/>
      <c r="BD1" s="340"/>
      <c r="BE1" s="340"/>
      <c r="BF1" s="340"/>
      <c r="BG1" s="340"/>
      <c r="BH1" s="340"/>
      <c r="BI1" s="340"/>
      <c r="BJ1" s="340"/>
      <c r="BK1" s="340"/>
      <c r="BL1" s="340"/>
      <c r="BM1" s="340"/>
      <c r="BN1" s="340"/>
      <c r="BO1" s="341"/>
      <c r="BP1" s="240">
        <v>0.17</v>
      </c>
      <c r="BQ1" s="342" t="s">
        <v>965</v>
      </c>
      <c r="BR1" s="343"/>
      <c r="BS1" s="344"/>
      <c r="BT1" s="339" t="s">
        <v>1443</v>
      </c>
      <c r="BU1" s="340"/>
      <c r="BV1" s="340"/>
      <c r="BW1" s="340"/>
      <c r="BX1" s="340"/>
      <c r="BY1" s="340"/>
      <c r="BZ1" s="340"/>
      <c r="CA1" s="340"/>
      <c r="CB1" s="340"/>
      <c r="CC1" s="340"/>
      <c r="CD1" s="340"/>
      <c r="CE1" s="340"/>
      <c r="CF1" s="340"/>
      <c r="CG1" s="340"/>
      <c r="CH1" s="340"/>
      <c r="CI1" s="340"/>
      <c r="CJ1" s="340"/>
      <c r="CK1" s="340"/>
      <c r="CL1" s="340"/>
      <c r="CM1" s="340"/>
      <c r="CN1" s="340"/>
      <c r="CO1" s="340"/>
      <c r="CP1" s="340"/>
      <c r="CQ1" s="340"/>
      <c r="CR1" s="340"/>
      <c r="CS1" s="340"/>
      <c r="CT1" s="340"/>
      <c r="CU1" s="340"/>
      <c r="CV1" s="340"/>
      <c r="CW1" s="340"/>
      <c r="CX1" s="340"/>
      <c r="CY1" s="340"/>
      <c r="CZ1" s="340"/>
      <c r="DA1" s="340"/>
      <c r="DB1" s="341"/>
    </row>
    <row r="2" spans="1:106" ht="15.75" thickBot="1">
      <c r="A2" s="34" t="s">
        <v>226</v>
      </c>
      <c r="B2" s="34" t="s">
        <v>227</v>
      </c>
      <c r="C2" s="33">
        <v>3</v>
      </c>
      <c r="F2" s="33">
        <v>12</v>
      </c>
      <c r="I2" s="33">
        <v>6</v>
      </c>
      <c r="L2" s="33">
        <v>15</v>
      </c>
      <c r="O2" s="33">
        <v>9</v>
      </c>
      <c r="R2" s="33">
        <v>18</v>
      </c>
      <c r="U2" s="33">
        <v>21</v>
      </c>
      <c r="Y2" s="33">
        <v>4</v>
      </c>
      <c r="AB2" s="33">
        <v>13</v>
      </c>
      <c r="AE2" s="33">
        <v>7</v>
      </c>
      <c r="AH2" s="33">
        <v>16</v>
      </c>
      <c r="AK2" s="33">
        <v>10</v>
      </c>
      <c r="AN2" s="33">
        <v>19</v>
      </c>
      <c r="AQ2" s="33">
        <v>22</v>
      </c>
      <c r="BP2" s="33" t="s">
        <v>964</v>
      </c>
      <c r="BT2" s="33">
        <v>47</v>
      </c>
      <c r="BU2" s="33">
        <v>48</v>
      </c>
      <c r="BV2" s="33">
        <v>49</v>
      </c>
      <c r="BY2" s="33">
        <v>50</v>
      </c>
      <c r="BZ2" s="33">
        <v>51</v>
      </c>
      <c r="CA2" s="33">
        <v>52</v>
      </c>
      <c r="CD2" s="33">
        <v>53</v>
      </c>
      <c r="CE2" s="33">
        <v>54</v>
      </c>
      <c r="CF2" s="33">
        <v>55</v>
      </c>
      <c r="CI2" s="33">
        <v>56</v>
      </c>
      <c r="CJ2" s="33">
        <v>57</v>
      </c>
      <c r="CK2" s="33">
        <v>58</v>
      </c>
      <c r="CN2" s="33">
        <v>59</v>
      </c>
      <c r="CO2" s="33">
        <v>60</v>
      </c>
      <c r="CP2" s="33">
        <v>61</v>
      </c>
      <c r="CS2" s="33">
        <v>62</v>
      </c>
      <c r="CT2" s="33">
        <v>63</v>
      </c>
      <c r="CU2" s="33">
        <v>64</v>
      </c>
      <c r="CX2" s="33">
        <v>65</v>
      </c>
      <c r="CY2" s="33">
        <v>66</v>
      </c>
      <c r="CZ2" s="33">
        <v>67</v>
      </c>
    </row>
    <row r="3" spans="1:106" ht="54" customHeight="1" thickBot="1">
      <c r="A3" s="35" t="s">
        <v>228</v>
      </c>
      <c r="B3" s="35" t="s">
        <v>229</v>
      </c>
      <c r="C3" s="244" t="s">
        <v>230</v>
      </c>
      <c r="D3" s="245" t="s">
        <v>231</v>
      </c>
      <c r="E3" s="246" t="s">
        <v>232</v>
      </c>
      <c r="F3" s="249" t="s">
        <v>233</v>
      </c>
      <c r="G3" s="250" t="s">
        <v>234</v>
      </c>
      <c r="H3" s="251" t="s">
        <v>235</v>
      </c>
      <c r="I3" s="254" t="s">
        <v>236</v>
      </c>
      <c r="J3" s="255" t="s">
        <v>237</v>
      </c>
      <c r="K3" s="256" t="s">
        <v>238</v>
      </c>
      <c r="L3" s="257" t="s">
        <v>239</v>
      </c>
      <c r="M3" s="258" t="s">
        <v>240</v>
      </c>
      <c r="N3" s="259" t="s">
        <v>241</v>
      </c>
      <c r="O3" s="260" t="s">
        <v>242</v>
      </c>
      <c r="P3" s="261" t="s">
        <v>243</v>
      </c>
      <c r="Q3" s="262" t="s">
        <v>244</v>
      </c>
      <c r="R3" s="263" t="s">
        <v>245</v>
      </c>
      <c r="S3" s="264" t="s">
        <v>246</v>
      </c>
      <c r="T3" s="265" t="s">
        <v>247</v>
      </c>
      <c r="U3" s="249" t="s">
        <v>248</v>
      </c>
      <c r="V3" s="250" t="s">
        <v>249</v>
      </c>
      <c r="W3" s="251" t="s">
        <v>250</v>
      </c>
      <c r="Y3" s="244" t="s">
        <v>230</v>
      </c>
      <c r="Z3" s="245" t="s">
        <v>231</v>
      </c>
      <c r="AA3" s="246" t="s">
        <v>232</v>
      </c>
      <c r="AB3" s="249" t="s">
        <v>233</v>
      </c>
      <c r="AC3" s="250" t="s">
        <v>234</v>
      </c>
      <c r="AD3" s="251" t="s">
        <v>235</v>
      </c>
      <c r="AE3" s="254" t="s">
        <v>236</v>
      </c>
      <c r="AF3" s="255" t="s">
        <v>237</v>
      </c>
      <c r="AG3" s="256" t="s">
        <v>238</v>
      </c>
      <c r="AH3" s="257" t="s">
        <v>239</v>
      </c>
      <c r="AI3" s="258" t="s">
        <v>240</v>
      </c>
      <c r="AJ3" s="259" t="s">
        <v>241</v>
      </c>
      <c r="AK3" s="260" t="s">
        <v>242</v>
      </c>
      <c r="AL3" s="261" t="s">
        <v>243</v>
      </c>
      <c r="AM3" s="262" t="s">
        <v>244</v>
      </c>
      <c r="AN3" s="263" t="s">
        <v>245</v>
      </c>
      <c r="AO3" s="264" t="s">
        <v>246</v>
      </c>
      <c r="AP3" s="265" t="s">
        <v>247</v>
      </c>
      <c r="AQ3" s="249" t="s">
        <v>248</v>
      </c>
      <c r="AR3" s="250" t="s">
        <v>249</v>
      </c>
      <c r="AS3" s="251" t="s">
        <v>250</v>
      </c>
      <c r="AT3" s="194" t="s">
        <v>942</v>
      </c>
      <c r="AU3" s="244" t="s">
        <v>943</v>
      </c>
      <c r="AV3" s="245" t="s">
        <v>944</v>
      </c>
      <c r="AW3" s="246" t="s">
        <v>945</v>
      </c>
      <c r="AX3" s="249" t="s">
        <v>946</v>
      </c>
      <c r="AY3" s="250" t="s">
        <v>947</v>
      </c>
      <c r="AZ3" s="251" t="s">
        <v>948</v>
      </c>
      <c r="BA3" s="254" t="s">
        <v>949</v>
      </c>
      <c r="BB3" s="255" t="s">
        <v>950</v>
      </c>
      <c r="BC3" s="256" t="s">
        <v>951</v>
      </c>
      <c r="BD3" s="257" t="s">
        <v>952</v>
      </c>
      <c r="BE3" s="258" t="s">
        <v>953</v>
      </c>
      <c r="BF3" s="259" t="s">
        <v>954</v>
      </c>
      <c r="BG3" s="260" t="s">
        <v>955</v>
      </c>
      <c r="BH3" s="261" t="s">
        <v>956</v>
      </c>
      <c r="BI3" s="262" t="s">
        <v>957</v>
      </c>
      <c r="BJ3" s="263" t="s">
        <v>958</v>
      </c>
      <c r="BK3" s="264" t="s">
        <v>959</v>
      </c>
      <c r="BL3" s="265" t="s">
        <v>960</v>
      </c>
      <c r="BM3" s="249" t="s">
        <v>961</v>
      </c>
      <c r="BN3" s="250" t="s">
        <v>962</v>
      </c>
      <c r="BO3" s="251" t="s">
        <v>963</v>
      </c>
      <c r="BQ3" s="241" t="s">
        <v>966</v>
      </c>
      <c r="BR3" s="242" t="s">
        <v>967</v>
      </c>
      <c r="BS3" s="243" t="s">
        <v>968</v>
      </c>
      <c r="BT3" s="244" t="s">
        <v>943</v>
      </c>
      <c r="BU3" s="245" t="s">
        <v>944</v>
      </c>
      <c r="BV3" s="245" t="s">
        <v>945</v>
      </c>
      <c r="BW3" s="247" t="s">
        <v>969</v>
      </c>
      <c r="BX3" s="248" t="s">
        <v>970</v>
      </c>
      <c r="BY3" s="249" t="s">
        <v>946</v>
      </c>
      <c r="BZ3" s="250" t="s">
        <v>947</v>
      </c>
      <c r="CA3" s="250" t="s">
        <v>948</v>
      </c>
      <c r="CB3" s="252" t="s">
        <v>969</v>
      </c>
      <c r="CC3" s="253" t="s">
        <v>970</v>
      </c>
      <c r="CD3" s="254" t="s">
        <v>949</v>
      </c>
      <c r="CE3" s="255" t="s">
        <v>950</v>
      </c>
      <c r="CF3" s="255" t="s">
        <v>951</v>
      </c>
      <c r="CG3" s="272" t="s">
        <v>969</v>
      </c>
      <c r="CH3" s="273" t="s">
        <v>970</v>
      </c>
      <c r="CI3" s="257" t="s">
        <v>952</v>
      </c>
      <c r="CJ3" s="258" t="s">
        <v>953</v>
      </c>
      <c r="CK3" s="258" t="s">
        <v>954</v>
      </c>
      <c r="CL3" s="270" t="s">
        <v>969</v>
      </c>
      <c r="CM3" s="271" t="s">
        <v>970</v>
      </c>
      <c r="CN3" s="260" t="s">
        <v>955</v>
      </c>
      <c r="CO3" s="261" t="s">
        <v>956</v>
      </c>
      <c r="CP3" s="261" t="s">
        <v>957</v>
      </c>
      <c r="CQ3" s="268" t="s">
        <v>969</v>
      </c>
      <c r="CR3" s="269" t="s">
        <v>970</v>
      </c>
      <c r="CS3" s="263" t="s">
        <v>958</v>
      </c>
      <c r="CT3" s="264" t="s">
        <v>959</v>
      </c>
      <c r="CU3" s="264" t="s">
        <v>960</v>
      </c>
      <c r="CV3" s="266" t="s">
        <v>969</v>
      </c>
      <c r="CW3" s="267" t="s">
        <v>970</v>
      </c>
      <c r="CX3" s="249" t="s">
        <v>961</v>
      </c>
      <c r="CY3" s="250" t="s">
        <v>962</v>
      </c>
      <c r="CZ3" s="250" t="s">
        <v>963</v>
      </c>
      <c r="DA3" s="252" t="s">
        <v>969</v>
      </c>
      <c r="DB3" s="253" t="s">
        <v>970</v>
      </c>
    </row>
    <row r="4" spans="1:106">
      <c r="A4" s="36" t="s">
        <v>251</v>
      </c>
      <c r="B4" s="37" t="s">
        <v>252</v>
      </c>
      <c r="C4" s="38">
        <f>VLOOKUP(LEFT($C$3,2)&amp;$A4,'CS900_Overv. Classic only'!$B$14:$X$391,$C$2,0)</f>
        <v>41.463999999999999</v>
      </c>
      <c r="D4" s="38">
        <f>E4*(1-'CS8000-P12_Overview'!$B$3)</f>
        <v>65.20214</v>
      </c>
      <c r="E4" s="38">
        <f>VLOOKUP(LEFT($E$3,2)&amp;$A4,'CS900_Overv. Classic only'!$B$14:$X$391,$C$2,0)</f>
        <v>76.708399999999997</v>
      </c>
      <c r="F4" s="39"/>
      <c r="G4" s="39"/>
      <c r="H4" s="39"/>
      <c r="I4" s="40">
        <f>VLOOKUP(LEFT($I$3,2)&amp;$A4,'CS900_Overv. Classic only'!$B$14:$X$391,$I$2,0)</f>
        <v>67.151899999999998</v>
      </c>
      <c r="J4" s="40">
        <f>K4*(1-'CS8000-P12_Overview'!$B$3)</f>
        <v>117.01218575</v>
      </c>
      <c r="K4" s="40">
        <f>VLOOKUP(LEFT($K$3,2)&amp;$A4,'CS900_Overv. Classic only'!$B$14:$X$391,$I$2,0)</f>
        <v>137.661395</v>
      </c>
      <c r="L4" s="41"/>
      <c r="M4" s="41"/>
      <c r="N4" s="41"/>
      <c r="O4" s="42"/>
      <c r="P4" s="42"/>
      <c r="Q4" s="42"/>
      <c r="R4" s="43"/>
      <c r="S4" s="43"/>
      <c r="T4" s="43"/>
      <c r="U4" s="39"/>
      <c r="V4" s="39"/>
      <c r="W4" s="44"/>
      <c r="X4" s="33" t="s">
        <v>855</v>
      </c>
      <c r="Y4" s="48">
        <f>VLOOKUP(LEFT($Y$3,2)&amp;$A4,'CS900_Overv. Classic only'!$B$14:$X$391,$Y$2,0)</f>
        <v>74.909599999999998</v>
      </c>
      <c r="Z4" s="38">
        <f>AA4*(1-'CS8000-P12_Overview'!$B$3)</f>
        <v>117.79534600000001</v>
      </c>
      <c r="AA4" s="38">
        <f>VLOOKUP(LEFT($AA$3,2)&amp;$A4,'CS900_Overv. Classic only'!$B$14:$X$391,$Y$2,0)</f>
        <v>138.58276000000001</v>
      </c>
      <c r="AB4" s="39"/>
      <c r="AC4" s="39"/>
      <c r="AD4" s="39"/>
      <c r="AE4" s="40">
        <f>VLOOKUP(LEFT($AE$3,2)&amp;$A4,'CS900_Overv. Classic only'!$B$14:$X$391,$AE$2,0)</f>
        <v>100.5976</v>
      </c>
      <c r="AF4" s="40">
        <f>AG4*(1-'CS8000-P12_Overview'!$B$3)</f>
        <v>175.29131799999999</v>
      </c>
      <c r="AG4" s="40">
        <f>VLOOKUP(LEFT($AG$3,2)&amp;$A4,'CS900_Overv. Classic only'!$B$14:$X$391,$AE$2,0)</f>
        <v>206.22507999999999</v>
      </c>
      <c r="AH4" s="41"/>
      <c r="AI4" s="41"/>
      <c r="AJ4" s="41"/>
      <c r="AK4" s="42"/>
      <c r="AL4" s="42"/>
      <c r="AM4" s="42"/>
      <c r="AN4" s="43"/>
      <c r="AO4" s="43"/>
      <c r="AP4" s="43"/>
      <c r="AQ4" s="39"/>
      <c r="AR4" s="39"/>
      <c r="AS4" s="44"/>
      <c r="AU4" s="195">
        <f t="shared" ref="AU4:AW5" si="0">C4*24+Y4*12</f>
        <v>1894.0511999999999</v>
      </c>
      <c r="AV4" s="196">
        <f t="shared" si="0"/>
        <v>2978.3955120000001</v>
      </c>
      <c r="AW4" s="196">
        <f t="shared" si="0"/>
        <v>3503.9947200000001</v>
      </c>
      <c r="AX4" s="197"/>
      <c r="AY4" s="197"/>
      <c r="AZ4" s="197"/>
      <c r="BA4" s="198">
        <f t="shared" ref="BA4:BC5" si="1">I4*24+AE4*12</f>
        <v>2818.8167999999996</v>
      </c>
      <c r="BB4" s="198">
        <f t="shared" si="1"/>
        <v>4911.7882739999995</v>
      </c>
      <c r="BC4" s="198">
        <f t="shared" si="1"/>
        <v>5778.5744400000003</v>
      </c>
      <c r="BD4" s="199"/>
      <c r="BE4" s="199"/>
      <c r="BF4" s="199"/>
      <c r="BG4" s="200"/>
      <c r="BH4" s="200"/>
      <c r="BI4" s="200"/>
      <c r="BJ4" s="201"/>
      <c r="BK4" s="201"/>
      <c r="BL4" s="201"/>
      <c r="BM4" s="197"/>
      <c r="BN4" s="197"/>
      <c r="BO4" s="202"/>
      <c r="BQ4" s="274">
        <f>VLOOKUP("HDD"&amp;$A4,'CS900_Overv. Classic only'!$B:$X,3,FALSE)</f>
        <v>165</v>
      </c>
      <c r="BR4" s="275">
        <f>VLOOKUP("HDD"&amp;$A4,'CS900_Overv. Classic only'!$B:$X,4,FALSE)</f>
        <v>198</v>
      </c>
      <c r="BS4" s="276">
        <f>VLOOKUP("HDD"&amp;$A4,'CS900_Overv. Classic only'!$B:$X,6,FALSE)</f>
        <v>231</v>
      </c>
      <c r="BT4" s="282">
        <f>IF(ISNA(VLOOKUP($A4,Old_List_Price!$A$4:$BO$289,BT$2,FALSE)),"",VLOOKUP($A4,Old_List_Price!$A$4:$BO$289,BT$2,FALSE))</f>
        <v>2104.8000000000002</v>
      </c>
      <c r="BU4" s="282">
        <f>IF(ISNA(VLOOKUP($A4,Old_List_Price!$A$4:$BO$289,BU$2,FALSE)),"",VLOOKUP($A4,Old_List_Price!$A$4:$BO$289,BU$2,FALSE))</f>
        <v>3103.8600000000006</v>
      </c>
      <c r="BV4" s="282">
        <f>IF(ISNA(VLOOKUP($A4,Old_List_Price!$A$4:$BO$289,BV$2,FALSE)),"",VLOOKUP($A4,Old_List_Price!$A$4:$BO$289,BV$2,FALSE))</f>
        <v>3651.6000000000004</v>
      </c>
      <c r="BW4" s="283">
        <f t="shared" ref="BW4" si="2">IF(BT4&lt;&gt;"",(AU4-BT4)/AU4,"")</f>
        <v>-0.11126879780229823</v>
      </c>
      <c r="BX4" s="283">
        <f t="shared" ref="BX4" si="3">IF(BV4&lt;&gt;"",(AW4-BV4)/AW4,"")</f>
        <v>-4.2124857996361426E-2</v>
      </c>
      <c r="BY4" s="285"/>
      <c r="BZ4" s="285"/>
      <c r="CA4" s="285"/>
      <c r="CB4" s="286"/>
      <c r="CC4" s="286"/>
      <c r="CD4" s="288">
        <f>IF(ISNA(VLOOKUP($A4,Old_List_Price!$A$4:$BO$289,CD$2,FALSE)),"",VLOOKUP($A4,Old_List_Price!$A$4:$BO$289,CD$2,FALSE))</f>
        <v>3144</v>
      </c>
      <c r="CE4" s="288">
        <f>IF(ISNA(VLOOKUP($A4,Old_List_Price!$A$4:$BO$289,CE$2,FALSE)),"",VLOOKUP($A4,Old_List_Price!$A$4:$BO$289,CE$2,FALSE))</f>
        <v>4794</v>
      </c>
      <c r="CF4" s="288">
        <f>IF(ISNA(VLOOKUP($A4,Old_List_Price!$A$4:$BO$289,CF$2,FALSE)),"",VLOOKUP($A4,Old_List_Price!$A$4:$BO$289,CF$2,FALSE))</f>
        <v>5640</v>
      </c>
      <c r="CG4" s="289">
        <f t="shared" ref="CG4" si="4">IF(CD4&lt;&gt;"",(BA4-CD4)/BA4,"")</f>
        <v>-0.11536159426891469</v>
      </c>
      <c r="CH4" s="289">
        <f t="shared" ref="CH4" si="5">IF(CF4&lt;&gt;"",(BC4-CF4)/BC4,"")</f>
        <v>2.3980731136865014E-2</v>
      </c>
      <c r="CI4" s="291"/>
      <c r="CJ4" s="291"/>
      <c r="CK4" s="291"/>
      <c r="CL4" s="292"/>
      <c r="CM4" s="292"/>
      <c r="CN4" s="294"/>
      <c r="CO4" s="294"/>
      <c r="CP4" s="294"/>
      <c r="CQ4" s="295"/>
      <c r="CR4" s="295"/>
      <c r="CS4" s="297"/>
      <c r="CT4" s="297"/>
      <c r="CU4" s="297"/>
      <c r="CV4" s="298"/>
      <c r="CW4" s="298"/>
      <c r="CX4" s="285"/>
      <c r="CY4" s="285"/>
      <c r="CZ4" s="285"/>
      <c r="DA4" s="287"/>
      <c r="DB4" s="330"/>
    </row>
    <row r="5" spans="1:106">
      <c r="A5" s="45" t="s">
        <v>253</v>
      </c>
      <c r="B5" s="37" t="s">
        <v>252</v>
      </c>
      <c r="C5" s="38">
        <f>VLOOKUP(LEFT($C$3,2)&amp;$A5,'CS900_Overv. Classic only'!$B$14:$X$391,$C$2,0)</f>
        <v>41.463999999999999</v>
      </c>
      <c r="D5" s="38">
        <f>E5*(1-'CS8000-P12_Overview'!$B$3)</f>
        <v>65.20214</v>
      </c>
      <c r="E5" s="38">
        <f>VLOOKUP(LEFT($E$3,2)&amp;$A5,'CS900_Overv. Classic only'!$B$14:$X$391,$C$2,0)</f>
        <v>76.708399999999997</v>
      </c>
      <c r="F5" s="39"/>
      <c r="G5" s="39"/>
      <c r="H5" s="39"/>
      <c r="I5" s="40">
        <f>VLOOKUP(LEFT($I$3,2)&amp;$A5,'CS900_Overv. Classic only'!$B$14:$X$391,$I$2,0)</f>
        <v>67.151899999999998</v>
      </c>
      <c r="J5" s="40">
        <f>K5*(1-'CS8000-P12_Overview'!$B$3)</f>
        <v>117.01218575</v>
      </c>
      <c r="K5" s="40">
        <f>VLOOKUP(LEFT($K$3,2)&amp;$A5,'CS900_Overv. Classic only'!$B$14:$X$391,$I$2,0)</f>
        <v>137.661395</v>
      </c>
      <c r="L5" s="41"/>
      <c r="M5" s="41"/>
      <c r="N5" s="41"/>
      <c r="O5" s="42"/>
      <c r="P5" s="42"/>
      <c r="Q5" s="42"/>
      <c r="R5" s="43"/>
      <c r="S5" s="43"/>
      <c r="T5" s="43"/>
      <c r="U5" s="39"/>
      <c r="V5" s="39"/>
      <c r="W5" s="44"/>
      <c r="X5" s="33" t="s">
        <v>855</v>
      </c>
      <c r="Y5" s="57">
        <f>VLOOKUP(LEFT($Y$3,2)&amp;$A5,'CS900_Overv. Classic only'!$B$14:$X$391,$Y$2,0)</f>
        <v>74.909599999999998</v>
      </c>
      <c r="Z5" s="38">
        <f>AA5*(1-'CS8000-P12_Overview'!$B$3)</f>
        <v>117.79534600000001</v>
      </c>
      <c r="AA5" s="38">
        <f>VLOOKUP(LEFT($AA$3,2)&amp;$A5,'CS900_Overv. Classic only'!$B$14:$X$391,$Y$2,0)</f>
        <v>138.58276000000001</v>
      </c>
      <c r="AB5" s="39"/>
      <c r="AC5" s="39"/>
      <c r="AD5" s="39"/>
      <c r="AE5" s="40">
        <f>VLOOKUP(LEFT($AE$3,2)&amp;$A5,'CS900_Overv. Classic only'!$B$14:$X$391,$AE$2,0)</f>
        <v>100.5976</v>
      </c>
      <c r="AF5" s="40">
        <f>AG5*(1-'CS8000-P12_Overview'!$B$3)</f>
        <v>175.29131799999999</v>
      </c>
      <c r="AG5" s="40">
        <f>VLOOKUP(LEFT($AG$3,2)&amp;$A5,'CS900_Overv. Classic only'!$B$14:$X$391,$AE$2,0)</f>
        <v>206.22507999999999</v>
      </c>
      <c r="AH5" s="41"/>
      <c r="AI5" s="41"/>
      <c r="AJ5" s="41"/>
      <c r="AK5" s="42"/>
      <c r="AL5" s="42"/>
      <c r="AM5" s="42"/>
      <c r="AN5" s="43"/>
      <c r="AO5" s="43"/>
      <c r="AP5" s="43"/>
      <c r="AQ5" s="39"/>
      <c r="AR5" s="39"/>
      <c r="AS5" s="44"/>
      <c r="AU5" s="203">
        <f t="shared" si="0"/>
        <v>1894.0511999999999</v>
      </c>
      <c r="AV5" s="196">
        <f t="shared" si="0"/>
        <v>2978.3955120000001</v>
      </c>
      <c r="AW5" s="196">
        <f t="shared" si="0"/>
        <v>3503.9947200000001</v>
      </c>
      <c r="AX5" s="197"/>
      <c r="AY5" s="197"/>
      <c r="AZ5" s="197"/>
      <c r="BA5" s="198">
        <f t="shared" si="1"/>
        <v>2818.8167999999996</v>
      </c>
      <c r="BB5" s="198">
        <f t="shared" si="1"/>
        <v>4911.7882739999995</v>
      </c>
      <c r="BC5" s="198">
        <f t="shared" si="1"/>
        <v>5778.5744400000003</v>
      </c>
      <c r="BD5" s="199"/>
      <c r="BE5" s="199"/>
      <c r="BF5" s="199"/>
      <c r="BG5" s="200"/>
      <c r="BH5" s="200"/>
      <c r="BI5" s="200"/>
      <c r="BJ5" s="201"/>
      <c r="BK5" s="201"/>
      <c r="BL5" s="201"/>
      <c r="BM5" s="197"/>
      <c r="BN5" s="197"/>
      <c r="BO5" s="202"/>
      <c r="BQ5" s="274">
        <f>VLOOKUP("HDD"&amp;$A5,'CS900_Overv. Classic only'!$B:$X,3,FALSE)</f>
        <v>165</v>
      </c>
      <c r="BR5" s="275">
        <f>VLOOKUP("HDD"&amp;$A5,'CS900_Overv. Classic only'!$B:$X,4,FALSE)</f>
        <v>198</v>
      </c>
      <c r="BS5" s="276">
        <f>VLOOKUP("HDD"&amp;$A5,'CS900_Overv. Classic only'!$B:$X,6,FALSE)</f>
        <v>231</v>
      </c>
      <c r="BT5" s="282"/>
      <c r="BU5" s="282"/>
      <c r="BV5" s="282"/>
      <c r="BW5" s="284"/>
      <c r="BX5" s="284"/>
      <c r="BY5" s="285"/>
      <c r="BZ5" s="285"/>
      <c r="CA5" s="285"/>
      <c r="CB5" s="286"/>
      <c r="CC5" s="286"/>
      <c r="CD5" s="288" t="str">
        <f>IF(ISNA(VLOOKUP($A5,Old_List_Price!$A$4:$BO$289,CD$2,FALSE)),"",VLOOKUP($A5,Old_List_Price!$A$4:$BO$289,CD$2,FALSE))</f>
        <v/>
      </c>
      <c r="CE5" s="288" t="str">
        <f>IF(ISNA(VLOOKUP($A5,Old_List_Price!$A$4:$BO$289,CE$2,FALSE)),"",VLOOKUP($A5,Old_List_Price!$A$4:$BO$289,CE$2,FALSE))</f>
        <v/>
      </c>
      <c r="CF5" s="288" t="str">
        <f>IF(ISNA(VLOOKUP($A5,Old_List_Price!$A$4:$BO$289,CF$2,FALSE)),"",VLOOKUP($A5,Old_List_Price!$A$4:$BO$289,CF$2,FALSE))</f>
        <v/>
      </c>
      <c r="CG5" s="289" t="str">
        <f t="shared" ref="CG5:CG68" si="6">IF(CD5&lt;&gt;"",(BA5-CD5)/BA5,"")</f>
        <v/>
      </c>
      <c r="CH5" s="289" t="str">
        <f t="shared" ref="CH5:CH68" si="7">IF(CF5&lt;&gt;"",(BC5-CF5)/BC5,"")</f>
        <v/>
      </c>
      <c r="CI5" s="293"/>
      <c r="CJ5" s="293"/>
      <c r="CK5" s="293"/>
      <c r="CL5" s="293"/>
      <c r="CM5" s="293"/>
      <c r="CN5" s="296"/>
      <c r="CO5" s="296"/>
      <c r="CP5" s="296"/>
      <c r="CQ5" s="296"/>
      <c r="CR5" s="296"/>
      <c r="CS5" s="299"/>
      <c r="CT5" s="299"/>
      <c r="CU5" s="299"/>
      <c r="CV5" s="299"/>
      <c r="CW5" s="299"/>
      <c r="CX5" s="286"/>
      <c r="CY5" s="286"/>
      <c r="CZ5" s="286"/>
      <c r="DA5" s="286"/>
      <c r="DB5" s="331"/>
    </row>
    <row r="6" spans="1:106">
      <c r="A6" s="45" t="s">
        <v>254</v>
      </c>
      <c r="B6" s="37" t="s">
        <v>255</v>
      </c>
      <c r="C6" s="38">
        <f>VLOOKUP(LEFT($C$3,2)&amp;$A6,'CS900_Overv. Classic only'!$B$14:$X$391,$C$2,0)</f>
        <v>41.463999999999999</v>
      </c>
      <c r="D6" s="38">
        <f>E6*(1-'CS8000-P12_Overview'!$B$3)</f>
        <v>65.20214</v>
      </c>
      <c r="E6" s="38">
        <f>VLOOKUP(LEFT($E$3,2)&amp;$A6,'CS900_Overv. Classic only'!$B$14:$X$391,$C$2,0)</f>
        <v>76.708399999999997</v>
      </c>
      <c r="F6" s="39"/>
      <c r="G6" s="39"/>
      <c r="H6" s="39"/>
      <c r="I6" s="40">
        <f>VLOOKUP(LEFT($I$3,2)&amp;$A6,'CS900_Overv. Classic only'!$B$14:$X$391,$I$2,0)</f>
        <v>67.151899999999998</v>
      </c>
      <c r="J6" s="40">
        <f>K6*(1-'CS8000-P12_Overview'!$B$3)</f>
        <v>117.01218575</v>
      </c>
      <c r="K6" s="40">
        <f>VLOOKUP(LEFT($K$3,2)&amp;$A6,'CS900_Overv. Classic only'!$B$14:$X$391,$I$2,0)</f>
        <v>137.661395</v>
      </c>
      <c r="L6" s="41"/>
      <c r="M6" s="41"/>
      <c r="N6" s="41"/>
      <c r="O6" s="42"/>
      <c r="P6" s="42"/>
      <c r="Q6" s="42"/>
      <c r="R6" s="43"/>
      <c r="S6" s="43"/>
      <c r="T6" s="43"/>
      <c r="U6" s="39"/>
      <c r="V6" s="39"/>
      <c r="W6" s="44"/>
      <c r="X6" s="33" t="s">
        <v>855</v>
      </c>
      <c r="Y6" s="57">
        <f>VLOOKUP(LEFT($Y$3,2)&amp;$A6,'CS900_Overv. Classic only'!$B$14:$X$391,$Y$2,0)</f>
        <v>74.909599999999998</v>
      </c>
      <c r="Z6" s="38">
        <f>AA6*(1-'CS8000-P12_Overview'!$B$3)</f>
        <v>117.79534600000001</v>
      </c>
      <c r="AA6" s="38">
        <f>VLOOKUP(LEFT($AA$3,2)&amp;$A6,'CS900_Overv. Classic only'!$B$14:$X$391,$Y$2,0)</f>
        <v>138.58276000000001</v>
      </c>
      <c r="AB6" s="39"/>
      <c r="AC6" s="39"/>
      <c r="AD6" s="39"/>
      <c r="AE6" s="40">
        <f>VLOOKUP(LEFT($AE$3,2)&amp;$A6,'CS900_Overv. Classic only'!$B$14:$X$391,$AE$2,0)</f>
        <v>100.5976</v>
      </c>
      <c r="AF6" s="40">
        <f>AG6*(1-'CS8000-P12_Overview'!$B$3)</f>
        <v>175.29131799999999</v>
      </c>
      <c r="AG6" s="40">
        <f>VLOOKUP(LEFT($AG$3,2)&amp;$A6,'CS900_Overv. Classic only'!$B$14:$X$391,$AE$2,0)</f>
        <v>206.22507999999999</v>
      </c>
      <c r="AH6" s="41"/>
      <c r="AI6" s="41"/>
      <c r="AJ6" s="41"/>
      <c r="AK6" s="42"/>
      <c r="AL6" s="42"/>
      <c r="AM6" s="42"/>
      <c r="AN6" s="43"/>
      <c r="AO6" s="43"/>
      <c r="AP6" s="43"/>
      <c r="AQ6" s="39"/>
      <c r="AR6" s="39"/>
      <c r="AS6" s="44"/>
      <c r="AU6" s="203"/>
      <c r="AV6" s="196"/>
      <c r="AW6" s="196"/>
      <c r="AX6" s="197"/>
      <c r="AY6" s="197"/>
      <c r="AZ6" s="197"/>
      <c r="BA6" s="198"/>
      <c r="BB6" s="198"/>
      <c r="BC6" s="198"/>
      <c r="BD6" s="199"/>
      <c r="BE6" s="199"/>
      <c r="BF6" s="199"/>
      <c r="BG6" s="200"/>
      <c r="BH6" s="200"/>
      <c r="BI6" s="200"/>
      <c r="BJ6" s="201"/>
      <c r="BK6" s="201"/>
      <c r="BL6" s="201"/>
      <c r="BM6" s="197"/>
      <c r="BN6" s="197"/>
      <c r="BO6" s="202"/>
      <c r="BQ6" s="274">
        <f>VLOOKUP("HDD"&amp;$A6,'CS900_Overv. Classic only'!$B:$X,3,FALSE)</f>
        <v>165</v>
      </c>
      <c r="BR6" s="275">
        <f>VLOOKUP("HDD"&amp;$A6,'CS900_Overv. Classic only'!$B:$X,4,FALSE)</f>
        <v>198</v>
      </c>
      <c r="BS6" s="276">
        <f>VLOOKUP("HDD"&amp;$A6,'CS900_Overv. Classic only'!$B:$X,6,FALSE)</f>
        <v>231</v>
      </c>
      <c r="BT6" s="282"/>
      <c r="BU6" s="282"/>
      <c r="BV6" s="282"/>
      <c r="BW6" s="284"/>
      <c r="BX6" s="284"/>
      <c r="BY6" s="285"/>
      <c r="BZ6" s="285"/>
      <c r="CA6" s="285"/>
      <c r="CB6" s="286"/>
      <c r="CC6" s="286"/>
      <c r="CD6" s="288" t="str">
        <f>IF(ISNA(VLOOKUP($A6,Old_List_Price!$A$4:$BO$289,CD$2,FALSE)),"",VLOOKUP($A6,Old_List_Price!$A$4:$BO$289,CD$2,FALSE))</f>
        <v/>
      </c>
      <c r="CE6" s="288" t="str">
        <f>IF(ISNA(VLOOKUP($A6,Old_List_Price!$A$4:$BO$289,CE$2,FALSE)),"",VLOOKUP($A6,Old_List_Price!$A$4:$BO$289,CE$2,FALSE))</f>
        <v/>
      </c>
      <c r="CF6" s="288" t="str">
        <f>IF(ISNA(VLOOKUP($A6,Old_List_Price!$A$4:$BO$289,CF$2,FALSE)),"",VLOOKUP($A6,Old_List_Price!$A$4:$BO$289,CF$2,FALSE))</f>
        <v/>
      </c>
      <c r="CG6" s="289" t="str">
        <f t="shared" si="6"/>
        <v/>
      </c>
      <c r="CH6" s="289" t="str">
        <f t="shared" si="7"/>
        <v/>
      </c>
      <c r="CI6" s="293"/>
      <c r="CJ6" s="293"/>
      <c r="CK6" s="293"/>
      <c r="CL6" s="293"/>
      <c r="CM6" s="293"/>
      <c r="CN6" s="296"/>
      <c r="CO6" s="296"/>
      <c r="CP6" s="296"/>
      <c r="CQ6" s="296"/>
      <c r="CR6" s="296"/>
      <c r="CS6" s="299"/>
      <c r="CT6" s="299"/>
      <c r="CU6" s="299"/>
      <c r="CV6" s="299"/>
      <c r="CW6" s="299"/>
      <c r="CX6" s="286"/>
      <c r="CY6" s="286"/>
      <c r="CZ6" s="286"/>
      <c r="DA6" s="286"/>
      <c r="DB6" s="331"/>
    </row>
    <row r="7" spans="1:106">
      <c r="A7" s="45" t="s">
        <v>256</v>
      </c>
      <c r="B7" s="37" t="s">
        <v>257</v>
      </c>
      <c r="C7" s="38">
        <f>VLOOKUP(LEFT($C$3,2)&amp;$A7,'CS900_Overv. Classic only'!$B$14:$X$391,$C$2,0)</f>
        <v>41.463999999999999</v>
      </c>
      <c r="D7" s="38">
        <f>E7*(1-'CS8000-P12_Overview'!$B$3)</f>
        <v>65.20214</v>
      </c>
      <c r="E7" s="38">
        <f>VLOOKUP(LEFT($E$3,2)&amp;$A7,'CS900_Overv. Classic only'!$B$14:$X$391,$C$2,0)</f>
        <v>76.708399999999997</v>
      </c>
      <c r="F7" s="39"/>
      <c r="G7" s="39"/>
      <c r="H7" s="39"/>
      <c r="I7" s="40">
        <f>VLOOKUP(LEFT($I$3,2)&amp;$A7,'CS900_Overv. Classic only'!$B$14:$X$391,$I$2,0)</f>
        <v>67.151899999999998</v>
      </c>
      <c r="J7" s="40">
        <f>K7*(1-'CS8000-P12_Overview'!$B$3)</f>
        <v>117.01218575</v>
      </c>
      <c r="K7" s="40">
        <f>VLOOKUP(LEFT($K$3,2)&amp;$A7,'CS900_Overv. Classic only'!$B$14:$X$391,$I$2,0)</f>
        <v>137.661395</v>
      </c>
      <c r="L7" s="41"/>
      <c r="M7" s="41"/>
      <c r="N7" s="41"/>
      <c r="O7" s="42"/>
      <c r="P7" s="42"/>
      <c r="Q7" s="42"/>
      <c r="R7" s="43"/>
      <c r="S7" s="43"/>
      <c r="T7" s="43"/>
      <c r="U7" s="39"/>
      <c r="V7" s="39"/>
      <c r="W7" s="44"/>
      <c r="X7" s="33" t="s">
        <v>855</v>
      </c>
      <c r="Y7" s="57">
        <f>VLOOKUP(LEFT($Y$3,2)&amp;$A7,'CS900_Overv. Classic only'!$B$14:$X$391,$Y$2,0)</f>
        <v>74.909599999999998</v>
      </c>
      <c r="Z7" s="38">
        <f>AA7*(1-'CS8000-P12_Overview'!$B$3)</f>
        <v>117.79534600000001</v>
      </c>
      <c r="AA7" s="38">
        <f>VLOOKUP(LEFT($AA$3,2)&amp;$A7,'CS900_Overv. Classic only'!$B$14:$X$391,$Y$2,0)</f>
        <v>138.58276000000001</v>
      </c>
      <c r="AB7" s="39"/>
      <c r="AC7" s="39"/>
      <c r="AD7" s="39"/>
      <c r="AE7" s="40">
        <f>VLOOKUP(LEFT($AE$3,2)&amp;$A7,'CS900_Overv. Classic only'!$B$14:$X$391,$AE$2,0)</f>
        <v>100.5976</v>
      </c>
      <c r="AF7" s="40">
        <f>AG7*(1-'CS8000-P12_Overview'!$B$3)</f>
        <v>175.29131799999999</v>
      </c>
      <c r="AG7" s="40">
        <f>VLOOKUP(LEFT($AG$3,2)&amp;$A7,'CS900_Overv. Classic only'!$B$14:$X$391,$AE$2,0)</f>
        <v>206.22507999999999</v>
      </c>
      <c r="AH7" s="41"/>
      <c r="AI7" s="41"/>
      <c r="AJ7" s="41"/>
      <c r="AK7" s="42"/>
      <c r="AL7" s="42"/>
      <c r="AM7" s="42"/>
      <c r="AN7" s="43"/>
      <c r="AO7" s="43"/>
      <c r="AP7" s="43"/>
      <c r="AQ7" s="39"/>
      <c r="AR7" s="39"/>
      <c r="AS7" s="44"/>
      <c r="AU7" s="203"/>
      <c r="AV7" s="196"/>
      <c r="AW7" s="196"/>
      <c r="AX7" s="197"/>
      <c r="AY7" s="197"/>
      <c r="AZ7" s="197"/>
      <c r="BA7" s="198"/>
      <c r="BB7" s="198"/>
      <c r="BC7" s="198"/>
      <c r="BD7" s="199"/>
      <c r="BE7" s="199"/>
      <c r="BF7" s="199"/>
      <c r="BG7" s="200"/>
      <c r="BH7" s="200"/>
      <c r="BI7" s="200"/>
      <c r="BJ7" s="201"/>
      <c r="BK7" s="201"/>
      <c r="BL7" s="201"/>
      <c r="BM7" s="197"/>
      <c r="BN7" s="197"/>
      <c r="BO7" s="202"/>
      <c r="BQ7" s="274">
        <f>VLOOKUP("HDD"&amp;$A7,'CS900_Overv. Classic only'!$B:$X,3,FALSE)</f>
        <v>330</v>
      </c>
      <c r="BR7" s="275">
        <f>VLOOKUP("HDD"&amp;$A7,'CS900_Overv. Classic only'!$B:$X,4,FALSE)</f>
        <v>396</v>
      </c>
      <c r="BS7" s="276">
        <f>VLOOKUP("HDD"&amp;$A7,'CS900_Overv. Classic only'!$B:$X,6,FALSE)</f>
        <v>462</v>
      </c>
      <c r="BT7" s="282"/>
      <c r="BU7" s="282"/>
      <c r="BV7" s="282"/>
      <c r="BW7" s="284"/>
      <c r="BX7" s="284"/>
      <c r="BY7" s="285"/>
      <c r="BZ7" s="285"/>
      <c r="CA7" s="285"/>
      <c r="CB7" s="286"/>
      <c r="CC7" s="286"/>
      <c r="CD7" s="288" t="str">
        <f>IF(ISNA(VLOOKUP($A7,Old_List_Price!$A$4:$BO$289,CD$2,FALSE)),"",VLOOKUP($A7,Old_List_Price!$A$4:$BO$289,CD$2,FALSE))</f>
        <v/>
      </c>
      <c r="CE7" s="288" t="str">
        <f>IF(ISNA(VLOOKUP($A7,Old_List_Price!$A$4:$BO$289,CE$2,FALSE)),"",VLOOKUP($A7,Old_List_Price!$A$4:$BO$289,CE$2,FALSE))</f>
        <v/>
      </c>
      <c r="CF7" s="288" t="str">
        <f>IF(ISNA(VLOOKUP($A7,Old_List_Price!$A$4:$BO$289,CF$2,FALSE)),"",VLOOKUP($A7,Old_List_Price!$A$4:$BO$289,CF$2,FALSE))</f>
        <v/>
      </c>
      <c r="CG7" s="289" t="str">
        <f t="shared" si="6"/>
        <v/>
      </c>
      <c r="CH7" s="289" t="str">
        <f t="shared" si="7"/>
        <v/>
      </c>
      <c r="CI7" s="293"/>
      <c r="CJ7" s="293"/>
      <c r="CK7" s="293"/>
      <c r="CL7" s="293"/>
      <c r="CM7" s="293"/>
      <c r="CN7" s="296"/>
      <c r="CO7" s="296"/>
      <c r="CP7" s="296"/>
      <c r="CQ7" s="296"/>
      <c r="CR7" s="296"/>
      <c r="CS7" s="299"/>
      <c r="CT7" s="299"/>
      <c r="CU7" s="299"/>
      <c r="CV7" s="299"/>
      <c r="CW7" s="299"/>
      <c r="CX7" s="286"/>
      <c r="CY7" s="286"/>
      <c r="CZ7" s="286"/>
      <c r="DA7" s="286"/>
      <c r="DB7" s="331"/>
    </row>
    <row r="8" spans="1:106" ht="15.75" thickBot="1">
      <c r="A8" s="46" t="s">
        <v>258</v>
      </c>
      <c r="B8" s="37" t="s">
        <v>259</v>
      </c>
      <c r="C8" s="38">
        <f>VLOOKUP(LEFT($C$3,2)&amp;$A8,'CS900_Overv. Classic only'!$B$14:$X$391,$C$2,0)</f>
        <v>41.463999999999999</v>
      </c>
      <c r="D8" s="38">
        <f>E8*(1-'CS8000-P12_Overview'!$B$3)</f>
        <v>65.20214</v>
      </c>
      <c r="E8" s="38">
        <f>VLOOKUP(LEFT($E$3,2)&amp;$A8,'CS900_Overv. Classic only'!$B$14:$X$391,$C$2,0)</f>
        <v>76.708399999999997</v>
      </c>
      <c r="F8" s="39"/>
      <c r="G8" s="39"/>
      <c r="H8" s="39"/>
      <c r="I8" s="40">
        <f>VLOOKUP(LEFT($I$3,2)&amp;$A8,'CS900_Overv. Classic only'!$B$14:$X$391,$I$2,0)</f>
        <v>67.151899999999998</v>
      </c>
      <c r="J8" s="40">
        <f>K8*(1-'CS8000-P12_Overview'!$B$3)</f>
        <v>117.01218575</v>
      </c>
      <c r="K8" s="40">
        <f>VLOOKUP(LEFT($K$3,2)&amp;$A8,'CS900_Overv. Classic only'!$B$14:$X$391,$I$2,0)</f>
        <v>137.661395</v>
      </c>
      <c r="L8" s="41"/>
      <c r="M8" s="41"/>
      <c r="N8" s="41"/>
      <c r="O8" s="42"/>
      <c r="P8" s="42"/>
      <c r="Q8" s="42"/>
      <c r="R8" s="43"/>
      <c r="S8" s="43"/>
      <c r="T8" s="43"/>
      <c r="U8" s="39"/>
      <c r="V8" s="39"/>
      <c r="W8" s="44"/>
      <c r="X8" s="33" t="s">
        <v>855</v>
      </c>
      <c r="Y8" s="57">
        <f>VLOOKUP(LEFT($Y$3,2)&amp;$A8,'CS900_Overv. Classic only'!$B$14:$X$391,$Y$2,0)</f>
        <v>74.909599999999998</v>
      </c>
      <c r="Z8" s="38">
        <f>AA8*(1-'CS8000-P12_Overview'!$B$3)</f>
        <v>117.79534600000001</v>
      </c>
      <c r="AA8" s="38">
        <f>VLOOKUP(LEFT($AA$3,2)&amp;$A8,'CS900_Overv. Classic only'!$B$14:$X$391,$Y$2,0)</f>
        <v>138.58276000000001</v>
      </c>
      <c r="AB8" s="39"/>
      <c r="AC8" s="39"/>
      <c r="AD8" s="39"/>
      <c r="AE8" s="40">
        <f>VLOOKUP(LEFT($AE$3,2)&amp;$A8,'CS900_Overv. Classic only'!$B$14:$X$391,$AE$2,0)</f>
        <v>100.5976</v>
      </c>
      <c r="AF8" s="40">
        <f>AG8*(1-'CS8000-P12_Overview'!$B$3)</f>
        <v>175.29131799999999</v>
      </c>
      <c r="AG8" s="40">
        <f>VLOOKUP(LEFT($AG$3,2)&amp;$A8,'CS900_Overv. Classic only'!$B$14:$X$391,$AE$2,0)</f>
        <v>206.22507999999999</v>
      </c>
      <c r="AH8" s="41"/>
      <c r="AI8" s="41"/>
      <c r="AJ8" s="41"/>
      <c r="AK8" s="42"/>
      <c r="AL8" s="42"/>
      <c r="AM8" s="42"/>
      <c r="AN8" s="43"/>
      <c r="AO8" s="43"/>
      <c r="AP8" s="43"/>
      <c r="AQ8" s="39"/>
      <c r="AR8" s="39"/>
      <c r="AS8" s="44"/>
      <c r="AU8" s="203"/>
      <c r="AV8" s="196"/>
      <c r="AW8" s="196"/>
      <c r="AX8" s="197"/>
      <c r="AY8" s="197"/>
      <c r="AZ8" s="197"/>
      <c r="BA8" s="198"/>
      <c r="BB8" s="198"/>
      <c r="BC8" s="198"/>
      <c r="BD8" s="199"/>
      <c r="BE8" s="199"/>
      <c r="BF8" s="199"/>
      <c r="BG8" s="200"/>
      <c r="BH8" s="200"/>
      <c r="BI8" s="200"/>
      <c r="BJ8" s="201"/>
      <c r="BK8" s="201"/>
      <c r="BL8" s="201"/>
      <c r="BM8" s="197"/>
      <c r="BN8" s="197"/>
      <c r="BO8" s="202"/>
      <c r="BQ8" s="277">
        <f>VLOOKUP("HDD"&amp;$A8,'CS900_Overv. Classic only'!$B:$X,3,FALSE)</f>
        <v>165</v>
      </c>
      <c r="BR8" s="278">
        <f>VLOOKUP("HDD"&amp;$A8,'CS900_Overv. Classic only'!$B:$X,4,FALSE)</f>
        <v>198</v>
      </c>
      <c r="BS8" s="279">
        <f>VLOOKUP("HDD"&amp;$A8,'CS900_Overv. Classic only'!$B:$X,6,FALSE)</f>
        <v>231</v>
      </c>
      <c r="BT8" s="300"/>
      <c r="BU8" s="300"/>
      <c r="BV8" s="300"/>
      <c r="BW8" s="301"/>
      <c r="BX8" s="301"/>
      <c r="BY8" s="302"/>
      <c r="BZ8" s="302"/>
      <c r="CA8" s="302"/>
      <c r="CB8" s="303"/>
      <c r="CC8" s="303"/>
      <c r="CD8" s="304" t="str">
        <f>IF(ISNA(VLOOKUP($A8,Old_List_Price!$A$4:$BO$289,CD$2,FALSE)),"",VLOOKUP($A8,Old_List_Price!$A$4:$BO$289,CD$2,FALSE))</f>
        <v/>
      </c>
      <c r="CE8" s="304" t="str">
        <f>IF(ISNA(VLOOKUP($A8,Old_List_Price!$A$4:$BO$289,CE$2,FALSE)),"",VLOOKUP($A8,Old_List_Price!$A$4:$BO$289,CE$2,FALSE))</f>
        <v/>
      </c>
      <c r="CF8" s="304" t="str">
        <f>IF(ISNA(VLOOKUP($A8,Old_List_Price!$A$4:$BO$289,CF$2,FALSE)),"",VLOOKUP($A8,Old_List_Price!$A$4:$BO$289,CF$2,FALSE))</f>
        <v/>
      </c>
      <c r="CG8" s="305" t="str">
        <f t="shared" si="6"/>
        <v/>
      </c>
      <c r="CH8" s="305" t="str">
        <f t="shared" si="7"/>
        <v/>
      </c>
      <c r="CI8" s="306"/>
      <c r="CJ8" s="306"/>
      <c r="CK8" s="306"/>
      <c r="CL8" s="306"/>
      <c r="CM8" s="306"/>
      <c r="CN8" s="307"/>
      <c r="CO8" s="307"/>
      <c r="CP8" s="307"/>
      <c r="CQ8" s="307"/>
      <c r="CR8" s="307"/>
      <c r="CS8" s="308"/>
      <c r="CT8" s="308"/>
      <c r="CU8" s="308"/>
      <c r="CV8" s="308"/>
      <c r="CW8" s="308"/>
      <c r="CX8" s="303"/>
      <c r="CY8" s="303"/>
      <c r="CZ8" s="303"/>
      <c r="DA8" s="303"/>
      <c r="DB8" s="332"/>
    </row>
    <row r="9" spans="1:106" ht="19.899999999999999" customHeight="1">
      <c r="A9" s="36" t="s">
        <v>260</v>
      </c>
      <c r="B9" s="47"/>
      <c r="C9" s="48"/>
      <c r="D9" s="49"/>
      <c r="E9" s="49"/>
      <c r="F9" s="50"/>
      <c r="G9" s="50"/>
      <c r="H9" s="50"/>
      <c r="I9" s="51"/>
      <c r="J9" s="51"/>
      <c r="K9" s="51"/>
      <c r="L9" s="52"/>
      <c r="M9" s="52"/>
      <c r="N9" s="52"/>
      <c r="O9" s="53"/>
      <c r="P9" s="53"/>
      <c r="Q9" s="53"/>
      <c r="R9" s="54"/>
      <c r="S9" s="54"/>
      <c r="T9" s="54"/>
      <c r="U9" s="50"/>
      <c r="V9" s="50"/>
      <c r="W9" s="55"/>
      <c r="Y9" s="48"/>
      <c r="Z9" s="49"/>
      <c r="AA9" s="49"/>
      <c r="AB9" s="50"/>
      <c r="AC9" s="50"/>
      <c r="AD9" s="50"/>
      <c r="AE9" s="51"/>
      <c r="AF9" s="51"/>
      <c r="AG9" s="51"/>
      <c r="AH9" s="52"/>
      <c r="AI9" s="52"/>
      <c r="AJ9" s="52"/>
      <c r="AK9" s="53"/>
      <c r="AL9" s="53"/>
      <c r="AM9" s="53"/>
      <c r="AN9" s="54"/>
      <c r="AO9" s="54"/>
      <c r="AP9" s="54"/>
      <c r="AQ9" s="50"/>
      <c r="AR9" s="50"/>
      <c r="AS9" s="55"/>
      <c r="AU9" s="195"/>
      <c r="AV9" s="204"/>
      <c r="AW9" s="204"/>
      <c r="AX9" s="205"/>
      <c r="AY9" s="205"/>
      <c r="AZ9" s="205"/>
      <c r="BA9" s="206"/>
      <c r="BB9" s="206"/>
      <c r="BC9" s="206"/>
      <c r="BD9" s="207"/>
      <c r="BE9" s="207"/>
      <c r="BF9" s="207"/>
      <c r="BG9" s="208"/>
      <c r="BH9" s="208"/>
      <c r="BI9" s="208"/>
      <c r="BJ9" s="209"/>
      <c r="BK9" s="209"/>
      <c r="BL9" s="209"/>
      <c r="BM9" s="205"/>
      <c r="BN9" s="205"/>
      <c r="BO9" s="210"/>
      <c r="BQ9" s="274"/>
      <c r="BR9" s="275"/>
      <c r="BS9" s="276"/>
      <c r="BT9" s="282"/>
      <c r="BU9" s="282"/>
      <c r="BV9" s="282"/>
      <c r="BW9" s="284"/>
      <c r="BX9" s="284"/>
      <c r="BY9" s="285"/>
      <c r="BZ9" s="285"/>
      <c r="CA9" s="285"/>
      <c r="CB9" s="286"/>
      <c r="CC9" s="286"/>
      <c r="CD9" s="288"/>
      <c r="CE9" s="288"/>
      <c r="CF9" s="288"/>
      <c r="CG9" s="289"/>
      <c r="CH9" s="289"/>
      <c r="CI9" s="293"/>
      <c r="CJ9" s="293"/>
      <c r="CK9" s="293"/>
      <c r="CL9" s="293"/>
      <c r="CM9" s="293"/>
      <c r="CN9" s="296"/>
      <c r="CO9" s="296"/>
      <c r="CP9" s="296"/>
      <c r="CQ9" s="296"/>
      <c r="CR9" s="296"/>
      <c r="CS9" s="299"/>
      <c r="CT9" s="299"/>
      <c r="CU9" s="299"/>
      <c r="CV9" s="299"/>
      <c r="CW9" s="299"/>
      <c r="CX9" s="286"/>
      <c r="CY9" s="286"/>
      <c r="CZ9" s="286"/>
      <c r="DA9" s="286"/>
      <c r="DB9" s="331"/>
    </row>
    <row r="10" spans="1:106">
      <c r="A10" s="37" t="s">
        <v>261</v>
      </c>
      <c r="B10" s="37" t="s">
        <v>262</v>
      </c>
      <c r="C10" s="38">
        <f>VLOOKUP(LEFT($C$3,2)&amp;$A10,'CS8000-P12_Overview'!$B$14:$X$391,$C$2,0)</f>
        <v>165.66829999999999</v>
      </c>
      <c r="D10" s="38">
        <f>E10*(1-'CS8000-P12_Overview'!$B$3)</f>
        <v>239.39069349999997</v>
      </c>
      <c r="E10" s="38">
        <f>VLOOKUP(LEFT($E$3,2)&amp;$A10,'CS8000-P12_Overview'!$B$14:$X$391,$C$2,0)</f>
        <v>281.63610999999997</v>
      </c>
      <c r="F10" s="39">
        <f>VLOOKUP(LEFT($F$3,2)&amp;$A10,'CS8000-P12_Overview'!$B$14:$X$391,$F$2,0)</f>
        <v>469.98945416666669</v>
      </c>
      <c r="G10" s="39">
        <f>H10*(1-'CS8000-P12_Overview'!$B$3)</f>
        <v>679.13476127083334</v>
      </c>
      <c r="H10" s="39">
        <f>VLOOKUP(LEFT($H$3,2)&amp;$A10,'CS8000-P12_Overview'!$B$14:$X$391,$F$2,0)</f>
        <v>798.98207208333338</v>
      </c>
      <c r="I10" s="40">
        <f>VLOOKUP(LEFT($I$3,2)&amp;$A10,'CS8000-P12_Overview'!$B$14:$X$391,$I$2,0)</f>
        <v>239.00119999999998</v>
      </c>
      <c r="J10" s="40">
        <f>K10*(1-'CS8000-P12_Overview'!$B$3)</f>
        <v>365.67183599999998</v>
      </c>
      <c r="K10" s="40">
        <f>VLOOKUP(LEFT($K$3,2)&amp;$A10,'CS8000-P12_Overview'!$B$14:$X$391,$I$2,0)</f>
        <v>430.20215999999999</v>
      </c>
      <c r="L10" s="41">
        <f>VLOOKUP(LEFT($L$3,2)&amp;$A10,'CS8000-P12_Overview'!$B$14:$X$391,$L$2,0)</f>
        <v>572.37605416666668</v>
      </c>
      <c r="M10" s="41">
        <f>N10*(1-'CS8000-P12_Overview'!$B$3)</f>
        <v>875.73536287499985</v>
      </c>
      <c r="N10" s="41">
        <f>VLOOKUP(LEFT($N$3,2)&amp;$A10,'CS8000-P12_Overview'!$B$14:$X$391,$L$2,0)</f>
        <v>1030.2768974999999</v>
      </c>
      <c r="O10" s="42">
        <f>VLOOKUP(LEFT($O$3,2)&amp;$A10,'CS8000-P12_Overview'!$B$14:$X$391,$O$2,0)</f>
        <v>272.00940000000003</v>
      </c>
      <c r="P10" s="42">
        <f>Q10*(1-'CS8000-P12_Overview'!$B$3)</f>
        <v>439.29518100000007</v>
      </c>
      <c r="Q10" s="42">
        <f>VLOOKUP(LEFT($Q$3,2)&amp;$A10,'CS8000-P12_Overview'!$B$14:$X$391,$O$2,0)</f>
        <v>516.81786000000011</v>
      </c>
      <c r="R10" s="43">
        <f>VLOOKUP(LEFT($R$3,2)&amp;$A10,'CS8000-P12_Overview'!$B$14:$X$391,$R$2,0)</f>
        <v>576.33055416666673</v>
      </c>
      <c r="S10" s="43">
        <f>T10*(1-'CS8000-P12_Overview'!$B$3)</f>
        <v>930.7738449791666</v>
      </c>
      <c r="T10" s="43">
        <f>VLOOKUP(LEFT($T$3,2)&amp;$A10,'CS8000-P12_Overview'!$B$14:$X$391,$R$2,0)</f>
        <v>1095.0280529166666</v>
      </c>
      <c r="U10" s="39">
        <f>VLOOKUP(LEFT($U$3,2)&amp;$A10,'CS8000-P12_Overview'!$B$14:$X$391,$U$2,0)</f>
        <v>861.79792083333336</v>
      </c>
      <c r="V10" s="39">
        <f>W10*(1-'CS8000-P12_Overview'!$B$3)</f>
        <v>1465.0564654166667</v>
      </c>
      <c r="W10" s="44">
        <f>VLOOKUP(LEFT($W$3,2)&amp;$A10,'CS8000-P12_Overview'!$B$14:$X$391,$U$2,0)</f>
        <v>1723.5958416666667</v>
      </c>
      <c r="X10" s="33" t="s">
        <v>855</v>
      </c>
      <c r="Y10" s="57">
        <f>VLOOKUP(LEFT($Y$3,2)&amp;$A10,'CS8000-P12_Overview'!$B$14:$X$391,$Y$2,0)</f>
        <v>203.68029999999999</v>
      </c>
      <c r="Z10" s="38">
        <f>AA10*(1-'CS8000-P12_Overview'!$B$3)</f>
        <v>294.31803349999996</v>
      </c>
      <c r="AA10" s="38">
        <f>VLOOKUP(LEFT($AA$3,2)&amp;$A10,'CS8000-P12_Overview'!$B$14:$X$391,$Y$2,0)</f>
        <v>346.25650999999993</v>
      </c>
      <c r="AB10" s="39">
        <f>VLOOKUP(LEFT($AB$3,2)&amp;$A10,'CS8000-P12_Overview'!$B$14:$X$391,$AB$2,0)</f>
        <v>488.97326666666669</v>
      </c>
      <c r="AC10" s="39">
        <f>AD10*(1-'CS8000-P12_Overview'!$B$3)</f>
        <v>706.56637033333345</v>
      </c>
      <c r="AD10" s="39">
        <f>VLOOKUP(LEFT($AD$3,2)&amp;$A10,'CS8000-P12_Overview'!$B$14:$X$391,$AB$2,0)</f>
        <v>831.25455333333343</v>
      </c>
      <c r="AE10" s="40">
        <f>VLOOKUP(LEFT($AE$3,2)&amp;$A10,'CS8000-P12_Overview'!$B$14:$X$391,$AE$2,0)</f>
        <v>277.01300000000009</v>
      </c>
      <c r="AF10" s="40">
        <f>AG10*(1-'CS8000-P12_Overview'!$B$3)</f>
        <v>423.82989000000015</v>
      </c>
      <c r="AG10" s="40">
        <f>VLOOKUP(LEFT($AG$3,2)&amp;$A10,'CS8000-P12_Overview'!$B$14:$X$391,$AE$2,0)</f>
        <v>498.62340000000017</v>
      </c>
      <c r="AH10" s="41">
        <f>VLOOKUP(LEFT($AH$3,2)&amp;$A10,'CS8000-P12_Overview'!$B$14:$X$391,$AH$2,0)</f>
        <v>591.35986666666668</v>
      </c>
      <c r="AI10" s="41">
        <f>AJ10*(1-'CS8000-P12_Overview'!$B$3)</f>
        <v>904.78059599999995</v>
      </c>
      <c r="AJ10" s="41">
        <f>VLOOKUP(LEFT($AJ$3,2)&amp;$A10,'CS8000-P12_Overview'!$B$14:$X$391,$AH$2,0)</f>
        <v>1064.44776</v>
      </c>
      <c r="AK10" s="42">
        <f>VLOOKUP(LEFT($AK$3,2)&amp;$A10,'CS8000-P12_Overview'!$B$14:$X$391,$AK$2,0)</f>
        <v>310.0213</v>
      </c>
      <c r="AL10" s="42">
        <f>AM10*(1-'CS8000-P12_Overview'!$B$3)</f>
        <v>500.68439949999998</v>
      </c>
      <c r="AM10" s="42">
        <f>VLOOKUP(LEFT($AM$3,2)&amp;$A10,'CS8000-P12_Overview'!$B$14:$X$391,$AK$2,0)</f>
        <v>589.04047000000003</v>
      </c>
      <c r="AN10" s="43">
        <f>VLOOKUP(LEFT($AN$3,2)&amp;$A10,'CS8000-P12_Overview'!$B$14:$X$391,$AN$2,0)</f>
        <v>595.31426666666675</v>
      </c>
      <c r="AO10" s="43">
        <f>AP10*(1-'CS8000-P12_Overview'!$B$3)</f>
        <v>961.4325406666668</v>
      </c>
      <c r="AP10" s="43">
        <f>VLOOKUP(LEFT($AP$3,2)&amp;$A10,'CS8000-P12_Overview'!$B$14:$X$391,$AN$2,0)</f>
        <v>1131.0971066666668</v>
      </c>
      <c r="AQ10" s="39">
        <f>VLOOKUP(LEFT($AQ$3,2)&amp;$A10,'CS8000-P12_Overview'!$B$14:$X$391,$AQ$2,0)</f>
        <v>880.78173333333336</v>
      </c>
      <c r="AR10" s="39">
        <f>AS10*(1-'CS8000-P12_Overview'!$B$3)</f>
        <v>1497.3289466666668</v>
      </c>
      <c r="AS10" s="44">
        <f>VLOOKUP(LEFT($AS$3,2)&amp;$A10,'CS8000-P12_Overview'!$B$14:$X$391,$AQ$2,0)</f>
        <v>1761.5634666666667</v>
      </c>
      <c r="AU10" s="203">
        <f t="shared" ref="AU10:AU28" si="8">C10*24+Y10*12</f>
        <v>6420.2027999999991</v>
      </c>
      <c r="AV10" s="196">
        <f t="shared" ref="AV10:AV28" si="9">D10*24+Z10*12</f>
        <v>9277.1930459999985</v>
      </c>
      <c r="AW10" s="196">
        <f t="shared" ref="AW10:AZ28" si="10">E10*24+AA10*12</f>
        <v>10914.34476</v>
      </c>
      <c r="AX10" s="197">
        <f t="shared" si="10"/>
        <v>17147.426100000001</v>
      </c>
      <c r="AY10" s="197">
        <f t="shared" si="10"/>
        <v>24778.030714500004</v>
      </c>
      <c r="AZ10" s="197">
        <f t="shared" si="10"/>
        <v>29150.624370000005</v>
      </c>
      <c r="BA10" s="198">
        <f t="shared" ref="BA10:BA28" si="11">I10*24+AE10*12</f>
        <v>9060.1848000000009</v>
      </c>
      <c r="BB10" s="198">
        <f t="shared" ref="BB10:BB28" si="12">J10*24+AF10*12</f>
        <v>13862.082744000001</v>
      </c>
      <c r="BC10" s="198">
        <f t="shared" ref="BC10:BO28" si="13">K10*24+AG10*12</f>
        <v>16308.332640000001</v>
      </c>
      <c r="BD10" s="199">
        <f t="shared" si="13"/>
        <v>20833.343700000001</v>
      </c>
      <c r="BE10" s="199">
        <f t="shared" si="13"/>
        <v>31875.015860999996</v>
      </c>
      <c r="BF10" s="199">
        <f t="shared" si="13"/>
        <v>37500.018660000002</v>
      </c>
      <c r="BG10" s="200">
        <f t="shared" si="13"/>
        <v>10248.4812</v>
      </c>
      <c r="BH10" s="200">
        <f t="shared" si="13"/>
        <v>16551.297138000002</v>
      </c>
      <c r="BI10" s="200">
        <f t="shared" si="13"/>
        <v>19472.114280000002</v>
      </c>
      <c r="BJ10" s="201">
        <f t="shared" si="13"/>
        <v>20975.7045</v>
      </c>
      <c r="BK10" s="201">
        <f t="shared" si="13"/>
        <v>33875.762767499997</v>
      </c>
      <c r="BL10" s="201">
        <f t="shared" si="13"/>
        <v>39853.83855</v>
      </c>
      <c r="BM10" s="197">
        <f t="shared" si="13"/>
        <v>31252.530899999998</v>
      </c>
      <c r="BN10" s="197">
        <f t="shared" si="13"/>
        <v>53129.302530000001</v>
      </c>
      <c r="BO10" s="202">
        <f t="shared" si="13"/>
        <v>62505.061799999996</v>
      </c>
      <c r="BQ10" s="274">
        <f>VLOOKUP("HDD"&amp;$A10,'CS8000-P12_Overview'!$B:$X,3,FALSE)</f>
        <v>77.88</v>
      </c>
      <c r="BR10" s="275">
        <f>VLOOKUP("HDD"&amp;$A10,'CS8000-P12_Overview'!$B:$X,4,FALSE)</f>
        <v>93.456000000000003</v>
      </c>
      <c r="BS10" s="276">
        <f>VLOOKUP("HDD"&amp;$A10,'CS8000-P12_Overview'!$B:$X,6,FALSE)</f>
        <v>109.03200000000001</v>
      </c>
      <c r="BT10" s="282">
        <f>IF(ISNA(VLOOKUP($A10,Old_List_Price!$A$4:$BO$289,BT$2,FALSE)),"",VLOOKUP($A10,Old_List_Price!$A$4:$BO$289,BT$2,FALSE))</f>
        <v>6684</v>
      </c>
      <c r="BU10" s="282">
        <f>IF(ISNA(VLOOKUP($A10,Old_List_Price!$A$4:$BO$289,BU$2,FALSE)),"",VLOOKUP($A10,Old_List_Price!$A$4:$BO$289,BU$2,FALSE))</f>
        <v>9098.52</v>
      </c>
      <c r="BV10" s="282">
        <f>IF(ISNA(VLOOKUP($A10,Old_List_Price!$A$4:$BO$289,BV$2,FALSE)),"",VLOOKUP($A10,Old_List_Price!$A$4:$BO$289,BV$2,FALSE))</f>
        <v>10704</v>
      </c>
      <c r="BW10" s="283">
        <f t="shared" ref="BW10:BW13" si="14">IF(BT10&lt;&gt;"",(AU10-BT10)/AU10,"")</f>
        <v>-4.1088608602831193E-2</v>
      </c>
      <c r="BX10" s="283">
        <f t="shared" ref="BX10:BX13" si="15">IF(BV10&lt;&gt;"",(AW10-BV10)/AW10,"")</f>
        <v>1.9272321392200548E-2</v>
      </c>
      <c r="BY10" s="285">
        <f>IF(ISNA(VLOOKUP($A10,Old_List_Price!$A$4:$BO$289,BY$2,FALSE)),"",VLOOKUP($A10,Old_List_Price!$A$4:$BO$289,BY$2,FALSE))</f>
        <v>17448</v>
      </c>
      <c r="BZ10" s="285">
        <f>IF(ISNA(VLOOKUP($A10,Old_List_Price!$A$4:$BO$289,BZ$2,FALSE)),"",VLOOKUP($A10,Old_List_Price!$A$4:$BO$289,BZ$2,FALSE))</f>
        <v>25188.959999999999</v>
      </c>
      <c r="CA10" s="285">
        <f>IF(ISNA(VLOOKUP($A10,Old_List_Price!$A$4:$BO$289,CA$2,FALSE)),"",VLOOKUP($A10,Old_List_Price!$A$4:$BO$289,CA$2,FALSE))</f>
        <v>29634</v>
      </c>
      <c r="CB10" s="287">
        <f t="shared" ref="CB10" si="16">IF(BY10&lt;&gt;"",(AX10-BY10)/AX10,"")</f>
        <v>-1.7528805678888412E-2</v>
      </c>
      <c r="CC10" s="287">
        <f t="shared" ref="CC10" si="17">IF(CA10&lt;&gt;"",(AZ10-CA10)/AZ10,"")</f>
        <v>-1.6581999200588476E-2</v>
      </c>
      <c r="CD10" s="288">
        <f>IF(ISNA(VLOOKUP($A10,Old_List_Price!$A$4:$BO$289,CD$2,FALSE)),"",VLOOKUP($A10,Old_List_Price!$A$4:$BO$289,CD$2,FALSE))</f>
        <v>9396</v>
      </c>
      <c r="CE10" s="288">
        <f>IF(ISNA(VLOOKUP($A10,Old_List_Price!$A$4:$BO$289,CE$2,FALSE)),"",VLOOKUP($A10,Old_List_Price!$A$4:$BO$289,CE$2,FALSE))</f>
        <v>14366.760000000002</v>
      </c>
      <c r="CF10" s="288">
        <f>IF(ISNA(VLOOKUP($A10,Old_List_Price!$A$4:$BO$289,CF$2,FALSE)),"",VLOOKUP($A10,Old_List_Price!$A$4:$BO$289,CF$2,FALSE))</f>
        <v>16890</v>
      </c>
      <c r="CG10" s="289">
        <f t="shared" si="6"/>
        <v>-3.7064939337661092E-2</v>
      </c>
      <c r="CH10" s="289">
        <f t="shared" si="7"/>
        <v>-3.5666881025796848E-2</v>
      </c>
      <c r="CI10" s="291">
        <f>IF(ISNA(VLOOKUP($A10,Old_List_Price!$A$4:$BO$289,CI$2,FALSE)),"",VLOOKUP($A10,Old_List_Price!$A$4:$BO$289,CI$2,FALSE))</f>
        <v>21228</v>
      </c>
      <c r="CJ10" s="291">
        <f>IF(ISNA(VLOOKUP($A10,Old_List_Price!$A$4:$BO$289,CJ$2,FALSE)),"",VLOOKUP($A10,Old_List_Price!$A$4:$BO$289,CJ$2,FALSE))</f>
        <v>32497.199999999997</v>
      </c>
      <c r="CK10" s="291">
        <f>IF(ISNA(VLOOKUP($A10,Old_List_Price!$A$4:$BO$289,CK$2,FALSE)),"",VLOOKUP($A10,Old_List_Price!$A$4:$BO$289,CK$2,FALSE))</f>
        <v>38232</v>
      </c>
      <c r="CL10" s="292">
        <f t="shared" ref="CL10:CL73" si="18">IF(CI10&lt;&gt;"",(BD10-CI10)/BD10,"")</f>
        <v>-1.8943492973717835E-2</v>
      </c>
      <c r="CM10" s="292">
        <f t="shared" ref="CM10:CM73" si="19">IF(CK10&lt;&gt;"",(BF10-CK10)/BF10,"")</f>
        <v>-1.9519492687100397E-2</v>
      </c>
      <c r="CN10" s="294">
        <f>IF(ISNA(VLOOKUP($A10,Old_List_Price!$A$4:$BO$289,CN$2,FALSE)),"",VLOOKUP($A10,Old_List_Price!$A$4:$BO$289,CN$2,FALSE))</f>
        <v>10362</v>
      </c>
      <c r="CO10" s="294">
        <f>IF(ISNA(VLOOKUP($A10,Old_List_Price!$A$4:$BO$289,CO$2,FALSE)),"",VLOOKUP($A10,Old_List_Price!$A$4:$BO$289,CO$2,FALSE))</f>
        <v>16733.099999999999</v>
      </c>
      <c r="CP10" s="294">
        <f>IF(ISNA(VLOOKUP($A10,Old_List_Price!$A$4:$BO$289,CP$2,FALSE)),"",VLOOKUP($A10,Old_List_Price!$A$4:$BO$289,CP$2,FALSE))</f>
        <v>19686</v>
      </c>
      <c r="CQ10" s="295">
        <f t="shared" ref="CQ10:CQ73" si="20">IF(CN10&lt;&gt;"",(BG10-CN10)/BG10,"")</f>
        <v>-1.107664616684859E-2</v>
      </c>
      <c r="CR10" s="295">
        <f t="shared" ref="CR10:CR73" si="21">IF(CP10&lt;&gt;"",(BI10-CP10)/BI10,"")</f>
        <v>-1.0984206282092464E-2</v>
      </c>
      <c r="CS10" s="297">
        <f>IF(ISNA(VLOOKUP($A10,Old_List_Price!$A$4:$BO$289,CS$2,FALSE)),"",VLOOKUP($A10,Old_List_Price!$A$4:$BO$289,CS$2,FALSE))</f>
        <v>22446</v>
      </c>
      <c r="CT10" s="297">
        <f>IF(ISNA(VLOOKUP($A10,Old_List_Price!$A$4:$BO$289,CT$2,FALSE)),"",VLOOKUP($A10,Old_List_Price!$A$4:$BO$289,CT$2,FALSE))</f>
        <v>38148.119999999995</v>
      </c>
      <c r="CU10" s="297">
        <f>IF(ISNA(VLOOKUP($A10,Old_List_Price!$A$4:$BO$289,CU$2,FALSE)),"",VLOOKUP($A10,Old_List_Price!$A$4:$BO$289,CU$2,FALSE))</f>
        <v>44880</v>
      </c>
      <c r="CV10" s="298">
        <f t="shared" ref="CV10:CV73" si="22">IF(CS10&lt;&gt;"",(BJ10-CS10)/BJ10,"")</f>
        <v>-7.0095166529448402E-2</v>
      </c>
      <c r="CW10" s="298">
        <f t="shared" ref="CW10:CW73" si="23">IF(CU10&lt;&gt;"",(BL10-CU10)/BL10,"")</f>
        <v>-0.12611486453668086</v>
      </c>
      <c r="CX10" s="285">
        <f>IF(ISNA(VLOOKUP($A10,Old_List_Price!$A$4:$BO$289,CX$2,FALSE)),"",VLOOKUP($A10,Old_List_Price!$A$4:$BO$289,CX$2,FALSE))</f>
        <v>29976</v>
      </c>
      <c r="CY10" s="285">
        <f>IF(ISNA(VLOOKUP($A10,Old_List_Price!$A$4:$BO$289,CY$2,FALSE)),"",VLOOKUP($A10,Old_List_Price!$A$4:$BO$289,CY$2,FALSE))</f>
        <v>56059.32</v>
      </c>
      <c r="CZ10" s="285">
        <f>IF(ISNA(VLOOKUP($A10,Old_List_Price!$A$4:$BO$289,CZ$2,FALSE)),"",VLOOKUP($A10,Old_List_Price!$A$4:$BO$289,CZ$2,FALSE))</f>
        <v>65952</v>
      </c>
      <c r="DA10" s="287">
        <f t="shared" ref="DA10:DA73" si="24">IF(CX10&lt;&gt;"",(BM10-CX10)/BM10,"")</f>
        <v>4.0845680757330215E-2</v>
      </c>
      <c r="DB10" s="333">
        <f t="shared" ref="DB10:DB73" si="25">IF(CZ10&lt;&gt;"",(BO10-CZ10)/BO10,"")</f>
        <v>-5.5146544947500625E-2</v>
      </c>
    </row>
    <row r="11" spans="1:106">
      <c r="A11" s="37" t="s">
        <v>263</v>
      </c>
      <c r="B11" s="37" t="s">
        <v>264</v>
      </c>
      <c r="C11" s="38">
        <f>VLOOKUP(LEFT($C$3,2)&amp;$A11,'CS8000-P12_Overview'!$B$14:$X$391,$C$2,0)</f>
        <v>334.09089999999998</v>
      </c>
      <c r="D11" s="38">
        <f>E11*(1-'CS8000-P12_Overview'!$B$3)</f>
        <v>482.76135049999999</v>
      </c>
      <c r="E11" s="38">
        <f>VLOOKUP(LEFT($E$3,2)&amp;$A11,'CS8000-P12_Overview'!$B$14:$X$391,$C$2,0)</f>
        <v>567.95452999999998</v>
      </c>
      <c r="F11" s="39">
        <f>VLOOKUP(LEFT($F$3,2)&amp;$A11,'CS8000-P12_Overview'!$B$14:$X$391,$F$2,0)</f>
        <v>699.12090416666661</v>
      </c>
      <c r="G11" s="39">
        <f>H11*(1-'CS8000-P12_Overview'!$B$3)</f>
        <v>1010.2297065208331</v>
      </c>
      <c r="H11" s="39">
        <f>VLOOKUP(LEFT($H$3,2)&amp;$A11,'CS8000-P12_Overview'!$B$14:$X$391,$F$2,0)</f>
        <v>1188.5055370833331</v>
      </c>
      <c r="I11" s="40">
        <f>VLOOKUP(LEFT($I$3,2)&amp;$A11,'CS8000-P12_Overview'!$B$14:$X$391,$I$2,0)</f>
        <v>481.22110000000004</v>
      </c>
      <c r="J11" s="40">
        <f>K11*(1-'CS8000-P12_Overview'!$B$3)</f>
        <v>736.26828300000011</v>
      </c>
      <c r="K11" s="40">
        <f>VLOOKUP(LEFT($K$3,2)&amp;$A11,'CS8000-P12_Overview'!$B$14:$X$391,$I$2,0)</f>
        <v>866.19798000000014</v>
      </c>
      <c r="L11" s="41">
        <f>VLOOKUP(LEFT($L$3,2)&amp;$A11,'CS8000-P12_Overview'!$B$14:$X$391,$L$2,0)</f>
        <v>906.8963041666666</v>
      </c>
      <c r="M11" s="41">
        <f>N11*(1-'CS8000-P12_Overview'!$B$3)</f>
        <v>1387.5513453749998</v>
      </c>
      <c r="N11" s="41">
        <f>VLOOKUP(LEFT($N$3,2)&amp;$A11,'CS8000-P12_Overview'!$B$14:$X$391,$L$2,0)</f>
        <v>1632.4133474999999</v>
      </c>
      <c r="O11" s="42">
        <f>VLOOKUP(LEFT($O$3,2)&amp;$A11,'CS8000-P12_Overview'!$B$14:$X$391,$O$2,0)</f>
        <v>549.68870000000004</v>
      </c>
      <c r="P11" s="42">
        <f>Q11*(1-'CS8000-P12_Overview'!$B$3)</f>
        <v>887.74725050000006</v>
      </c>
      <c r="Q11" s="42">
        <f>VLOOKUP(LEFT($Q$3,2)&amp;$A11,'CS8000-P12_Overview'!$B$14:$X$391,$O$2,0)</f>
        <v>1044.4085300000002</v>
      </c>
      <c r="R11" s="43">
        <f>VLOOKUP(LEFT($R$3,2)&amp;$A11,'CS8000-P12_Overview'!$B$14:$X$391,$R$2,0)</f>
        <v>914.71870416666673</v>
      </c>
      <c r="S11" s="43">
        <f>T11*(1-'CS8000-P12_Overview'!$B$3)</f>
        <v>1477.2707072291666</v>
      </c>
      <c r="T11" s="43">
        <f>VLOOKUP(LEFT($T$3,2)&amp;$A11,'CS8000-P12_Overview'!$B$14:$X$391,$R$2,0)</f>
        <v>1737.9655379166668</v>
      </c>
      <c r="U11" s="39">
        <f>VLOOKUP(LEFT($U$3,2)&amp;$A11,'CS8000-P12_Overview'!$B$14:$X$391,$U$2,0)</f>
        <v>1278.3009208333333</v>
      </c>
      <c r="V11" s="39">
        <f>W11*(1-'CS8000-P12_Overview'!$B$3)</f>
        <v>2173.1115654166665</v>
      </c>
      <c r="W11" s="44">
        <f>VLOOKUP(LEFT($W$3,2)&amp;$A11,'CS8000-P12_Overview'!$B$14:$X$391,$U$2,0)</f>
        <v>2556.6018416666666</v>
      </c>
      <c r="X11" s="33" t="s">
        <v>855</v>
      </c>
      <c r="Y11" s="57">
        <f>VLOOKUP(LEFT($Y$3,2)&amp;$A11,'CS8000-P12_Overview'!$B$14:$X$391,$Y$2,0)</f>
        <v>410.03419999999994</v>
      </c>
      <c r="Z11" s="38">
        <f>AA11*(1-'CS8000-P12_Overview'!$B$3)</f>
        <v>592.49941899999988</v>
      </c>
      <c r="AA11" s="38">
        <f>VLOOKUP(LEFT($AA$3,2)&amp;$A11,'CS8000-P12_Overview'!$B$14:$X$391,$Y$2,0)</f>
        <v>697.05813999999987</v>
      </c>
      <c r="AB11" s="39">
        <f>VLOOKUP(LEFT($AB$3,2)&amp;$A11,'CS8000-P12_Overview'!$B$14:$X$391,$AB$2,0)</f>
        <v>756.03601666666668</v>
      </c>
      <c r="AC11" s="39">
        <f>AD11*(1-'CS8000-P12_Overview'!$B$3)</f>
        <v>1092.4720440833332</v>
      </c>
      <c r="AD11" s="39">
        <f>VLOOKUP(LEFT($AD$3,2)&amp;$A11,'CS8000-P12_Overview'!$B$14:$X$391,$AB$2,0)</f>
        <v>1285.2612283333333</v>
      </c>
      <c r="AE11" s="40">
        <f>VLOOKUP(LEFT($AE$3,2)&amp;$A11,'CS8000-P12_Overview'!$B$14:$X$391,$AE$2,0)</f>
        <v>557.1640000000001</v>
      </c>
      <c r="AF11" s="40">
        <f>AG11*(1-'CS8000-P12_Overview'!$B$3)</f>
        <v>852.4609200000001</v>
      </c>
      <c r="AG11" s="40">
        <f>VLOOKUP(LEFT($AG$3,2)&amp;$A11,'CS8000-P12_Overview'!$B$14:$X$391,$AE$2,0)</f>
        <v>1002.8952000000002</v>
      </c>
      <c r="AH11" s="41">
        <f>VLOOKUP(LEFT($AH$3,2)&amp;$A11,'CS8000-P12_Overview'!$B$14:$X$391,$AH$2,0)</f>
        <v>963.81151666666665</v>
      </c>
      <c r="AI11" s="41">
        <f>AJ11*(1-'CS8000-P12_Overview'!$B$3)</f>
        <v>1474.6316204999998</v>
      </c>
      <c r="AJ11" s="41">
        <f>VLOOKUP(LEFT($AJ$3,2)&amp;$A11,'CS8000-P12_Overview'!$B$14:$X$391,$AH$2,0)</f>
        <v>1734.8607299999999</v>
      </c>
      <c r="AK11" s="42">
        <f>VLOOKUP(LEFT($AK$3,2)&amp;$A11,'CS8000-P12_Overview'!$B$14:$X$391,$AK$2,0)</f>
        <v>625.63199999999995</v>
      </c>
      <c r="AL11" s="42">
        <f>AM11*(1-'CS8000-P12_Overview'!$B$3)</f>
        <v>1010.3956800000001</v>
      </c>
      <c r="AM11" s="42">
        <f>VLOOKUP(LEFT($AM$3,2)&amp;$A11,'CS8000-P12_Overview'!$B$14:$X$391,$AK$2,0)</f>
        <v>1188.7008000000001</v>
      </c>
      <c r="AN11" s="43">
        <f>VLOOKUP(LEFT($AN$3,2)&amp;$A11,'CS8000-P12_Overview'!$B$14:$X$391,$AN$2,0)</f>
        <v>971.63381666666669</v>
      </c>
      <c r="AO11" s="43">
        <f>AP11*(1-'CS8000-P12_Overview'!$B$3)</f>
        <v>1569.1886139166666</v>
      </c>
      <c r="AP11" s="43">
        <f>VLOOKUP(LEFT($AP$3,2)&amp;$A11,'CS8000-P12_Overview'!$B$14:$X$391,$AN$2,0)</f>
        <v>1846.1042516666666</v>
      </c>
      <c r="AQ11" s="39">
        <f>VLOOKUP(LEFT($AQ$3,2)&amp;$A11,'CS8000-P12_Overview'!$B$14:$X$391,$AQ$2,0)</f>
        <v>1335.2161333333333</v>
      </c>
      <c r="AR11" s="39">
        <f>AS11*(1-'CS8000-P12_Overview'!$B$3)</f>
        <v>2269.8674266666667</v>
      </c>
      <c r="AS11" s="44">
        <f>VLOOKUP(LEFT($AS$3,2)&amp;$A11,'CS8000-P12_Overview'!$B$14:$X$391,$AQ$2,0)</f>
        <v>2670.4322666666667</v>
      </c>
      <c r="AU11" s="203">
        <f t="shared" si="8"/>
        <v>12938.591999999999</v>
      </c>
      <c r="AV11" s="196">
        <f t="shared" si="9"/>
        <v>18696.265439999999</v>
      </c>
      <c r="AW11" s="196">
        <f t="shared" si="10"/>
        <v>21995.606399999997</v>
      </c>
      <c r="AX11" s="197">
        <f t="shared" si="10"/>
        <v>25851.333899999998</v>
      </c>
      <c r="AY11" s="197">
        <f t="shared" si="10"/>
        <v>37355.177485499997</v>
      </c>
      <c r="AZ11" s="197">
        <f t="shared" si="10"/>
        <v>43947.267629999995</v>
      </c>
      <c r="BA11" s="198">
        <f t="shared" si="11"/>
        <v>18235.274400000002</v>
      </c>
      <c r="BB11" s="198">
        <f t="shared" si="12"/>
        <v>27899.969832000002</v>
      </c>
      <c r="BC11" s="198">
        <f t="shared" si="13"/>
        <v>32823.493920000008</v>
      </c>
      <c r="BD11" s="199">
        <f t="shared" ref="BD11:BD28" si="26">L11*24+AH11*12</f>
        <v>33331.249499999998</v>
      </c>
      <c r="BE11" s="199">
        <f t="shared" ref="BE11:BE28" si="27">M11*24+AI11*12</f>
        <v>50996.811734999988</v>
      </c>
      <c r="BF11" s="199">
        <f t="shared" ref="BF11:BF28" si="28">N11*24+AJ11*12</f>
        <v>59996.249099999994</v>
      </c>
      <c r="BG11" s="200">
        <f t="shared" ref="BG11:BG28" si="29">O11*24+AK11*12</f>
        <v>20700.112799999999</v>
      </c>
      <c r="BH11" s="200">
        <f t="shared" ref="BH11:BH28" si="30">P11*24+AL11*12</f>
        <v>33430.682172000001</v>
      </c>
      <c r="BI11" s="200">
        <f t="shared" ref="BI11:BI28" si="31">Q11*24+AM11*12</f>
        <v>39330.214320000006</v>
      </c>
      <c r="BJ11" s="201">
        <f t="shared" ref="BJ11:BJ28" si="32">R11*24+AN11*12</f>
        <v>33612.854700000004</v>
      </c>
      <c r="BK11" s="201">
        <f t="shared" ref="BK11:BK28" si="33">S11*24+AO11*12</f>
        <v>54284.760340499997</v>
      </c>
      <c r="BL11" s="201">
        <f t="shared" ref="BL11:BL28" si="34">T11*24+AP11*12</f>
        <v>63864.423930000004</v>
      </c>
      <c r="BM11" s="197">
        <f t="shared" ref="BM11:BM28" si="35">U11*24+AQ11*12</f>
        <v>46701.815699999999</v>
      </c>
      <c r="BN11" s="197">
        <f t="shared" ref="BN11:BN28" si="36">V11*24+AR11*12</f>
        <v>79393.086689999996</v>
      </c>
      <c r="BO11" s="202">
        <f t="shared" ref="BO11:BO28" si="37">W11*24+AS11*12</f>
        <v>93403.631399999998</v>
      </c>
      <c r="BQ11" s="274">
        <f>VLOOKUP("HDD"&amp;$A11,'CS8000-P12_Overview'!$B:$X,3,FALSE)</f>
        <v>155.76</v>
      </c>
      <c r="BR11" s="275">
        <f>VLOOKUP("HDD"&amp;$A11,'CS8000-P12_Overview'!$B:$X,4,FALSE)</f>
        <v>186.91200000000001</v>
      </c>
      <c r="BS11" s="276">
        <f>VLOOKUP("HDD"&amp;$A11,'CS8000-P12_Overview'!$B:$X,6,FALSE)</f>
        <v>218.06400000000002</v>
      </c>
      <c r="BT11" s="282">
        <f>IF(ISNA(VLOOKUP($A11,Old_List_Price!$A$4:$BO$289,BT$2,FALSE)),"",VLOOKUP($A11,Old_List_Price!$A$4:$BO$289,BT$2,FALSE))</f>
        <v>13338</v>
      </c>
      <c r="BU11" s="282">
        <f>IF(ISNA(VLOOKUP($A11,Old_List_Price!$A$4:$BO$289,BU$2,FALSE)),"",VLOOKUP($A11,Old_List_Price!$A$4:$BO$289,BU$2,FALSE))</f>
        <v>18140.699999999997</v>
      </c>
      <c r="BV11" s="282">
        <f>IF(ISNA(VLOOKUP($A11,Old_List_Price!$A$4:$BO$289,BV$2,FALSE)),"",VLOOKUP($A11,Old_List_Price!$A$4:$BO$289,BV$2,FALSE))</f>
        <v>21342</v>
      </c>
      <c r="BW11" s="283">
        <f t="shared" si="14"/>
        <v>-3.0869510376399636E-2</v>
      </c>
      <c r="BX11" s="283">
        <f t="shared" si="15"/>
        <v>2.9715316236973446E-2</v>
      </c>
      <c r="BY11" s="285">
        <f>IF(ISNA(VLOOKUP($A11,Old_List_Price!$A$4:$BO$289,BY$2,FALSE)),"",VLOOKUP($A11,Old_List_Price!$A$4:$BO$289,BY$2,FALSE))</f>
        <v>24090</v>
      </c>
      <c r="BZ11" s="285">
        <f>IF(ISNA(VLOOKUP($A11,Old_List_Price!$A$4:$BO$289,BZ$2,FALSE)),"",VLOOKUP($A11,Old_List_Price!$A$4:$BO$289,BZ$2,FALSE))</f>
        <v>34812.6</v>
      </c>
      <c r="CA11" s="285">
        <f>IF(ISNA(VLOOKUP($A11,Old_List_Price!$A$4:$BO$289,CA$2,FALSE)),"",VLOOKUP($A11,Old_List_Price!$A$4:$BO$289,CA$2,FALSE))</f>
        <v>40956</v>
      </c>
      <c r="CB11" s="287">
        <f t="shared" ref="CB11:CB74" si="38">IF(BY11&lt;&gt;"",(AX11-BY11)/AX11,"")</f>
        <v>6.813319215222384E-2</v>
      </c>
      <c r="CC11" s="287">
        <f t="shared" ref="CC11:CC74" si="39">IF(CA11&lt;&gt;"",(AZ11-CA11)/AZ11,"")</f>
        <v>6.8064928522610757E-2</v>
      </c>
      <c r="CD11" s="288">
        <f>IF(ISNA(VLOOKUP($A11,Old_List_Price!$A$4:$BO$289,CD$2,FALSE)),"",VLOOKUP($A11,Old_List_Price!$A$4:$BO$289,CD$2,FALSE))</f>
        <v>18768</v>
      </c>
      <c r="CE11" s="288">
        <f>IF(ISNA(VLOOKUP($A11,Old_List_Price!$A$4:$BO$289,CE$2,FALSE)),"",VLOOKUP($A11,Old_List_Price!$A$4:$BO$289,CE$2,FALSE))</f>
        <v>28707.899999999998</v>
      </c>
      <c r="CF11" s="288">
        <f>IF(ISNA(VLOOKUP($A11,Old_List_Price!$A$4:$BO$289,CF$2,FALSE)),"",VLOOKUP($A11,Old_List_Price!$A$4:$BO$289,CF$2,FALSE))</f>
        <v>33774</v>
      </c>
      <c r="CG11" s="289">
        <f t="shared" si="6"/>
        <v>-2.9214016104961812E-2</v>
      </c>
      <c r="CH11" s="289">
        <f t="shared" si="7"/>
        <v>-2.8958101849749444E-2</v>
      </c>
      <c r="CI11" s="291">
        <f>IF(ISNA(VLOOKUP($A11,Old_List_Price!$A$4:$BO$289,CI$2,FALSE)),"",VLOOKUP($A11,Old_List_Price!$A$4:$BO$289,CI$2,FALSE))</f>
        <v>31884</v>
      </c>
      <c r="CJ11" s="291">
        <f>IF(ISNA(VLOOKUP($A11,Old_List_Price!$A$4:$BO$289,CJ$2,FALSE)),"",VLOOKUP($A11,Old_List_Price!$A$4:$BO$289,CJ$2,FALSE))</f>
        <v>48781.5</v>
      </c>
      <c r="CK11" s="291">
        <f>IF(ISNA(VLOOKUP($A11,Old_List_Price!$A$4:$BO$289,CK$2,FALSE)),"",VLOOKUP($A11,Old_List_Price!$A$4:$BO$289,CK$2,FALSE))</f>
        <v>57390</v>
      </c>
      <c r="CL11" s="292">
        <f t="shared" si="18"/>
        <v>4.3420199413766299E-2</v>
      </c>
      <c r="CM11" s="292">
        <f t="shared" si="19"/>
        <v>4.3440200664144418E-2</v>
      </c>
      <c r="CN11" s="294">
        <f>IF(ISNA(VLOOKUP($A11,Old_List_Price!$A$4:$BO$289,CN$2,FALSE)),"",VLOOKUP($A11,Old_List_Price!$A$4:$BO$289,CN$2,FALSE))</f>
        <v>20526</v>
      </c>
      <c r="CO11" s="294">
        <f>IF(ISNA(VLOOKUP($A11,Old_List_Price!$A$4:$BO$289,CO$2,FALSE)),"",VLOOKUP($A11,Old_List_Price!$A$4:$BO$289,CO$2,FALSE))</f>
        <v>33139.800000000003</v>
      </c>
      <c r="CP11" s="294">
        <f>IF(ISNA(VLOOKUP($A11,Old_List_Price!$A$4:$BO$289,CP$2,FALSE)),"",VLOOKUP($A11,Old_List_Price!$A$4:$BO$289,CP$2,FALSE))</f>
        <v>38988</v>
      </c>
      <c r="CQ11" s="295">
        <f t="shared" si="20"/>
        <v>8.4112005418636639E-3</v>
      </c>
      <c r="CR11" s="295">
        <f t="shared" si="21"/>
        <v>8.7010540348361459E-3</v>
      </c>
      <c r="CS11" s="297">
        <f>IF(ISNA(VLOOKUP($A11,Old_List_Price!$A$4:$BO$289,CS$2,FALSE)),"",VLOOKUP($A11,Old_List_Price!$A$4:$BO$289,CS$2,FALSE))</f>
        <v>33402</v>
      </c>
      <c r="CT11" s="297">
        <f>IF(ISNA(VLOOKUP($A11,Old_List_Price!$A$4:$BO$289,CT$2,FALSE)),"",VLOOKUP($A11,Old_List_Price!$A$4:$BO$289,CT$2,FALSE))</f>
        <v>56771.159999999996</v>
      </c>
      <c r="CU11" s="297">
        <f>IF(ISNA(VLOOKUP($A11,Old_List_Price!$A$4:$BO$289,CU$2,FALSE)),"",VLOOKUP($A11,Old_List_Price!$A$4:$BO$289,CU$2,FALSE))</f>
        <v>66789.600000000006</v>
      </c>
      <c r="CV11" s="298">
        <f t="shared" si="22"/>
        <v>6.2730375590503915E-3</v>
      </c>
      <c r="CW11" s="298">
        <f t="shared" si="23"/>
        <v>-4.5802903870333263E-2</v>
      </c>
      <c r="CX11" s="285">
        <f>IF(ISNA(VLOOKUP($A11,Old_List_Price!$A$4:$BO$289,CX$2,FALSE)),"",VLOOKUP($A11,Old_List_Price!$A$4:$BO$289,CX$2,FALSE))</f>
        <v>41482.800000000003</v>
      </c>
      <c r="CY11" s="285">
        <f>IF(ISNA(VLOOKUP($A11,Old_List_Price!$A$4:$BO$289,CY$2,FALSE)),"",VLOOKUP($A11,Old_List_Price!$A$4:$BO$289,CY$2,FALSE))</f>
        <v>77576.100000000006</v>
      </c>
      <c r="CZ11" s="285">
        <f>IF(ISNA(VLOOKUP($A11,Old_List_Price!$A$4:$BO$289,CZ$2,FALSE)),"",VLOOKUP($A11,Old_List_Price!$A$4:$BO$289,CZ$2,FALSE))</f>
        <v>91266</v>
      </c>
      <c r="DA11" s="287">
        <f t="shared" si="24"/>
        <v>0.1117518799167373</v>
      </c>
      <c r="DB11" s="333">
        <f t="shared" si="25"/>
        <v>2.2885956016480944E-2</v>
      </c>
    </row>
    <row r="12" spans="1:106">
      <c r="A12" s="37" t="s">
        <v>265</v>
      </c>
      <c r="B12" s="37" t="s">
        <v>266</v>
      </c>
      <c r="C12" s="38">
        <f>VLOOKUP(LEFT($C$3,2)&amp;$A12,'CS8000-P12_Overview'!$B$14:$X$391,$C$2,0)</f>
        <v>353.78640000000001</v>
      </c>
      <c r="D12" s="38">
        <f>E12*(1-'CS8000-P12_Overview'!$B$3)</f>
        <v>511.22134799999998</v>
      </c>
      <c r="E12" s="38">
        <f>VLOOKUP(LEFT($E$3,2)&amp;$A12,'CS8000-P12_Overview'!$B$14:$X$391,$C$2,0)</f>
        <v>601.43687999999997</v>
      </c>
      <c r="F12" s="39">
        <f>VLOOKUP(LEFT($F$3,2)&amp;$A12,'CS8000-P12_Overview'!$B$14:$X$391,$F$2,0)</f>
        <v>770.05087916666662</v>
      </c>
      <c r="G12" s="39">
        <f>H12*(1-'CS8000-P12_Overview'!$B$3)</f>
        <v>1112.7235203958332</v>
      </c>
      <c r="H12" s="39">
        <f>VLOOKUP(LEFT($H$3,2)&amp;$A12,'CS8000-P12_Overview'!$B$14:$X$391,$F$2,0)</f>
        <v>1309.0864945833332</v>
      </c>
      <c r="I12" s="40">
        <f>VLOOKUP(LEFT($I$3,2)&amp;$A12,'CS8000-P12_Overview'!$B$14:$X$391,$I$2,0)</f>
        <v>510.47090000000003</v>
      </c>
      <c r="J12" s="40">
        <f>K12*(1-'CS8000-P12_Overview'!$B$3)</f>
        <v>781.02047700000003</v>
      </c>
      <c r="K12" s="40">
        <f>VLOOKUP(LEFT($K$3,2)&amp;$A12,'CS8000-P12_Overview'!$B$14:$X$391,$I$2,0)</f>
        <v>918.84762000000001</v>
      </c>
      <c r="L12" s="41">
        <f>VLOOKUP(LEFT($L$3,2)&amp;$A12,'CS8000-P12_Overview'!$B$14:$X$391,$L$2,0)</f>
        <v>1001.2075791666667</v>
      </c>
      <c r="M12" s="41">
        <f>N12*(1-'CS8000-P12_Overview'!$B$3)</f>
        <v>1531.8475961250001</v>
      </c>
      <c r="N12" s="41">
        <f>VLOOKUP(LEFT($N$3,2)&amp;$A12,'CS8000-P12_Overview'!$B$14:$X$391,$L$2,0)</f>
        <v>1802.1736425000001</v>
      </c>
      <c r="O12" s="42">
        <f>VLOOKUP(LEFT($O$3,2)&amp;$A12,'CS8000-P12_Overview'!$B$14:$X$391,$O$2,0)</f>
        <v>593.25419999999997</v>
      </c>
      <c r="P12" s="42">
        <f>Q12*(1-'CS8000-P12_Overview'!$B$3)</f>
        <v>958.10553300000004</v>
      </c>
      <c r="Q12" s="42">
        <f>VLOOKUP(LEFT($Q$3,2)&amp;$A12,'CS8000-P12_Overview'!$B$14:$X$391,$O$2,0)</f>
        <v>1127.18298</v>
      </c>
      <c r="R12" s="43">
        <f>VLOOKUP(LEFT($R$3,2)&amp;$A12,'CS8000-P12_Overview'!$B$14:$X$391,$R$2,0)</f>
        <v>1009.5186791666666</v>
      </c>
      <c r="S12" s="43">
        <f>T12*(1-'CS8000-P12_Overview'!$B$3)</f>
        <v>1630.3726668541667</v>
      </c>
      <c r="T12" s="43">
        <f>VLOOKUP(LEFT($T$3,2)&amp;$A12,'CS8000-P12_Overview'!$B$14:$X$391,$R$2,0)</f>
        <v>1918.0854904166667</v>
      </c>
      <c r="U12" s="39">
        <f>VLOOKUP(LEFT($U$3,2)&amp;$A12,'CS8000-P12_Overview'!$B$14:$X$391,$U$2,0)</f>
        <v>1417.7229958333332</v>
      </c>
      <c r="V12" s="39">
        <f>W12*(1-'CS8000-P12_Overview'!$B$3)</f>
        <v>2410.1290929166667</v>
      </c>
      <c r="W12" s="44">
        <f>VLOOKUP(LEFT($W$3,2)&amp;$A12,'CS8000-P12_Overview'!$B$14:$X$391,$U$2,0)</f>
        <v>2835.4459916666665</v>
      </c>
      <c r="X12" s="33" t="s">
        <v>855</v>
      </c>
      <c r="Y12" s="57">
        <f>VLOOKUP(LEFT($Y$3,2)&amp;$A12,'CS8000-P12_Overview'!$B$14:$X$391,$Y$2,0)</f>
        <v>440.92319999999989</v>
      </c>
      <c r="Z12" s="38">
        <f>AA12*(1-'CS8000-P12_Overview'!$B$3)</f>
        <v>637.13402399999973</v>
      </c>
      <c r="AA12" s="38">
        <f>VLOOKUP(LEFT($AA$3,2)&amp;$A12,'CS8000-P12_Overview'!$B$14:$X$391,$Y$2,0)</f>
        <v>749.56943999999976</v>
      </c>
      <c r="AB12" s="39">
        <f>VLOOKUP(LEFT($AB$3,2)&amp;$A12,'CS8000-P12_Overview'!$B$14:$X$391,$AB$2,0)</f>
        <v>838.15949166666655</v>
      </c>
      <c r="AC12" s="39">
        <f>AD12*(1-'CS8000-P12_Overview'!$B$3)</f>
        <v>1211.140465458333</v>
      </c>
      <c r="AD12" s="39">
        <f>VLOOKUP(LEFT($AD$3,2)&amp;$A12,'CS8000-P12_Overview'!$B$14:$X$391,$AB$2,0)</f>
        <v>1424.871135833333</v>
      </c>
      <c r="AE12" s="40">
        <f>VLOOKUP(LEFT($AE$3,2)&amp;$A12,'CS8000-P12_Overview'!$B$14:$X$391,$AE$2,0)</f>
        <v>597.60720000000015</v>
      </c>
      <c r="AF12" s="40">
        <f>AG12*(1-'CS8000-P12_Overview'!$B$3)</f>
        <v>914.33901600000024</v>
      </c>
      <c r="AG12" s="40">
        <f>VLOOKUP(LEFT($AG$3,2)&amp;$A12,'CS8000-P12_Overview'!$B$14:$X$391,$AE$2,0)</f>
        <v>1075.6929600000003</v>
      </c>
      <c r="AH12" s="41">
        <f>VLOOKUP(LEFT($AH$3,2)&amp;$A12,'CS8000-P12_Overview'!$B$14:$X$391,$AH$2,0)</f>
        <v>1069.3160916666666</v>
      </c>
      <c r="AI12" s="41">
        <f>AJ12*(1-'CS8000-P12_Overview'!$B$3)</f>
        <v>1636.0536202499998</v>
      </c>
      <c r="AJ12" s="41">
        <f>VLOOKUP(LEFT($AJ$3,2)&amp;$A12,'CS8000-P12_Overview'!$B$14:$X$391,$AH$2,0)</f>
        <v>1924.7689649999998</v>
      </c>
      <c r="AK12" s="42">
        <f>VLOOKUP(LEFT($AK$3,2)&amp;$A12,'CS8000-P12_Overview'!$B$14:$X$391,$AK$2,0)</f>
        <v>680.39069999999992</v>
      </c>
      <c r="AL12" s="42">
        <f>AM12*(1-'CS8000-P12_Overview'!$B$3)</f>
        <v>1098.8309804999999</v>
      </c>
      <c r="AM12" s="42">
        <f>VLOOKUP(LEFT($AM$3,2)&amp;$A12,'CS8000-P12_Overview'!$B$14:$X$391,$AK$2,0)</f>
        <v>1292.74233</v>
      </c>
      <c r="AN12" s="43">
        <f>VLOOKUP(LEFT($AN$3,2)&amp;$A12,'CS8000-P12_Overview'!$B$14:$X$391,$AN$2,0)</f>
        <v>1077.6269916666665</v>
      </c>
      <c r="AO12" s="43">
        <f>AP12*(1-'CS8000-P12_Overview'!$B$3)</f>
        <v>1740.3675915416663</v>
      </c>
      <c r="AP12" s="43">
        <f>VLOOKUP(LEFT($AP$3,2)&amp;$A12,'CS8000-P12_Overview'!$B$14:$X$391,$AN$2,0)</f>
        <v>2047.4912841666664</v>
      </c>
      <c r="AQ12" s="39">
        <f>VLOOKUP(LEFT($AQ$3,2)&amp;$A12,'CS8000-P12_Overview'!$B$14:$X$391,$AQ$2,0)</f>
        <v>1485.8316083333334</v>
      </c>
      <c r="AR12" s="39">
        <f>AS12*(1-'CS8000-P12_Overview'!$B$3)</f>
        <v>2525.9137341666669</v>
      </c>
      <c r="AS12" s="44">
        <f>VLOOKUP(LEFT($AS$3,2)&amp;$A12,'CS8000-P12_Overview'!$B$14:$X$391,$AQ$2,0)</f>
        <v>2971.6632166666668</v>
      </c>
      <c r="AU12" s="203">
        <f t="shared" si="8"/>
        <v>13781.951999999999</v>
      </c>
      <c r="AV12" s="196">
        <f t="shared" si="9"/>
        <v>19914.920639999997</v>
      </c>
      <c r="AW12" s="196">
        <f t="shared" si="10"/>
        <v>23429.318399999996</v>
      </c>
      <c r="AX12" s="197">
        <f t="shared" si="10"/>
        <v>28539.134999999998</v>
      </c>
      <c r="AY12" s="197">
        <f t="shared" si="10"/>
        <v>41239.050074999992</v>
      </c>
      <c r="AZ12" s="197">
        <f t="shared" si="10"/>
        <v>48516.52949999999</v>
      </c>
      <c r="BA12" s="198">
        <f t="shared" si="11"/>
        <v>19422.588000000003</v>
      </c>
      <c r="BB12" s="198">
        <f t="shared" si="12"/>
        <v>29716.559640000003</v>
      </c>
      <c r="BC12" s="198">
        <f t="shared" si="13"/>
        <v>34960.6584</v>
      </c>
      <c r="BD12" s="199">
        <f t="shared" si="26"/>
        <v>36860.775000000001</v>
      </c>
      <c r="BE12" s="199">
        <f t="shared" si="27"/>
        <v>56396.985749999993</v>
      </c>
      <c r="BF12" s="199">
        <f t="shared" si="28"/>
        <v>66349.395000000004</v>
      </c>
      <c r="BG12" s="200">
        <f t="shared" si="29"/>
        <v>22402.789199999999</v>
      </c>
      <c r="BH12" s="200">
        <f t="shared" si="30"/>
        <v>36180.504558000001</v>
      </c>
      <c r="BI12" s="200">
        <f t="shared" si="31"/>
        <v>42565.299480000001</v>
      </c>
      <c r="BJ12" s="201">
        <f t="shared" si="32"/>
        <v>37159.972199999997</v>
      </c>
      <c r="BK12" s="201">
        <f t="shared" si="33"/>
        <v>60013.355102999994</v>
      </c>
      <c r="BL12" s="201">
        <f t="shared" si="34"/>
        <v>70603.947180000003</v>
      </c>
      <c r="BM12" s="197">
        <f t="shared" si="35"/>
        <v>51855.331199999993</v>
      </c>
      <c r="BN12" s="197">
        <f t="shared" si="36"/>
        <v>88154.063040000008</v>
      </c>
      <c r="BO12" s="202">
        <f t="shared" si="37"/>
        <v>103710.66239999999</v>
      </c>
      <c r="BQ12" s="274">
        <f>VLOOKUP("HDD"&amp;$A12,'CS8000-P12_Overview'!$B:$X,3,FALSE)</f>
        <v>155.76</v>
      </c>
      <c r="BR12" s="275">
        <f>VLOOKUP("HDD"&amp;$A12,'CS8000-P12_Overview'!$B:$X,4,FALSE)</f>
        <v>186.91200000000001</v>
      </c>
      <c r="BS12" s="276">
        <f>VLOOKUP("HDD"&amp;$A12,'CS8000-P12_Overview'!$B:$X,6,FALSE)</f>
        <v>218.06400000000002</v>
      </c>
      <c r="BT12" s="282">
        <f>IF(ISNA(VLOOKUP($A12,Old_List_Price!$A$4:$BO$289,BT$2,FALSE)),"",VLOOKUP($A12,Old_List_Price!$A$4:$BO$289,BT$2,FALSE))</f>
        <v>14340</v>
      </c>
      <c r="BU12" s="282">
        <f>IF(ISNA(VLOOKUP($A12,Old_List_Price!$A$4:$BO$289,BU$2,FALSE)),"",VLOOKUP($A12,Old_List_Price!$A$4:$BO$289,BU$2,FALSE))</f>
        <v>19492.199999999997</v>
      </c>
      <c r="BV12" s="282">
        <f>IF(ISNA(VLOOKUP($A12,Old_List_Price!$A$4:$BO$289,BV$2,FALSE)),"",VLOOKUP($A12,Old_List_Price!$A$4:$BO$289,BV$2,FALSE))</f>
        <v>22932</v>
      </c>
      <c r="BW12" s="283">
        <f t="shared" si="14"/>
        <v>-4.0491216338585469E-2</v>
      </c>
      <c r="BX12" s="283">
        <f t="shared" si="15"/>
        <v>2.1226328120582311E-2</v>
      </c>
      <c r="BY12" s="285">
        <f>IF(ISNA(VLOOKUP($A12,Old_List_Price!$A$4:$BO$289,BY$2,FALSE)),"",VLOOKUP($A12,Old_List_Price!$A$4:$BO$289,BY$2,FALSE))</f>
        <v>25080</v>
      </c>
      <c r="BZ12" s="285">
        <f>IF(ISNA(VLOOKUP($A12,Old_List_Price!$A$4:$BO$289,BZ$2,FALSE)),"",VLOOKUP($A12,Old_List_Price!$A$4:$BO$289,BZ$2,FALSE))</f>
        <v>36245.699999999997</v>
      </c>
      <c r="CA12" s="285">
        <f>IF(ISNA(VLOOKUP($A12,Old_List_Price!$A$4:$BO$289,CA$2,FALSE)),"",VLOOKUP($A12,Old_List_Price!$A$4:$BO$289,CA$2,FALSE))</f>
        <v>42642</v>
      </c>
      <c r="CB12" s="287">
        <f t="shared" si="38"/>
        <v>0.1212067219276267</v>
      </c>
      <c r="CC12" s="287">
        <f t="shared" si="39"/>
        <v>0.12108305273566591</v>
      </c>
      <c r="CD12" s="288">
        <f>IF(ISNA(VLOOKUP($A12,Old_List_Price!$A$4:$BO$289,CD$2,FALSE)),"",VLOOKUP($A12,Old_List_Price!$A$4:$BO$289,CD$2,FALSE))</f>
        <v>20100</v>
      </c>
      <c r="CE12" s="288">
        <f>IF(ISNA(VLOOKUP($A12,Old_List_Price!$A$4:$BO$289,CE$2,FALSE)),"",VLOOKUP($A12,Old_List_Price!$A$4:$BO$289,CE$2,FALSE))</f>
        <v>30738.719999999998</v>
      </c>
      <c r="CF12" s="288">
        <f>IF(ISNA(VLOOKUP($A12,Old_List_Price!$A$4:$BO$289,CF$2,FALSE)),"",VLOOKUP($A12,Old_List_Price!$A$4:$BO$289,CF$2,FALSE))</f>
        <v>36163.199999999997</v>
      </c>
      <c r="CG12" s="289">
        <f t="shared" si="6"/>
        <v>-3.4877535372731819E-2</v>
      </c>
      <c r="CH12" s="289">
        <f t="shared" si="7"/>
        <v>-3.4396995223636775E-2</v>
      </c>
      <c r="CI12" s="291">
        <f>IF(ISNA(VLOOKUP($A12,Old_List_Price!$A$4:$BO$289,CI$2,FALSE)),"",VLOOKUP($A12,Old_List_Price!$A$4:$BO$289,CI$2,FALSE))</f>
        <v>34800</v>
      </c>
      <c r="CJ12" s="291">
        <f>IF(ISNA(VLOOKUP($A12,Old_List_Price!$A$4:$BO$289,CJ$2,FALSE)),"",VLOOKUP($A12,Old_List_Price!$A$4:$BO$289,CJ$2,FALSE))</f>
        <v>53244</v>
      </c>
      <c r="CK12" s="291">
        <f>IF(ISNA(VLOOKUP($A12,Old_List_Price!$A$4:$BO$289,CK$2,FALSE)),"",VLOOKUP($A12,Old_List_Price!$A$4:$BO$289,CK$2,FALSE))</f>
        <v>62640</v>
      </c>
      <c r="CL12" s="292">
        <f t="shared" si="18"/>
        <v>5.5906990561104625E-2</v>
      </c>
      <c r="CM12" s="292">
        <f t="shared" si="19"/>
        <v>5.5906990561104646E-2</v>
      </c>
      <c r="CN12" s="294">
        <f>IF(ISNA(VLOOKUP($A12,Old_List_Price!$A$4:$BO$289,CN$2,FALSE)),"",VLOOKUP($A12,Old_List_Price!$A$4:$BO$289,CN$2,FALSE))</f>
        <v>22092</v>
      </c>
      <c r="CO12" s="294">
        <f>IF(ISNA(VLOOKUP($A12,Old_List_Price!$A$4:$BO$289,CO$2,FALSE)),"",VLOOKUP($A12,Old_List_Price!$A$4:$BO$289,CO$2,FALSE))</f>
        <v>35674.5</v>
      </c>
      <c r="CP12" s="294">
        <f>IF(ISNA(VLOOKUP($A12,Old_List_Price!$A$4:$BO$289,CP$2,FALSE)),"",VLOOKUP($A12,Old_List_Price!$A$4:$BO$289,CP$2,FALSE))</f>
        <v>41970</v>
      </c>
      <c r="CQ12" s="295">
        <f t="shared" si="20"/>
        <v>1.3872790447003772E-2</v>
      </c>
      <c r="CR12" s="295">
        <f t="shared" si="21"/>
        <v>1.3985558360272142E-2</v>
      </c>
      <c r="CS12" s="297">
        <f>IF(ISNA(VLOOKUP($A12,Old_List_Price!$A$4:$BO$289,CS$2,FALSE)),"",VLOOKUP($A12,Old_List_Price!$A$4:$BO$289,CS$2,FALSE))</f>
        <v>35916</v>
      </c>
      <c r="CT12" s="297">
        <f>IF(ISNA(VLOOKUP($A12,Old_List_Price!$A$4:$BO$289,CT$2,FALSE)),"",VLOOKUP($A12,Old_List_Price!$A$4:$BO$289,CT$2,FALSE))</f>
        <v>61057.200000000004</v>
      </c>
      <c r="CU12" s="297">
        <f>IF(ISNA(VLOOKUP($A12,Old_List_Price!$A$4:$BO$289,CU$2,FALSE)),"",VLOOKUP($A12,Old_List_Price!$A$4:$BO$289,CU$2,FALSE))</f>
        <v>71832</v>
      </c>
      <c r="CV12" s="298">
        <f t="shared" si="22"/>
        <v>3.3476133763092442E-2</v>
      </c>
      <c r="CW12" s="298">
        <f t="shared" si="23"/>
        <v>-1.7393543407270975E-2</v>
      </c>
      <c r="CX12" s="285">
        <f>IF(ISNA(VLOOKUP($A12,Old_List_Price!$A$4:$BO$289,CX$2,FALSE)),"",VLOOKUP($A12,Old_List_Price!$A$4:$BO$289,CX$2,FALSE))</f>
        <v>44112</v>
      </c>
      <c r="CY12" s="285">
        <f>IF(ISNA(VLOOKUP($A12,Old_List_Price!$A$4:$BO$289,CY$2,FALSE)),"",VLOOKUP($A12,Old_List_Price!$A$4:$BO$289,CY$2,FALSE))</f>
        <v>82477.2</v>
      </c>
      <c r="CZ12" s="285">
        <f>IF(ISNA(VLOOKUP($A12,Old_List_Price!$A$4:$BO$289,CZ$2,FALSE)),"",VLOOKUP($A12,Old_List_Price!$A$4:$BO$289,CZ$2,FALSE))</f>
        <v>97032</v>
      </c>
      <c r="DA12" s="287">
        <f t="shared" si="24"/>
        <v>0.1493256531355448</v>
      </c>
      <c r="DB12" s="333">
        <f t="shared" si="25"/>
        <v>6.439706627502928E-2</v>
      </c>
    </row>
    <row r="13" spans="1:106">
      <c r="A13" s="37" t="s">
        <v>267</v>
      </c>
      <c r="B13" s="37" t="s">
        <v>268</v>
      </c>
      <c r="C13" s="38">
        <f>VLOOKUP(LEFT($C$3,2)&amp;LEFT($A13,7),'CS8000-P12_Overview'!$B$14:$X$391,$C$2,0)</f>
        <v>0.21149999999999999</v>
      </c>
      <c r="D13" s="38">
        <f>E13*(1-'CS8000-P12_Overview'!$B$3)</f>
        <v>0.30561749999999999</v>
      </c>
      <c r="E13" s="38">
        <f>VLOOKUP(LEFT($E$3,2)&amp;LEFT($A13,7),'CS8000-P12_Overview'!$B$14:$X$391,$C$2,0)</f>
        <v>0.35954999999999998</v>
      </c>
      <c r="F13" s="39">
        <f>VLOOKUP(LEFT($F$3,2)&amp;LEFT($A13,7),'CS8000-P12_Overview'!$B$14:$X$391,$F$2,0)</f>
        <v>0.21149999999999999</v>
      </c>
      <c r="G13" s="39">
        <f>H13*(1-'CS8000-P12_Overview'!$B$3)</f>
        <v>0.30561749999999999</v>
      </c>
      <c r="H13" s="39">
        <f>VLOOKUP(LEFT($H$3,2)&amp;LEFT($A13,7),'CS8000-P12_Overview'!$B$14:$X$391,$F$2,0)</f>
        <v>0.35954999999999998</v>
      </c>
      <c r="I13" s="40">
        <f>VLOOKUP(LEFT($I$3,2)&amp;LEFT($A13,7),'CS8000-P12_Overview'!$B$14:$X$391,$I$2,0)</f>
        <v>1.4332</v>
      </c>
      <c r="J13" s="40">
        <f>K13*(1-'CS8000-P12_Overview'!$B$3)</f>
        <v>2.192796</v>
      </c>
      <c r="K13" s="40">
        <f>VLOOKUP(LEFT($K$3,2)&amp;LEFT($A13,7),'CS8000-P12_Overview'!$B$14:$X$391,$I$2,0)</f>
        <v>2.5797600000000003</v>
      </c>
      <c r="L13" s="41">
        <f>VLOOKUP(LEFT($L$3,2)&amp;LEFT($A13,7),'CS8000-P12_Overview'!$B$14:$X$391,$L$2,0)</f>
        <v>0.85809999999999997</v>
      </c>
      <c r="M13" s="41">
        <f>N13*(1-'CS8000-P12_Overview'!$B$3)</f>
        <v>1.3128929999999999</v>
      </c>
      <c r="N13" s="41">
        <f>VLOOKUP(LEFT($N$3,2)&amp;LEFT($A13,7),'CS8000-P12_Overview'!$B$14:$X$391,$L$2,0)</f>
        <v>1.5445799999999998</v>
      </c>
      <c r="O13" s="42">
        <f>VLOOKUP(LEFT($O$3,2)&amp;LEFT($A13,7),'CS8000-P12_Overview'!$B$14:$X$391,$O$2,0)</f>
        <v>1.0051000000000001</v>
      </c>
      <c r="P13" s="42">
        <f>Q13*(1-'CS8000-P12_Overview'!$B$3)</f>
        <v>1.6232365000000002</v>
      </c>
      <c r="Q13" s="42">
        <f>VLOOKUP(LEFT($Q$3,2)&amp;LEFT($A13,7),'CS8000-P12_Overview'!$B$14:$X$391,$O$2,0)</f>
        <v>1.9096900000000003</v>
      </c>
      <c r="R13" s="43">
        <f>VLOOKUP(LEFT($R$3,2)&amp;LEFT($A13,7),'CS8000-P12_Overview'!$B$14:$X$391,$R$2,0)</f>
        <v>1.0051000000000001</v>
      </c>
      <c r="S13" s="43">
        <f>T13*(1-'CS8000-P12_Overview'!$B$3)</f>
        <v>1.6232365000000002</v>
      </c>
      <c r="T13" s="43">
        <f>VLOOKUP(LEFT($T$3,2)&amp;LEFT($A13,7),'CS8000-P12_Overview'!$B$14:$X$391,$R$2,0)</f>
        <v>1.9096900000000003</v>
      </c>
      <c r="U13" s="39">
        <f>VLOOKUP(LEFT($U$3,2)&amp;LEFT($A13,7),'CS8000-P12_Overview'!$B$14:$X$391,$U$2,0)</f>
        <v>1.6665000000000001</v>
      </c>
      <c r="V13" s="39">
        <f>W13*(1-'CS8000-P12_Overview'!$B$3)</f>
        <v>2.8330500000000001</v>
      </c>
      <c r="W13" s="44">
        <f>VLOOKUP(LEFT($W$3,2)&amp;LEFT($A13,7),'CS8000-P12_Overview'!$B$14:$X$391,$U$2,0)</f>
        <v>3.3330000000000002</v>
      </c>
      <c r="X13" s="33" t="s">
        <v>855</v>
      </c>
      <c r="Y13" s="57">
        <f>VLOOKUP(LEFT($Y$3,2)&amp;LEFT($A13,7),'CS8000-P12_Overview'!$B$14:$X$391,$Y$2,0)</f>
        <v>3.3102</v>
      </c>
      <c r="Z13" s="38">
        <f>AA13*(1-'CS8000-P12_Overview'!$B$3)</f>
        <v>4.783239</v>
      </c>
      <c r="AA13" s="38">
        <f>VLOOKUP(LEFT($AA$3,2)&amp;LEFT($A13,7),'CS8000-P12_Overview'!$B$14:$X$391,$Y$2,0)</f>
        <v>5.6273400000000002</v>
      </c>
      <c r="AB13" s="39">
        <f>VLOOKUP(LEFT($AB$3,2)&amp;LEFT($A13,7),'CS8000-P12_Overview'!$B$14:$X$391,$AB$2,0)</f>
        <v>3.3102</v>
      </c>
      <c r="AC13" s="39">
        <f>AD13*(1-'CS8000-P12_Overview'!$B$3)</f>
        <v>4.783239</v>
      </c>
      <c r="AD13" s="39">
        <f>VLOOKUP(LEFT($AD$3,2)&amp;LEFT($A13,7),'CS8000-P12_Overview'!$B$14:$X$391,$AB$2,0)</f>
        <v>5.6273400000000002</v>
      </c>
      <c r="AE13" s="40">
        <f>VLOOKUP(LEFT($AE$3,2)&amp;LEFT($A13,7),'CS8000-P12_Overview'!$B$14:$X$391,$AE$2,0)</f>
        <v>4.5317999999999996</v>
      </c>
      <c r="AF13" s="40">
        <f>AG13*(1-'CS8000-P12_Overview'!$B$3)</f>
        <v>6.9336539999999998</v>
      </c>
      <c r="AG13" s="40">
        <f>VLOOKUP(LEFT($AG$3,2)&amp;LEFT($A13,7),'CS8000-P12_Overview'!$B$14:$X$391,$AE$2,0)</f>
        <v>8.1572399999999998</v>
      </c>
      <c r="AH13" s="41">
        <f>VLOOKUP(LEFT($AH$3,2)&amp;LEFT($A13,7),'CS8000-P12_Overview'!$B$14:$X$391,$AH$2,0)</f>
        <v>3.9567000000000001</v>
      </c>
      <c r="AI13" s="41">
        <f>AJ13*(1-'CS8000-P12_Overview'!$B$3)</f>
        <v>6.0537510000000001</v>
      </c>
      <c r="AJ13" s="41">
        <f>VLOOKUP(LEFT($AJ$3,2)&amp;LEFT($A13,7),'CS8000-P12_Overview'!$B$14:$X$391,$AH$2,0)</f>
        <v>7.1220600000000003</v>
      </c>
      <c r="AK13" s="42">
        <f>VLOOKUP(LEFT($AK$3,2)&amp;LEFT($A13,7),'CS8000-P12_Overview'!$B$14:$X$391,$AK$2,0)</f>
        <v>4.1036999999999999</v>
      </c>
      <c r="AL13" s="42">
        <f>AM13*(1-'CS8000-P12_Overview'!$B$3)</f>
        <v>6.6274754999999992</v>
      </c>
      <c r="AM13" s="42">
        <f>VLOOKUP(LEFT($AM$3,2)&amp;LEFT($A13,7),'CS8000-P12_Overview'!$B$14:$X$391,$AK$2,0)</f>
        <v>7.7970299999999995</v>
      </c>
      <c r="AN13" s="43">
        <f>VLOOKUP(LEFT($AN$3,2)&amp;LEFT($A13,7),'CS8000-P12_Overview'!$B$14:$X$391,$AN$2,0)</f>
        <v>4.1036999999999999</v>
      </c>
      <c r="AO13" s="43">
        <f>AP13*(1-'CS8000-P12_Overview'!$B$3)</f>
        <v>6.6274754999999992</v>
      </c>
      <c r="AP13" s="43">
        <f>VLOOKUP(LEFT($AP$3,2)&amp;LEFT($A13,7),'CS8000-P12_Overview'!$B$14:$X$391,$AN$2,0)</f>
        <v>7.7970299999999995</v>
      </c>
      <c r="AQ13" s="39">
        <f>VLOOKUP(LEFT($AQ$3,2)&amp;LEFT($A13,7),'CS8000-P12_Overview'!$B$14:$X$391,$AQ$2,0)</f>
        <v>4.7652000000000001</v>
      </c>
      <c r="AR13" s="39">
        <f>AS13*(1-'CS8000-P12_Overview'!$B$3)</f>
        <v>8.1008399999999998</v>
      </c>
      <c r="AS13" s="44">
        <f>VLOOKUP(LEFT($AS$3,2)&amp;LEFT($A13,7),'CS8000-P12_Overview'!$B$14:$X$391,$AQ$2,0)</f>
        <v>9.5304000000000002</v>
      </c>
      <c r="AU13" s="203">
        <f t="shared" si="8"/>
        <v>44.798400000000001</v>
      </c>
      <c r="AV13" s="196">
        <f t="shared" si="9"/>
        <v>64.733688000000001</v>
      </c>
      <c r="AW13" s="196">
        <f t="shared" si="10"/>
        <v>76.15728</v>
      </c>
      <c r="AX13" s="197">
        <f t="shared" si="10"/>
        <v>44.798400000000001</v>
      </c>
      <c r="AY13" s="197">
        <f t="shared" si="10"/>
        <v>64.733688000000001</v>
      </c>
      <c r="AZ13" s="197">
        <f t="shared" si="10"/>
        <v>76.15728</v>
      </c>
      <c r="BA13" s="198">
        <f t="shared" si="11"/>
        <v>88.778399999999991</v>
      </c>
      <c r="BB13" s="198">
        <f t="shared" si="12"/>
        <v>135.830952</v>
      </c>
      <c r="BC13" s="198">
        <f t="shared" si="13"/>
        <v>159.80112</v>
      </c>
      <c r="BD13" s="199">
        <f t="shared" si="26"/>
        <v>68.07480000000001</v>
      </c>
      <c r="BE13" s="199">
        <f t="shared" si="27"/>
        <v>104.15444400000001</v>
      </c>
      <c r="BF13" s="199">
        <f t="shared" si="28"/>
        <v>122.53464</v>
      </c>
      <c r="BG13" s="200">
        <f t="shared" si="29"/>
        <v>73.366799999999998</v>
      </c>
      <c r="BH13" s="200">
        <f t="shared" si="30"/>
        <v>118.487382</v>
      </c>
      <c r="BI13" s="200">
        <f t="shared" si="31"/>
        <v>139.39691999999999</v>
      </c>
      <c r="BJ13" s="201">
        <f t="shared" si="32"/>
        <v>73.366799999999998</v>
      </c>
      <c r="BK13" s="201">
        <f t="shared" si="33"/>
        <v>118.487382</v>
      </c>
      <c r="BL13" s="201">
        <f t="shared" si="34"/>
        <v>139.39691999999999</v>
      </c>
      <c r="BM13" s="197">
        <f t="shared" si="35"/>
        <v>97.178400000000011</v>
      </c>
      <c r="BN13" s="197">
        <f t="shared" si="36"/>
        <v>165.20328000000001</v>
      </c>
      <c r="BO13" s="202">
        <f t="shared" si="37"/>
        <v>194.35680000000002</v>
      </c>
      <c r="BQ13" s="274"/>
      <c r="BR13" s="275"/>
      <c r="BS13" s="276"/>
      <c r="BT13" s="282">
        <f>IF(ISNA(VLOOKUP($A13,Old_List_Price!$A$4:$BO$289,BT$2,FALSE)),"",VLOOKUP($A13,Old_List_Price!$A$4:$BO$289,BT$2,FALSE))</f>
        <v>66.72</v>
      </c>
      <c r="BU13" s="282">
        <f>IF(ISNA(VLOOKUP($A13,Old_List_Price!$A$4:$BO$289,BU$2,FALSE)),"",VLOOKUP($A13,Old_List_Price!$A$4:$BO$289,BU$2,FALSE))</f>
        <v>90.269999999999982</v>
      </c>
      <c r="BV13" s="282">
        <f>IF(ISNA(VLOOKUP($A13,Old_List_Price!$A$4:$BO$289,BV$2,FALSE)),"",VLOOKUP($A13,Old_List_Price!$A$4:$BO$289,BV$2,FALSE))</f>
        <v>106.19999999999999</v>
      </c>
      <c r="BW13" s="283">
        <f t="shared" si="14"/>
        <v>-0.48933890496089139</v>
      </c>
      <c r="BX13" s="283">
        <f t="shared" si="15"/>
        <v>-0.39448257605838849</v>
      </c>
      <c r="BY13" s="285">
        <f>IF(ISNA(VLOOKUP($A13,Old_List_Price!$A$4:$BO$289,BY$2,FALSE)),"",VLOOKUP($A13,Old_List_Price!$A$4:$BO$289,BY$2,FALSE))</f>
        <v>66.72</v>
      </c>
      <c r="BZ13" s="285">
        <f>IF(ISNA(VLOOKUP($A13,Old_List_Price!$A$4:$BO$289,BZ$2,FALSE)),"",VLOOKUP($A13,Old_List_Price!$A$4:$BO$289,BZ$2,FALSE))</f>
        <v>95.88000000000001</v>
      </c>
      <c r="CA13" s="285">
        <f>IF(ISNA(VLOOKUP($A13,Old_List_Price!$A$4:$BO$289,CA$2,FALSE)),"",VLOOKUP($A13,Old_List_Price!$A$4:$BO$289,CA$2,FALSE))</f>
        <v>112.80000000000001</v>
      </c>
      <c r="CB13" s="287">
        <f t="shared" si="38"/>
        <v>-0.48933890496089139</v>
      </c>
      <c r="CC13" s="287">
        <f t="shared" si="39"/>
        <v>-0.48114533502246942</v>
      </c>
      <c r="CD13" s="288">
        <f>IF(ISNA(VLOOKUP($A13,Old_List_Price!$A$4:$BO$289,CD$2,FALSE)),"",VLOOKUP($A13,Old_List_Price!$A$4:$BO$289,CD$2,FALSE))</f>
        <v>105.47999999999999</v>
      </c>
      <c r="CE13" s="288">
        <f>IF(ISNA(VLOOKUP($A13,Old_List_Price!$A$4:$BO$289,CE$2,FALSE)),"",VLOOKUP($A13,Old_List_Price!$A$4:$BO$289,CE$2,FALSE))</f>
        <v>161.15999999999997</v>
      </c>
      <c r="CF13" s="288">
        <f>IF(ISNA(VLOOKUP($A13,Old_List_Price!$A$4:$BO$289,CF$2,FALSE)),"",VLOOKUP($A13,Old_List_Price!$A$4:$BO$289,CF$2,FALSE))</f>
        <v>189.59999999999997</v>
      </c>
      <c r="CG13" s="289">
        <f t="shared" si="6"/>
        <v>-0.18812684166418861</v>
      </c>
      <c r="CH13" s="289">
        <f t="shared" si="7"/>
        <v>-0.18647478816168478</v>
      </c>
      <c r="CI13" s="291">
        <f>IF(ISNA(VLOOKUP($A13,Old_List_Price!$A$4:$BO$289,CI$2,FALSE)),"",VLOOKUP($A13,Old_List_Price!$A$4:$BO$289,CI$2,FALSE))</f>
        <v>105.47999999999999</v>
      </c>
      <c r="CJ13" s="291">
        <f>IF(ISNA(VLOOKUP($A13,Old_List_Price!$A$4:$BO$289,CJ$2,FALSE)),"",VLOOKUP($A13,Old_List_Price!$A$4:$BO$289,CJ$2,FALSE))</f>
        <v>161.36399999999998</v>
      </c>
      <c r="CK13" s="291">
        <f>IF(ISNA(VLOOKUP($A13,Old_List_Price!$A$4:$BO$289,CK$2,FALSE)),"",VLOOKUP($A13,Old_List_Price!$A$4:$BO$289,CK$2,FALSE))</f>
        <v>189.83999999999997</v>
      </c>
      <c r="CL13" s="292">
        <f t="shared" si="18"/>
        <v>-0.54947205133176991</v>
      </c>
      <c r="CM13" s="292">
        <f t="shared" si="19"/>
        <v>-0.54927618834967795</v>
      </c>
      <c r="CN13" s="294">
        <f>IF(ISNA(VLOOKUP($A13,Old_List_Price!$A$4:$BO$289,CN$2,FALSE)),"",VLOOKUP($A13,Old_List_Price!$A$4:$BO$289,CN$2,FALSE))</f>
        <v>125.76</v>
      </c>
      <c r="CO13" s="294">
        <f>IF(ISNA(VLOOKUP($A13,Old_List_Price!$A$4:$BO$289,CO$2,FALSE)),"",VLOOKUP($A13,Old_List_Price!$A$4:$BO$289,CO$2,FALSE))</f>
        <v>202.98</v>
      </c>
      <c r="CP13" s="294">
        <f>IF(ISNA(VLOOKUP($A13,Old_List_Price!$A$4:$BO$289,CP$2,FALSE)),"",VLOOKUP($A13,Old_List_Price!$A$4:$BO$289,CP$2,FALSE))</f>
        <v>238.79999999999998</v>
      </c>
      <c r="CQ13" s="295">
        <f t="shared" si="20"/>
        <v>-0.71412682575769981</v>
      </c>
      <c r="CR13" s="295">
        <f t="shared" si="21"/>
        <v>-0.71309380436813086</v>
      </c>
      <c r="CS13" s="297">
        <f>IF(ISNA(VLOOKUP($A13,Old_List_Price!$A$4:$BO$289,CS$2,FALSE)),"",VLOOKUP($A13,Old_List_Price!$A$4:$BO$289,CS$2,FALSE))</f>
        <v>136.80000000000001</v>
      </c>
      <c r="CT13" s="297">
        <f>IF(ISNA(VLOOKUP($A13,Old_List_Price!$A$4:$BO$289,CT$2,FALSE)),"",VLOOKUP($A13,Old_List_Price!$A$4:$BO$289,CT$2,FALSE))</f>
        <v>232.45799999999997</v>
      </c>
      <c r="CU13" s="297">
        <f>IF(ISNA(VLOOKUP($A13,Old_List_Price!$A$4:$BO$289,CU$2,FALSE)),"",VLOOKUP($A13,Old_List_Price!$A$4:$BO$289,CU$2,FALSE))</f>
        <v>273.48</v>
      </c>
      <c r="CV13" s="298">
        <f t="shared" si="22"/>
        <v>-0.86460360817154369</v>
      </c>
      <c r="CW13" s="298">
        <f t="shared" si="23"/>
        <v>-0.96187978902259841</v>
      </c>
      <c r="CX13" s="285">
        <f>IF(ISNA(VLOOKUP($A13,Old_List_Price!$A$4:$BO$289,CX$2,FALSE)),"",VLOOKUP($A13,Old_List_Price!$A$4:$BO$289,CX$2,FALSE))</f>
        <v>151.56</v>
      </c>
      <c r="CY13" s="285">
        <f>IF(ISNA(VLOOKUP($A13,Old_List_Price!$A$4:$BO$289,CY$2,FALSE)),"",VLOOKUP($A13,Old_List_Price!$A$4:$BO$289,CY$2,FALSE))</f>
        <v>283.25400000000002</v>
      </c>
      <c r="CZ13" s="285">
        <f>IF(ISNA(VLOOKUP($A13,Old_List_Price!$A$4:$BO$289,CZ$2,FALSE)),"",VLOOKUP($A13,Old_List_Price!$A$4:$BO$289,CZ$2,FALSE))</f>
        <v>333.24</v>
      </c>
      <c r="DA13" s="287">
        <f t="shared" si="24"/>
        <v>-0.55960583833444455</v>
      </c>
      <c r="DB13" s="333">
        <f t="shared" si="25"/>
        <v>-0.7145785483193795</v>
      </c>
    </row>
    <row r="14" spans="1:106">
      <c r="A14" s="37" t="s">
        <v>269</v>
      </c>
      <c r="B14" s="37" t="s">
        <v>268</v>
      </c>
      <c r="C14" s="38">
        <f>VLOOKUP(LEFT($C$3,2)&amp;LEFT($A14,7),'CS8000-P12_Overview'!$B$14:$X$391,$C$2,0)</f>
        <v>0.21149999999999999</v>
      </c>
      <c r="D14" s="38">
        <f>E14*(1-'CS8000-P12_Overview'!$B$3)</f>
        <v>0.30561749999999999</v>
      </c>
      <c r="E14" s="38">
        <f>VLOOKUP(LEFT($E$3,2)&amp;LEFT($A14,7),'CS8000-P12_Overview'!$B$14:$X$391,$C$2,0)</f>
        <v>0.35954999999999998</v>
      </c>
      <c r="F14" s="39">
        <f>VLOOKUP(LEFT($F$3,2)&amp;LEFT($A14,7),'CS8000-P12_Overview'!$B$14:$X$391,$F$2,0)</f>
        <v>0.21149999999999999</v>
      </c>
      <c r="G14" s="39">
        <f>H14*(1-'CS8000-P12_Overview'!$B$3)</f>
        <v>0.30561749999999999</v>
      </c>
      <c r="H14" s="39">
        <f>VLOOKUP(LEFT($H$3,2)&amp;LEFT($A14,7),'CS8000-P12_Overview'!$B$14:$X$391,$F$2,0)</f>
        <v>0.35954999999999998</v>
      </c>
      <c r="I14" s="40">
        <f>VLOOKUP(LEFT($I$3,2)&amp;LEFT($A14,7),'CS8000-P12_Overview'!$B$14:$X$391,$I$2,0)</f>
        <v>1.4332</v>
      </c>
      <c r="J14" s="40">
        <f>K14*(1-'CS8000-P12_Overview'!$B$3)</f>
        <v>2.192796</v>
      </c>
      <c r="K14" s="40">
        <f>VLOOKUP(LEFT($K$3,2)&amp;LEFT($A14,7),'CS8000-P12_Overview'!$B$14:$X$391,$I$2,0)</f>
        <v>2.5797600000000003</v>
      </c>
      <c r="L14" s="41">
        <f>VLOOKUP(LEFT($L$3,2)&amp;LEFT($A14,7),'CS8000-P12_Overview'!$B$14:$X$391,$L$2,0)</f>
        <v>0.85809999999999997</v>
      </c>
      <c r="M14" s="41">
        <f>N14*(1-'CS8000-P12_Overview'!$B$3)</f>
        <v>1.3128929999999999</v>
      </c>
      <c r="N14" s="41">
        <f>VLOOKUP(LEFT($N$3,2)&amp;LEFT($A14,7),'CS8000-P12_Overview'!$B$14:$X$391,$L$2,0)</f>
        <v>1.5445799999999998</v>
      </c>
      <c r="O14" s="42">
        <f>VLOOKUP(LEFT($O$3,2)&amp;LEFT($A14,7),'CS8000-P12_Overview'!$B$14:$X$391,$O$2,0)</f>
        <v>1.0051000000000001</v>
      </c>
      <c r="P14" s="42">
        <f>Q14*(1-'CS8000-P12_Overview'!$B$3)</f>
        <v>1.6232365000000002</v>
      </c>
      <c r="Q14" s="42">
        <f>VLOOKUP(LEFT($Q$3,2)&amp;LEFT($A14,7),'CS8000-P12_Overview'!$B$14:$X$391,$O$2,0)</f>
        <v>1.9096900000000003</v>
      </c>
      <c r="R14" s="43">
        <f>VLOOKUP(LEFT($R$3,2)&amp;LEFT($A14,7),'CS8000-P12_Overview'!$B$14:$X$391,$R$2,0)</f>
        <v>1.0051000000000001</v>
      </c>
      <c r="S14" s="43">
        <f>T14*(1-'CS8000-P12_Overview'!$B$3)</f>
        <v>1.6232365000000002</v>
      </c>
      <c r="T14" s="43">
        <f>VLOOKUP(LEFT($T$3,2)&amp;LEFT($A14,7),'CS8000-P12_Overview'!$B$14:$X$391,$R$2,0)</f>
        <v>1.9096900000000003</v>
      </c>
      <c r="U14" s="39">
        <f>VLOOKUP(LEFT($U$3,2)&amp;LEFT($A14,7),'CS8000-P12_Overview'!$B$14:$X$391,$U$2,0)</f>
        <v>1.6665000000000001</v>
      </c>
      <c r="V14" s="39">
        <f>W14*(1-'CS8000-P12_Overview'!$B$3)</f>
        <v>2.8330500000000001</v>
      </c>
      <c r="W14" s="44">
        <f>VLOOKUP(LEFT($W$3,2)&amp;LEFT($A14,7),'CS8000-P12_Overview'!$B$14:$X$391,$U$2,0)</f>
        <v>3.3330000000000002</v>
      </c>
      <c r="X14" s="33" t="s">
        <v>855</v>
      </c>
      <c r="Y14" s="57">
        <f>VLOOKUP(LEFT($Y$3,2)&amp;LEFT($A14,7),'CS8000-P12_Overview'!$B$14:$X$391,$Y$2,0)</f>
        <v>3.3102</v>
      </c>
      <c r="Z14" s="38">
        <f>AA14*(1-'CS8000-P12_Overview'!$B$3)</f>
        <v>4.783239</v>
      </c>
      <c r="AA14" s="38">
        <f>VLOOKUP(LEFT($AA$3,2)&amp;LEFT($A14,7),'CS8000-P12_Overview'!$B$14:$X$391,$Y$2,0)</f>
        <v>5.6273400000000002</v>
      </c>
      <c r="AB14" s="39">
        <f>VLOOKUP(LEFT($AB$3,2)&amp;LEFT($A14,7),'CS8000-P12_Overview'!$B$14:$X$391,$AB$2,0)</f>
        <v>3.3102</v>
      </c>
      <c r="AC14" s="39">
        <f>AD14*(1-'CS8000-P12_Overview'!$B$3)</f>
        <v>4.783239</v>
      </c>
      <c r="AD14" s="39">
        <f>VLOOKUP(LEFT($AD$3,2)&amp;LEFT($A14,7),'CS8000-P12_Overview'!$B$14:$X$391,$AB$2,0)</f>
        <v>5.6273400000000002</v>
      </c>
      <c r="AE14" s="40">
        <f>VLOOKUP(LEFT($AE$3,2)&amp;LEFT($A14,7),'CS8000-P12_Overview'!$B$14:$X$391,$AE$2,0)</f>
        <v>4.5317999999999996</v>
      </c>
      <c r="AF14" s="40">
        <f>AG14*(1-'CS8000-P12_Overview'!$B$3)</f>
        <v>6.9336539999999998</v>
      </c>
      <c r="AG14" s="40">
        <f>VLOOKUP(LEFT($AG$3,2)&amp;LEFT($A14,7),'CS8000-P12_Overview'!$B$14:$X$391,$AE$2,0)</f>
        <v>8.1572399999999998</v>
      </c>
      <c r="AH14" s="41">
        <f>VLOOKUP(LEFT($AH$3,2)&amp;LEFT($A14,7),'CS8000-P12_Overview'!$B$14:$X$391,$AH$2,0)</f>
        <v>3.9567000000000001</v>
      </c>
      <c r="AI14" s="41">
        <f>AJ14*(1-'CS8000-P12_Overview'!$B$3)</f>
        <v>6.0537510000000001</v>
      </c>
      <c r="AJ14" s="41">
        <f>VLOOKUP(LEFT($AJ$3,2)&amp;LEFT($A14,7),'CS8000-P12_Overview'!$B$14:$X$391,$AH$2,0)</f>
        <v>7.1220600000000003</v>
      </c>
      <c r="AK14" s="42">
        <f>VLOOKUP(LEFT($AK$3,2)&amp;LEFT($A14,7),'CS8000-P12_Overview'!$B$14:$X$391,$AK$2,0)</f>
        <v>4.1036999999999999</v>
      </c>
      <c r="AL14" s="42">
        <f>AM14*(1-'CS8000-P12_Overview'!$B$3)</f>
        <v>6.6274754999999992</v>
      </c>
      <c r="AM14" s="42">
        <f>VLOOKUP(LEFT($AM$3,2)&amp;LEFT($A14,7),'CS8000-P12_Overview'!$B$14:$X$391,$AK$2,0)</f>
        <v>7.7970299999999995</v>
      </c>
      <c r="AN14" s="43">
        <f>VLOOKUP(LEFT($AN$3,2)&amp;LEFT($A14,7),'CS8000-P12_Overview'!$B$14:$X$391,$AN$2,0)</f>
        <v>4.1036999999999999</v>
      </c>
      <c r="AO14" s="43">
        <f>AP14*(1-'CS8000-P12_Overview'!$B$3)</f>
        <v>6.6274754999999992</v>
      </c>
      <c r="AP14" s="43">
        <f>VLOOKUP(LEFT($AP$3,2)&amp;LEFT($A14,7),'CS8000-P12_Overview'!$B$14:$X$391,$AN$2,0)</f>
        <v>7.7970299999999995</v>
      </c>
      <c r="AQ14" s="39">
        <f>VLOOKUP(LEFT($AQ$3,2)&amp;LEFT($A14,7),'CS8000-P12_Overview'!$B$14:$X$391,$AQ$2,0)</f>
        <v>4.7652000000000001</v>
      </c>
      <c r="AR14" s="39">
        <f>AS14*(1-'CS8000-P12_Overview'!$B$3)</f>
        <v>8.1008399999999998</v>
      </c>
      <c r="AS14" s="44">
        <f>VLOOKUP(LEFT($AS$3,2)&amp;LEFT($A14,7),'CS8000-P12_Overview'!$B$14:$X$391,$AQ$2,0)</f>
        <v>9.5304000000000002</v>
      </c>
      <c r="AU14" s="203">
        <f t="shared" si="8"/>
        <v>44.798400000000001</v>
      </c>
      <c r="AV14" s="196">
        <f t="shared" si="9"/>
        <v>64.733688000000001</v>
      </c>
      <c r="AW14" s="196">
        <f t="shared" si="10"/>
        <v>76.15728</v>
      </c>
      <c r="AX14" s="197">
        <f t="shared" si="10"/>
        <v>44.798400000000001</v>
      </c>
      <c r="AY14" s="197">
        <f t="shared" si="10"/>
        <v>64.733688000000001</v>
      </c>
      <c r="AZ14" s="197">
        <f t="shared" si="10"/>
        <v>76.15728</v>
      </c>
      <c r="BA14" s="198">
        <f t="shared" si="11"/>
        <v>88.778399999999991</v>
      </c>
      <c r="BB14" s="198">
        <f t="shared" si="12"/>
        <v>135.830952</v>
      </c>
      <c r="BC14" s="198">
        <f t="shared" si="13"/>
        <v>159.80112</v>
      </c>
      <c r="BD14" s="199">
        <f t="shared" si="26"/>
        <v>68.07480000000001</v>
      </c>
      <c r="BE14" s="199">
        <f t="shared" si="27"/>
        <v>104.15444400000001</v>
      </c>
      <c r="BF14" s="199">
        <f t="shared" si="28"/>
        <v>122.53464</v>
      </c>
      <c r="BG14" s="200">
        <f t="shared" si="29"/>
        <v>73.366799999999998</v>
      </c>
      <c r="BH14" s="200">
        <f t="shared" si="30"/>
        <v>118.487382</v>
      </c>
      <c r="BI14" s="200">
        <f t="shared" si="31"/>
        <v>139.39691999999999</v>
      </c>
      <c r="BJ14" s="201">
        <f t="shared" si="32"/>
        <v>73.366799999999998</v>
      </c>
      <c r="BK14" s="201">
        <f t="shared" si="33"/>
        <v>118.487382</v>
      </c>
      <c r="BL14" s="201">
        <f t="shared" si="34"/>
        <v>139.39691999999999</v>
      </c>
      <c r="BM14" s="197">
        <f t="shared" si="35"/>
        <v>97.178400000000011</v>
      </c>
      <c r="BN14" s="197">
        <f t="shared" si="36"/>
        <v>165.20328000000001</v>
      </c>
      <c r="BO14" s="202">
        <f t="shared" si="37"/>
        <v>194.35680000000002</v>
      </c>
      <c r="BQ14" s="274"/>
      <c r="BR14" s="275"/>
      <c r="BS14" s="276"/>
      <c r="BT14" s="282">
        <f>IF(ISNA(VLOOKUP($A14,Old_List_Price!$A$4:$BO$289,BT$2,FALSE)),"",VLOOKUP($A14,Old_List_Price!$A$4:$BO$289,BT$2,FALSE))</f>
        <v>66.72</v>
      </c>
      <c r="BU14" s="282">
        <f>IF(ISNA(VLOOKUP($A14,Old_List_Price!$A$4:$BO$289,BU$2,FALSE)),"",VLOOKUP($A14,Old_List_Price!$A$4:$BO$289,BU$2,FALSE))</f>
        <v>90.269999999999982</v>
      </c>
      <c r="BV14" s="282">
        <f>IF(ISNA(VLOOKUP($A14,Old_List_Price!$A$4:$BO$289,BV$2,FALSE)),"",VLOOKUP($A14,Old_List_Price!$A$4:$BO$289,BV$2,FALSE))</f>
        <v>106.19999999999999</v>
      </c>
      <c r="BW14" s="283">
        <f t="shared" ref="BW14" si="40">IF(BT14&lt;&gt;"",(AU14-BT14)/AU14,"")</f>
        <v>-0.48933890496089139</v>
      </c>
      <c r="BX14" s="283">
        <f t="shared" ref="BX14" si="41">IF(BV14&lt;&gt;"",(AW14-BV14)/AW14,"")</f>
        <v>-0.39448257605838849</v>
      </c>
      <c r="BY14" s="285">
        <f>IF(ISNA(VLOOKUP($A14,Old_List_Price!$A$4:$BO$289,BY$2,FALSE)),"",VLOOKUP($A14,Old_List_Price!$A$4:$BO$289,BY$2,FALSE))</f>
        <v>66.72</v>
      </c>
      <c r="BZ14" s="285">
        <f>IF(ISNA(VLOOKUP($A14,Old_List_Price!$A$4:$BO$289,BZ$2,FALSE)),"",VLOOKUP($A14,Old_List_Price!$A$4:$BO$289,BZ$2,FALSE))</f>
        <v>95.88000000000001</v>
      </c>
      <c r="CA14" s="285">
        <f>IF(ISNA(VLOOKUP($A14,Old_List_Price!$A$4:$BO$289,CA$2,FALSE)),"",VLOOKUP($A14,Old_List_Price!$A$4:$BO$289,CA$2,FALSE))</f>
        <v>112.80000000000001</v>
      </c>
      <c r="CB14" s="287">
        <f t="shared" si="38"/>
        <v>-0.48933890496089139</v>
      </c>
      <c r="CC14" s="287">
        <f t="shared" si="39"/>
        <v>-0.48114533502246942</v>
      </c>
      <c r="CD14" s="288">
        <f>IF(ISNA(VLOOKUP($A14,Old_List_Price!$A$4:$BO$289,CD$2,FALSE)),"",VLOOKUP($A14,Old_List_Price!$A$4:$BO$289,CD$2,FALSE))</f>
        <v>105.47999999999999</v>
      </c>
      <c r="CE14" s="288">
        <f>IF(ISNA(VLOOKUP($A14,Old_List_Price!$A$4:$BO$289,CE$2,FALSE)),"",VLOOKUP($A14,Old_List_Price!$A$4:$BO$289,CE$2,FALSE))</f>
        <v>161.15999999999997</v>
      </c>
      <c r="CF14" s="288">
        <f>IF(ISNA(VLOOKUP($A14,Old_List_Price!$A$4:$BO$289,CF$2,FALSE)),"",VLOOKUP($A14,Old_List_Price!$A$4:$BO$289,CF$2,FALSE))</f>
        <v>189.59999999999997</v>
      </c>
      <c r="CG14" s="289">
        <f t="shared" si="6"/>
        <v>-0.18812684166418861</v>
      </c>
      <c r="CH14" s="289">
        <f t="shared" si="7"/>
        <v>-0.18647478816168478</v>
      </c>
      <c r="CI14" s="291">
        <f>IF(ISNA(VLOOKUP($A14,Old_List_Price!$A$4:$BO$289,CI$2,FALSE)),"",VLOOKUP($A14,Old_List_Price!$A$4:$BO$289,CI$2,FALSE))</f>
        <v>105.47999999999999</v>
      </c>
      <c r="CJ14" s="291">
        <f>IF(ISNA(VLOOKUP($A14,Old_List_Price!$A$4:$BO$289,CJ$2,FALSE)),"",VLOOKUP($A14,Old_List_Price!$A$4:$BO$289,CJ$2,FALSE))</f>
        <v>161.36399999999998</v>
      </c>
      <c r="CK14" s="291">
        <f>IF(ISNA(VLOOKUP($A14,Old_List_Price!$A$4:$BO$289,CK$2,FALSE)),"",VLOOKUP($A14,Old_List_Price!$A$4:$BO$289,CK$2,FALSE))</f>
        <v>189.83999999999997</v>
      </c>
      <c r="CL14" s="292">
        <f t="shared" si="18"/>
        <v>-0.54947205133176991</v>
      </c>
      <c r="CM14" s="292">
        <f t="shared" si="19"/>
        <v>-0.54927618834967795</v>
      </c>
      <c r="CN14" s="294">
        <f>IF(ISNA(VLOOKUP($A14,Old_List_Price!$A$4:$BO$289,CN$2,FALSE)),"",VLOOKUP($A14,Old_List_Price!$A$4:$BO$289,CN$2,FALSE))</f>
        <v>125.76</v>
      </c>
      <c r="CO14" s="294">
        <f>IF(ISNA(VLOOKUP($A14,Old_List_Price!$A$4:$BO$289,CO$2,FALSE)),"",VLOOKUP($A14,Old_List_Price!$A$4:$BO$289,CO$2,FALSE))</f>
        <v>202.98</v>
      </c>
      <c r="CP14" s="294">
        <f>IF(ISNA(VLOOKUP($A14,Old_List_Price!$A$4:$BO$289,CP$2,FALSE)),"",VLOOKUP($A14,Old_List_Price!$A$4:$BO$289,CP$2,FALSE))</f>
        <v>238.79999999999998</v>
      </c>
      <c r="CQ14" s="295">
        <f t="shared" si="20"/>
        <v>-0.71412682575769981</v>
      </c>
      <c r="CR14" s="295">
        <f t="shared" si="21"/>
        <v>-0.71309380436813086</v>
      </c>
      <c r="CS14" s="297">
        <f>IF(ISNA(VLOOKUP($A14,Old_List_Price!$A$4:$BO$289,CS$2,FALSE)),"",VLOOKUP($A14,Old_List_Price!$A$4:$BO$289,CS$2,FALSE))</f>
        <v>136.80000000000001</v>
      </c>
      <c r="CT14" s="297">
        <f>IF(ISNA(VLOOKUP($A14,Old_List_Price!$A$4:$BO$289,CT$2,FALSE)),"",VLOOKUP($A14,Old_List_Price!$A$4:$BO$289,CT$2,FALSE))</f>
        <v>232.45799999999997</v>
      </c>
      <c r="CU14" s="297">
        <f>IF(ISNA(VLOOKUP($A14,Old_List_Price!$A$4:$BO$289,CU$2,FALSE)),"",VLOOKUP($A14,Old_List_Price!$A$4:$BO$289,CU$2,FALSE))</f>
        <v>273.48</v>
      </c>
      <c r="CV14" s="298">
        <f t="shared" si="22"/>
        <v>-0.86460360817154369</v>
      </c>
      <c r="CW14" s="298">
        <f t="shared" si="23"/>
        <v>-0.96187978902259841</v>
      </c>
      <c r="CX14" s="285">
        <f>IF(ISNA(VLOOKUP($A14,Old_List_Price!$A$4:$BO$289,CX$2,FALSE)),"",VLOOKUP($A14,Old_List_Price!$A$4:$BO$289,CX$2,FALSE))</f>
        <v>151.56</v>
      </c>
      <c r="CY14" s="285">
        <f>IF(ISNA(VLOOKUP($A14,Old_List_Price!$A$4:$BO$289,CY$2,FALSE)),"",VLOOKUP($A14,Old_List_Price!$A$4:$BO$289,CY$2,FALSE))</f>
        <v>283.25400000000002</v>
      </c>
      <c r="CZ14" s="285">
        <f>IF(ISNA(VLOOKUP($A14,Old_List_Price!$A$4:$BO$289,CZ$2,FALSE)),"",VLOOKUP($A14,Old_List_Price!$A$4:$BO$289,CZ$2,FALSE))</f>
        <v>333.24</v>
      </c>
      <c r="DA14" s="287">
        <f t="shared" si="24"/>
        <v>-0.55960583833444455</v>
      </c>
      <c r="DB14" s="333">
        <f t="shared" si="25"/>
        <v>-0.7145785483193795</v>
      </c>
    </row>
    <row r="15" spans="1:106">
      <c r="A15" s="37" t="s">
        <v>270</v>
      </c>
      <c r="B15" s="37" t="s">
        <v>271</v>
      </c>
      <c r="C15" s="38">
        <f>VLOOKUP(LEFT($C$3,2)&amp;LEFT($A15,7),'CS8000-P12_Overview'!$B$14:$X$391,$C$2,0)</f>
        <v>0.21149999999999999</v>
      </c>
      <c r="D15" s="38">
        <f>E15*(1-'CS8000-P12_Overview'!$B$3)</f>
        <v>0.30561749999999999</v>
      </c>
      <c r="E15" s="38">
        <f>VLOOKUP(LEFT($E$3,2)&amp;LEFT($A15,7),'CS8000-P12_Overview'!$B$14:$X$391,$C$2,0)</f>
        <v>0.35954999999999998</v>
      </c>
      <c r="F15" s="39">
        <f>VLOOKUP(LEFT($F$3,2)&amp;LEFT($A15,7),'CS8000-P12_Overview'!$B$14:$X$391,$F$2,0)</f>
        <v>0.21149999999999999</v>
      </c>
      <c r="G15" s="39">
        <f>H15*(1-'CS8000-P12_Overview'!$B$3)</f>
        <v>0.30561749999999999</v>
      </c>
      <c r="H15" s="39">
        <f>VLOOKUP(LEFT($H$3,2)&amp;LEFT($A15,7),'CS8000-P12_Overview'!$B$14:$X$391,$F$2,0)</f>
        <v>0.35954999999999998</v>
      </c>
      <c r="I15" s="40">
        <f>VLOOKUP(LEFT($I$3,2)&amp;LEFT($A15,7),'CS8000-P12_Overview'!$B$14:$X$391,$I$2,0)</f>
        <v>1.4332</v>
      </c>
      <c r="J15" s="40">
        <f>K15*(1-'CS8000-P12_Overview'!$B$3)</f>
        <v>2.192796</v>
      </c>
      <c r="K15" s="40">
        <f>VLOOKUP(LEFT($K$3,2)&amp;LEFT($A15,7),'CS8000-P12_Overview'!$B$14:$X$391,$I$2,0)</f>
        <v>2.5797600000000003</v>
      </c>
      <c r="L15" s="41">
        <f>VLOOKUP(LEFT($L$3,2)&amp;LEFT($A15,7),'CS8000-P12_Overview'!$B$14:$X$391,$L$2,0)</f>
        <v>0.85809999999999997</v>
      </c>
      <c r="M15" s="41">
        <f>N15*(1-'CS8000-P12_Overview'!$B$3)</f>
        <v>1.3128929999999999</v>
      </c>
      <c r="N15" s="41">
        <f>VLOOKUP(LEFT($N$3,2)&amp;LEFT($A15,7),'CS8000-P12_Overview'!$B$14:$X$391,$L$2,0)</f>
        <v>1.5445799999999998</v>
      </c>
      <c r="O15" s="42">
        <f>VLOOKUP(LEFT($O$3,2)&amp;LEFT($A15,7),'CS8000-P12_Overview'!$B$14:$X$391,$O$2,0)</f>
        <v>1.0051000000000001</v>
      </c>
      <c r="P15" s="42">
        <f>Q15*(1-'CS8000-P12_Overview'!$B$3)</f>
        <v>1.6232365000000002</v>
      </c>
      <c r="Q15" s="42">
        <f>VLOOKUP(LEFT($Q$3,2)&amp;LEFT($A15,7),'CS8000-P12_Overview'!$B$14:$X$391,$O$2,0)</f>
        <v>1.9096900000000003</v>
      </c>
      <c r="R15" s="43">
        <f>VLOOKUP(LEFT($R$3,2)&amp;LEFT($A15,7),'CS8000-P12_Overview'!$B$14:$X$391,$R$2,0)</f>
        <v>1.0051000000000001</v>
      </c>
      <c r="S15" s="43">
        <f>T15*(1-'CS8000-P12_Overview'!$B$3)</f>
        <v>1.6232365000000002</v>
      </c>
      <c r="T15" s="43">
        <f>VLOOKUP(LEFT($T$3,2)&amp;LEFT($A15,7),'CS8000-P12_Overview'!$B$14:$X$391,$R$2,0)</f>
        <v>1.9096900000000003</v>
      </c>
      <c r="U15" s="39">
        <f>VLOOKUP(LEFT($U$3,2)&amp;LEFT($A15,7),'CS8000-P12_Overview'!$B$14:$X$391,$U$2,0)</f>
        <v>1.6665000000000001</v>
      </c>
      <c r="V15" s="39">
        <f>W15*(1-'CS8000-P12_Overview'!$B$3)</f>
        <v>2.8330500000000001</v>
      </c>
      <c r="W15" s="44">
        <f>VLOOKUP(LEFT($W$3,2)&amp;LEFT($A15,7),'CS8000-P12_Overview'!$B$14:$X$391,$U$2,0)</f>
        <v>3.3330000000000002</v>
      </c>
      <c r="X15" s="33" t="s">
        <v>855</v>
      </c>
      <c r="Y15" s="57">
        <f>VLOOKUP(LEFT($Y$3,2)&amp;LEFT($A15,7),'CS8000-P12_Overview'!$B$14:$X$391,$Y$2,0)</f>
        <v>3.3102</v>
      </c>
      <c r="Z15" s="38">
        <f>AA15*(1-'CS8000-P12_Overview'!$B$3)</f>
        <v>4.783239</v>
      </c>
      <c r="AA15" s="38">
        <f>VLOOKUP(LEFT($AA$3,2)&amp;LEFT($A15,7),'CS8000-P12_Overview'!$B$14:$X$391,$Y$2,0)</f>
        <v>5.6273400000000002</v>
      </c>
      <c r="AB15" s="39">
        <f>VLOOKUP(LEFT($AB$3,2)&amp;LEFT($A15,7),'CS8000-P12_Overview'!$B$14:$X$391,$AB$2,0)</f>
        <v>3.3102</v>
      </c>
      <c r="AC15" s="39">
        <f>AD15*(1-'CS8000-P12_Overview'!$B$3)</f>
        <v>4.783239</v>
      </c>
      <c r="AD15" s="39">
        <f>VLOOKUP(LEFT($AD$3,2)&amp;LEFT($A15,7),'CS8000-P12_Overview'!$B$14:$X$391,$AB$2,0)</f>
        <v>5.6273400000000002</v>
      </c>
      <c r="AE15" s="40">
        <f>VLOOKUP(LEFT($AE$3,2)&amp;LEFT($A15,7),'CS8000-P12_Overview'!$B$14:$X$391,$AE$2,0)</f>
        <v>4.5317999999999996</v>
      </c>
      <c r="AF15" s="40">
        <f>AG15*(1-'CS8000-P12_Overview'!$B$3)</f>
        <v>6.9336539999999998</v>
      </c>
      <c r="AG15" s="40">
        <f>VLOOKUP(LEFT($AG$3,2)&amp;LEFT($A15,7),'CS8000-P12_Overview'!$B$14:$X$391,$AE$2,0)</f>
        <v>8.1572399999999998</v>
      </c>
      <c r="AH15" s="41">
        <f>VLOOKUP(LEFT($AH$3,2)&amp;LEFT($A15,7),'CS8000-P12_Overview'!$B$14:$X$391,$AH$2,0)</f>
        <v>3.9567000000000001</v>
      </c>
      <c r="AI15" s="41">
        <f>AJ15*(1-'CS8000-P12_Overview'!$B$3)</f>
        <v>6.0537510000000001</v>
      </c>
      <c r="AJ15" s="41">
        <f>VLOOKUP(LEFT($AJ$3,2)&amp;LEFT($A15,7),'CS8000-P12_Overview'!$B$14:$X$391,$AH$2,0)</f>
        <v>7.1220600000000003</v>
      </c>
      <c r="AK15" s="42">
        <f>VLOOKUP(LEFT($AK$3,2)&amp;LEFT($A15,7),'CS8000-P12_Overview'!$B$14:$X$391,$AK$2,0)</f>
        <v>4.1036999999999999</v>
      </c>
      <c r="AL15" s="42">
        <f>AM15*(1-'CS8000-P12_Overview'!$B$3)</f>
        <v>6.6274754999999992</v>
      </c>
      <c r="AM15" s="42">
        <f>VLOOKUP(LEFT($AM$3,2)&amp;LEFT($A15,7),'CS8000-P12_Overview'!$B$14:$X$391,$AK$2,0)</f>
        <v>7.7970299999999995</v>
      </c>
      <c r="AN15" s="43">
        <f>VLOOKUP(LEFT($AN$3,2)&amp;LEFT($A15,7),'CS8000-P12_Overview'!$B$14:$X$391,$AN$2,0)</f>
        <v>4.1036999999999999</v>
      </c>
      <c r="AO15" s="43">
        <f>AP15*(1-'CS8000-P12_Overview'!$B$3)</f>
        <v>6.6274754999999992</v>
      </c>
      <c r="AP15" s="43">
        <f>VLOOKUP(LEFT($AP$3,2)&amp;LEFT($A15,7),'CS8000-P12_Overview'!$B$14:$X$391,$AN$2,0)</f>
        <v>7.7970299999999995</v>
      </c>
      <c r="AQ15" s="39">
        <f>VLOOKUP(LEFT($AQ$3,2)&amp;LEFT($A15,7),'CS8000-P12_Overview'!$B$14:$X$391,$AQ$2,0)</f>
        <v>4.7652000000000001</v>
      </c>
      <c r="AR15" s="39">
        <f>AS15*(1-'CS8000-P12_Overview'!$B$3)</f>
        <v>8.1008399999999998</v>
      </c>
      <c r="AS15" s="44">
        <f>VLOOKUP(LEFT($AS$3,2)&amp;LEFT($A15,7),'CS8000-P12_Overview'!$B$14:$X$391,$AQ$2,0)</f>
        <v>9.5304000000000002</v>
      </c>
      <c r="AU15" s="203"/>
      <c r="AV15" s="196"/>
      <c r="AW15" s="196"/>
      <c r="AX15" s="197"/>
      <c r="AY15" s="197"/>
      <c r="AZ15" s="197"/>
      <c r="BA15" s="198"/>
      <c r="BB15" s="198"/>
      <c r="BC15" s="198"/>
      <c r="BD15" s="199"/>
      <c r="BE15" s="199"/>
      <c r="BF15" s="199"/>
      <c r="BG15" s="200"/>
      <c r="BH15" s="200"/>
      <c r="BI15" s="200"/>
      <c r="BJ15" s="201"/>
      <c r="BK15" s="201"/>
      <c r="BL15" s="201"/>
      <c r="BM15" s="197"/>
      <c r="BN15" s="197"/>
      <c r="BO15" s="202"/>
      <c r="BQ15" s="274"/>
      <c r="BR15" s="275"/>
      <c r="BS15" s="276"/>
      <c r="BT15" s="282"/>
      <c r="BU15" s="282"/>
      <c r="BV15" s="282"/>
      <c r="BW15" s="284"/>
      <c r="BX15" s="284"/>
      <c r="BY15" s="285" t="str">
        <f>IF(ISNA(VLOOKUP($A15,Old_List_Price!$A$4:$BO$289,BY$2,FALSE)),"",VLOOKUP($A15,Old_List_Price!$A$4:$BO$289,BY$2,FALSE))</f>
        <v/>
      </c>
      <c r="BZ15" s="285" t="str">
        <f>IF(ISNA(VLOOKUP($A15,Old_List_Price!$A$4:$BO$289,BZ$2,FALSE)),"",VLOOKUP($A15,Old_List_Price!$A$4:$BO$289,BZ$2,FALSE))</f>
        <v/>
      </c>
      <c r="CA15" s="285" t="str">
        <f>IF(ISNA(VLOOKUP($A15,Old_List_Price!$A$4:$BO$289,CA$2,FALSE)),"",VLOOKUP($A15,Old_List_Price!$A$4:$BO$289,CA$2,FALSE))</f>
        <v/>
      </c>
      <c r="CB15" s="287" t="str">
        <f t="shared" si="38"/>
        <v/>
      </c>
      <c r="CC15" s="287" t="str">
        <f t="shared" si="39"/>
        <v/>
      </c>
      <c r="CD15" s="288" t="str">
        <f>IF(ISNA(VLOOKUP($A15,Old_List_Price!$A$4:$BO$289,CD$2,FALSE)),"",VLOOKUP($A15,Old_List_Price!$A$4:$BO$289,CD$2,FALSE))</f>
        <v/>
      </c>
      <c r="CE15" s="288" t="str">
        <f>IF(ISNA(VLOOKUP($A15,Old_List_Price!$A$4:$BO$289,CE$2,FALSE)),"",VLOOKUP($A15,Old_List_Price!$A$4:$BO$289,CE$2,FALSE))</f>
        <v/>
      </c>
      <c r="CF15" s="288" t="str">
        <f>IF(ISNA(VLOOKUP($A15,Old_List_Price!$A$4:$BO$289,CF$2,FALSE)),"",VLOOKUP($A15,Old_List_Price!$A$4:$BO$289,CF$2,FALSE))</f>
        <v/>
      </c>
      <c r="CG15" s="289" t="str">
        <f t="shared" si="6"/>
        <v/>
      </c>
      <c r="CH15" s="289" t="str">
        <f t="shared" si="7"/>
        <v/>
      </c>
      <c r="CI15" s="291" t="str">
        <f>IF(ISNA(VLOOKUP($A15,Old_List_Price!$A$4:$BO$289,CI$2,FALSE)),"",VLOOKUP($A15,Old_List_Price!$A$4:$BO$289,CI$2,FALSE))</f>
        <v/>
      </c>
      <c r="CJ15" s="291" t="str">
        <f>IF(ISNA(VLOOKUP($A15,Old_List_Price!$A$4:$BO$289,CJ$2,FALSE)),"",VLOOKUP($A15,Old_List_Price!$A$4:$BO$289,CJ$2,FALSE))</f>
        <v/>
      </c>
      <c r="CK15" s="291" t="str">
        <f>IF(ISNA(VLOOKUP($A15,Old_List_Price!$A$4:$BO$289,CK$2,FALSE)),"",VLOOKUP($A15,Old_List_Price!$A$4:$BO$289,CK$2,FALSE))</f>
        <v/>
      </c>
      <c r="CL15" s="292" t="str">
        <f t="shared" si="18"/>
        <v/>
      </c>
      <c r="CM15" s="292" t="str">
        <f t="shared" si="19"/>
        <v/>
      </c>
      <c r="CN15" s="294" t="str">
        <f>IF(ISNA(VLOOKUP($A15,Old_List_Price!$A$4:$BO$289,CN$2,FALSE)),"",VLOOKUP($A15,Old_List_Price!$A$4:$BO$289,CN$2,FALSE))</f>
        <v/>
      </c>
      <c r="CO15" s="294" t="str">
        <f>IF(ISNA(VLOOKUP($A15,Old_List_Price!$A$4:$BO$289,CO$2,FALSE)),"",VLOOKUP($A15,Old_List_Price!$A$4:$BO$289,CO$2,FALSE))</f>
        <v/>
      </c>
      <c r="CP15" s="294" t="str">
        <f>IF(ISNA(VLOOKUP($A15,Old_List_Price!$A$4:$BO$289,CP$2,FALSE)),"",VLOOKUP($A15,Old_List_Price!$A$4:$BO$289,CP$2,FALSE))</f>
        <v/>
      </c>
      <c r="CQ15" s="295" t="str">
        <f t="shared" si="20"/>
        <v/>
      </c>
      <c r="CR15" s="295" t="str">
        <f t="shared" si="21"/>
        <v/>
      </c>
      <c r="CS15" s="297" t="str">
        <f>IF(ISNA(VLOOKUP($A15,Old_List_Price!$A$4:$BO$289,CS$2,FALSE)),"",VLOOKUP($A15,Old_List_Price!$A$4:$BO$289,CS$2,FALSE))</f>
        <v/>
      </c>
      <c r="CT15" s="297" t="str">
        <f>IF(ISNA(VLOOKUP($A15,Old_List_Price!$A$4:$BO$289,CT$2,FALSE)),"",VLOOKUP($A15,Old_List_Price!$A$4:$BO$289,CT$2,FALSE))</f>
        <v/>
      </c>
      <c r="CU15" s="297" t="str">
        <f>IF(ISNA(VLOOKUP($A15,Old_List_Price!$A$4:$BO$289,CU$2,FALSE)),"",VLOOKUP($A15,Old_List_Price!$A$4:$BO$289,CU$2,FALSE))</f>
        <v/>
      </c>
      <c r="CV15" s="298" t="str">
        <f t="shared" si="22"/>
        <v/>
      </c>
      <c r="CW15" s="298" t="str">
        <f t="shared" si="23"/>
        <v/>
      </c>
      <c r="CX15" s="285" t="str">
        <f>IF(ISNA(VLOOKUP($A15,Old_List_Price!$A$4:$BO$289,CX$2,FALSE)),"",VLOOKUP($A15,Old_List_Price!$A$4:$BO$289,CX$2,FALSE))</f>
        <v/>
      </c>
      <c r="CY15" s="285" t="str">
        <f>IF(ISNA(VLOOKUP($A15,Old_List_Price!$A$4:$BO$289,CY$2,FALSE)),"",VLOOKUP($A15,Old_List_Price!$A$4:$BO$289,CY$2,FALSE))</f>
        <v/>
      </c>
      <c r="CZ15" s="285" t="str">
        <f>IF(ISNA(VLOOKUP($A15,Old_List_Price!$A$4:$BO$289,CZ$2,FALSE)),"",VLOOKUP($A15,Old_List_Price!$A$4:$BO$289,CZ$2,FALSE))</f>
        <v/>
      </c>
      <c r="DA15" s="287" t="str">
        <f t="shared" si="24"/>
        <v/>
      </c>
      <c r="DB15" s="333" t="str">
        <f t="shared" si="25"/>
        <v/>
      </c>
    </row>
    <row r="16" spans="1:106">
      <c r="A16" s="37" t="s">
        <v>272</v>
      </c>
      <c r="B16" s="37" t="s">
        <v>273</v>
      </c>
      <c r="C16" s="38">
        <f>VLOOKUP(LEFT($C$3,2)&amp;LEFT($A16,7),'CS8000-P12_Overview'!$B$14:$X$391,$C$2,0)</f>
        <v>0.21149999999999999</v>
      </c>
      <c r="D16" s="38">
        <f>E16*(1-'CS8000-P12_Overview'!$B$3)</f>
        <v>0.30561749999999999</v>
      </c>
      <c r="E16" s="38">
        <f>VLOOKUP(LEFT($E$3,2)&amp;LEFT($A16,7),'CS8000-P12_Overview'!$B$14:$X$391,$C$2,0)</f>
        <v>0.35954999999999998</v>
      </c>
      <c r="F16" s="39">
        <f>VLOOKUP(LEFT($F$3,2)&amp;LEFT($A16,7),'CS8000-P12_Overview'!$B$14:$X$391,$F$2,0)</f>
        <v>0.21149999999999999</v>
      </c>
      <c r="G16" s="39">
        <f>H16*(1-'CS8000-P12_Overview'!$B$3)</f>
        <v>0.30561749999999999</v>
      </c>
      <c r="H16" s="39">
        <f>VLOOKUP(LEFT($H$3,2)&amp;LEFT($A16,7),'CS8000-P12_Overview'!$B$14:$X$391,$F$2,0)</f>
        <v>0.35954999999999998</v>
      </c>
      <c r="I16" s="40">
        <f>VLOOKUP(LEFT($I$3,2)&amp;LEFT($A16,7),'CS8000-P12_Overview'!$B$14:$X$391,$I$2,0)</f>
        <v>1.4332</v>
      </c>
      <c r="J16" s="40">
        <f>K16*(1-'CS8000-P12_Overview'!$B$3)</f>
        <v>2.192796</v>
      </c>
      <c r="K16" s="40">
        <f>VLOOKUP(LEFT($K$3,2)&amp;LEFT($A16,7),'CS8000-P12_Overview'!$B$14:$X$391,$I$2,0)</f>
        <v>2.5797600000000003</v>
      </c>
      <c r="L16" s="41">
        <f>VLOOKUP(LEFT($L$3,2)&amp;LEFT($A16,7),'CS8000-P12_Overview'!$B$14:$X$391,$L$2,0)</f>
        <v>0.85809999999999997</v>
      </c>
      <c r="M16" s="41">
        <f>N16*(1-'CS8000-P12_Overview'!$B$3)</f>
        <v>1.3128929999999999</v>
      </c>
      <c r="N16" s="41">
        <f>VLOOKUP(LEFT($N$3,2)&amp;LEFT($A16,7),'CS8000-P12_Overview'!$B$14:$X$391,$L$2,0)</f>
        <v>1.5445799999999998</v>
      </c>
      <c r="O16" s="42">
        <f>VLOOKUP(LEFT($O$3,2)&amp;LEFT($A16,7),'CS8000-P12_Overview'!$B$14:$X$391,$O$2,0)</f>
        <v>1.0051000000000001</v>
      </c>
      <c r="P16" s="42">
        <f>Q16*(1-'CS8000-P12_Overview'!$B$3)</f>
        <v>1.6232365000000002</v>
      </c>
      <c r="Q16" s="42">
        <f>VLOOKUP(LEFT($Q$3,2)&amp;LEFT($A16,7),'CS8000-P12_Overview'!$B$14:$X$391,$O$2,0)</f>
        <v>1.9096900000000003</v>
      </c>
      <c r="R16" s="43">
        <f>VLOOKUP(LEFT($R$3,2)&amp;LEFT($A16,7),'CS8000-P12_Overview'!$B$14:$X$391,$R$2,0)</f>
        <v>1.0051000000000001</v>
      </c>
      <c r="S16" s="43">
        <f>T16*(1-'CS8000-P12_Overview'!$B$3)</f>
        <v>1.6232365000000002</v>
      </c>
      <c r="T16" s="43">
        <f>VLOOKUP(LEFT($T$3,2)&amp;LEFT($A16,7),'CS8000-P12_Overview'!$B$14:$X$391,$R$2,0)</f>
        <v>1.9096900000000003</v>
      </c>
      <c r="U16" s="39">
        <f>VLOOKUP(LEFT($U$3,2)&amp;LEFT($A16,7),'CS8000-P12_Overview'!$B$14:$X$391,$U$2,0)</f>
        <v>1.6665000000000001</v>
      </c>
      <c r="V16" s="39">
        <f>W16*(1-'CS8000-P12_Overview'!$B$3)</f>
        <v>2.8330500000000001</v>
      </c>
      <c r="W16" s="44">
        <f>VLOOKUP(LEFT($W$3,2)&amp;LEFT($A16,7),'CS8000-P12_Overview'!$B$14:$X$391,$U$2,0)</f>
        <v>3.3330000000000002</v>
      </c>
      <c r="X16" s="33" t="s">
        <v>855</v>
      </c>
      <c r="Y16" s="57">
        <f>VLOOKUP(LEFT($Y$3,2)&amp;LEFT($A16,7),'CS8000-P12_Overview'!$B$14:$X$391,$Y$2,0)</f>
        <v>3.3102</v>
      </c>
      <c r="Z16" s="38">
        <f>AA16*(1-'CS8000-P12_Overview'!$B$3)</f>
        <v>4.783239</v>
      </c>
      <c r="AA16" s="38">
        <f>VLOOKUP(LEFT($AA$3,2)&amp;LEFT($A16,7),'CS8000-P12_Overview'!$B$14:$X$391,$Y$2,0)</f>
        <v>5.6273400000000002</v>
      </c>
      <c r="AB16" s="39">
        <f>VLOOKUP(LEFT($AB$3,2)&amp;LEFT($A16,7),'CS8000-P12_Overview'!$B$14:$X$391,$AB$2,0)</f>
        <v>3.3102</v>
      </c>
      <c r="AC16" s="39">
        <f>AD16*(1-'CS8000-P12_Overview'!$B$3)</f>
        <v>4.783239</v>
      </c>
      <c r="AD16" s="39">
        <f>VLOOKUP(LEFT($AD$3,2)&amp;LEFT($A16,7),'CS8000-P12_Overview'!$B$14:$X$391,$AB$2,0)</f>
        <v>5.6273400000000002</v>
      </c>
      <c r="AE16" s="40">
        <f>VLOOKUP(LEFT($AE$3,2)&amp;LEFT($A16,7),'CS8000-P12_Overview'!$B$14:$X$391,$AE$2,0)</f>
        <v>4.5317999999999996</v>
      </c>
      <c r="AF16" s="40">
        <f>AG16*(1-'CS8000-P12_Overview'!$B$3)</f>
        <v>6.9336539999999998</v>
      </c>
      <c r="AG16" s="40">
        <f>VLOOKUP(LEFT($AG$3,2)&amp;LEFT($A16,7),'CS8000-P12_Overview'!$B$14:$X$391,$AE$2,0)</f>
        <v>8.1572399999999998</v>
      </c>
      <c r="AH16" s="41">
        <f>VLOOKUP(LEFT($AH$3,2)&amp;LEFT($A16,7),'CS8000-P12_Overview'!$B$14:$X$391,$AH$2,0)</f>
        <v>3.9567000000000001</v>
      </c>
      <c r="AI16" s="41">
        <f>AJ16*(1-'CS8000-P12_Overview'!$B$3)</f>
        <v>6.0537510000000001</v>
      </c>
      <c r="AJ16" s="41">
        <f>VLOOKUP(LEFT($AJ$3,2)&amp;LEFT($A16,7),'CS8000-P12_Overview'!$B$14:$X$391,$AH$2,0)</f>
        <v>7.1220600000000003</v>
      </c>
      <c r="AK16" s="42">
        <f>VLOOKUP(LEFT($AK$3,2)&amp;LEFT($A16,7),'CS8000-P12_Overview'!$B$14:$X$391,$AK$2,0)</f>
        <v>4.1036999999999999</v>
      </c>
      <c r="AL16" s="42">
        <f>AM16*(1-'CS8000-P12_Overview'!$B$3)</f>
        <v>6.6274754999999992</v>
      </c>
      <c r="AM16" s="42">
        <f>VLOOKUP(LEFT($AM$3,2)&amp;LEFT($A16,7),'CS8000-P12_Overview'!$B$14:$X$391,$AK$2,0)</f>
        <v>7.7970299999999995</v>
      </c>
      <c r="AN16" s="43">
        <f>VLOOKUP(LEFT($AN$3,2)&amp;LEFT($A16,7),'CS8000-P12_Overview'!$B$14:$X$391,$AN$2,0)</f>
        <v>4.1036999999999999</v>
      </c>
      <c r="AO16" s="43">
        <f>AP16*(1-'CS8000-P12_Overview'!$B$3)</f>
        <v>6.6274754999999992</v>
      </c>
      <c r="AP16" s="43">
        <f>VLOOKUP(LEFT($AP$3,2)&amp;LEFT($A16,7),'CS8000-P12_Overview'!$B$14:$X$391,$AN$2,0)</f>
        <v>7.7970299999999995</v>
      </c>
      <c r="AQ16" s="39">
        <f>VLOOKUP(LEFT($AQ$3,2)&amp;LEFT($A16,7),'CS8000-P12_Overview'!$B$14:$X$391,$AQ$2,0)</f>
        <v>4.7652000000000001</v>
      </c>
      <c r="AR16" s="39">
        <f>AS16*(1-'CS8000-P12_Overview'!$B$3)</f>
        <v>8.1008399999999998</v>
      </c>
      <c r="AS16" s="44">
        <f>VLOOKUP(LEFT($AS$3,2)&amp;LEFT($A16,7),'CS8000-P12_Overview'!$B$14:$X$391,$AQ$2,0)</f>
        <v>9.5304000000000002</v>
      </c>
      <c r="AU16" s="203"/>
      <c r="AV16" s="196"/>
      <c r="AW16" s="196"/>
      <c r="AX16" s="197"/>
      <c r="AY16" s="197"/>
      <c r="AZ16" s="197"/>
      <c r="BA16" s="198"/>
      <c r="BB16" s="198"/>
      <c r="BC16" s="198"/>
      <c r="BD16" s="199"/>
      <c r="BE16" s="199"/>
      <c r="BF16" s="199"/>
      <c r="BG16" s="200"/>
      <c r="BH16" s="200"/>
      <c r="BI16" s="200"/>
      <c r="BJ16" s="201"/>
      <c r="BK16" s="201"/>
      <c r="BL16" s="201"/>
      <c r="BM16" s="197"/>
      <c r="BN16" s="197"/>
      <c r="BO16" s="202"/>
      <c r="BQ16" s="274"/>
      <c r="BR16" s="275"/>
      <c r="BS16" s="276"/>
      <c r="BT16" s="282"/>
      <c r="BU16" s="282"/>
      <c r="BV16" s="282"/>
      <c r="BW16" s="284"/>
      <c r="BX16" s="284"/>
      <c r="BY16" s="285" t="str">
        <f>IF(ISNA(VLOOKUP($A16,Old_List_Price!$A$4:$BO$289,BY$2,FALSE)),"",VLOOKUP($A16,Old_List_Price!$A$4:$BO$289,BY$2,FALSE))</f>
        <v/>
      </c>
      <c r="BZ16" s="285" t="str">
        <f>IF(ISNA(VLOOKUP($A16,Old_List_Price!$A$4:$BO$289,BZ$2,FALSE)),"",VLOOKUP($A16,Old_List_Price!$A$4:$BO$289,BZ$2,FALSE))</f>
        <v/>
      </c>
      <c r="CA16" s="285" t="str">
        <f>IF(ISNA(VLOOKUP($A16,Old_List_Price!$A$4:$BO$289,CA$2,FALSE)),"",VLOOKUP($A16,Old_List_Price!$A$4:$BO$289,CA$2,FALSE))</f>
        <v/>
      </c>
      <c r="CB16" s="287" t="str">
        <f t="shared" si="38"/>
        <v/>
      </c>
      <c r="CC16" s="287" t="str">
        <f t="shared" si="39"/>
        <v/>
      </c>
      <c r="CD16" s="288" t="str">
        <f>IF(ISNA(VLOOKUP($A16,Old_List_Price!$A$4:$BO$289,CD$2,FALSE)),"",VLOOKUP($A16,Old_List_Price!$A$4:$BO$289,CD$2,FALSE))</f>
        <v/>
      </c>
      <c r="CE16" s="288" t="str">
        <f>IF(ISNA(VLOOKUP($A16,Old_List_Price!$A$4:$BO$289,CE$2,FALSE)),"",VLOOKUP($A16,Old_List_Price!$A$4:$BO$289,CE$2,FALSE))</f>
        <v/>
      </c>
      <c r="CF16" s="288" t="str">
        <f>IF(ISNA(VLOOKUP($A16,Old_List_Price!$A$4:$BO$289,CF$2,FALSE)),"",VLOOKUP($A16,Old_List_Price!$A$4:$BO$289,CF$2,FALSE))</f>
        <v/>
      </c>
      <c r="CG16" s="289" t="str">
        <f t="shared" si="6"/>
        <v/>
      </c>
      <c r="CH16" s="289" t="str">
        <f t="shared" si="7"/>
        <v/>
      </c>
      <c r="CI16" s="291" t="str">
        <f>IF(ISNA(VLOOKUP($A16,Old_List_Price!$A$4:$BO$289,CI$2,FALSE)),"",VLOOKUP($A16,Old_List_Price!$A$4:$BO$289,CI$2,FALSE))</f>
        <v/>
      </c>
      <c r="CJ16" s="291" t="str">
        <f>IF(ISNA(VLOOKUP($A16,Old_List_Price!$A$4:$BO$289,CJ$2,FALSE)),"",VLOOKUP($A16,Old_List_Price!$A$4:$BO$289,CJ$2,FALSE))</f>
        <v/>
      </c>
      <c r="CK16" s="291" t="str">
        <f>IF(ISNA(VLOOKUP($A16,Old_List_Price!$A$4:$BO$289,CK$2,FALSE)),"",VLOOKUP($A16,Old_List_Price!$A$4:$BO$289,CK$2,FALSE))</f>
        <v/>
      </c>
      <c r="CL16" s="292" t="str">
        <f t="shared" si="18"/>
        <v/>
      </c>
      <c r="CM16" s="292" t="str">
        <f t="shared" si="19"/>
        <v/>
      </c>
      <c r="CN16" s="294" t="str">
        <f>IF(ISNA(VLOOKUP($A16,Old_List_Price!$A$4:$BO$289,CN$2,FALSE)),"",VLOOKUP($A16,Old_List_Price!$A$4:$BO$289,CN$2,FALSE))</f>
        <v/>
      </c>
      <c r="CO16" s="294" t="str">
        <f>IF(ISNA(VLOOKUP($A16,Old_List_Price!$A$4:$BO$289,CO$2,FALSE)),"",VLOOKUP($A16,Old_List_Price!$A$4:$BO$289,CO$2,FALSE))</f>
        <v/>
      </c>
      <c r="CP16" s="294" t="str">
        <f>IF(ISNA(VLOOKUP($A16,Old_List_Price!$A$4:$BO$289,CP$2,FALSE)),"",VLOOKUP($A16,Old_List_Price!$A$4:$BO$289,CP$2,FALSE))</f>
        <v/>
      </c>
      <c r="CQ16" s="295" t="str">
        <f t="shared" si="20"/>
        <v/>
      </c>
      <c r="CR16" s="295" t="str">
        <f t="shared" si="21"/>
        <v/>
      </c>
      <c r="CS16" s="297" t="str">
        <f>IF(ISNA(VLOOKUP($A16,Old_List_Price!$A$4:$BO$289,CS$2,FALSE)),"",VLOOKUP($A16,Old_List_Price!$A$4:$BO$289,CS$2,FALSE))</f>
        <v/>
      </c>
      <c r="CT16" s="297" t="str">
        <f>IF(ISNA(VLOOKUP($A16,Old_List_Price!$A$4:$BO$289,CT$2,FALSE)),"",VLOOKUP($A16,Old_List_Price!$A$4:$BO$289,CT$2,FALSE))</f>
        <v/>
      </c>
      <c r="CU16" s="297" t="str">
        <f>IF(ISNA(VLOOKUP($A16,Old_List_Price!$A$4:$BO$289,CU$2,FALSE)),"",VLOOKUP($A16,Old_List_Price!$A$4:$BO$289,CU$2,FALSE))</f>
        <v/>
      </c>
      <c r="CV16" s="298" t="str">
        <f t="shared" si="22"/>
        <v/>
      </c>
      <c r="CW16" s="298" t="str">
        <f t="shared" si="23"/>
        <v/>
      </c>
      <c r="CX16" s="285" t="str">
        <f>IF(ISNA(VLOOKUP($A16,Old_List_Price!$A$4:$BO$289,CX$2,FALSE)),"",VLOOKUP($A16,Old_List_Price!$A$4:$BO$289,CX$2,FALSE))</f>
        <v/>
      </c>
      <c r="CY16" s="285" t="str">
        <f>IF(ISNA(VLOOKUP($A16,Old_List_Price!$A$4:$BO$289,CY$2,FALSE)),"",VLOOKUP($A16,Old_List_Price!$A$4:$BO$289,CY$2,FALSE))</f>
        <v/>
      </c>
      <c r="CZ16" s="285" t="str">
        <f>IF(ISNA(VLOOKUP($A16,Old_List_Price!$A$4:$BO$289,CZ$2,FALSE)),"",VLOOKUP($A16,Old_List_Price!$A$4:$BO$289,CZ$2,FALSE))</f>
        <v/>
      </c>
      <c r="DA16" s="287" t="str">
        <f t="shared" si="24"/>
        <v/>
      </c>
      <c r="DB16" s="333" t="str">
        <f t="shared" si="25"/>
        <v/>
      </c>
    </row>
    <row r="17" spans="1:106">
      <c r="A17" s="37" t="s">
        <v>274</v>
      </c>
      <c r="B17" s="37" t="s">
        <v>275</v>
      </c>
      <c r="C17" s="38">
        <f>VLOOKUP(LEFT($C$3,2)&amp;LEFT($A17,7),'CS8000-P12_Overview'!$B$14:$X$391,$C$2,0)</f>
        <v>0.21149999999999999</v>
      </c>
      <c r="D17" s="38">
        <f>E17*(1-'CS8000-P12_Overview'!$B$3)</f>
        <v>0.30561749999999999</v>
      </c>
      <c r="E17" s="38">
        <f>VLOOKUP(LEFT($E$3,2)&amp;LEFT($A17,7),'CS8000-P12_Overview'!$B$14:$X$391,$C$2,0)</f>
        <v>0.35954999999999998</v>
      </c>
      <c r="F17" s="39">
        <f>VLOOKUP(LEFT($F$3,2)&amp;LEFT($A17,7),'CS8000-P12_Overview'!$B$14:$X$391,$F$2,0)</f>
        <v>0.21149999999999999</v>
      </c>
      <c r="G17" s="39">
        <f>H17*(1-'CS8000-P12_Overview'!$B$3)</f>
        <v>0.30561749999999999</v>
      </c>
      <c r="H17" s="39">
        <f>VLOOKUP(LEFT($H$3,2)&amp;LEFT($A17,7),'CS8000-P12_Overview'!$B$14:$X$391,$F$2,0)</f>
        <v>0.35954999999999998</v>
      </c>
      <c r="I17" s="40">
        <f>VLOOKUP(LEFT($I$3,2)&amp;LEFT($A17,7),'CS8000-P12_Overview'!$B$14:$X$391,$I$2,0)</f>
        <v>1.4332</v>
      </c>
      <c r="J17" s="40">
        <f>K17*(1-'CS8000-P12_Overview'!$B$3)</f>
        <v>2.192796</v>
      </c>
      <c r="K17" s="40">
        <f>VLOOKUP(LEFT($K$3,2)&amp;LEFT($A17,7),'CS8000-P12_Overview'!$B$14:$X$391,$I$2,0)</f>
        <v>2.5797600000000003</v>
      </c>
      <c r="L17" s="41">
        <f>VLOOKUP(LEFT($L$3,2)&amp;LEFT($A17,7),'CS8000-P12_Overview'!$B$14:$X$391,$L$2,0)</f>
        <v>0.85809999999999997</v>
      </c>
      <c r="M17" s="41">
        <f>N17*(1-'CS8000-P12_Overview'!$B$3)</f>
        <v>1.3128929999999999</v>
      </c>
      <c r="N17" s="41">
        <f>VLOOKUP(LEFT($N$3,2)&amp;LEFT($A17,7),'CS8000-P12_Overview'!$B$14:$X$391,$L$2,0)</f>
        <v>1.5445799999999998</v>
      </c>
      <c r="O17" s="42">
        <f>VLOOKUP(LEFT($O$3,2)&amp;LEFT($A17,7),'CS8000-P12_Overview'!$B$14:$X$391,$O$2,0)</f>
        <v>1.0051000000000001</v>
      </c>
      <c r="P17" s="42">
        <f>Q17*(1-'CS8000-P12_Overview'!$B$3)</f>
        <v>1.6232365000000002</v>
      </c>
      <c r="Q17" s="42">
        <f>VLOOKUP(LEFT($Q$3,2)&amp;LEFT($A17,7),'CS8000-P12_Overview'!$B$14:$X$391,$O$2,0)</f>
        <v>1.9096900000000003</v>
      </c>
      <c r="R17" s="43">
        <f>VLOOKUP(LEFT($R$3,2)&amp;LEFT($A17,7),'CS8000-P12_Overview'!$B$14:$X$391,$R$2,0)</f>
        <v>1.0051000000000001</v>
      </c>
      <c r="S17" s="43">
        <f>T17*(1-'CS8000-P12_Overview'!$B$3)</f>
        <v>1.6232365000000002</v>
      </c>
      <c r="T17" s="43">
        <f>VLOOKUP(LEFT($T$3,2)&amp;LEFT($A17,7),'CS8000-P12_Overview'!$B$14:$X$391,$R$2,0)</f>
        <v>1.9096900000000003</v>
      </c>
      <c r="U17" s="39">
        <f>VLOOKUP(LEFT($U$3,2)&amp;LEFT($A17,7),'CS8000-P12_Overview'!$B$14:$X$391,$U$2,0)</f>
        <v>1.6665000000000001</v>
      </c>
      <c r="V17" s="39">
        <f>W17*(1-'CS8000-P12_Overview'!$B$3)</f>
        <v>2.8330500000000001</v>
      </c>
      <c r="W17" s="44">
        <f>VLOOKUP(LEFT($W$3,2)&amp;LEFT($A17,7),'CS8000-P12_Overview'!$B$14:$X$391,$U$2,0)</f>
        <v>3.3330000000000002</v>
      </c>
      <c r="X17" s="33" t="s">
        <v>855</v>
      </c>
      <c r="Y17" s="57">
        <f>VLOOKUP(LEFT($Y$3,2)&amp;LEFT($A17,7),'CS8000-P12_Overview'!$B$14:$X$391,$Y$2,0)</f>
        <v>3.3102</v>
      </c>
      <c r="Z17" s="38">
        <f>AA17*(1-'CS8000-P12_Overview'!$B$3)</f>
        <v>4.783239</v>
      </c>
      <c r="AA17" s="38">
        <f>VLOOKUP(LEFT($AA$3,2)&amp;LEFT($A17,7),'CS8000-P12_Overview'!$B$14:$X$391,$Y$2,0)</f>
        <v>5.6273400000000002</v>
      </c>
      <c r="AB17" s="39">
        <f>VLOOKUP(LEFT($AB$3,2)&amp;LEFT($A17,7),'CS8000-P12_Overview'!$B$14:$X$391,$AB$2,0)</f>
        <v>3.3102</v>
      </c>
      <c r="AC17" s="39">
        <f>AD17*(1-'CS8000-P12_Overview'!$B$3)</f>
        <v>4.783239</v>
      </c>
      <c r="AD17" s="39">
        <f>VLOOKUP(LEFT($AD$3,2)&amp;LEFT($A17,7),'CS8000-P12_Overview'!$B$14:$X$391,$AB$2,0)</f>
        <v>5.6273400000000002</v>
      </c>
      <c r="AE17" s="40">
        <f>VLOOKUP(LEFT($AE$3,2)&amp;LEFT($A17,7),'CS8000-P12_Overview'!$B$14:$X$391,$AE$2,0)</f>
        <v>4.5317999999999996</v>
      </c>
      <c r="AF17" s="40">
        <f>AG17*(1-'CS8000-P12_Overview'!$B$3)</f>
        <v>6.9336539999999998</v>
      </c>
      <c r="AG17" s="40">
        <f>VLOOKUP(LEFT($AG$3,2)&amp;LEFT($A17,7),'CS8000-P12_Overview'!$B$14:$X$391,$AE$2,0)</f>
        <v>8.1572399999999998</v>
      </c>
      <c r="AH17" s="41">
        <f>VLOOKUP(LEFT($AH$3,2)&amp;LEFT($A17,7),'CS8000-P12_Overview'!$B$14:$X$391,$AH$2,0)</f>
        <v>3.9567000000000001</v>
      </c>
      <c r="AI17" s="41">
        <f>AJ17*(1-'CS8000-P12_Overview'!$B$3)</f>
        <v>6.0537510000000001</v>
      </c>
      <c r="AJ17" s="41">
        <f>VLOOKUP(LEFT($AJ$3,2)&amp;LEFT($A17,7),'CS8000-P12_Overview'!$B$14:$X$391,$AH$2,0)</f>
        <v>7.1220600000000003</v>
      </c>
      <c r="AK17" s="42">
        <f>VLOOKUP(LEFT($AK$3,2)&amp;LEFT($A17,7),'CS8000-P12_Overview'!$B$14:$X$391,$AK$2,0)</f>
        <v>4.1036999999999999</v>
      </c>
      <c r="AL17" s="42">
        <f>AM17*(1-'CS8000-P12_Overview'!$B$3)</f>
        <v>6.6274754999999992</v>
      </c>
      <c r="AM17" s="42">
        <f>VLOOKUP(LEFT($AM$3,2)&amp;LEFT($A17,7),'CS8000-P12_Overview'!$B$14:$X$391,$AK$2,0)</f>
        <v>7.7970299999999995</v>
      </c>
      <c r="AN17" s="43">
        <f>VLOOKUP(LEFT($AN$3,2)&amp;LEFT($A17,7),'CS8000-P12_Overview'!$B$14:$X$391,$AN$2,0)</f>
        <v>4.1036999999999999</v>
      </c>
      <c r="AO17" s="43">
        <f>AP17*(1-'CS8000-P12_Overview'!$B$3)</f>
        <v>6.6274754999999992</v>
      </c>
      <c r="AP17" s="43">
        <f>VLOOKUP(LEFT($AP$3,2)&amp;LEFT($A17,7),'CS8000-P12_Overview'!$B$14:$X$391,$AN$2,0)</f>
        <v>7.7970299999999995</v>
      </c>
      <c r="AQ17" s="39">
        <f>VLOOKUP(LEFT($AQ$3,2)&amp;LEFT($A17,7),'CS8000-P12_Overview'!$B$14:$X$391,$AQ$2,0)</f>
        <v>4.7652000000000001</v>
      </c>
      <c r="AR17" s="39">
        <f>AS17*(1-'CS8000-P12_Overview'!$B$3)</f>
        <v>8.1008399999999998</v>
      </c>
      <c r="AS17" s="44">
        <f>VLOOKUP(LEFT($AS$3,2)&amp;LEFT($A17,7),'CS8000-P12_Overview'!$B$14:$X$391,$AQ$2,0)</f>
        <v>9.5304000000000002</v>
      </c>
      <c r="AU17" s="203"/>
      <c r="AV17" s="196"/>
      <c r="AW17" s="196"/>
      <c r="AX17" s="197"/>
      <c r="AY17" s="197"/>
      <c r="AZ17" s="197"/>
      <c r="BA17" s="198"/>
      <c r="BB17" s="198"/>
      <c r="BC17" s="198"/>
      <c r="BD17" s="199"/>
      <c r="BE17" s="199"/>
      <c r="BF17" s="199"/>
      <c r="BG17" s="200"/>
      <c r="BH17" s="200"/>
      <c r="BI17" s="200"/>
      <c r="BJ17" s="201"/>
      <c r="BK17" s="201"/>
      <c r="BL17" s="201"/>
      <c r="BM17" s="197"/>
      <c r="BN17" s="197"/>
      <c r="BO17" s="202"/>
      <c r="BQ17" s="274"/>
      <c r="BR17" s="275"/>
      <c r="BS17" s="276"/>
      <c r="BT17" s="282"/>
      <c r="BU17" s="282"/>
      <c r="BV17" s="282"/>
      <c r="BW17" s="284"/>
      <c r="BX17" s="284"/>
      <c r="BY17" s="285" t="str">
        <f>IF(ISNA(VLOOKUP($A17,Old_List_Price!$A$4:$BO$289,BY$2,FALSE)),"",VLOOKUP($A17,Old_List_Price!$A$4:$BO$289,BY$2,FALSE))</f>
        <v/>
      </c>
      <c r="BZ17" s="285" t="str">
        <f>IF(ISNA(VLOOKUP($A17,Old_List_Price!$A$4:$BO$289,BZ$2,FALSE)),"",VLOOKUP($A17,Old_List_Price!$A$4:$BO$289,BZ$2,FALSE))</f>
        <v/>
      </c>
      <c r="CA17" s="285" t="str">
        <f>IF(ISNA(VLOOKUP($A17,Old_List_Price!$A$4:$BO$289,CA$2,FALSE)),"",VLOOKUP($A17,Old_List_Price!$A$4:$BO$289,CA$2,FALSE))</f>
        <v/>
      </c>
      <c r="CB17" s="287" t="str">
        <f t="shared" si="38"/>
        <v/>
      </c>
      <c r="CC17" s="287" t="str">
        <f t="shared" si="39"/>
        <v/>
      </c>
      <c r="CD17" s="288" t="str">
        <f>IF(ISNA(VLOOKUP($A17,Old_List_Price!$A$4:$BO$289,CD$2,FALSE)),"",VLOOKUP($A17,Old_List_Price!$A$4:$BO$289,CD$2,FALSE))</f>
        <v/>
      </c>
      <c r="CE17" s="288" t="str">
        <f>IF(ISNA(VLOOKUP($A17,Old_List_Price!$A$4:$BO$289,CE$2,FALSE)),"",VLOOKUP($A17,Old_List_Price!$A$4:$BO$289,CE$2,FALSE))</f>
        <v/>
      </c>
      <c r="CF17" s="288" t="str">
        <f>IF(ISNA(VLOOKUP($A17,Old_List_Price!$A$4:$BO$289,CF$2,FALSE)),"",VLOOKUP($A17,Old_List_Price!$A$4:$BO$289,CF$2,FALSE))</f>
        <v/>
      </c>
      <c r="CG17" s="289" t="str">
        <f t="shared" si="6"/>
        <v/>
      </c>
      <c r="CH17" s="289" t="str">
        <f t="shared" si="7"/>
        <v/>
      </c>
      <c r="CI17" s="291" t="str">
        <f>IF(ISNA(VLOOKUP($A17,Old_List_Price!$A$4:$BO$289,CI$2,FALSE)),"",VLOOKUP($A17,Old_List_Price!$A$4:$BO$289,CI$2,FALSE))</f>
        <v/>
      </c>
      <c r="CJ17" s="291" t="str">
        <f>IF(ISNA(VLOOKUP($A17,Old_List_Price!$A$4:$BO$289,CJ$2,FALSE)),"",VLOOKUP($A17,Old_List_Price!$A$4:$BO$289,CJ$2,FALSE))</f>
        <v/>
      </c>
      <c r="CK17" s="291" t="str">
        <f>IF(ISNA(VLOOKUP($A17,Old_List_Price!$A$4:$BO$289,CK$2,FALSE)),"",VLOOKUP($A17,Old_List_Price!$A$4:$BO$289,CK$2,FALSE))</f>
        <v/>
      </c>
      <c r="CL17" s="292" t="str">
        <f t="shared" si="18"/>
        <v/>
      </c>
      <c r="CM17" s="292" t="str">
        <f t="shared" si="19"/>
        <v/>
      </c>
      <c r="CN17" s="294" t="str">
        <f>IF(ISNA(VLOOKUP($A17,Old_List_Price!$A$4:$BO$289,CN$2,FALSE)),"",VLOOKUP($A17,Old_List_Price!$A$4:$BO$289,CN$2,FALSE))</f>
        <v/>
      </c>
      <c r="CO17" s="294" t="str">
        <f>IF(ISNA(VLOOKUP($A17,Old_List_Price!$A$4:$BO$289,CO$2,FALSE)),"",VLOOKUP($A17,Old_List_Price!$A$4:$BO$289,CO$2,FALSE))</f>
        <v/>
      </c>
      <c r="CP17" s="294" t="str">
        <f>IF(ISNA(VLOOKUP($A17,Old_List_Price!$A$4:$BO$289,CP$2,FALSE)),"",VLOOKUP($A17,Old_List_Price!$A$4:$BO$289,CP$2,FALSE))</f>
        <v/>
      </c>
      <c r="CQ17" s="295" t="str">
        <f t="shared" si="20"/>
        <v/>
      </c>
      <c r="CR17" s="295" t="str">
        <f t="shared" si="21"/>
        <v/>
      </c>
      <c r="CS17" s="297" t="str">
        <f>IF(ISNA(VLOOKUP($A17,Old_List_Price!$A$4:$BO$289,CS$2,FALSE)),"",VLOOKUP($A17,Old_List_Price!$A$4:$BO$289,CS$2,FALSE))</f>
        <v/>
      </c>
      <c r="CT17" s="297" t="str">
        <f>IF(ISNA(VLOOKUP($A17,Old_List_Price!$A$4:$BO$289,CT$2,FALSE)),"",VLOOKUP($A17,Old_List_Price!$A$4:$BO$289,CT$2,FALSE))</f>
        <v/>
      </c>
      <c r="CU17" s="297" t="str">
        <f>IF(ISNA(VLOOKUP($A17,Old_List_Price!$A$4:$BO$289,CU$2,FALSE)),"",VLOOKUP($A17,Old_List_Price!$A$4:$BO$289,CU$2,FALSE))</f>
        <v/>
      </c>
      <c r="CV17" s="298" t="str">
        <f t="shared" si="22"/>
        <v/>
      </c>
      <c r="CW17" s="298" t="str">
        <f t="shared" si="23"/>
        <v/>
      </c>
      <c r="CX17" s="285" t="str">
        <f>IF(ISNA(VLOOKUP($A17,Old_List_Price!$A$4:$BO$289,CX$2,FALSE)),"",VLOOKUP($A17,Old_List_Price!$A$4:$BO$289,CX$2,FALSE))</f>
        <v/>
      </c>
      <c r="CY17" s="285" t="str">
        <f>IF(ISNA(VLOOKUP($A17,Old_List_Price!$A$4:$BO$289,CY$2,FALSE)),"",VLOOKUP($A17,Old_List_Price!$A$4:$BO$289,CY$2,FALSE))</f>
        <v/>
      </c>
      <c r="CZ17" s="285" t="str">
        <f>IF(ISNA(VLOOKUP($A17,Old_List_Price!$A$4:$BO$289,CZ$2,FALSE)),"",VLOOKUP($A17,Old_List_Price!$A$4:$BO$289,CZ$2,FALSE))</f>
        <v/>
      </c>
      <c r="DA17" s="287" t="str">
        <f t="shared" si="24"/>
        <v/>
      </c>
      <c r="DB17" s="333" t="str">
        <f t="shared" si="25"/>
        <v/>
      </c>
    </row>
    <row r="18" spans="1:106">
      <c r="A18" s="37" t="s">
        <v>276</v>
      </c>
      <c r="B18" s="37" t="s">
        <v>277</v>
      </c>
      <c r="C18" s="38">
        <f>VLOOKUP(LEFT($C$3,2)&amp;$A18,'CS8000-P12_Overview'!$B$14:$X$391,$C$2,0)</f>
        <v>2.9321000000000002</v>
      </c>
      <c r="D18" s="38">
        <f>E18*(1-'CS8000-P12_Overview'!$B$3)</f>
        <v>4.2368844999999995</v>
      </c>
      <c r="E18" s="38">
        <f>VLOOKUP(LEFT($E$3,2)&amp;$A18,'CS8000-P12_Overview'!$B$14:$X$391,$C$2,0)</f>
        <v>4.9845699999999997</v>
      </c>
      <c r="F18" s="39">
        <f>VLOOKUP(LEFT($F$3,2)&amp;$A18,'CS8000-P12_Overview'!$B$14:$X$391,$F$2,0)</f>
        <v>2.9321000000000002</v>
      </c>
      <c r="G18" s="39">
        <f>H18*(1-'CS8000-P12_Overview'!$B$3)</f>
        <v>4.2368844999999995</v>
      </c>
      <c r="H18" s="39">
        <f>VLOOKUP(LEFT($H$3,2)&amp;$A18,'CS8000-P12_Overview'!$B$14:$X$391,$F$2,0)</f>
        <v>4.9845699999999997</v>
      </c>
      <c r="I18" s="40">
        <f>VLOOKUP(LEFT($I$3,2)&amp;$A18,'CS8000-P12_Overview'!$B$14:$X$391,$I$2,0)</f>
        <v>4.0255999999999998</v>
      </c>
      <c r="J18" s="40">
        <f>K18*(1-'CS8000-P12_Overview'!$B$3)</f>
        <v>6.1591680000000002</v>
      </c>
      <c r="K18" s="40">
        <f>VLOOKUP(LEFT($K$3,2)&amp;$A18,'CS8000-P12_Overview'!$B$14:$X$391,$I$2,0)</f>
        <v>7.2460800000000001</v>
      </c>
      <c r="L18" s="41">
        <f>VLOOKUP(LEFT($L$3,2)&amp;$A18,'CS8000-P12_Overview'!$B$14:$X$391,$L$2,0)</f>
        <v>6.2480000000000002</v>
      </c>
      <c r="M18" s="41">
        <f>N18*(1-'CS8000-P12_Overview'!$B$3)</f>
        <v>9.5594400000000004</v>
      </c>
      <c r="N18" s="41">
        <f>VLOOKUP(LEFT($N$3,2)&amp;$A18,'CS8000-P12_Overview'!$B$14:$X$391,$L$2,0)</f>
        <v>11.246400000000001</v>
      </c>
      <c r="O18" s="42">
        <f>VLOOKUP(LEFT($O$3,2)&amp;$A18,'CS8000-P12_Overview'!$B$14:$X$391,$O$2,0)</f>
        <v>6.2754000000000003</v>
      </c>
      <c r="P18" s="42">
        <f>Q18*(1-'CS8000-P12_Overview'!$B$3)</f>
        <v>10.134771000000001</v>
      </c>
      <c r="Q18" s="42">
        <f>VLOOKUP(LEFT($Q$3,2)&amp;$A18,'CS8000-P12_Overview'!$B$14:$X$391,$O$2,0)</f>
        <v>11.923260000000001</v>
      </c>
      <c r="R18" s="43">
        <f>VLOOKUP(LEFT($R$3,2)&amp;$A18,'CS8000-P12_Overview'!$B$14:$X$391,$R$2,0)</f>
        <v>6.2754000000000003</v>
      </c>
      <c r="S18" s="43">
        <f>T18*(1-'CS8000-P12_Overview'!$B$3)</f>
        <v>10.134771000000001</v>
      </c>
      <c r="T18" s="43">
        <f>VLOOKUP(LEFT($T$3,2)&amp;$A18,'CS8000-P12_Overview'!$B$14:$X$391,$R$2,0)</f>
        <v>11.923260000000001</v>
      </c>
      <c r="U18" s="39">
        <f>VLOOKUP(LEFT($U$3,2)&amp;$A18,'CS8000-P12_Overview'!$B$14:$X$391,$U$2,0)</f>
        <v>6.3983999999999996</v>
      </c>
      <c r="V18" s="39">
        <f>W18*(1-'CS8000-P12_Overview'!$B$3)</f>
        <v>10.877279999999999</v>
      </c>
      <c r="W18" s="44">
        <f>VLOOKUP(LEFT($W$3,2)&amp;$A18,'CS8000-P12_Overview'!$B$14:$X$391,$U$2,0)</f>
        <v>12.796799999999999</v>
      </c>
      <c r="X18" s="33" t="s">
        <v>855</v>
      </c>
      <c r="Y18" s="57">
        <f>VLOOKUP(LEFT($Y$3,2)&amp;LEFT($A18,7),'CS8000-P12_Overview'!$B$14:$X$391,$Y$2,0)</f>
        <v>3.613</v>
      </c>
      <c r="Z18" s="38">
        <f>AA18*(1-'CS8000-P12_Overview'!$B$3)</f>
        <v>5.2207849999999993</v>
      </c>
      <c r="AA18" s="38">
        <f>VLOOKUP(LEFT($AA$3,2)&amp;LEFT($A18,7),'CS8000-P12_Overview'!$B$14:$X$391,$Y$2,0)</f>
        <v>6.1420999999999992</v>
      </c>
      <c r="AB18" s="39">
        <f>VLOOKUP(LEFT($AB$3,2)&amp;$A18,'CS8000-P12_Overview'!$B$14:$X$391,$AB$2,0)</f>
        <v>3.613</v>
      </c>
      <c r="AC18" s="39">
        <f>AD18*(1-'CS8000-P12_Overview'!$B$3)</f>
        <v>5.2207849999999993</v>
      </c>
      <c r="AD18" s="39">
        <f>VLOOKUP(LEFT($AD$3,2)&amp;$A18,'CS8000-P12_Overview'!$B$14:$X$391,$AB$2,0)</f>
        <v>6.1420999999999992</v>
      </c>
      <c r="AE18" s="40">
        <f>VLOOKUP(LEFT($AE$3,2)&amp;$A18,'CS8000-P12_Overview'!$B$14:$X$391,$AE$2,0)</f>
        <v>4.7065000000000001</v>
      </c>
      <c r="AF18" s="40">
        <f>AG18*(1-'CS8000-P12_Overview'!$B$3)</f>
        <v>7.2009449999999999</v>
      </c>
      <c r="AG18" s="40">
        <f>VLOOKUP(LEFT($AG$3,2)&amp;$A18,'CS8000-P12_Overview'!$B$14:$X$391,$AE$2,0)</f>
        <v>8.4717000000000002</v>
      </c>
      <c r="AH18" s="41">
        <f>VLOOKUP(LEFT($AH$3,2)&amp;$A18,'CS8000-P12_Overview'!$B$14:$X$391,$AH$2,0)</f>
        <v>6.9288999999999996</v>
      </c>
      <c r="AI18" s="41">
        <f>AJ18*(1-'CS8000-P12_Overview'!$B$3)</f>
        <v>10.601217</v>
      </c>
      <c r="AJ18" s="41">
        <f>VLOOKUP(LEFT($AJ$3,2)&amp;$A18,'CS8000-P12_Overview'!$B$14:$X$391,$AH$2,0)</f>
        <v>12.472020000000001</v>
      </c>
      <c r="AK18" s="42">
        <f>VLOOKUP(LEFT($AK$3,2)&amp;$A18,'CS8000-P12_Overview'!$B$14:$X$391,$AK$2,0)</f>
        <v>6.9561999999999999</v>
      </c>
      <c r="AL18" s="42">
        <f>AM18*(1-'CS8000-P12_Overview'!$B$3)</f>
        <v>11.234263</v>
      </c>
      <c r="AM18" s="42">
        <f>VLOOKUP(LEFT($AM$3,2)&amp;$A18,'CS8000-P12_Overview'!$B$14:$X$391,$AK$2,0)</f>
        <v>13.21678</v>
      </c>
      <c r="AN18" s="43">
        <f>VLOOKUP(LEFT($AN$3,2)&amp;$A18,'CS8000-P12_Overview'!$B$14:$X$391,$AN$2,0)</f>
        <v>6.9561999999999999</v>
      </c>
      <c r="AO18" s="43">
        <f>AP18*(1-'CS8000-P12_Overview'!$B$3)</f>
        <v>11.234263</v>
      </c>
      <c r="AP18" s="43">
        <f>VLOOKUP(LEFT($AP$3,2)&amp;$A18,'CS8000-P12_Overview'!$B$14:$X$391,$AN$2,0)</f>
        <v>13.21678</v>
      </c>
      <c r="AQ18" s="39">
        <f>VLOOKUP(LEFT($AQ$3,2)&amp;$A18,'CS8000-P12_Overview'!$B$14:$X$391,$AQ$2,0)</f>
        <v>7.0792999999999999</v>
      </c>
      <c r="AR18" s="39">
        <f>AS18*(1-'CS8000-P12_Overview'!$B$3)</f>
        <v>12.03481</v>
      </c>
      <c r="AS18" s="44">
        <f>VLOOKUP(LEFT($AS$3,2)&amp;$A18,'CS8000-P12_Overview'!$B$14:$X$391,$AQ$2,0)</f>
        <v>14.1586</v>
      </c>
      <c r="AU18" s="203">
        <f t="shared" si="8"/>
        <v>113.72640000000001</v>
      </c>
      <c r="AV18" s="196">
        <f t="shared" si="9"/>
        <v>164.33464799999999</v>
      </c>
      <c r="AW18" s="196">
        <f t="shared" si="10"/>
        <v>193.33488</v>
      </c>
      <c r="AX18" s="197">
        <f t="shared" si="10"/>
        <v>113.72640000000001</v>
      </c>
      <c r="AY18" s="197">
        <f t="shared" si="10"/>
        <v>164.33464799999999</v>
      </c>
      <c r="AZ18" s="197">
        <f t="shared" si="10"/>
        <v>193.33488</v>
      </c>
      <c r="BA18" s="198">
        <f t="shared" si="11"/>
        <v>153.0924</v>
      </c>
      <c r="BB18" s="198">
        <f t="shared" si="12"/>
        <v>234.23137199999999</v>
      </c>
      <c r="BC18" s="198">
        <f t="shared" si="13"/>
        <v>275.56632000000002</v>
      </c>
      <c r="BD18" s="199">
        <f t="shared" si="26"/>
        <v>233.09879999999998</v>
      </c>
      <c r="BE18" s="199">
        <f t="shared" si="27"/>
        <v>356.641164</v>
      </c>
      <c r="BF18" s="199">
        <f t="shared" si="28"/>
        <v>419.57784000000004</v>
      </c>
      <c r="BG18" s="200">
        <f t="shared" si="29"/>
        <v>234.084</v>
      </c>
      <c r="BH18" s="200">
        <f t="shared" si="30"/>
        <v>378.04566</v>
      </c>
      <c r="BI18" s="200">
        <f t="shared" si="31"/>
        <v>444.75960000000003</v>
      </c>
      <c r="BJ18" s="201">
        <f t="shared" si="32"/>
        <v>234.084</v>
      </c>
      <c r="BK18" s="201">
        <f t="shared" si="33"/>
        <v>378.04566</v>
      </c>
      <c r="BL18" s="201">
        <f t="shared" si="34"/>
        <v>444.75960000000003</v>
      </c>
      <c r="BM18" s="197">
        <f t="shared" si="35"/>
        <v>238.51319999999998</v>
      </c>
      <c r="BN18" s="197">
        <f t="shared" si="36"/>
        <v>405.47244000000001</v>
      </c>
      <c r="BO18" s="202">
        <f t="shared" si="37"/>
        <v>477.02639999999997</v>
      </c>
      <c r="BQ18" s="274"/>
      <c r="BR18" s="275"/>
      <c r="BS18" s="276"/>
      <c r="BT18" s="282">
        <f>IF(ISNA(VLOOKUP($A18,Old_List_Price!$A$4:$BO$289,BT$2,FALSE)),"",VLOOKUP($A18,Old_List_Price!$A$4:$BO$289,BT$2,FALSE))</f>
        <v>222.72</v>
      </c>
      <c r="BU18" s="282">
        <f>IF(ISNA(VLOOKUP($A18,Old_List_Price!$A$4:$BO$289,BU$2,FALSE)),"",VLOOKUP($A18,Old_List_Price!$A$4:$BO$289,BU$2,FALSE))</f>
        <v>302.73599999999999</v>
      </c>
      <c r="BV18" s="282">
        <f>IF(ISNA(VLOOKUP($A18,Old_List_Price!$A$4:$BO$289,BV$2,FALSE)),"",VLOOKUP($A18,Old_List_Price!$A$4:$BO$289,BV$2,FALSE))</f>
        <v>356.16</v>
      </c>
      <c r="BW18" s="283">
        <f t="shared" ref="BW18:BW28" si="42">IF(BT18&lt;&gt;"",(AU18-BT18)/AU18,"")</f>
        <v>-0.95838433292533642</v>
      </c>
      <c r="BX18" s="283">
        <f t="shared" ref="BX18:BX28" si="43">IF(BV18&lt;&gt;"",(AW18-BV18)/AW18,"")</f>
        <v>-0.84219215901445221</v>
      </c>
      <c r="BY18" s="285">
        <f>IF(ISNA(VLOOKUP($A18,Old_List_Price!$A$4:$BO$289,BY$2,FALSE)),"",VLOOKUP($A18,Old_List_Price!$A$4:$BO$289,BY$2,FALSE))</f>
        <v>222.72</v>
      </c>
      <c r="BZ18" s="285">
        <f>IF(ISNA(VLOOKUP($A18,Old_List_Price!$A$4:$BO$289,BZ$2,FALSE)),"",VLOOKUP($A18,Old_List_Price!$A$4:$BO$289,BZ$2,FALSE))</f>
        <v>322.01400000000001</v>
      </c>
      <c r="CA18" s="285">
        <f>IF(ISNA(VLOOKUP($A18,Old_List_Price!$A$4:$BO$289,CA$2,FALSE)),"",VLOOKUP($A18,Old_List_Price!$A$4:$BO$289,CA$2,FALSE))</f>
        <v>378.84000000000003</v>
      </c>
      <c r="CB18" s="287">
        <f t="shared" si="38"/>
        <v>-0.95838433292533642</v>
      </c>
      <c r="CC18" s="287">
        <f t="shared" si="39"/>
        <v>-0.95950156536678755</v>
      </c>
      <c r="CD18" s="288">
        <f>IF(ISNA(VLOOKUP($A18,Old_List_Price!$A$4:$BO$289,CD$2,FALSE)),"",VLOOKUP($A18,Old_List_Price!$A$4:$BO$289,CD$2,FALSE))</f>
        <v>287.27999999999997</v>
      </c>
      <c r="CE18" s="288">
        <f>IF(ISNA(VLOOKUP($A18,Old_List_Price!$A$4:$BO$289,CE$2,FALSE)),"",VLOOKUP($A18,Old_List_Price!$A$4:$BO$289,CE$2,FALSE))</f>
        <v>439.62</v>
      </c>
      <c r="CF18" s="288">
        <f>IF(ISNA(VLOOKUP($A18,Old_List_Price!$A$4:$BO$289,CF$2,FALSE)),"",VLOOKUP($A18,Old_List_Price!$A$4:$BO$289,CF$2,FALSE))</f>
        <v>517.20000000000005</v>
      </c>
      <c r="CG18" s="289">
        <f t="shared" si="6"/>
        <v>-0.87651379167091237</v>
      </c>
      <c r="CH18" s="289">
        <f t="shared" si="7"/>
        <v>-0.87686216515864501</v>
      </c>
      <c r="CI18" s="291">
        <f>IF(ISNA(VLOOKUP($A18,Old_List_Price!$A$4:$BO$289,CI$2,FALSE)),"",VLOOKUP($A18,Old_List_Price!$A$4:$BO$289,CI$2,FALSE))</f>
        <v>470.4</v>
      </c>
      <c r="CJ18" s="291">
        <f>IF(ISNA(VLOOKUP($A18,Old_List_Price!$A$4:$BO$289,CJ$2,FALSE)),"",VLOOKUP($A18,Old_List_Price!$A$4:$BO$289,CJ$2,FALSE))</f>
        <v>720.63</v>
      </c>
      <c r="CK18" s="291">
        <f>IF(ISNA(VLOOKUP($A18,Old_List_Price!$A$4:$BO$289,CK$2,FALSE)),"",VLOOKUP($A18,Old_List_Price!$A$4:$BO$289,CK$2,FALSE))</f>
        <v>847.8</v>
      </c>
      <c r="CL18" s="292">
        <f t="shared" si="18"/>
        <v>-1.0180284068386454</v>
      </c>
      <c r="CM18" s="292">
        <f t="shared" si="19"/>
        <v>-1.0206024226636943</v>
      </c>
      <c r="CN18" s="294">
        <f>IF(ISNA(VLOOKUP($A18,Old_List_Price!$A$4:$BO$289,CN$2,FALSE)),"",VLOOKUP($A18,Old_List_Price!$A$4:$BO$289,CN$2,FALSE))</f>
        <v>491.64</v>
      </c>
      <c r="CO18" s="294">
        <f>IF(ISNA(VLOOKUP($A18,Old_List_Price!$A$4:$BO$289,CO$2,FALSE)),"",VLOOKUP($A18,Old_List_Price!$A$4:$BO$289,CO$2,FALSE))</f>
        <v>793.96800000000007</v>
      </c>
      <c r="CP18" s="294">
        <f>IF(ISNA(VLOOKUP($A18,Old_List_Price!$A$4:$BO$289,CP$2,FALSE)),"",VLOOKUP($A18,Old_List_Price!$A$4:$BO$289,CP$2,FALSE))</f>
        <v>934.07999999999993</v>
      </c>
      <c r="CQ18" s="295">
        <f t="shared" si="20"/>
        <v>-1.1002716973394164</v>
      </c>
      <c r="CR18" s="295">
        <f t="shared" si="21"/>
        <v>-1.1001907547358165</v>
      </c>
      <c r="CS18" s="297">
        <f>IF(ISNA(VLOOKUP($A18,Old_List_Price!$A$4:$BO$289,CS$2,FALSE)),"",VLOOKUP($A18,Old_List_Price!$A$4:$BO$289,CS$2,FALSE))</f>
        <v>522.96</v>
      </c>
      <c r="CT18" s="297">
        <f>IF(ISNA(VLOOKUP($A18,Old_List_Price!$A$4:$BO$289,CT$2,FALSE)),"",VLOOKUP($A18,Old_List_Price!$A$4:$BO$289,CT$2,FALSE))</f>
        <v>889.44</v>
      </c>
      <c r="CU18" s="297">
        <f>IF(ISNA(VLOOKUP($A18,Old_List_Price!$A$4:$BO$289,CU$2,FALSE)),"",VLOOKUP($A18,Old_List_Price!$A$4:$BO$289,CU$2,FALSE))</f>
        <v>1046.3999999999999</v>
      </c>
      <c r="CV18" s="298">
        <f t="shared" si="22"/>
        <v>-1.2340698210898653</v>
      </c>
      <c r="CW18" s="298">
        <f t="shared" si="23"/>
        <v>-1.3527316779671528</v>
      </c>
      <c r="CX18" s="285">
        <f>IF(ISNA(VLOOKUP($A18,Old_List_Price!$A$4:$BO$289,CX$2,FALSE)),"",VLOOKUP($A18,Old_List_Price!$A$4:$BO$289,CX$2,FALSE))</f>
        <v>585.3599999999999</v>
      </c>
      <c r="CY18" s="285">
        <f>IF(ISNA(VLOOKUP($A18,Old_List_Price!$A$4:$BO$289,CY$2,FALSE)),"",VLOOKUP($A18,Old_List_Price!$A$4:$BO$289,CY$2,FALSE))</f>
        <v>1094.97</v>
      </c>
      <c r="CZ18" s="285">
        <f>IF(ISNA(VLOOKUP($A18,Old_List_Price!$A$4:$BO$289,CZ$2,FALSE)),"",VLOOKUP($A18,Old_List_Price!$A$4:$BO$289,CZ$2,FALSE))</f>
        <v>1288.2</v>
      </c>
      <c r="DA18" s="287">
        <f t="shared" si="24"/>
        <v>-1.4542037924945033</v>
      </c>
      <c r="DB18" s="333">
        <f t="shared" si="25"/>
        <v>-1.7004794703186241</v>
      </c>
    </row>
    <row r="19" spans="1:106">
      <c r="A19" s="37" t="s">
        <v>278</v>
      </c>
      <c r="B19" s="37" t="s">
        <v>279</v>
      </c>
      <c r="C19" s="38">
        <f>VLOOKUP(LEFT($C$3,2)&amp;$A19,'CS8000-P12_Overview'!$B$14:$X$391,$C$2,0)</f>
        <v>5.3228999999999997</v>
      </c>
      <c r="D19" s="38">
        <f>E19*(1-'CS8000-P12_Overview'!$B$3)</f>
        <v>7.6915904999999984</v>
      </c>
      <c r="E19" s="38">
        <f>VLOOKUP(LEFT($E$3,2)&amp;$A19,'CS8000-P12_Overview'!$B$14:$X$391,$C$2,0)</f>
        <v>9.0489299999999986</v>
      </c>
      <c r="F19" s="39">
        <f>VLOOKUP(LEFT($F$3,2)&amp;$A19,'CS8000-P12_Overview'!$B$14:$X$391,$F$2,0)</f>
        <v>5.3228999999999997</v>
      </c>
      <c r="G19" s="39">
        <f>H19*(1-'CS8000-P12_Overview'!$B$3)</f>
        <v>7.6915904999999984</v>
      </c>
      <c r="H19" s="39">
        <f>VLOOKUP(LEFT($H$3,2)&amp;$A19,'CS8000-P12_Overview'!$B$14:$X$391,$F$2,0)</f>
        <v>9.0489299999999986</v>
      </c>
      <c r="I19" s="40">
        <f>VLOOKUP(LEFT($I$3,2)&amp;$A19,'CS8000-P12_Overview'!$B$14:$X$391,$I$2,0)</f>
        <v>7.5327999999999999</v>
      </c>
      <c r="J19" s="40">
        <f>K19*(1-'CS8000-P12_Overview'!$B$3)</f>
        <v>11.525183999999999</v>
      </c>
      <c r="K19" s="40">
        <f>VLOOKUP(LEFT($K$3,2)&amp;$A19,'CS8000-P12_Overview'!$B$14:$X$391,$I$2,0)</f>
        <v>13.55904</v>
      </c>
      <c r="L19" s="41">
        <f>VLOOKUP(LEFT($L$3,2)&amp;$A19,'CS8000-P12_Overview'!$B$14:$X$391,$L$2,0)</f>
        <v>10.9001</v>
      </c>
      <c r="M19" s="41">
        <f>N19*(1-'CS8000-P12_Overview'!$B$3)</f>
        <v>16.677153000000001</v>
      </c>
      <c r="N19" s="41">
        <f>VLOOKUP(LEFT($N$3,2)&amp;$A19,'CS8000-P12_Overview'!$B$14:$X$391,$L$2,0)</f>
        <v>19.620180000000001</v>
      </c>
      <c r="O19" s="42">
        <f>VLOOKUP(LEFT($O$3,2)&amp;$A19,'CS8000-P12_Overview'!$B$14:$X$391,$O$2,0)</f>
        <v>10.976699999999999</v>
      </c>
      <c r="P19" s="42">
        <f>Q19*(1-'CS8000-P12_Overview'!$B$3)</f>
        <v>17.727370499999999</v>
      </c>
      <c r="Q19" s="42">
        <f>VLOOKUP(LEFT($Q$3,2)&amp;$A19,'CS8000-P12_Overview'!$B$14:$X$391,$O$2,0)</f>
        <v>20.855730000000001</v>
      </c>
      <c r="R19" s="43">
        <f>VLOOKUP(LEFT($R$3,2)&amp;$A19,'CS8000-P12_Overview'!$B$14:$X$391,$R$2,0)</f>
        <v>10.976699999999999</v>
      </c>
      <c r="S19" s="43">
        <f>T19*(1-'CS8000-P12_Overview'!$B$3)</f>
        <v>17.727370499999999</v>
      </c>
      <c r="T19" s="43">
        <f>VLOOKUP(LEFT($T$3,2)&amp;$A19,'CS8000-P12_Overview'!$B$14:$X$391,$R$2,0)</f>
        <v>20.855730000000001</v>
      </c>
      <c r="U19" s="39">
        <f>VLOOKUP(LEFT($U$3,2)&amp;$A19,'CS8000-P12_Overview'!$B$14:$X$391,$U$2,0)</f>
        <v>11.321199999999999</v>
      </c>
      <c r="V19" s="39">
        <f>W19*(1-'CS8000-P12_Overview'!$B$3)</f>
        <v>19.246039999999997</v>
      </c>
      <c r="W19" s="44">
        <f>VLOOKUP(LEFT($W$3,2)&amp;$A19,'CS8000-P12_Overview'!$B$14:$X$391,$U$2,0)</f>
        <v>22.642399999999999</v>
      </c>
      <c r="X19" s="33" t="s">
        <v>855</v>
      </c>
      <c r="Y19" s="57">
        <f>VLOOKUP(LEFT($Y$3,2)&amp;$A19,'CS8000-P12_Overview'!$B$14:$X$391,$Y$2,0)</f>
        <v>6.8395000000000001</v>
      </c>
      <c r="Z19" s="38">
        <f>AA19*(1-'CS8000-P12_Overview'!$B$3)</f>
        <v>9.8830775000000006</v>
      </c>
      <c r="AA19" s="38">
        <f>VLOOKUP(LEFT($AA$3,2)&amp;$A19,'CS8000-P12_Overview'!$B$14:$X$391,$Y$2,0)</f>
        <v>11.62715</v>
      </c>
      <c r="AB19" s="39">
        <f>VLOOKUP(LEFT($AB$3,2)&amp;$A19,'CS8000-P12_Overview'!$B$14:$X$391,$AB$2,0)</f>
        <v>6.8395000000000001</v>
      </c>
      <c r="AC19" s="39">
        <f>AD19*(1-'CS8000-P12_Overview'!$B$3)</f>
        <v>9.8830775000000006</v>
      </c>
      <c r="AD19" s="39">
        <f>VLOOKUP(LEFT($AD$3,2)&amp;$A19,'CS8000-P12_Overview'!$B$14:$X$391,$AB$2,0)</f>
        <v>11.62715</v>
      </c>
      <c r="AE19" s="40">
        <f>VLOOKUP(LEFT($AE$3,2)&amp;$A19,'CS8000-P12_Overview'!$B$14:$X$391,$AE$2,0)</f>
        <v>9.0495000000000001</v>
      </c>
      <c r="AF19" s="40">
        <f>AG19*(1-'CS8000-P12_Overview'!$B$3)</f>
        <v>13.845735000000001</v>
      </c>
      <c r="AG19" s="40">
        <f>VLOOKUP(LEFT($AG$3,2)&amp;$A19,'CS8000-P12_Overview'!$B$14:$X$391,$AE$2,0)</f>
        <v>16.289100000000001</v>
      </c>
      <c r="AH19" s="41">
        <f>VLOOKUP(LEFT($AH$3,2)&amp;$A19,'CS8000-P12_Overview'!$B$14:$X$391,$AH$2,0)</f>
        <v>12.416700000000001</v>
      </c>
      <c r="AI19" s="41">
        <f>AJ19*(1-'CS8000-P12_Overview'!$B$3)</f>
        <v>18.997550999999998</v>
      </c>
      <c r="AJ19" s="41">
        <f>VLOOKUP(LEFT($AJ$3,2)&amp;$A19,'CS8000-P12_Overview'!$B$14:$X$391,$AH$2,0)</f>
        <v>22.350059999999999</v>
      </c>
      <c r="AK19" s="42">
        <f>VLOOKUP(LEFT($AK$3,2)&amp;$A19,'CS8000-P12_Overview'!$B$14:$X$391,$AK$2,0)</f>
        <v>12.4933</v>
      </c>
      <c r="AL19" s="42">
        <f>AM19*(1-'CS8000-P12_Overview'!$B$3)</f>
        <v>20.176679499999999</v>
      </c>
      <c r="AM19" s="42">
        <f>VLOOKUP(LEFT($AM$3,2)&amp;$A19,'CS8000-P12_Overview'!$B$14:$X$391,$AK$2,0)</f>
        <v>23.737269999999999</v>
      </c>
      <c r="AN19" s="43">
        <f>VLOOKUP(LEFT($AN$3,2)&amp;$A19,'CS8000-P12_Overview'!$B$14:$X$391,$AN$2,0)</f>
        <v>12.4933</v>
      </c>
      <c r="AO19" s="43">
        <f>AP19*(1-'CS8000-P12_Overview'!$B$3)</f>
        <v>20.176679499999999</v>
      </c>
      <c r="AP19" s="43">
        <f>VLOOKUP(LEFT($AP$3,2)&amp;$A19,'CS8000-P12_Overview'!$B$14:$X$391,$AN$2,0)</f>
        <v>23.737269999999999</v>
      </c>
      <c r="AQ19" s="39">
        <f>VLOOKUP(LEFT($AQ$3,2)&amp;$A19,'CS8000-P12_Overview'!$B$14:$X$391,$AQ$2,0)</f>
        <v>12.8378</v>
      </c>
      <c r="AR19" s="39">
        <f>AS19*(1-'CS8000-P12_Overview'!$B$3)</f>
        <v>21.824259999999999</v>
      </c>
      <c r="AS19" s="44">
        <f>VLOOKUP(LEFT($AS$3,2)&amp;$A19,'CS8000-P12_Overview'!$B$14:$X$391,$AQ$2,0)</f>
        <v>25.675599999999999</v>
      </c>
      <c r="AU19" s="203">
        <f t="shared" si="8"/>
        <v>209.8236</v>
      </c>
      <c r="AV19" s="196">
        <f t="shared" si="9"/>
        <v>303.19510200000002</v>
      </c>
      <c r="AW19" s="196">
        <f t="shared" si="10"/>
        <v>356.70011999999997</v>
      </c>
      <c r="AX19" s="197">
        <f t="shared" si="10"/>
        <v>209.8236</v>
      </c>
      <c r="AY19" s="197">
        <f t="shared" si="10"/>
        <v>303.19510200000002</v>
      </c>
      <c r="AZ19" s="197">
        <f t="shared" si="10"/>
        <v>356.70011999999997</v>
      </c>
      <c r="BA19" s="198">
        <f t="shared" si="11"/>
        <v>289.38119999999998</v>
      </c>
      <c r="BB19" s="198">
        <f t="shared" si="12"/>
        <v>442.75323600000002</v>
      </c>
      <c r="BC19" s="198">
        <f t="shared" si="13"/>
        <v>520.88616000000002</v>
      </c>
      <c r="BD19" s="199">
        <f t="shared" si="26"/>
        <v>410.6028</v>
      </c>
      <c r="BE19" s="199">
        <f t="shared" si="27"/>
        <v>628.22228399999995</v>
      </c>
      <c r="BF19" s="199">
        <f t="shared" si="28"/>
        <v>739.08503999999994</v>
      </c>
      <c r="BG19" s="200">
        <f t="shared" si="29"/>
        <v>413.36039999999997</v>
      </c>
      <c r="BH19" s="200">
        <f t="shared" si="30"/>
        <v>667.577046</v>
      </c>
      <c r="BI19" s="200">
        <f t="shared" si="31"/>
        <v>785.38476000000003</v>
      </c>
      <c r="BJ19" s="201">
        <f t="shared" si="32"/>
        <v>413.36039999999997</v>
      </c>
      <c r="BK19" s="201">
        <f t="shared" si="33"/>
        <v>667.577046</v>
      </c>
      <c r="BL19" s="201">
        <f t="shared" si="34"/>
        <v>785.38476000000003</v>
      </c>
      <c r="BM19" s="197">
        <f t="shared" si="35"/>
        <v>425.76239999999996</v>
      </c>
      <c r="BN19" s="197">
        <f t="shared" si="36"/>
        <v>723.79607999999996</v>
      </c>
      <c r="BO19" s="202">
        <f t="shared" si="37"/>
        <v>851.52479999999991</v>
      </c>
      <c r="BQ19" s="274"/>
      <c r="BR19" s="275"/>
      <c r="BS19" s="276"/>
      <c r="BT19" s="282">
        <f>IF(ISNA(VLOOKUP($A19,Old_List_Price!$A$4:$BO$289,BT$2,FALSE)),"",VLOOKUP($A19,Old_List_Price!$A$4:$BO$289,BT$2,FALSE))</f>
        <v>233.88000000000002</v>
      </c>
      <c r="BU19" s="282">
        <f>IF(ISNA(VLOOKUP($A19,Old_List_Price!$A$4:$BO$289,BU$2,FALSE)),"",VLOOKUP($A19,Old_List_Price!$A$4:$BO$289,BU$2,FALSE))</f>
        <v>318.75</v>
      </c>
      <c r="BV19" s="282">
        <f>IF(ISNA(VLOOKUP($A19,Old_List_Price!$A$4:$BO$289,BV$2,FALSE)),"",VLOOKUP($A19,Old_List_Price!$A$4:$BO$289,BV$2,FALSE))</f>
        <v>375</v>
      </c>
      <c r="BW19" s="283">
        <f t="shared" si="42"/>
        <v>-0.1146505922117437</v>
      </c>
      <c r="BX19" s="283">
        <f t="shared" si="43"/>
        <v>-5.1303262807985688E-2</v>
      </c>
      <c r="BY19" s="285">
        <f>IF(ISNA(VLOOKUP($A19,Old_List_Price!$A$4:$BO$289,BY$2,FALSE)),"",VLOOKUP($A19,Old_List_Price!$A$4:$BO$289,BY$2,FALSE))</f>
        <v>233.88000000000002</v>
      </c>
      <c r="BZ19" s="285">
        <f>IF(ISNA(VLOOKUP($A19,Old_List_Price!$A$4:$BO$289,BZ$2,FALSE)),"",VLOOKUP($A19,Old_List_Price!$A$4:$BO$289,BZ$2,FALSE))</f>
        <v>337.62</v>
      </c>
      <c r="CA19" s="285">
        <f>IF(ISNA(VLOOKUP($A19,Old_List_Price!$A$4:$BO$289,CA$2,FALSE)),"",VLOOKUP($A19,Old_List_Price!$A$4:$BO$289,CA$2,FALSE))</f>
        <v>397.20000000000005</v>
      </c>
      <c r="CB19" s="287">
        <f t="shared" si="38"/>
        <v>-0.1146505922117437</v>
      </c>
      <c r="CC19" s="287">
        <f t="shared" si="39"/>
        <v>-0.11354041596621857</v>
      </c>
      <c r="CD19" s="288">
        <f>IF(ISNA(VLOOKUP($A19,Old_List_Price!$A$4:$BO$289,CD$2,FALSE)),"",VLOOKUP($A19,Old_List_Price!$A$4:$BO$289,CD$2,FALSE))</f>
        <v>330</v>
      </c>
      <c r="CE19" s="288">
        <f>IF(ISNA(VLOOKUP($A19,Old_List_Price!$A$4:$BO$289,CE$2,FALSE)),"",VLOOKUP($A19,Old_List_Price!$A$4:$BO$289,CE$2,FALSE))</f>
        <v>504.9</v>
      </c>
      <c r="CF19" s="288">
        <f>IF(ISNA(VLOOKUP($A19,Old_List_Price!$A$4:$BO$289,CF$2,FALSE)),"",VLOOKUP($A19,Old_List_Price!$A$4:$BO$289,CF$2,FALSE))</f>
        <v>594</v>
      </c>
      <c r="CG19" s="289">
        <f t="shared" si="6"/>
        <v>-0.14036433603841586</v>
      </c>
      <c r="CH19" s="289">
        <f t="shared" si="7"/>
        <v>-0.14036433603841572</v>
      </c>
      <c r="CI19" s="291">
        <f>IF(ISNA(VLOOKUP($A19,Old_List_Price!$A$4:$BO$289,CI$2,FALSE)),"",VLOOKUP($A19,Old_List_Price!$A$4:$BO$289,CI$2,FALSE))</f>
        <v>999.48</v>
      </c>
      <c r="CJ19" s="291">
        <f>IF(ISNA(VLOOKUP($A19,Old_List_Price!$A$4:$BO$289,CJ$2,FALSE)),"",VLOOKUP($A19,Old_List_Price!$A$4:$BO$289,CJ$2,FALSE))</f>
        <v>1529.1840000000002</v>
      </c>
      <c r="CK19" s="291">
        <f>IF(ISNA(VLOOKUP($A19,Old_List_Price!$A$4:$BO$289,CK$2,FALSE)),"",VLOOKUP($A19,Old_List_Price!$A$4:$BO$289,CK$2,FALSE))</f>
        <v>1799.04</v>
      </c>
      <c r="CL19" s="292">
        <f t="shared" si="18"/>
        <v>-1.4341772632821792</v>
      </c>
      <c r="CM19" s="292">
        <f t="shared" si="19"/>
        <v>-1.4341447906995928</v>
      </c>
      <c r="CN19" s="294">
        <f>IF(ISNA(VLOOKUP($A19,Old_List_Price!$A$4:$BO$289,CN$2,FALSE)),"",VLOOKUP($A19,Old_List_Price!$A$4:$BO$289,CN$2,FALSE))</f>
        <v>322.07999999999993</v>
      </c>
      <c r="CO19" s="294">
        <f>IF(ISNA(VLOOKUP($A19,Old_List_Price!$A$4:$BO$289,CO$2,FALSE)),"",VLOOKUP($A19,Old_List_Price!$A$4:$BO$289,CO$2,FALSE))</f>
        <v>520.19999999999993</v>
      </c>
      <c r="CP19" s="294">
        <f>IF(ISNA(VLOOKUP($A19,Old_List_Price!$A$4:$BO$289,CP$2,FALSE)),"",VLOOKUP($A19,Old_List_Price!$A$4:$BO$289,CP$2,FALSE))</f>
        <v>612</v>
      </c>
      <c r="CQ19" s="295">
        <f t="shared" si="20"/>
        <v>0.22082521692934312</v>
      </c>
      <c r="CR19" s="295">
        <f t="shared" si="21"/>
        <v>0.22076410038819702</v>
      </c>
      <c r="CS19" s="297">
        <f>IF(ISNA(VLOOKUP($A19,Old_List_Price!$A$4:$BO$289,CS$2,FALSE)),"",VLOOKUP($A19,Old_List_Price!$A$4:$BO$289,CS$2,FALSE))</f>
        <v>1008.2400000000001</v>
      </c>
      <c r="CT19" s="297">
        <f>IF(ISNA(VLOOKUP($A19,Old_List_Price!$A$4:$BO$289,CT$2,FALSE)),"",VLOOKUP($A19,Old_List_Price!$A$4:$BO$289,CT$2,FALSE))</f>
        <v>1713.0900000000001</v>
      </c>
      <c r="CU19" s="297">
        <f>IF(ISNA(VLOOKUP($A19,Old_List_Price!$A$4:$BO$289,CU$2,FALSE)),"",VLOOKUP($A19,Old_List_Price!$A$4:$BO$289,CU$2,FALSE))</f>
        <v>2015.3999999999999</v>
      </c>
      <c r="CV19" s="298">
        <f t="shared" si="22"/>
        <v>-1.439130598867236</v>
      </c>
      <c r="CW19" s="298">
        <f t="shared" si="23"/>
        <v>-1.5661307713686725</v>
      </c>
      <c r="CX19" s="285">
        <f>IF(ISNA(VLOOKUP($A19,Old_List_Price!$A$4:$BO$289,CX$2,FALSE)),"",VLOOKUP($A19,Old_List_Price!$A$4:$BO$289,CX$2,FALSE))</f>
        <v>1017.6000000000001</v>
      </c>
      <c r="CY19" s="285">
        <f>IF(ISNA(VLOOKUP($A19,Old_List_Price!$A$4:$BO$289,CY$2,FALSE)),"",VLOOKUP($A19,Old_List_Price!$A$4:$BO$289,CY$2,FALSE))</f>
        <v>1902.9119999999998</v>
      </c>
      <c r="CZ19" s="285">
        <f>IF(ISNA(VLOOKUP($A19,Old_List_Price!$A$4:$BO$289,CZ$2,FALSE)),"",VLOOKUP($A19,Old_List_Price!$A$4:$BO$289,CZ$2,FALSE))</f>
        <v>2238.7200000000003</v>
      </c>
      <c r="DA19" s="287">
        <f t="shared" si="24"/>
        <v>-1.3900654449523966</v>
      </c>
      <c r="DB19" s="333">
        <f t="shared" si="25"/>
        <v>-1.6290719894476362</v>
      </c>
    </row>
    <row r="20" spans="1:106">
      <c r="A20" s="37" t="s">
        <v>280</v>
      </c>
      <c r="B20" s="37" t="s">
        <v>281</v>
      </c>
      <c r="C20" s="38">
        <f>VLOOKUP(LEFT($C$3,2)&amp;$A20,'CS8000-P12_Overview'!$B$14:$X$391,$C$2,0)</f>
        <v>11.4704</v>
      </c>
      <c r="D20" s="38">
        <f>E20*(1-'CS8000-P12_Overview'!$B$3)</f>
        <v>16.574727999999997</v>
      </c>
      <c r="E20" s="38">
        <f>VLOOKUP(LEFT($E$3,2)&amp;$A20,'CS8000-P12_Overview'!$B$14:$X$391,$C$2,0)</f>
        <v>19.499679999999998</v>
      </c>
      <c r="F20" s="39">
        <f>VLOOKUP(LEFT($F$3,2)&amp;$A20,'CS8000-P12_Overview'!$B$14:$X$391,$F$2,0)</f>
        <v>11.4704</v>
      </c>
      <c r="G20" s="39">
        <f>H20*(1-'CS8000-P12_Overview'!$B$3)</f>
        <v>16.574727999999997</v>
      </c>
      <c r="H20" s="39">
        <f>VLOOKUP(LEFT($H$3,2)&amp;$A20,'CS8000-P12_Overview'!$B$14:$X$391,$F$2,0)</f>
        <v>19.499679999999998</v>
      </c>
      <c r="I20" s="40">
        <f>VLOOKUP(LEFT($I$3,2)&amp;$A20,'CS8000-P12_Overview'!$B$14:$X$391,$I$2,0)</f>
        <v>16.005600000000001</v>
      </c>
      <c r="J20" s="40">
        <f>K20*(1-'CS8000-P12_Overview'!$B$3)</f>
        <v>24.488568000000001</v>
      </c>
      <c r="K20" s="40">
        <f>VLOOKUP(LEFT($K$3,2)&amp;$A20,'CS8000-P12_Overview'!$B$14:$X$391,$I$2,0)</f>
        <v>28.810080000000003</v>
      </c>
      <c r="L20" s="41">
        <f>VLOOKUP(LEFT($L$3,2)&amp;$A20,'CS8000-P12_Overview'!$B$14:$X$391,$L$2,0)</f>
        <v>24.685199999999998</v>
      </c>
      <c r="M20" s="41">
        <f>N20*(1-'CS8000-P12_Overview'!$B$3)</f>
        <v>37.76835599999999</v>
      </c>
      <c r="N20" s="41">
        <f>VLOOKUP(LEFT($N$3,2)&amp;$A20,'CS8000-P12_Overview'!$B$14:$X$391,$L$2,0)</f>
        <v>44.433359999999993</v>
      </c>
      <c r="O20" s="42">
        <f>VLOOKUP(LEFT($O$3,2)&amp;$A20,'CS8000-P12_Overview'!$B$14:$X$391,$O$2,0)</f>
        <v>24.813500000000001</v>
      </c>
      <c r="P20" s="42">
        <f>Q20*(1-'CS8000-P12_Overview'!$B$3)</f>
        <v>40.073802499999999</v>
      </c>
      <c r="Q20" s="42">
        <f>VLOOKUP(LEFT($Q$3,2)&amp;$A20,'CS8000-P12_Overview'!$B$14:$X$391,$O$2,0)</f>
        <v>47.145650000000003</v>
      </c>
      <c r="R20" s="43">
        <f>VLOOKUP(LEFT($R$3,2)&amp;$A20,'CS8000-P12_Overview'!$B$14:$X$391,$R$2,0)</f>
        <v>24.813500000000001</v>
      </c>
      <c r="S20" s="43">
        <f>T20*(1-'CS8000-P12_Overview'!$B$3)</f>
        <v>40.073802499999999</v>
      </c>
      <c r="T20" s="43">
        <f>VLOOKUP(LEFT($T$3,2)&amp;$A20,'CS8000-P12_Overview'!$B$14:$X$391,$R$2,0)</f>
        <v>47.145650000000003</v>
      </c>
      <c r="U20" s="39">
        <f>VLOOKUP(LEFT($U$3,2)&amp;$A20,'CS8000-P12_Overview'!$B$14:$X$391,$U$2,0)</f>
        <v>25.390999999999998</v>
      </c>
      <c r="V20" s="39">
        <f>W20*(1-'CS8000-P12_Overview'!$B$3)</f>
        <v>43.164699999999996</v>
      </c>
      <c r="W20" s="44">
        <f>VLOOKUP(LEFT($W$3,2)&amp;$A20,'CS8000-P12_Overview'!$B$14:$X$391,$U$2,0)</f>
        <v>50.781999999999996</v>
      </c>
      <c r="X20" s="33" t="s">
        <v>855</v>
      </c>
      <c r="Y20" s="57">
        <f>VLOOKUP(LEFT($Y$3,2)&amp;$A20,'CS8000-P12_Overview'!$B$14:$X$391,$Y$2,0)</f>
        <v>15.3216</v>
      </c>
      <c r="Z20" s="38">
        <f>AA20*(1-'CS8000-P12_Overview'!$B$3)</f>
        <v>22.139711999999999</v>
      </c>
      <c r="AA20" s="38">
        <f>VLOOKUP(LEFT($AA$3,2)&amp;$A20,'CS8000-P12_Overview'!$B$14:$X$391,$Y$2,0)</f>
        <v>26.046720000000001</v>
      </c>
      <c r="AB20" s="39">
        <f>VLOOKUP(LEFT($AB$3,2)&amp;$A20,'CS8000-P12_Overview'!$B$14:$X$391,$AB$2,0)</f>
        <v>15.3216</v>
      </c>
      <c r="AC20" s="39">
        <f>AD20*(1-'CS8000-P12_Overview'!$B$3)</f>
        <v>22.139711999999999</v>
      </c>
      <c r="AD20" s="39">
        <f>VLOOKUP(LEFT($AD$3,2)&amp;$A20,'CS8000-P12_Overview'!$B$14:$X$391,$AB$2,0)</f>
        <v>26.046720000000001</v>
      </c>
      <c r="AE20" s="40">
        <f>VLOOKUP(LEFT($AE$3,2)&amp;$A20,'CS8000-P12_Overview'!$B$14:$X$391,$AE$2,0)</f>
        <v>19.8568</v>
      </c>
      <c r="AF20" s="40">
        <f>AG20*(1-'CS8000-P12_Overview'!$B$3)</f>
        <v>30.380904000000001</v>
      </c>
      <c r="AG20" s="40">
        <f>VLOOKUP(LEFT($AG$3,2)&amp;$A20,'CS8000-P12_Overview'!$B$14:$X$391,$AE$2,0)</f>
        <v>35.742240000000002</v>
      </c>
      <c r="AH20" s="41">
        <f>VLOOKUP(LEFT($AH$3,2)&amp;$A20,'CS8000-P12_Overview'!$B$14:$X$391,$AH$2,0)</f>
        <v>28.5364</v>
      </c>
      <c r="AI20" s="41">
        <f>AJ20*(1-'CS8000-P12_Overview'!$B$3)</f>
        <v>43.660692000000004</v>
      </c>
      <c r="AJ20" s="41">
        <f>VLOOKUP(LEFT($AJ$3,2)&amp;$A20,'CS8000-P12_Overview'!$B$14:$X$391,$AH$2,0)</f>
        <v>51.365520000000004</v>
      </c>
      <c r="AK20" s="42">
        <f>VLOOKUP(LEFT($AK$3,2)&amp;$A20,'CS8000-P12_Overview'!$B$14:$X$391,$AK$2,0)</f>
        <v>28.6647</v>
      </c>
      <c r="AL20" s="42">
        <f>AM20*(1-'CS8000-P12_Overview'!$B$3)</f>
        <v>46.293490499999997</v>
      </c>
      <c r="AM20" s="42">
        <f>VLOOKUP(LEFT($AM$3,2)&amp;$A20,'CS8000-P12_Overview'!$B$14:$X$391,$AK$2,0)</f>
        <v>54.46293</v>
      </c>
      <c r="AN20" s="43">
        <f>VLOOKUP(LEFT($AN$3,2)&amp;$A20,'CS8000-P12_Overview'!$B$14:$X$391,$AN$2,0)</f>
        <v>28.6647</v>
      </c>
      <c r="AO20" s="43">
        <f>AP20*(1-'CS8000-P12_Overview'!$B$3)</f>
        <v>46.293490499999997</v>
      </c>
      <c r="AP20" s="43">
        <f>VLOOKUP(LEFT($AP$3,2)&amp;$A20,'CS8000-P12_Overview'!$B$14:$X$391,$AN$2,0)</f>
        <v>54.46293</v>
      </c>
      <c r="AQ20" s="39">
        <f>VLOOKUP(LEFT($AQ$3,2)&amp;$A20,'CS8000-P12_Overview'!$B$14:$X$391,$AQ$2,0)</f>
        <v>29.2422</v>
      </c>
      <c r="AR20" s="39">
        <f>AS20*(1-'CS8000-P12_Overview'!$B$3)</f>
        <v>49.711739999999999</v>
      </c>
      <c r="AS20" s="44">
        <f>VLOOKUP(LEFT($AS$3,2)&amp;$A20,'CS8000-P12_Overview'!$B$14:$X$391,$AQ$2,0)</f>
        <v>58.484400000000001</v>
      </c>
      <c r="AU20" s="203">
        <f t="shared" si="8"/>
        <v>459.14879999999999</v>
      </c>
      <c r="AV20" s="196">
        <f t="shared" si="9"/>
        <v>663.47001599999999</v>
      </c>
      <c r="AW20" s="196">
        <f t="shared" si="10"/>
        <v>780.55295999999998</v>
      </c>
      <c r="AX20" s="197">
        <f t="shared" si="10"/>
        <v>459.14879999999999</v>
      </c>
      <c r="AY20" s="197">
        <f t="shared" si="10"/>
        <v>663.47001599999999</v>
      </c>
      <c r="AZ20" s="197">
        <f t="shared" si="10"/>
        <v>780.55295999999998</v>
      </c>
      <c r="BA20" s="198">
        <f t="shared" si="11"/>
        <v>622.41600000000005</v>
      </c>
      <c r="BB20" s="198">
        <f t="shared" si="12"/>
        <v>952.29647999999997</v>
      </c>
      <c r="BC20" s="198">
        <f t="shared" si="13"/>
        <v>1120.3488000000002</v>
      </c>
      <c r="BD20" s="199">
        <f t="shared" si="26"/>
        <v>934.88159999999993</v>
      </c>
      <c r="BE20" s="199">
        <f t="shared" si="27"/>
        <v>1430.3688479999998</v>
      </c>
      <c r="BF20" s="199">
        <f t="shared" si="28"/>
        <v>1682.7868799999999</v>
      </c>
      <c r="BG20" s="200">
        <f t="shared" si="29"/>
        <v>939.50040000000001</v>
      </c>
      <c r="BH20" s="200">
        <f t="shared" si="30"/>
        <v>1517.293146</v>
      </c>
      <c r="BI20" s="200">
        <f t="shared" si="31"/>
        <v>1785.0507600000001</v>
      </c>
      <c r="BJ20" s="201">
        <f t="shared" si="32"/>
        <v>939.50040000000001</v>
      </c>
      <c r="BK20" s="201">
        <f t="shared" si="33"/>
        <v>1517.293146</v>
      </c>
      <c r="BL20" s="201">
        <f t="shared" si="34"/>
        <v>1785.0507600000001</v>
      </c>
      <c r="BM20" s="197">
        <f t="shared" si="35"/>
        <v>960.29040000000009</v>
      </c>
      <c r="BN20" s="197">
        <f t="shared" si="36"/>
        <v>1632.49368</v>
      </c>
      <c r="BO20" s="202">
        <f t="shared" si="37"/>
        <v>1920.5808000000002</v>
      </c>
      <c r="BQ20" s="274"/>
      <c r="BR20" s="275"/>
      <c r="BS20" s="276"/>
      <c r="BT20" s="282">
        <f>IF(ISNA(VLOOKUP($A20,Old_List_Price!$A$4:$BO$289,BT$2,FALSE)),"",VLOOKUP($A20,Old_List_Price!$A$4:$BO$289,BT$2,FALSE))</f>
        <v>493.32000000000005</v>
      </c>
      <c r="BU20" s="282">
        <f>IF(ISNA(VLOOKUP($A20,Old_List_Price!$A$4:$BO$289,BU$2,FALSE)),"",VLOOKUP($A20,Old_List_Price!$A$4:$BO$289,BU$2,FALSE))</f>
        <v>671.16</v>
      </c>
      <c r="BV20" s="282">
        <f>IF(ISNA(VLOOKUP($A20,Old_List_Price!$A$4:$BO$289,BV$2,FALSE)),"",VLOOKUP($A20,Old_List_Price!$A$4:$BO$289,BV$2,FALSE))</f>
        <v>789.6</v>
      </c>
      <c r="BW20" s="283">
        <f t="shared" si="42"/>
        <v>-7.4422932173622267E-2</v>
      </c>
      <c r="BX20" s="283">
        <f t="shared" si="43"/>
        <v>-1.1590552420683971E-2</v>
      </c>
      <c r="BY20" s="285">
        <f>IF(ISNA(VLOOKUP($A20,Old_List_Price!$A$4:$BO$289,BY$2,FALSE)),"",VLOOKUP($A20,Old_List_Price!$A$4:$BO$289,BY$2,FALSE))</f>
        <v>493.32000000000005</v>
      </c>
      <c r="BZ20" s="285">
        <f>IF(ISNA(VLOOKUP($A20,Old_List_Price!$A$4:$BO$289,BZ$2,FALSE)),"",VLOOKUP($A20,Old_List_Price!$A$4:$BO$289,BZ$2,FALSE))</f>
        <v>712.98</v>
      </c>
      <c r="CA20" s="285">
        <f>IF(ISNA(VLOOKUP($A20,Old_List_Price!$A$4:$BO$289,CA$2,FALSE)),"",VLOOKUP($A20,Old_List_Price!$A$4:$BO$289,CA$2,FALSE))</f>
        <v>838.8</v>
      </c>
      <c r="CB20" s="287">
        <f t="shared" si="38"/>
        <v>-7.4422932173622267E-2</v>
      </c>
      <c r="CC20" s="287">
        <f t="shared" si="39"/>
        <v>-7.4622790489449906E-2</v>
      </c>
      <c r="CD20" s="288">
        <f>IF(ISNA(VLOOKUP($A20,Old_List_Price!$A$4:$BO$289,CD$2,FALSE)),"",VLOOKUP($A20,Old_List_Price!$A$4:$BO$289,CD$2,FALSE))</f>
        <v>671.88</v>
      </c>
      <c r="CE20" s="288">
        <f>IF(ISNA(VLOOKUP($A20,Old_List_Price!$A$4:$BO$289,CE$2,FALSE)),"",VLOOKUP($A20,Old_List_Price!$A$4:$BO$289,CE$2,FALSE))</f>
        <v>1028.1600000000001</v>
      </c>
      <c r="CF20" s="288">
        <f>IF(ISNA(VLOOKUP($A20,Old_List_Price!$A$4:$BO$289,CF$2,FALSE)),"",VLOOKUP($A20,Old_List_Price!$A$4:$BO$289,CF$2,FALSE))</f>
        <v>1209.5999999999999</v>
      </c>
      <c r="CG20" s="289">
        <f t="shared" si="6"/>
        <v>-7.9470964756689966E-2</v>
      </c>
      <c r="CH20" s="289">
        <f t="shared" si="7"/>
        <v>-7.9663761857021384E-2</v>
      </c>
      <c r="CI20" s="291">
        <f>IF(ISNA(VLOOKUP($A20,Old_List_Price!$A$4:$BO$289,CI$2,FALSE)),"",VLOOKUP($A20,Old_List_Price!$A$4:$BO$289,CI$2,FALSE))</f>
        <v>898.19999999999993</v>
      </c>
      <c r="CJ20" s="291">
        <f>IF(ISNA(VLOOKUP($A20,Old_List_Price!$A$4:$BO$289,CJ$2,FALSE)),"",VLOOKUP($A20,Old_List_Price!$A$4:$BO$289,CJ$2,FALSE))</f>
        <v>1373.94</v>
      </c>
      <c r="CK20" s="291">
        <f>IF(ISNA(VLOOKUP($A20,Old_List_Price!$A$4:$BO$289,CK$2,FALSE)),"",VLOOKUP($A20,Old_List_Price!$A$4:$BO$289,CK$2,FALSE))</f>
        <v>1616.4</v>
      </c>
      <c r="CL20" s="292">
        <f t="shared" si="18"/>
        <v>3.9236626327868687E-2</v>
      </c>
      <c r="CM20" s="292">
        <f t="shared" si="19"/>
        <v>3.9450557161462889E-2</v>
      </c>
      <c r="CN20" s="294">
        <f>IF(ISNA(VLOOKUP($A20,Old_List_Price!$A$4:$BO$289,CN$2,FALSE)),"",VLOOKUP($A20,Old_List_Price!$A$4:$BO$289,CN$2,FALSE))</f>
        <v>687.6</v>
      </c>
      <c r="CO20" s="294">
        <f>IF(ISNA(VLOOKUP($A20,Old_List_Price!$A$4:$BO$289,CO$2,FALSE)),"",VLOOKUP($A20,Old_List_Price!$A$4:$BO$289,CO$2,FALSE))</f>
        <v>1110.7799999999997</v>
      </c>
      <c r="CP20" s="294">
        <f>IF(ISNA(VLOOKUP($A20,Old_List_Price!$A$4:$BO$289,CP$2,FALSE)),"",VLOOKUP($A20,Old_List_Price!$A$4:$BO$289,CP$2,FALSE))</f>
        <v>1306.8</v>
      </c>
      <c r="CQ20" s="295">
        <f t="shared" si="20"/>
        <v>0.2681216527422447</v>
      </c>
      <c r="CR20" s="295">
        <f t="shared" si="21"/>
        <v>0.26791997780500099</v>
      </c>
      <c r="CS20" s="297">
        <f>IF(ISNA(VLOOKUP($A20,Old_List_Price!$A$4:$BO$289,CS$2,FALSE)),"",VLOOKUP($A20,Old_List_Price!$A$4:$BO$289,CS$2,FALSE))</f>
        <v>909</v>
      </c>
      <c r="CT20" s="297">
        <f>IF(ISNA(VLOOKUP($A20,Old_List_Price!$A$4:$BO$289,CT$2,FALSE)),"",VLOOKUP($A20,Old_List_Price!$A$4:$BO$289,CT$2,FALSE))</f>
        <v>1545.3000000000002</v>
      </c>
      <c r="CU20" s="297">
        <f>IF(ISNA(VLOOKUP($A20,Old_List_Price!$A$4:$BO$289,CU$2,FALSE)),"",VLOOKUP($A20,Old_List_Price!$A$4:$BO$289,CU$2,FALSE))</f>
        <v>1818</v>
      </c>
      <c r="CV20" s="298">
        <f t="shared" si="22"/>
        <v>3.2464488572862785E-2</v>
      </c>
      <c r="CW20" s="298">
        <f t="shared" si="23"/>
        <v>-1.8458433081197038E-2</v>
      </c>
      <c r="CX20" s="285">
        <f>IF(ISNA(VLOOKUP($A20,Old_List_Price!$A$4:$BO$289,CX$2,FALSE)),"",VLOOKUP($A20,Old_List_Price!$A$4:$BO$289,CX$2,FALSE))</f>
        <v>921.36</v>
      </c>
      <c r="CY20" s="285">
        <f>IF(ISNA(VLOOKUP($A20,Old_List_Price!$A$4:$BO$289,CY$2,FALSE)),"",VLOOKUP($A20,Old_List_Price!$A$4:$BO$289,CY$2,FALSE))</f>
        <v>1723.29</v>
      </c>
      <c r="CZ20" s="285">
        <f>IF(ISNA(VLOOKUP($A20,Old_List_Price!$A$4:$BO$289,CZ$2,FALSE)),"",VLOOKUP($A20,Old_List_Price!$A$4:$BO$289,CZ$2,FALSE))</f>
        <v>2027.4</v>
      </c>
      <c r="DA20" s="287">
        <f t="shared" si="24"/>
        <v>4.0540236578435099E-2</v>
      </c>
      <c r="DB20" s="333">
        <f t="shared" si="25"/>
        <v>-5.5618175501910623E-2</v>
      </c>
    </row>
    <row r="21" spans="1:106">
      <c r="A21" s="37" t="s">
        <v>282</v>
      </c>
      <c r="B21" s="37" t="s">
        <v>283</v>
      </c>
      <c r="C21" s="38">
        <f>VLOOKUP(LEFT($C$3,2)&amp;LEFT($A21,3)&amp;RIGHT($A21,5),'CS8000-P12_Overview'!$B$14:$X$391,$C$2,0)</f>
        <v>52.304299999999998</v>
      </c>
      <c r="D21" s="38">
        <f>E21*(1-'CS8000-P12_Overview'!$B$3)</f>
        <v>75.579713499999983</v>
      </c>
      <c r="E21" s="38">
        <f>VLOOKUP(LEFT($E$3,2)&amp;LEFT($A21,3)&amp;RIGHT($A21,5),'CS8000-P12_Overview'!$B$14:$X$391,$C$2,0)</f>
        <v>88.917309999999986</v>
      </c>
      <c r="F21" s="39">
        <f>VLOOKUP(LEFT($F$3,2)&amp;LEFT($A21,3)&amp;RIGHT($A21,5),'CS8000-P12_Overview'!$B$14:$X$391,$F$2,0)</f>
        <v>52.304299999999998</v>
      </c>
      <c r="G21" s="39">
        <f>H21*(1-'CS8000-P12_Overview'!$B$3)</f>
        <v>75.579713499999983</v>
      </c>
      <c r="H21" s="39">
        <f>VLOOKUP(LEFT($H$3,2)&amp;LEFT($A21,3)&amp;RIGHT($A21,5),'CS8000-P12_Overview'!$B$14:$X$391,$F$2,0)</f>
        <v>88.917309999999986</v>
      </c>
      <c r="I21" s="40">
        <f>VLOOKUP(LEFT($I$3,2)&amp;LEFT($A21,3)&amp;RIGHT($A21,5),'CS8000-P12_Overview'!$B$14:$X$391,$I$2,0)</f>
        <v>75.3917</v>
      </c>
      <c r="J21" s="40">
        <f>K21*(1-'CS8000-P12_Overview'!$B$3)</f>
        <v>115.349301</v>
      </c>
      <c r="K21" s="40">
        <f>VLOOKUP(LEFT($K$3,2)&amp;LEFT($A21,3)&amp;RIGHT($A21,5),'CS8000-P12_Overview'!$B$14:$X$391,$I$2,0)</f>
        <v>135.70506</v>
      </c>
      <c r="L21" s="41">
        <f>VLOOKUP(LEFT($L$3,2)&amp;LEFT($A21,3)&amp;RIGHT($A21,5),'CS8000-P12_Overview'!$B$14:$X$391,$L$2,0)</f>
        <v>82.935199999999995</v>
      </c>
      <c r="M21" s="41">
        <f>N21*(1-'CS8000-P12_Overview'!$B$3)</f>
        <v>126.89085599999999</v>
      </c>
      <c r="N21" s="41">
        <f>VLOOKUP(LEFT($N$3,2)&amp;LEFT($A21,3)&amp;RIGHT($A21,5),'CS8000-P12_Overview'!$B$14:$X$391,$L$2,0)</f>
        <v>149.28335999999999</v>
      </c>
      <c r="O21" s="42">
        <f>VLOOKUP(LEFT($O$3,2)&amp;LEFT($A21,3)&amp;RIGHT($A21,5),'CS8000-P12_Overview'!$B$14:$X$391,$O$2,0)</f>
        <v>84.174700000000001</v>
      </c>
      <c r="P21" s="42">
        <f>Q21*(1-'CS8000-P12_Overview'!$B$3)</f>
        <v>135.94214050000002</v>
      </c>
      <c r="Q21" s="42">
        <f>VLOOKUP(LEFT($Q$3,2)&amp;LEFT($A21,3)&amp;RIGHT($A21,5),'CS8000-P12_Overview'!$B$14:$X$391,$O$2,0)</f>
        <v>159.93193000000002</v>
      </c>
      <c r="R21" s="43">
        <f>VLOOKUP(LEFT($R$3,2)&amp;LEFT($A21,3)&amp;RIGHT($A21,5),'CS8000-P12_Overview'!$B$14:$X$391,$R$2,0)</f>
        <v>84.174700000000001</v>
      </c>
      <c r="S21" s="43">
        <f>T21*(1-'CS8000-P12_Overview'!$B$3)</f>
        <v>135.94214050000002</v>
      </c>
      <c r="T21" s="43">
        <f>VLOOKUP(LEFT($T$3,2)&amp;LEFT($A21,3)&amp;RIGHT($A21,5),'CS8000-P12_Overview'!$B$14:$X$391,$R$2,0)</f>
        <v>159.93193000000002</v>
      </c>
      <c r="U21" s="39">
        <f>VLOOKUP(LEFT($U$3,2)&amp;LEFT($A21,3)&amp;RIGHT($A21,5),'CS8000-P12_Overview'!$B$14:$X$391,$U$2,0)</f>
        <v>89.752499999999998</v>
      </c>
      <c r="V21" s="39">
        <f>W21*(1-'CS8000-P12_Overview'!$B$3)</f>
        <v>152.57925</v>
      </c>
      <c r="W21" s="44">
        <f>VLOOKUP(LEFT($W$3,2)&amp;LEFT($A21,3)&amp;RIGHT($A21,5),'CS8000-P12_Overview'!$B$14:$X$391,$U$2,0)</f>
        <v>179.505</v>
      </c>
      <c r="X21" s="33" t="s">
        <v>855</v>
      </c>
      <c r="Y21" s="57">
        <f>VLOOKUP(LEFT($Y$3,2)&amp;LEFT($A21,3)&amp;RIGHT($A21,5),'CS8000-P12_Overview'!$B$14:$X$391,$Y$2,0)</f>
        <v>63.612400000000001</v>
      </c>
      <c r="Z21" s="38">
        <f>AA21*(1-'CS8000-P12_Overview'!$B$3)</f>
        <v>91.919917999999996</v>
      </c>
      <c r="AA21" s="38">
        <f>VLOOKUP(LEFT($AA$3,2)&amp;LEFT($A21,3)&amp;RIGHT($A21,5),'CS8000-P12_Overview'!$B$14:$X$391,$Y$2,0)</f>
        <v>108.14108</v>
      </c>
      <c r="AB21" s="39">
        <f>VLOOKUP(LEFT($AB$3,2)&amp;LEFT($A21,3)&amp;RIGHT($A21,5),'CS8000-P12_Overview'!$B$14:$X$391,$AB$2,0)</f>
        <v>63.612400000000001</v>
      </c>
      <c r="AC21" s="39">
        <f>AD21*(1-'CS8000-P12_Overview'!$B$3)</f>
        <v>91.919917999999996</v>
      </c>
      <c r="AD21" s="39">
        <f>VLOOKUP(LEFT($AD$3,2)&amp;LEFT($A21,3)&amp;RIGHT($A21,5),'CS8000-P12_Overview'!$B$14:$X$391,$AB$2,0)</f>
        <v>108.14108</v>
      </c>
      <c r="AE21" s="40">
        <f>VLOOKUP(LEFT($AE$3,2)&amp;LEFT($A21,3)&amp;RIGHT($A21,5),'CS8000-P12_Overview'!$B$14:$X$391,$AE$2,0)</f>
        <v>86.699700000000007</v>
      </c>
      <c r="AF21" s="40">
        <f>AG21*(1-'CS8000-P12_Overview'!$B$3)</f>
        <v>132.650541</v>
      </c>
      <c r="AG21" s="40">
        <f>VLOOKUP(LEFT($AG$3,2)&amp;LEFT($A21,3)&amp;RIGHT($A21,5),'CS8000-P12_Overview'!$B$14:$X$391,$AE$2,0)</f>
        <v>156.05946</v>
      </c>
      <c r="AH21" s="41">
        <f>VLOOKUP(LEFT($AH$3,2)&amp;LEFT($A21,3)&amp;RIGHT($A21,5),'CS8000-P12_Overview'!$B$14:$X$391,$AH$2,0)</f>
        <v>94.243300000000005</v>
      </c>
      <c r="AI21" s="41">
        <f>AJ21*(1-'CS8000-P12_Overview'!$B$3)</f>
        <v>144.192249</v>
      </c>
      <c r="AJ21" s="41">
        <f>VLOOKUP(LEFT($AJ$3,2)&amp;LEFT($A21,3)&amp;RIGHT($A21,5),'CS8000-P12_Overview'!$B$14:$X$391,$AH$2,0)</f>
        <v>169.63794000000001</v>
      </c>
      <c r="AK21" s="42">
        <f>VLOOKUP(LEFT($AK$3,2)&amp;LEFT($A21,3)&amp;RIGHT($A21,5),'CS8000-P12_Overview'!$B$14:$X$391,$AK$2,0)</f>
        <v>95.482799999999997</v>
      </c>
      <c r="AL21" s="42">
        <f>AM21*(1-'CS8000-P12_Overview'!$B$3)</f>
        <v>154.204722</v>
      </c>
      <c r="AM21" s="42">
        <f>VLOOKUP(LEFT($AM$3,2)&amp;LEFT($A21,3)&amp;RIGHT($A21,5),'CS8000-P12_Overview'!$B$14:$X$391,$AK$2,0)</f>
        <v>181.41732000000002</v>
      </c>
      <c r="AN21" s="43">
        <f>VLOOKUP(LEFT($AN$3,2)&amp;LEFT($A21,3)&amp;RIGHT($A21,5),'CS8000-P12_Overview'!$B$14:$X$391,$AN$2,0)</f>
        <v>95.482799999999997</v>
      </c>
      <c r="AO21" s="43">
        <f>AP21*(1-'CS8000-P12_Overview'!$B$3)</f>
        <v>154.204722</v>
      </c>
      <c r="AP21" s="43">
        <f>VLOOKUP(LEFT($AP$3,2)&amp;LEFT($A21,3)&amp;RIGHT($A21,5),'CS8000-P12_Overview'!$B$14:$X$391,$AN$2,0)</f>
        <v>181.41732000000002</v>
      </c>
      <c r="AQ21" s="39">
        <f>VLOOKUP(LEFT($AQ$3,2)&amp;LEFT($A21,3)&amp;RIGHT($A21,5),'CS8000-P12_Overview'!$B$14:$X$391,$AQ$2,0)</f>
        <v>101.06059999999999</v>
      </c>
      <c r="AR21" s="39">
        <f>AS21*(1-'CS8000-P12_Overview'!$B$3)</f>
        <v>171.80301999999998</v>
      </c>
      <c r="AS21" s="44">
        <f>VLOOKUP(LEFT($AS$3,2)&amp;LEFT($A21,3)&amp;RIGHT($A21,5),'CS8000-P12_Overview'!$B$14:$X$391,$AQ$2,0)</f>
        <v>202.12119999999999</v>
      </c>
      <c r="AU21" s="203">
        <f t="shared" si="8"/>
        <v>2018.6519999999998</v>
      </c>
      <c r="AV21" s="196">
        <f t="shared" si="9"/>
        <v>2916.9521399999994</v>
      </c>
      <c r="AW21" s="196">
        <f t="shared" si="10"/>
        <v>3431.7083999999995</v>
      </c>
      <c r="AX21" s="197">
        <f t="shared" si="10"/>
        <v>2018.6519999999998</v>
      </c>
      <c r="AY21" s="197">
        <f t="shared" si="10"/>
        <v>2916.9521399999994</v>
      </c>
      <c r="AZ21" s="197">
        <f t="shared" si="10"/>
        <v>3431.7083999999995</v>
      </c>
      <c r="BA21" s="198">
        <f t="shared" si="11"/>
        <v>2849.7972</v>
      </c>
      <c r="BB21" s="198">
        <f t="shared" si="12"/>
        <v>4360.1897160000008</v>
      </c>
      <c r="BC21" s="198">
        <f t="shared" si="13"/>
        <v>5129.6349600000003</v>
      </c>
      <c r="BD21" s="199">
        <f t="shared" si="26"/>
        <v>3121.3643999999999</v>
      </c>
      <c r="BE21" s="199">
        <f t="shared" si="27"/>
        <v>4775.6875319999999</v>
      </c>
      <c r="BF21" s="199">
        <f t="shared" si="28"/>
        <v>5618.4559199999994</v>
      </c>
      <c r="BG21" s="200">
        <f t="shared" si="29"/>
        <v>3165.9863999999998</v>
      </c>
      <c r="BH21" s="200">
        <f t="shared" si="30"/>
        <v>5113.0680360000006</v>
      </c>
      <c r="BI21" s="200">
        <f t="shared" si="31"/>
        <v>6015.3741600000012</v>
      </c>
      <c r="BJ21" s="201">
        <f t="shared" si="32"/>
        <v>3165.9863999999998</v>
      </c>
      <c r="BK21" s="201">
        <f t="shared" si="33"/>
        <v>5113.0680360000006</v>
      </c>
      <c r="BL21" s="201">
        <f t="shared" si="34"/>
        <v>6015.3741600000012</v>
      </c>
      <c r="BM21" s="197">
        <f t="shared" si="35"/>
        <v>3366.7871999999998</v>
      </c>
      <c r="BN21" s="197">
        <f t="shared" si="36"/>
        <v>5723.5382399999999</v>
      </c>
      <c r="BO21" s="202">
        <f t="shared" si="37"/>
        <v>6733.5743999999995</v>
      </c>
      <c r="BQ21" s="274">
        <f>VLOOKUP("HDD"&amp;$A21,'CS8000-P12_Overview'!$B:$X,3,FALSE)</f>
        <v>25.96</v>
      </c>
      <c r="BR21" s="275">
        <f>VLOOKUP("HDD"&amp;$A21,'CS8000-P12_Overview'!$B:$X,4,FALSE)</f>
        <v>31.152000000000001</v>
      </c>
      <c r="BS21" s="276">
        <f>VLOOKUP("HDD"&amp;$A21,'CS8000-P12_Overview'!$B:$X,6,FALSE)</f>
        <v>36.344000000000001</v>
      </c>
      <c r="BT21" s="282">
        <f>IF(ISNA(VLOOKUP($A21,Old_List_Price!$A$4:$BO$289,BT$2,FALSE)),"",VLOOKUP($A21,Old_List_Price!$A$4:$BO$289,BT$2,FALSE))</f>
        <v>2052.6000000000004</v>
      </c>
      <c r="BU21" s="282">
        <f>IF(ISNA(VLOOKUP($A21,Old_List_Price!$A$4:$BO$289,BU$2,FALSE)),"",VLOOKUP($A21,Old_List_Price!$A$4:$BO$289,BU$2,FALSE))</f>
        <v>2791.23</v>
      </c>
      <c r="BV21" s="282">
        <f>IF(ISNA(VLOOKUP($A21,Old_List_Price!$A$4:$BO$289,BV$2,FALSE)),"",VLOOKUP($A21,Old_List_Price!$A$4:$BO$289,BV$2,FALSE))</f>
        <v>3283.8</v>
      </c>
      <c r="BW21" s="283">
        <f t="shared" si="42"/>
        <v>-1.6817163136588452E-2</v>
      </c>
      <c r="BX21" s="283">
        <f t="shared" si="43"/>
        <v>4.3100515183632553E-2</v>
      </c>
      <c r="BY21" s="285">
        <f>IF(ISNA(VLOOKUP($A21,Old_List_Price!$A$4:$BO$289,BY$2,FALSE)),"",VLOOKUP($A21,Old_List_Price!$A$4:$BO$289,BY$2,FALSE))</f>
        <v>2052.6000000000004</v>
      </c>
      <c r="BZ21" s="285">
        <f>IF(ISNA(VLOOKUP($A21,Old_List_Price!$A$4:$BO$289,BZ$2,FALSE)),"",VLOOKUP($A21,Old_List_Price!$A$4:$BO$289,BZ$2,FALSE))</f>
        <v>2965.65</v>
      </c>
      <c r="CA21" s="285">
        <f>IF(ISNA(VLOOKUP($A21,Old_List_Price!$A$4:$BO$289,CA$2,FALSE)),"",VLOOKUP($A21,Old_List_Price!$A$4:$BO$289,CA$2,FALSE))</f>
        <v>3489.0000000000005</v>
      </c>
      <c r="CB21" s="287">
        <f t="shared" si="38"/>
        <v>-1.6817163136588452E-2</v>
      </c>
      <c r="CC21" s="287">
        <f t="shared" si="39"/>
        <v>-1.6694775115508338E-2</v>
      </c>
      <c r="CD21" s="288">
        <f>IF(ISNA(VLOOKUP($A21,Old_List_Price!$A$4:$BO$289,CD$2,FALSE)),"",VLOOKUP($A21,Old_List_Price!$A$4:$BO$289,CD$2,FALSE))</f>
        <v>2899.08</v>
      </c>
      <c r="CE21" s="288">
        <f>IF(ISNA(VLOOKUP($A21,Old_List_Price!$A$4:$BO$289,CE$2,FALSE)),"",VLOOKUP($A21,Old_List_Price!$A$4:$BO$289,CE$2,FALSE))</f>
        <v>4436.49</v>
      </c>
      <c r="CF21" s="288">
        <f>IF(ISNA(VLOOKUP($A21,Old_List_Price!$A$4:$BO$289,CF$2,FALSE)),"",VLOOKUP($A21,Old_List_Price!$A$4:$BO$289,CF$2,FALSE))</f>
        <v>5219.3999999999996</v>
      </c>
      <c r="CG21" s="289">
        <f t="shared" si="6"/>
        <v>-1.7293441091176576E-2</v>
      </c>
      <c r="CH21" s="289">
        <f t="shared" si="7"/>
        <v>-1.7499303693142194E-2</v>
      </c>
      <c r="CI21" s="291">
        <f>IF(ISNA(VLOOKUP($A21,Old_List_Price!$A$4:$BO$289,CI$2,FALSE)),"",VLOOKUP($A21,Old_List_Price!$A$4:$BO$289,CI$2,FALSE))</f>
        <v>3249.36</v>
      </c>
      <c r="CJ21" s="291">
        <f>IF(ISNA(VLOOKUP($A21,Old_List_Price!$A$4:$BO$289,CJ$2,FALSE)),"",VLOOKUP($A21,Old_List_Price!$A$4:$BO$289,CJ$2,FALSE))</f>
        <v>4971.99</v>
      </c>
      <c r="CK21" s="291">
        <f>IF(ISNA(VLOOKUP($A21,Old_List_Price!$A$4:$BO$289,CK$2,FALSE)),"",VLOOKUP($A21,Old_List_Price!$A$4:$BO$289,CK$2,FALSE))</f>
        <v>5849.4</v>
      </c>
      <c r="CL21" s="292">
        <f t="shared" si="18"/>
        <v>-4.1006298399507667E-2</v>
      </c>
      <c r="CM21" s="292">
        <f t="shared" si="19"/>
        <v>-4.1104546033352209E-2</v>
      </c>
      <c r="CN21" s="294">
        <f>IF(ISNA(VLOOKUP($A21,Old_List_Price!$A$4:$BO$289,CN$2,FALSE)),"",VLOOKUP($A21,Old_List_Price!$A$4:$BO$289,CN$2,FALSE))</f>
        <v>3154.3199999999997</v>
      </c>
      <c r="CO21" s="294">
        <f>IF(ISNA(VLOOKUP($A21,Old_List_Price!$A$4:$BO$289,CO$2,FALSE)),"",VLOOKUP($A21,Old_List_Price!$A$4:$BO$289,CO$2,FALSE))</f>
        <v>5094.3899999999994</v>
      </c>
      <c r="CP21" s="294">
        <f>IF(ISNA(VLOOKUP($A21,Old_List_Price!$A$4:$BO$289,CP$2,FALSE)),"",VLOOKUP($A21,Old_List_Price!$A$4:$BO$289,CP$2,FALSE))</f>
        <v>5993.4</v>
      </c>
      <c r="CQ21" s="295">
        <f t="shared" si="20"/>
        <v>3.6849179137345843E-3</v>
      </c>
      <c r="CR21" s="295">
        <f t="shared" si="21"/>
        <v>3.6529996996897646E-3</v>
      </c>
      <c r="CS21" s="297">
        <f>IF(ISNA(VLOOKUP($A21,Old_List_Price!$A$4:$BO$289,CS$2,FALSE)),"",VLOOKUP($A21,Old_List_Price!$A$4:$BO$289,CS$2,FALSE))</f>
        <v>3346.08</v>
      </c>
      <c r="CT21" s="297">
        <f>IF(ISNA(VLOOKUP($A21,Old_List_Price!$A$4:$BO$289,CT$2,FALSE)),"",VLOOKUP($A21,Old_List_Price!$A$4:$BO$289,CT$2,FALSE))</f>
        <v>5688.54</v>
      </c>
      <c r="CU21" s="297">
        <f>IF(ISNA(VLOOKUP($A21,Old_List_Price!$A$4:$BO$289,CU$2,FALSE)),"",VLOOKUP($A21,Old_List_Price!$A$4:$BO$289,CU$2,FALSE))</f>
        <v>6692.4</v>
      </c>
      <c r="CV21" s="298">
        <f t="shared" si="22"/>
        <v>-5.6883883013521527E-2</v>
      </c>
      <c r="CW21" s="298">
        <f t="shared" si="23"/>
        <v>-0.11254924830810496</v>
      </c>
      <c r="CX21" s="285">
        <f>IF(ISNA(VLOOKUP($A21,Old_List_Price!$A$4:$BO$289,CX$2,FALSE)),"",VLOOKUP($A21,Old_List_Price!$A$4:$BO$289,CX$2,FALSE))</f>
        <v>3461.9999999999995</v>
      </c>
      <c r="CY21" s="285">
        <f>IF(ISNA(VLOOKUP($A21,Old_List_Price!$A$4:$BO$289,CY$2,FALSE)),"",VLOOKUP($A21,Old_List_Price!$A$4:$BO$289,CY$2,FALSE))</f>
        <v>6473.9400000000005</v>
      </c>
      <c r="CZ21" s="285">
        <f>IF(ISNA(VLOOKUP($A21,Old_List_Price!$A$4:$BO$289,CZ$2,FALSE)),"",VLOOKUP($A21,Old_List_Price!$A$4:$BO$289,CZ$2,FALSE))</f>
        <v>7616.4</v>
      </c>
      <c r="DA21" s="287">
        <f t="shared" si="24"/>
        <v>-2.8280017222353643E-2</v>
      </c>
      <c r="DB21" s="333">
        <f t="shared" si="25"/>
        <v>-0.13110801894458909</v>
      </c>
    </row>
    <row r="22" spans="1:106">
      <c r="A22" s="37" t="s">
        <v>284</v>
      </c>
      <c r="B22" s="37" t="s">
        <v>285</v>
      </c>
      <c r="C22" s="38">
        <f>VLOOKUP(LEFT($C$3,2)&amp;LEFT($A22,3)&amp;RIGHT($A22,5),'CS8000-P12_Overview'!$B$14:$X$391,$C$2,0)</f>
        <v>52.304299999999998</v>
      </c>
      <c r="D22" s="38">
        <f>E22*(1-'CS8000-P12_Overview'!$B$3)</f>
        <v>75.579713499999983</v>
      </c>
      <c r="E22" s="38">
        <f>VLOOKUP(LEFT($E$3,2)&amp;LEFT($A22,3)&amp;RIGHT($A22,5),'CS8000-P12_Overview'!$B$14:$X$391,$C$2,0)</f>
        <v>88.917309999999986</v>
      </c>
      <c r="F22" s="39">
        <f>VLOOKUP(LEFT($F$3,2)&amp;LEFT($A22,3)&amp;RIGHT($A22,5),'CS8000-P12_Overview'!$B$14:$X$391,$F$2,0)</f>
        <v>52.304299999999998</v>
      </c>
      <c r="G22" s="39">
        <f>H22*(1-'CS8000-P12_Overview'!$B$3)</f>
        <v>75.579713499999983</v>
      </c>
      <c r="H22" s="39">
        <f>VLOOKUP(LEFT($H$3,2)&amp;LEFT($A22,3)&amp;RIGHT($A22,5),'CS8000-P12_Overview'!$B$14:$X$391,$F$2,0)</f>
        <v>88.917309999999986</v>
      </c>
      <c r="I22" s="40">
        <f>VLOOKUP(LEFT($I$3,2)&amp;LEFT($A22,3)&amp;RIGHT($A22,5),'CS8000-P12_Overview'!$B$14:$X$391,$I$2,0)</f>
        <v>75.3917</v>
      </c>
      <c r="J22" s="40">
        <f>K22*(1-'CS8000-P12_Overview'!$B$3)</f>
        <v>115.349301</v>
      </c>
      <c r="K22" s="40">
        <f>VLOOKUP(LEFT($K$3,2)&amp;LEFT($A22,3)&amp;RIGHT($A22,5),'CS8000-P12_Overview'!$B$14:$X$391,$I$2,0)</f>
        <v>135.70506</v>
      </c>
      <c r="L22" s="41">
        <f>VLOOKUP(LEFT($L$3,2)&amp;LEFT($A22,3)&amp;RIGHT($A22,5),'CS8000-P12_Overview'!$B$14:$X$391,$L$2,0)</f>
        <v>82.935199999999995</v>
      </c>
      <c r="M22" s="41">
        <f>N22*(1-'CS8000-P12_Overview'!$B$3)</f>
        <v>126.89085599999999</v>
      </c>
      <c r="N22" s="41">
        <f>VLOOKUP(LEFT($N$3,2)&amp;LEFT($A22,3)&amp;RIGHT($A22,5),'CS8000-P12_Overview'!$B$14:$X$391,$L$2,0)</f>
        <v>149.28335999999999</v>
      </c>
      <c r="O22" s="42">
        <f>VLOOKUP(LEFT($O$3,2)&amp;LEFT($A22,3)&amp;RIGHT($A22,5),'CS8000-P12_Overview'!$B$14:$X$391,$O$2,0)</f>
        <v>84.174700000000001</v>
      </c>
      <c r="P22" s="42">
        <f>Q22*(1-'CS8000-P12_Overview'!$B$3)</f>
        <v>135.94214050000002</v>
      </c>
      <c r="Q22" s="42">
        <f>VLOOKUP(LEFT($Q$3,2)&amp;LEFT($A22,3)&amp;RIGHT($A22,5),'CS8000-P12_Overview'!$B$14:$X$391,$O$2,0)</f>
        <v>159.93193000000002</v>
      </c>
      <c r="R22" s="43">
        <f>VLOOKUP(LEFT($R$3,2)&amp;LEFT($A22,3)&amp;RIGHT($A22,5),'CS8000-P12_Overview'!$B$14:$X$391,$R$2,0)</f>
        <v>84.174700000000001</v>
      </c>
      <c r="S22" s="43">
        <f>T22*(1-'CS8000-P12_Overview'!$B$3)</f>
        <v>135.94214050000002</v>
      </c>
      <c r="T22" s="43">
        <f>VLOOKUP(LEFT($T$3,2)&amp;LEFT($A22,3)&amp;RIGHT($A22,5),'CS8000-P12_Overview'!$B$14:$X$391,$R$2,0)</f>
        <v>159.93193000000002</v>
      </c>
      <c r="U22" s="39">
        <f>VLOOKUP(LEFT($U$3,2)&amp;LEFT($A22,3)&amp;RIGHT($A22,5),'CS8000-P12_Overview'!$B$14:$X$391,$U$2,0)</f>
        <v>89.752499999999998</v>
      </c>
      <c r="V22" s="39">
        <f>W22*(1-'CS8000-P12_Overview'!$B$3)</f>
        <v>152.57925</v>
      </c>
      <c r="W22" s="44">
        <f>VLOOKUP(LEFT($W$3,2)&amp;LEFT($A22,3)&amp;RIGHT($A22,5),'CS8000-P12_Overview'!$B$14:$X$391,$U$2,0)</f>
        <v>179.505</v>
      </c>
      <c r="X22" s="33" t="s">
        <v>855</v>
      </c>
      <c r="Y22" s="57">
        <f>VLOOKUP(LEFT($Y$3,2)&amp;LEFT($A22,3)&amp;RIGHT($A22,5),'CS8000-P12_Overview'!$B$14:$X$391,$Y$2,0)</f>
        <v>63.612400000000001</v>
      </c>
      <c r="Z22" s="38">
        <f>AA22*(1-'CS8000-P12_Overview'!$B$3)</f>
        <v>91.919917999999996</v>
      </c>
      <c r="AA22" s="38">
        <f>VLOOKUP(LEFT($AA$3,2)&amp;LEFT($A22,3)&amp;RIGHT($A22,5),'CS8000-P12_Overview'!$B$14:$X$391,$Y$2,0)</f>
        <v>108.14108</v>
      </c>
      <c r="AB22" s="39">
        <f>VLOOKUP(LEFT($AB$3,2)&amp;LEFT($A22,3)&amp;RIGHT($A22,5),'CS8000-P12_Overview'!$B$14:$X$391,$AB$2,0)</f>
        <v>63.612400000000001</v>
      </c>
      <c r="AC22" s="39">
        <f>AD22*(1-'CS8000-P12_Overview'!$B$3)</f>
        <v>91.919917999999996</v>
      </c>
      <c r="AD22" s="39">
        <f>VLOOKUP(LEFT($AD$3,2)&amp;LEFT($A22,3)&amp;RIGHT($A22,5),'CS8000-P12_Overview'!$B$14:$X$391,$AB$2,0)</f>
        <v>108.14108</v>
      </c>
      <c r="AE22" s="40">
        <f>VLOOKUP(LEFT($AE$3,2)&amp;LEFT($A22,3)&amp;RIGHT($A22,5),'CS8000-P12_Overview'!$B$14:$X$391,$AE$2,0)</f>
        <v>86.699700000000007</v>
      </c>
      <c r="AF22" s="40">
        <f>AG22*(1-'CS8000-P12_Overview'!$B$3)</f>
        <v>132.650541</v>
      </c>
      <c r="AG22" s="40">
        <f>VLOOKUP(LEFT($AG$3,2)&amp;LEFT($A22,3)&amp;RIGHT($A22,5),'CS8000-P12_Overview'!$B$14:$X$391,$AE$2,0)</f>
        <v>156.05946</v>
      </c>
      <c r="AH22" s="41">
        <f>VLOOKUP(LEFT($AH$3,2)&amp;LEFT($A22,3)&amp;RIGHT($A22,5),'CS8000-P12_Overview'!$B$14:$X$391,$AH$2,0)</f>
        <v>94.243300000000005</v>
      </c>
      <c r="AI22" s="41">
        <f>AJ22*(1-'CS8000-P12_Overview'!$B$3)</f>
        <v>144.192249</v>
      </c>
      <c r="AJ22" s="41">
        <f>VLOOKUP(LEFT($AJ$3,2)&amp;LEFT($A22,3)&amp;RIGHT($A22,5),'CS8000-P12_Overview'!$B$14:$X$391,$AH$2,0)</f>
        <v>169.63794000000001</v>
      </c>
      <c r="AK22" s="42">
        <f>VLOOKUP(LEFT($AK$3,2)&amp;LEFT($A22,3)&amp;RIGHT($A22,5),'CS8000-P12_Overview'!$B$14:$X$391,$AK$2,0)</f>
        <v>95.482799999999997</v>
      </c>
      <c r="AL22" s="42">
        <f>AM22*(1-'CS8000-P12_Overview'!$B$3)</f>
        <v>154.204722</v>
      </c>
      <c r="AM22" s="42">
        <f>VLOOKUP(LEFT($AM$3,2)&amp;LEFT($A22,3)&amp;RIGHT($A22,5),'CS8000-P12_Overview'!$B$14:$X$391,$AK$2,0)</f>
        <v>181.41732000000002</v>
      </c>
      <c r="AN22" s="43">
        <f>VLOOKUP(LEFT($AN$3,2)&amp;LEFT($A22,3)&amp;RIGHT($A22,5),'CS8000-P12_Overview'!$B$14:$X$391,$AN$2,0)</f>
        <v>95.482799999999997</v>
      </c>
      <c r="AO22" s="43">
        <f>AP22*(1-'CS8000-P12_Overview'!$B$3)</f>
        <v>154.204722</v>
      </c>
      <c r="AP22" s="43">
        <f>VLOOKUP(LEFT($AP$3,2)&amp;LEFT($A22,3)&amp;RIGHT($A22,5),'CS8000-P12_Overview'!$B$14:$X$391,$AN$2,0)</f>
        <v>181.41732000000002</v>
      </c>
      <c r="AQ22" s="39">
        <f>VLOOKUP(LEFT($AQ$3,2)&amp;LEFT($A22,3)&amp;RIGHT($A22,5),'CS8000-P12_Overview'!$B$14:$X$391,$AQ$2,0)</f>
        <v>101.06059999999999</v>
      </c>
      <c r="AR22" s="39">
        <f>AS22*(1-'CS8000-P12_Overview'!$B$3)</f>
        <v>171.80301999999998</v>
      </c>
      <c r="AS22" s="44">
        <f>VLOOKUP(LEFT($AS$3,2)&amp;LEFT($A22,3)&amp;RIGHT($A22,5),'CS8000-P12_Overview'!$B$14:$X$391,$AQ$2,0)</f>
        <v>202.12119999999999</v>
      </c>
      <c r="AU22" s="203">
        <f t="shared" si="8"/>
        <v>2018.6519999999998</v>
      </c>
      <c r="AV22" s="196">
        <f t="shared" si="9"/>
        <v>2916.9521399999994</v>
      </c>
      <c r="AW22" s="196">
        <f t="shared" si="10"/>
        <v>3431.7083999999995</v>
      </c>
      <c r="AX22" s="197">
        <f t="shared" si="10"/>
        <v>2018.6519999999998</v>
      </c>
      <c r="AY22" s="197">
        <f t="shared" si="10"/>
        <v>2916.9521399999994</v>
      </c>
      <c r="AZ22" s="197">
        <f t="shared" si="10"/>
        <v>3431.7083999999995</v>
      </c>
      <c r="BA22" s="198">
        <f t="shared" si="11"/>
        <v>2849.7972</v>
      </c>
      <c r="BB22" s="198">
        <f t="shared" si="12"/>
        <v>4360.1897160000008</v>
      </c>
      <c r="BC22" s="198">
        <f t="shared" si="13"/>
        <v>5129.6349600000003</v>
      </c>
      <c r="BD22" s="199">
        <f t="shared" si="26"/>
        <v>3121.3643999999999</v>
      </c>
      <c r="BE22" s="199">
        <f t="shared" si="27"/>
        <v>4775.6875319999999</v>
      </c>
      <c r="BF22" s="199">
        <f t="shared" si="28"/>
        <v>5618.4559199999994</v>
      </c>
      <c r="BG22" s="200">
        <f t="shared" si="29"/>
        <v>3165.9863999999998</v>
      </c>
      <c r="BH22" s="200">
        <f t="shared" si="30"/>
        <v>5113.0680360000006</v>
      </c>
      <c r="BI22" s="200">
        <f t="shared" si="31"/>
        <v>6015.3741600000012</v>
      </c>
      <c r="BJ22" s="201">
        <f t="shared" si="32"/>
        <v>3165.9863999999998</v>
      </c>
      <c r="BK22" s="201">
        <f t="shared" si="33"/>
        <v>5113.0680360000006</v>
      </c>
      <c r="BL22" s="201">
        <f t="shared" si="34"/>
        <v>6015.3741600000012</v>
      </c>
      <c r="BM22" s="197">
        <f t="shared" si="35"/>
        <v>3366.7871999999998</v>
      </c>
      <c r="BN22" s="197">
        <f t="shared" si="36"/>
        <v>5723.5382399999999</v>
      </c>
      <c r="BO22" s="202">
        <f t="shared" si="37"/>
        <v>6733.5743999999995</v>
      </c>
      <c r="BQ22" s="274">
        <f>VLOOKUP("HDD"&amp;$A22,'CS8000-P12_Overview'!$B:$X,3,FALSE)</f>
        <v>25.96</v>
      </c>
      <c r="BR22" s="275">
        <f>VLOOKUP("HDD"&amp;$A22,'CS8000-P12_Overview'!$B:$X,4,FALSE)</f>
        <v>31.152000000000001</v>
      </c>
      <c r="BS22" s="276">
        <f>VLOOKUP("HDD"&amp;$A22,'CS8000-P12_Overview'!$B:$X,6,FALSE)</f>
        <v>36.344000000000001</v>
      </c>
      <c r="BT22" s="282">
        <f>IF(ISNA(VLOOKUP($A22,Old_List_Price!$A$4:$BO$289,BT$2,FALSE)),"",VLOOKUP($A22,Old_List_Price!$A$4:$BO$289,BT$2,FALSE))</f>
        <v>2052.6000000000004</v>
      </c>
      <c r="BU22" s="282">
        <f>IF(ISNA(VLOOKUP($A22,Old_List_Price!$A$4:$BO$289,BU$2,FALSE)),"",VLOOKUP($A22,Old_List_Price!$A$4:$BO$289,BU$2,FALSE))</f>
        <v>2791.23</v>
      </c>
      <c r="BV22" s="282">
        <f>IF(ISNA(VLOOKUP($A22,Old_List_Price!$A$4:$BO$289,BV$2,FALSE)),"",VLOOKUP($A22,Old_List_Price!$A$4:$BO$289,BV$2,FALSE))</f>
        <v>3283.8</v>
      </c>
      <c r="BW22" s="283">
        <f t="shared" si="42"/>
        <v>-1.6817163136588452E-2</v>
      </c>
      <c r="BX22" s="283">
        <f t="shared" si="43"/>
        <v>4.3100515183632553E-2</v>
      </c>
      <c r="BY22" s="285">
        <f>IF(ISNA(VLOOKUP($A22,Old_List_Price!$A$4:$BO$289,BY$2,FALSE)),"",VLOOKUP($A22,Old_List_Price!$A$4:$BO$289,BY$2,FALSE))</f>
        <v>2052.6000000000004</v>
      </c>
      <c r="BZ22" s="285">
        <f>IF(ISNA(VLOOKUP($A22,Old_List_Price!$A$4:$BO$289,BZ$2,FALSE)),"",VLOOKUP($A22,Old_List_Price!$A$4:$BO$289,BZ$2,FALSE))</f>
        <v>2965.65</v>
      </c>
      <c r="CA22" s="285">
        <f>IF(ISNA(VLOOKUP($A22,Old_List_Price!$A$4:$BO$289,CA$2,FALSE)),"",VLOOKUP($A22,Old_List_Price!$A$4:$BO$289,CA$2,FALSE))</f>
        <v>3489.0000000000005</v>
      </c>
      <c r="CB22" s="287">
        <f t="shared" si="38"/>
        <v>-1.6817163136588452E-2</v>
      </c>
      <c r="CC22" s="287">
        <f t="shared" si="39"/>
        <v>-1.6694775115508338E-2</v>
      </c>
      <c r="CD22" s="288">
        <f>IF(ISNA(VLOOKUP($A22,Old_List_Price!$A$4:$BO$289,CD$2,FALSE)),"",VLOOKUP($A22,Old_List_Price!$A$4:$BO$289,CD$2,FALSE))</f>
        <v>2899.08</v>
      </c>
      <c r="CE22" s="288">
        <f>IF(ISNA(VLOOKUP($A22,Old_List_Price!$A$4:$BO$289,CE$2,FALSE)),"",VLOOKUP($A22,Old_List_Price!$A$4:$BO$289,CE$2,FALSE))</f>
        <v>4436.49</v>
      </c>
      <c r="CF22" s="288">
        <f>IF(ISNA(VLOOKUP($A22,Old_List_Price!$A$4:$BO$289,CF$2,FALSE)),"",VLOOKUP($A22,Old_List_Price!$A$4:$BO$289,CF$2,FALSE))</f>
        <v>5219.3999999999996</v>
      </c>
      <c r="CG22" s="289">
        <f t="shared" si="6"/>
        <v>-1.7293441091176576E-2</v>
      </c>
      <c r="CH22" s="289">
        <f t="shared" si="7"/>
        <v>-1.7499303693142194E-2</v>
      </c>
      <c r="CI22" s="291">
        <f>IF(ISNA(VLOOKUP($A22,Old_List_Price!$A$4:$BO$289,CI$2,FALSE)),"",VLOOKUP($A22,Old_List_Price!$A$4:$BO$289,CI$2,FALSE))</f>
        <v>3249.36</v>
      </c>
      <c r="CJ22" s="291">
        <f>IF(ISNA(VLOOKUP($A22,Old_List_Price!$A$4:$BO$289,CJ$2,FALSE)),"",VLOOKUP($A22,Old_List_Price!$A$4:$BO$289,CJ$2,FALSE))</f>
        <v>4971.99</v>
      </c>
      <c r="CK22" s="291">
        <f>IF(ISNA(VLOOKUP($A22,Old_List_Price!$A$4:$BO$289,CK$2,FALSE)),"",VLOOKUP($A22,Old_List_Price!$A$4:$BO$289,CK$2,FALSE))</f>
        <v>5849.4</v>
      </c>
      <c r="CL22" s="292">
        <f t="shared" si="18"/>
        <v>-4.1006298399507667E-2</v>
      </c>
      <c r="CM22" s="292">
        <f t="shared" si="19"/>
        <v>-4.1104546033352209E-2</v>
      </c>
      <c r="CN22" s="294">
        <f>IF(ISNA(VLOOKUP($A22,Old_List_Price!$A$4:$BO$289,CN$2,FALSE)),"",VLOOKUP($A22,Old_List_Price!$A$4:$BO$289,CN$2,FALSE))</f>
        <v>3154.3199999999997</v>
      </c>
      <c r="CO22" s="294">
        <f>IF(ISNA(VLOOKUP($A22,Old_List_Price!$A$4:$BO$289,CO$2,FALSE)),"",VLOOKUP($A22,Old_List_Price!$A$4:$BO$289,CO$2,FALSE))</f>
        <v>5094.3899999999994</v>
      </c>
      <c r="CP22" s="294">
        <f>IF(ISNA(VLOOKUP($A22,Old_List_Price!$A$4:$BO$289,CP$2,FALSE)),"",VLOOKUP($A22,Old_List_Price!$A$4:$BO$289,CP$2,FALSE))</f>
        <v>5993.4</v>
      </c>
      <c r="CQ22" s="295">
        <f t="shared" si="20"/>
        <v>3.6849179137345843E-3</v>
      </c>
      <c r="CR22" s="295">
        <f t="shared" si="21"/>
        <v>3.6529996996897646E-3</v>
      </c>
      <c r="CS22" s="297">
        <f>IF(ISNA(VLOOKUP($A22,Old_List_Price!$A$4:$BO$289,CS$2,FALSE)),"",VLOOKUP($A22,Old_List_Price!$A$4:$BO$289,CS$2,FALSE))</f>
        <v>3346.08</v>
      </c>
      <c r="CT22" s="297">
        <f>IF(ISNA(VLOOKUP($A22,Old_List_Price!$A$4:$BO$289,CT$2,FALSE)),"",VLOOKUP($A22,Old_List_Price!$A$4:$BO$289,CT$2,FALSE))</f>
        <v>5688.54</v>
      </c>
      <c r="CU22" s="297">
        <f>IF(ISNA(VLOOKUP($A22,Old_List_Price!$A$4:$BO$289,CU$2,FALSE)),"",VLOOKUP($A22,Old_List_Price!$A$4:$BO$289,CU$2,FALSE))</f>
        <v>6692.4</v>
      </c>
      <c r="CV22" s="298">
        <f t="shared" si="22"/>
        <v>-5.6883883013521527E-2</v>
      </c>
      <c r="CW22" s="298">
        <f t="shared" si="23"/>
        <v>-0.11254924830810496</v>
      </c>
      <c r="CX22" s="285">
        <f>IF(ISNA(VLOOKUP($A22,Old_List_Price!$A$4:$BO$289,CX$2,FALSE)),"",VLOOKUP($A22,Old_List_Price!$A$4:$BO$289,CX$2,FALSE))</f>
        <v>3461.9999999999995</v>
      </c>
      <c r="CY22" s="285">
        <f>IF(ISNA(VLOOKUP($A22,Old_List_Price!$A$4:$BO$289,CY$2,FALSE)),"",VLOOKUP($A22,Old_List_Price!$A$4:$BO$289,CY$2,FALSE))</f>
        <v>6473.9400000000005</v>
      </c>
      <c r="CZ22" s="285">
        <f>IF(ISNA(VLOOKUP($A22,Old_List_Price!$A$4:$BO$289,CZ$2,FALSE)),"",VLOOKUP($A22,Old_List_Price!$A$4:$BO$289,CZ$2,FALSE))</f>
        <v>7616.4</v>
      </c>
      <c r="DA22" s="287">
        <f t="shared" si="24"/>
        <v>-2.8280017222353643E-2</v>
      </c>
      <c r="DB22" s="333">
        <f t="shared" si="25"/>
        <v>-0.13110801894458909</v>
      </c>
    </row>
    <row r="23" spans="1:106">
      <c r="A23" s="37" t="s">
        <v>286</v>
      </c>
      <c r="B23" s="37" t="s">
        <v>287</v>
      </c>
      <c r="C23" s="38">
        <f>VLOOKUP(LEFT($C$3,2)&amp;LEFT($A23,3)&amp;RIGHT($A23,5),'CS8000-P12_Overview'!$B$14:$X$391,$C$2,0)</f>
        <v>52.304299999999998</v>
      </c>
      <c r="D23" s="38">
        <f>E23*(1-'CS8000-P12_Overview'!$B$3)</f>
        <v>75.579713499999983</v>
      </c>
      <c r="E23" s="38">
        <f>VLOOKUP(LEFT($E$3,2)&amp;LEFT($A23,3)&amp;RIGHT($A23,5),'CS8000-P12_Overview'!$B$14:$X$391,$C$2,0)</f>
        <v>88.917309999999986</v>
      </c>
      <c r="F23" s="39">
        <f>VLOOKUP(LEFT($F$3,2)&amp;LEFT($A23,3)&amp;RIGHT($A23,5),'CS8000-P12_Overview'!$B$14:$X$391,$F$2,0)</f>
        <v>52.304299999999998</v>
      </c>
      <c r="G23" s="39">
        <f>H23*(1-'CS8000-P12_Overview'!$B$3)</f>
        <v>75.579713499999983</v>
      </c>
      <c r="H23" s="39">
        <f>VLOOKUP(LEFT($H$3,2)&amp;LEFT($A23,3)&amp;RIGHT($A23,5),'CS8000-P12_Overview'!$B$14:$X$391,$F$2,0)</f>
        <v>88.917309999999986</v>
      </c>
      <c r="I23" s="40">
        <f>VLOOKUP(LEFT($I$3,2)&amp;LEFT($A23,3)&amp;RIGHT($A23,5),'CS8000-P12_Overview'!$B$14:$X$391,$I$2,0)</f>
        <v>75.3917</v>
      </c>
      <c r="J23" s="40">
        <f>K23*(1-'CS8000-P12_Overview'!$B$3)</f>
        <v>115.349301</v>
      </c>
      <c r="K23" s="40">
        <f>VLOOKUP(LEFT($K$3,2)&amp;LEFT($A23,3)&amp;RIGHT($A23,5),'CS8000-P12_Overview'!$B$14:$X$391,$I$2,0)</f>
        <v>135.70506</v>
      </c>
      <c r="L23" s="41">
        <f>VLOOKUP(LEFT($L$3,2)&amp;LEFT($A23,3)&amp;RIGHT($A23,5),'CS8000-P12_Overview'!$B$14:$X$391,$L$2,0)</f>
        <v>82.935199999999995</v>
      </c>
      <c r="M23" s="41">
        <f>N23*(1-'CS8000-P12_Overview'!$B$3)</f>
        <v>126.89085599999999</v>
      </c>
      <c r="N23" s="41">
        <f>VLOOKUP(LEFT($N$3,2)&amp;LEFT($A23,3)&amp;RIGHT($A23,5),'CS8000-P12_Overview'!$B$14:$X$391,$L$2,0)</f>
        <v>149.28335999999999</v>
      </c>
      <c r="O23" s="42">
        <f>VLOOKUP(LEFT($O$3,2)&amp;LEFT($A23,3)&amp;RIGHT($A23,5),'CS8000-P12_Overview'!$B$14:$X$391,$O$2,0)</f>
        <v>84.174700000000001</v>
      </c>
      <c r="P23" s="42">
        <f>Q23*(1-'CS8000-P12_Overview'!$B$3)</f>
        <v>135.94214050000002</v>
      </c>
      <c r="Q23" s="42">
        <f>VLOOKUP(LEFT($Q$3,2)&amp;LEFT($A23,3)&amp;RIGHT($A23,5),'CS8000-P12_Overview'!$B$14:$X$391,$O$2,0)</f>
        <v>159.93193000000002</v>
      </c>
      <c r="R23" s="43">
        <f>VLOOKUP(LEFT($R$3,2)&amp;LEFT($A23,3)&amp;RIGHT($A23,5),'CS8000-P12_Overview'!$B$14:$X$391,$R$2,0)</f>
        <v>84.174700000000001</v>
      </c>
      <c r="S23" s="43">
        <f>T23*(1-'CS8000-P12_Overview'!$B$3)</f>
        <v>135.94214050000002</v>
      </c>
      <c r="T23" s="43">
        <f>VLOOKUP(LEFT($T$3,2)&amp;LEFT($A23,3)&amp;RIGHT($A23,5),'CS8000-P12_Overview'!$B$14:$X$391,$R$2,0)</f>
        <v>159.93193000000002</v>
      </c>
      <c r="U23" s="39">
        <f>VLOOKUP(LEFT($U$3,2)&amp;LEFT($A23,3)&amp;RIGHT($A23,5),'CS8000-P12_Overview'!$B$14:$X$391,$U$2,0)</f>
        <v>89.752499999999998</v>
      </c>
      <c r="V23" s="39">
        <f>W23*(1-'CS8000-P12_Overview'!$B$3)</f>
        <v>152.57925</v>
      </c>
      <c r="W23" s="44">
        <f>VLOOKUP(LEFT($W$3,2)&amp;LEFT($A23,3)&amp;RIGHT($A23,5),'CS8000-P12_Overview'!$B$14:$X$391,$U$2,0)</f>
        <v>179.505</v>
      </c>
      <c r="X23" s="33" t="s">
        <v>855</v>
      </c>
      <c r="Y23" s="57">
        <f>VLOOKUP(LEFT($Y$3,2)&amp;LEFT($A23,3)&amp;RIGHT($A23,5),'CS8000-P12_Overview'!$B$14:$X$391,$Y$2,0)</f>
        <v>63.612400000000001</v>
      </c>
      <c r="Z23" s="38">
        <f>AA23*(1-'CS8000-P12_Overview'!$B$3)</f>
        <v>91.919917999999996</v>
      </c>
      <c r="AA23" s="38">
        <f>VLOOKUP(LEFT($AA$3,2)&amp;LEFT($A23,3)&amp;RIGHT($A23,5),'CS8000-P12_Overview'!$B$14:$X$391,$Y$2,0)</f>
        <v>108.14108</v>
      </c>
      <c r="AB23" s="39">
        <f>VLOOKUP(LEFT($AB$3,2)&amp;LEFT($A23,3)&amp;RIGHT($A23,5),'CS8000-P12_Overview'!$B$14:$X$391,$AB$2,0)</f>
        <v>63.612400000000001</v>
      </c>
      <c r="AC23" s="39">
        <f>AD23*(1-'CS8000-P12_Overview'!$B$3)</f>
        <v>91.919917999999996</v>
      </c>
      <c r="AD23" s="39">
        <f>VLOOKUP(LEFT($AD$3,2)&amp;LEFT($A23,3)&amp;RIGHT($A23,5),'CS8000-P12_Overview'!$B$14:$X$391,$AB$2,0)</f>
        <v>108.14108</v>
      </c>
      <c r="AE23" s="40">
        <f>VLOOKUP(LEFT($AE$3,2)&amp;LEFT($A23,3)&amp;RIGHT($A23,5),'CS8000-P12_Overview'!$B$14:$X$391,$AE$2,0)</f>
        <v>86.699700000000007</v>
      </c>
      <c r="AF23" s="40">
        <f>AG23*(1-'CS8000-P12_Overview'!$B$3)</f>
        <v>132.650541</v>
      </c>
      <c r="AG23" s="40">
        <f>VLOOKUP(LEFT($AG$3,2)&amp;LEFT($A23,3)&amp;RIGHT($A23,5),'CS8000-P12_Overview'!$B$14:$X$391,$AE$2,0)</f>
        <v>156.05946</v>
      </c>
      <c r="AH23" s="41">
        <f>VLOOKUP(LEFT($AH$3,2)&amp;LEFT($A23,3)&amp;RIGHT($A23,5),'CS8000-P12_Overview'!$B$14:$X$391,$AH$2,0)</f>
        <v>94.243300000000005</v>
      </c>
      <c r="AI23" s="41">
        <f>AJ23*(1-'CS8000-P12_Overview'!$B$3)</f>
        <v>144.192249</v>
      </c>
      <c r="AJ23" s="41">
        <f>VLOOKUP(LEFT($AJ$3,2)&amp;LEFT($A23,3)&amp;RIGHT($A23,5),'CS8000-P12_Overview'!$B$14:$X$391,$AH$2,0)</f>
        <v>169.63794000000001</v>
      </c>
      <c r="AK23" s="42">
        <f>VLOOKUP(LEFT($AK$3,2)&amp;LEFT($A23,3)&amp;RIGHT($A23,5),'CS8000-P12_Overview'!$B$14:$X$391,$AK$2,0)</f>
        <v>95.482799999999997</v>
      </c>
      <c r="AL23" s="42">
        <f>AM23*(1-'CS8000-P12_Overview'!$B$3)</f>
        <v>154.204722</v>
      </c>
      <c r="AM23" s="42">
        <f>VLOOKUP(LEFT($AM$3,2)&amp;LEFT($A23,3)&amp;RIGHT($A23,5),'CS8000-P12_Overview'!$B$14:$X$391,$AK$2,0)</f>
        <v>181.41732000000002</v>
      </c>
      <c r="AN23" s="43">
        <f>VLOOKUP(LEFT($AN$3,2)&amp;LEFT($A23,3)&amp;RIGHT($A23,5),'CS8000-P12_Overview'!$B$14:$X$391,$AN$2,0)</f>
        <v>95.482799999999997</v>
      </c>
      <c r="AO23" s="43">
        <f>AP23*(1-'CS8000-P12_Overview'!$B$3)</f>
        <v>154.204722</v>
      </c>
      <c r="AP23" s="43">
        <f>VLOOKUP(LEFT($AP$3,2)&amp;LEFT($A23,3)&amp;RIGHT($A23,5),'CS8000-P12_Overview'!$B$14:$X$391,$AN$2,0)</f>
        <v>181.41732000000002</v>
      </c>
      <c r="AQ23" s="39">
        <f>VLOOKUP(LEFT($AQ$3,2)&amp;LEFT($A23,3)&amp;RIGHT($A23,5),'CS8000-P12_Overview'!$B$14:$X$391,$AQ$2,0)</f>
        <v>101.06059999999999</v>
      </c>
      <c r="AR23" s="39">
        <f>AS23*(1-'CS8000-P12_Overview'!$B$3)</f>
        <v>171.80301999999998</v>
      </c>
      <c r="AS23" s="44">
        <f>VLOOKUP(LEFT($AS$3,2)&amp;LEFT($A23,3)&amp;RIGHT($A23,5),'CS8000-P12_Overview'!$B$14:$X$391,$AQ$2,0)</f>
        <v>202.12119999999999</v>
      </c>
      <c r="AU23" s="203">
        <f t="shared" si="8"/>
        <v>2018.6519999999998</v>
      </c>
      <c r="AV23" s="196">
        <f t="shared" si="9"/>
        <v>2916.9521399999994</v>
      </c>
      <c r="AW23" s="196">
        <f t="shared" si="10"/>
        <v>3431.7083999999995</v>
      </c>
      <c r="AX23" s="197">
        <f t="shared" si="10"/>
        <v>2018.6519999999998</v>
      </c>
      <c r="AY23" s="197">
        <f t="shared" si="10"/>
        <v>2916.9521399999994</v>
      </c>
      <c r="AZ23" s="197">
        <f t="shared" si="10"/>
        <v>3431.7083999999995</v>
      </c>
      <c r="BA23" s="198">
        <f t="shared" si="11"/>
        <v>2849.7972</v>
      </c>
      <c r="BB23" s="198">
        <f t="shared" si="12"/>
        <v>4360.1897160000008</v>
      </c>
      <c r="BC23" s="198">
        <f t="shared" si="13"/>
        <v>5129.6349600000003</v>
      </c>
      <c r="BD23" s="199">
        <f t="shared" si="26"/>
        <v>3121.3643999999999</v>
      </c>
      <c r="BE23" s="199">
        <f t="shared" si="27"/>
        <v>4775.6875319999999</v>
      </c>
      <c r="BF23" s="199">
        <f t="shared" si="28"/>
        <v>5618.4559199999994</v>
      </c>
      <c r="BG23" s="200">
        <f t="shared" si="29"/>
        <v>3165.9863999999998</v>
      </c>
      <c r="BH23" s="200">
        <f t="shared" si="30"/>
        <v>5113.0680360000006</v>
      </c>
      <c r="BI23" s="200">
        <f t="shared" si="31"/>
        <v>6015.3741600000012</v>
      </c>
      <c r="BJ23" s="201">
        <f t="shared" si="32"/>
        <v>3165.9863999999998</v>
      </c>
      <c r="BK23" s="201">
        <f t="shared" si="33"/>
        <v>5113.0680360000006</v>
      </c>
      <c r="BL23" s="201">
        <f t="shared" si="34"/>
        <v>6015.3741600000012</v>
      </c>
      <c r="BM23" s="197">
        <f t="shared" si="35"/>
        <v>3366.7871999999998</v>
      </c>
      <c r="BN23" s="197">
        <f t="shared" si="36"/>
        <v>5723.5382399999999</v>
      </c>
      <c r="BO23" s="202">
        <f t="shared" si="37"/>
        <v>6733.5743999999995</v>
      </c>
      <c r="BQ23" s="274">
        <f>VLOOKUP("HDD"&amp;$A23,'CS8000-P12_Overview'!$B:$X,3,FALSE)</f>
        <v>25.96</v>
      </c>
      <c r="BR23" s="275">
        <f>VLOOKUP("HDD"&amp;$A23,'CS8000-P12_Overview'!$B:$X,4,FALSE)</f>
        <v>31.152000000000001</v>
      </c>
      <c r="BS23" s="276">
        <f>VLOOKUP("HDD"&amp;$A23,'CS8000-P12_Overview'!$B:$X,6,FALSE)</f>
        <v>36.344000000000001</v>
      </c>
      <c r="BT23" s="282">
        <f>IF(ISNA(VLOOKUP($A23,Old_List_Price!$A$4:$BO$289,BT$2,FALSE)),"",VLOOKUP($A23,Old_List_Price!$A$4:$BO$289,BT$2,FALSE))</f>
        <v>2052.6000000000004</v>
      </c>
      <c r="BU23" s="282">
        <f>IF(ISNA(VLOOKUP($A23,Old_List_Price!$A$4:$BO$289,BU$2,FALSE)),"",VLOOKUP($A23,Old_List_Price!$A$4:$BO$289,BU$2,FALSE))</f>
        <v>2791.23</v>
      </c>
      <c r="BV23" s="282">
        <f>IF(ISNA(VLOOKUP($A23,Old_List_Price!$A$4:$BO$289,BV$2,FALSE)),"",VLOOKUP($A23,Old_List_Price!$A$4:$BO$289,BV$2,FALSE))</f>
        <v>3283.8</v>
      </c>
      <c r="BW23" s="283">
        <f t="shared" si="42"/>
        <v>-1.6817163136588452E-2</v>
      </c>
      <c r="BX23" s="283">
        <f t="shared" si="43"/>
        <v>4.3100515183632553E-2</v>
      </c>
      <c r="BY23" s="285">
        <f>IF(ISNA(VLOOKUP($A23,Old_List_Price!$A$4:$BO$289,BY$2,FALSE)),"",VLOOKUP($A23,Old_List_Price!$A$4:$BO$289,BY$2,FALSE))</f>
        <v>2052.6000000000004</v>
      </c>
      <c r="BZ23" s="285">
        <f>IF(ISNA(VLOOKUP($A23,Old_List_Price!$A$4:$BO$289,BZ$2,FALSE)),"",VLOOKUP($A23,Old_List_Price!$A$4:$BO$289,BZ$2,FALSE))</f>
        <v>2965.65</v>
      </c>
      <c r="CA23" s="285">
        <f>IF(ISNA(VLOOKUP($A23,Old_List_Price!$A$4:$BO$289,CA$2,FALSE)),"",VLOOKUP($A23,Old_List_Price!$A$4:$BO$289,CA$2,FALSE))</f>
        <v>3489.0000000000005</v>
      </c>
      <c r="CB23" s="287">
        <f t="shared" si="38"/>
        <v>-1.6817163136588452E-2</v>
      </c>
      <c r="CC23" s="287">
        <f t="shared" si="39"/>
        <v>-1.6694775115508338E-2</v>
      </c>
      <c r="CD23" s="288">
        <f>IF(ISNA(VLOOKUP($A23,Old_List_Price!$A$4:$BO$289,CD$2,FALSE)),"",VLOOKUP($A23,Old_List_Price!$A$4:$BO$289,CD$2,FALSE))</f>
        <v>2899.08</v>
      </c>
      <c r="CE23" s="288">
        <f>IF(ISNA(VLOOKUP($A23,Old_List_Price!$A$4:$BO$289,CE$2,FALSE)),"",VLOOKUP($A23,Old_List_Price!$A$4:$BO$289,CE$2,FALSE))</f>
        <v>4436.49</v>
      </c>
      <c r="CF23" s="288">
        <f>IF(ISNA(VLOOKUP($A23,Old_List_Price!$A$4:$BO$289,CF$2,FALSE)),"",VLOOKUP($A23,Old_List_Price!$A$4:$BO$289,CF$2,FALSE))</f>
        <v>5219.3999999999996</v>
      </c>
      <c r="CG23" s="289">
        <f t="shared" si="6"/>
        <v>-1.7293441091176576E-2</v>
      </c>
      <c r="CH23" s="289">
        <f t="shared" si="7"/>
        <v>-1.7499303693142194E-2</v>
      </c>
      <c r="CI23" s="291">
        <f>IF(ISNA(VLOOKUP($A23,Old_List_Price!$A$4:$BO$289,CI$2,FALSE)),"",VLOOKUP($A23,Old_List_Price!$A$4:$BO$289,CI$2,FALSE))</f>
        <v>3249.36</v>
      </c>
      <c r="CJ23" s="291">
        <f>IF(ISNA(VLOOKUP($A23,Old_List_Price!$A$4:$BO$289,CJ$2,FALSE)),"",VLOOKUP($A23,Old_List_Price!$A$4:$BO$289,CJ$2,FALSE))</f>
        <v>4971.99</v>
      </c>
      <c r="CK23" s="291">
        <f>IF(ISNA(VLOOKUP($A23,Old_List_Price!$A$4:$BO$289,CK$2,FALSE)),"",VLOOKUP($A23,Old_List_Price!$A$4:$BO$289,CK$2,FALSE))</f>
        <v>5849.4</v>
      </c>
      <c r="CL23" s="292">
        <f t="shared" si="18"/>
        <v>-4.1006298399507667E-2</v>
      </c>
      <c r="CM23" s="292">
        <f t="shared" si="19"/>
        <v>-4.1104546033352209E-2</v>
      </c>
      <c r="CN23" s="294">
        <f>IF(ISNA(VLOOKUP($A23,Old_List_Price!$A$4:$BO$289,CN$2,FALSE)),"",VLOOKUP($A23,Old_List_Price!$A$4:$BO$289,CN$2,FALSE))</f>
        <v>3154.3199999999997</v>
      </c>
      <c r="CO23" s="294">
        <f>IF(ISNA(VLOOKUP($A23,Old_List_Price!$A$4:$BO$289,CO$2,FALSE)),"",VLOOKUP($A23,Old_List_Price!$A$4:$BO$289,CO$2,FALSE))</f>
        <v>5094.3899999999994</v>
      </c>
      <c r="CP23" s="294">
        <f>IF(ISNA(VLOOKUP($A23,Old_List_Price!$A$4:$BO$289,CP$2,FALSE)),"",VLOOKUP($A23,Old_List_Price!$A$4:$BO$289,CP$2,FALSE))</f>
        <v>5993.4</v>
      </c>
      <c r="CQ23" s="295">
        <f t="shared" si="20"/>
        <v>3.6849179137345843E-3</v>
      </c>
      <c r="CR23" s="295">
        <f t="shared" si="21"/>
        <v>3.6529996996897646E-3</v>
      </c>
      <c r="CS23" s="297">
        <f>IF(ISNA(VLOOKUP($A23,Old_List_Price!$A$4:$BO$289,CS$2,FALSE)),"",VLOOKUP($A23,Old_List_Price!$A$4:$BO$289,CS$2,FALSE))</f>
        <v>3346.08</v>
      </c>
      <c r="CT23" s="297">
        <f>IF(ISNA(VLOOKUP($A23,Old_List_Price!$A$4:$BO$289,CT$2,FALSE)),"",VLOOKUP($A23,Old_List_Price!$A$4:$BO$289,CT$2,FALSE))</f>
        <v>5688.54</v>
      </c>
      <c r="CU23" s="297">
        <f>IF(ISNA(VLOOKUP($A23,Old_List_Price!$A$4:$BO$289,CU$2,FALSE)),"",VLOOKUP($A23,Old_List_Price!$A$4:$BO$289,CU$2,FALSE))</f>
        <v>6692.4</v>
      </c>
      <c r="CV23" s="298">
        <f t="shared" si="22"/>
        <v>-5.6883883013521527E-2</v>
      </c>
      <c r="CW23" s="298">
        <f t="shared" si="23"/>
        <v>-0.11254924830810496</v>
      </c>
      <c r="CX23" s="285">
        <f>IF(ISNA(VLOOKUP($A23,Old_List_Price!$A$4:$BO$289,CX$2,FALSE)),"",VLOOKUP($A23,Old_List_Price!$A$4:$BO$289,CX$2,FALSE))</f>
        <v>3461.9999999999995</v>
      </c>
      <c r="CY23" s="285">
        <f>IF(ISNA(VLOOKUP($A23,Old_List_Price!$A$4:$BO$289,CY$2,FALSE)),"",VLOOKUP($A23,Old_List_Price!$A$4:$BO$289,CY$2,FALSE))</f>
        <v>6473.9400000000005</v>
      </c>
      <c r="CZ23" s="285">
        <f>IF(ISNA(VLOOKUP($A23,Old_List_Price!$A$4:$BO$289,CZ$2,FALSE)),"",VLOOKUP($A23,Old_List_Price!$A$4:$BO$289,CZ$2,FALSE))</f>
        <v>7616.4</v>
      </c>
      <c r="DA23" s="287">
        <f t="shared" si="24"/>
        <v>-2.8280017222353643E-2</v>
      </c>
      <c r="DB23" s="333">
        <f t="shared" si="25"/>
        <v>-0.13110801894458909</v>
      </c>
    </row>
    <row r="24" spans="1:106">
      <c r="A24" s="37" t="s">
        <v>288</v>
      </c>
      <c r="B24" s="37" t="s">
        <v>289</v>
      </c>
      <c r="C24" s="38">
        <f>VLOOKUP(LEFT($C$3,2)&amp;LEFT($A24,3)&amp;RIGHT($A24,5),'CS8000-P12_Overview'!$B$14:$X$391,$C$2,0)</f>
        <v>52.304299999999998</v>
      </c>
      <c r="D24" s="38">
        <f>E24*(1-'CS8000-P12_Overview'!$B$3)</f>
        <v>75.579713499999983</v>
      </c>
      <c r="E24" s="38">
        <f>VLOOKUP(LEFT($E$3,2)&amp;LEFT($A24,3)&amp;RIGHT($A24,5),'CS8000-P12_Overview'!$B$14:$X$391,$C$2,0)</f>
        <v>88.917309999999986</v>
      </c>
      <c r="F24" s="39">
        <f>VLOOKUP(LEFT($F$3,2)&amp;LEFT($A24,3)&amp;RIGHT($A24,5),'CS8000-P12_Overview'!$B$14:$X$391,$F$2,0)</f>
        <v>52.304299999999998</v>
      </c>
      <c r="G24" s="39">
        <f>H24*(1-'CS8000-P12_Overview'!$B$3)</f>
        <v>75.579713499999983</v>
      </c>
      <c r="H24" s="39">
        <f>VLOOKUP(LEFT($H$3,2)&amp;LEFT($A24,3)&amp;RIGHT($A24,5),'CS8000-P12_Overview'!$B$14:$X$391,$F$2,0)</f>
        <v>88.917309999999986</v>
      </c>
      <c r="I24" s="40">
        <f>VLOOKUP(LEFT($I$3,2)&amp;LEFT($A24,3)&amp;RIGHT($A24,5),'CS8000-P12_Overview'!$B$14:$X$391,$I$2,0)</f>
        <v>75.3917</v>
      </c>
      <c r="J24" s="40">
        <f>K24*(1-'CS8000-P12_Overview'!$B$3)</f>
        <v>115.349301</v>
      </c>
      <c r="K24" s="40">
        <f>VLOOKUP(LEFT($K$3,2)&amp;LEFT($A24,3)&amp;RIGHT($A24,5),'CS8000-P12_Overview'!$B$14:$X$391,$I$2,0)</f>
        <v>135.70506</v>
      </c>
      <c r="L24" s="41">
        <f>VLOOKUP(LEFT($L$3,2)&amp;LEFT($A24,3)&amp;RIGHT($A24,5),'CS8000-P12_Overview'!$B$14:$X$391,$L$2,0)</f>
        <v>82.935199999999995</v>
      </c>
      <c r="M24" s="41">
        <f>N24*(1-'CS8000-P12_Overview'!$B$3)</f>
        <v>126.89085599999999</v>
      </c>
      <c r="N24" s="41">
        <f>VLOOKUP(LEFT($N$3,2)&amp;LEFT($A24,3)&amp;RIGHT($A24,5),'CS8000-P12_Overview'!$B$14:$X$391,$L$2,0)</f>
        <v>149.28335999999999</v>
      </c>
      <c r="O24" s="42">
        <f>VLOOKUP(LEFT($O$3,2)&amp;LEFT($A24,3)&amp;RIGHT($A24,5),'CS8000-P12_Overview'!$B$14:$X$391,$O$2,0)</f>
        <v>84.174700000000001</v>
      </c>
      <c r="P24" s="42">
        <f>Q24*(1-'CS8000-P12_Overview'!$B$3)</f>
        <v>135.94214050000002</v>
      </c>
      <c r="Q24" s="42">
        <f>VLOOKUP(LEFT($Q$3,2)&amp;LEFT($A24,3)&amp;RIGHT($A24,5),'CS8000-P12_Overview'!$B$14:$X$391,$O$2,0)</f>
        <v>159.93193000000002</v>
      </c>
      <c r="R24" s="43">
        <f>VLOOKUP(LEFT($R$3,2)&amp;LEFT($A24,3)&amp;RIGHT($A24,5),'CS8000-P12_Overview'!$B$14:$X$391,$R$2,0)</f>
        <v>84.174700000000001</v>
      </c>
      <c r="S24" s="43">
        <f>T24*(1-'CS8000-P12_Overview'!$B$3)</f>
        <v>135.94214050000002</v>
      </c>
      <c r="T24" s="43">
        <f>VLOOKUP(LEFT($T$3,2)&amp;LEFT($A24,3)&amp;RIGHT($A24,5),'CS8000-P12_Overview'!$B$14:$X$391,$R$2,0)</f>
        <v>159.93193000000002</v>
      </c>
      <c r="U24" s="39">
        <f>VLOOKUP(LEFT($U$3,2)&amp;LEFT($A24,3)&amp;RIGHT($A24,5),'CS8000-P12_Overview'!$B$14:$X$391,$U$2,0)</f>
        <v>89.752499999999998</v>
      </c>
      <c r="V24" s="39">
        <f>W24*(1-'CS8000-P12_Overview'!$B$3)</f>
        <v>152.57925</v>
      </c>
      <c r="W24" s="44">
        <f>VLOOKUP(LEFT($W$3,2)&amp;LEFT($A24,3)&amp;RIGHT($A24,5),'CS8000-P12_Overview'!$B$14:$X$391,$U$2,0)</f>
        <v>179.505</v>
      </c>
      <c r="X24" s="33" t="s">
        <v>855</v>
      </c>
      <c r="Y24" s="57">
        <f>VLOOKUP(LEFT($Y$3,2)&amp;LEFT($A24,3)&amp;RIGHT($A24,5),'CS8000-P12_Overview'!$B$14:$X$391,$Y$2,0)</f>
        <v>63.612400000000001</v>
      </c>
      <c r="Z24" s="38">
        <f>AA24*(1-'CS8000-P12_Overview'!$B$3)</f>
        <v>91.919917999999996</v>
      </c>
      <c r="AA24" s="38">
        <f>VLOOKUP(LEFT($AA$3,2)&amp;LEFT($A24,3)&amp;RIGHT($A24,5),'CS8000-P12_Overview'!$B$14:$X$391,$Y$2,0)</f>
        <v>108.14108</v>
      </c>
      <c r="AB24" s="39">
        <f>VLOOKUP(LEFT($AB$3,2)&amp;LEFT($A24,3)&amp;RIGHT($A24,5),'CS8000-P12_Overview'!$B$14:$X$391,$AB$2,0)</f>
        <v>63.612400000000001</v>
      </c>
      <c r="AC24" s="39">
        <f>AD24*(1-'CS8000-P12_Overview'!$B$3)</f>
        <v>91.919917999999996</v>
      </c>
      <c r="AD24" s="39">
        <f>VLOOKUP(LEFT($AD$3,2)&amp;LEFT($A24,3)&amp;RIGHT($A24,5),'CS8000-P12_Overview'!$B$14:$X$391,$AB$2,0)</f>
        <v>108.14108</v>
      </c>
      <c r="AE24" s="40">
        <f>VLOOKUP(LEFT($AE$3,2)&amp;LEFT($A24,3)&amp;RIGHT($A24,5),'CS8000-P12_Overview'!$B$14:$X$391,$AE$2,0)</f>
        <v>86.699700000000007</v>
      </c>
      <c r="AF24" s="40">
        <f>AG24*(1-'CS8000-P12_Overview'!$B$3)</f>
        <v>132.650541</v>
      </c>
      <c r="AG24" s="40">
        <f>VLOOKUP(LEFT($AG$3,2)&amp;LEFT($A24,3)&amp;RIGHT($A24,5),'CS8000-P12_Overview'!$B$14:$X$391,$AE$2,0)</f>
        <v>156.05946</v>
      </c>
      <c r="AH24" s="41">
        <f>VLOOKUP(LEFT($AH$3,2)&amp;LEFT($A24,3)&amp;RIGHT($A24,5),'CS8000-P12_Overview'!$B$14:$X$391,$AH$2,0)</f>
        <v>94.243300000000005</v>
      </c>
      <c r="AI24" s="41">
        <f>AJ24*(1-'CS8000-P12_Overview'!$B$3)</f>
        <v>144.192249</v>
      </c>
      <c r="AJ24" s="41">
        <f>VLOOKUP(LEFT($AJ$3,2)&amp;LEFT($A24,3)&amp;RIGHT($A24,5),'CS8000-P12_Overview'!$B$14:$X$391,$AH$2,0)</f>
        <v>169.63794000000001</v>
      </c>
      <c r="AK24" s="42">
        <f>VLOOKUP(LEFT($AK$3,2)&amp;LEFT($A24,3)&amp;RIGHT($A24,5),'CS8000-P12_Overview'!$B$14:$X$391,$AK$2,0)</f>
        <v>95.482799999999997</v>
      </c>
      <c r="AL24" s="42">
        <f>AM24*(1-'CS8000-P12_Overview'!$B$3)</f>
        <v>154.204722</v>
      </c>
      <c r="AM24" s="42">
        <f>VLOOKUP(LEFT($AM$3,2)&amp;LEFT($A24,3)&amp;RIGHT($A24,5),'CS8000-P12_Overview'!$B$14:$X$391,$AK$2,0)</f>
        <v>181.41732000000002</v>
      </c>
      <c r="AN24" s="43">
        <f>VLOOKUP(LEFT($AN$3,2)&amp;LEFT($A24,3)&amp;RIGHT($A24,5),'CS8000-P12_Overview'!$B$14:$X$391,$AN$2,0)</f>
        <v>95.482799999999997</v>
      </c>
      <c r="AO24" s="43">
        <f>AP24*(1-'CS8000-P12_Overview'!$B$3)</f>
        <v>154.204722</v>
      </c>
      <c r="AP24" s="43">
        <f>VLOOKUP(LEFT($AP$3,2)&amp;LEFT($A24,3)&amp;RIGHT($A24,5),'CS8000-P12_Overview'!$B$14:$X$391,$AN$2,0)</f>
        <v>181.41732000000002</v>
      </c>
      <c r="AQ24" s="39">
        <f>VLOOKUP(LEFT($AQ$3,2)&amp;LEFT($A24,3)&amp;RIGHT($A24,5),'CS8000-P12_Overview'!$B$14:$X$391,$AQ$2,0)</f>
        <v>101.06059999999999</v>
      </c>
      <c r="AR24" s="39">
        <f>AS24*(1-'CS8000-P12_Overview'!$B$3)</f>
        <v>171.80301999999998</v>
      </c>
      <c r="AS24" s="44">
        <f>VLOOKUP(LEFT($AS$3,2)&amp;LEFT($A24,3)&amp;RIGHT($A24,5),'CS8000-P12_Overview'!$B$14:$X$391,$AQ$2,0)</f>
        <v>202.12119999999999</v>
      </c>
      <c r="AU24" s="203">
        <f t="shared" si="8"/>
        <v>2018.6519999999998</v>
      </c>
      <c r="AV24" s="196">
        <f t="shared" si="9"/>
        <v>2916.9521399999994</v>
      </c>
      <c r="AW24" s="196">
        <f t="shared" si="10"/>
        <v>3431.7083999999995</v>
      </c>
      <c r="AX24" s="197">
        <f t="shared" si="10"/>
        <v>2018.6519999999998</v>
      </c>
      <c r="AY24" s="197">
        <f t="shared" si="10"/>
        <v>2916.9521399999994</v>
      </c>
      <c r="AZ24" s="197">
        <f t="shared" si="10"/>
        <v>3431.7083999999995</v>
      </c>
      <c r="BA24" s="198">
        <f t="shared" si="11"/>
        <v>2849.7972</v>
      </c>
      <c r="BB24" s="198">
        <f t="shared" si="12"/>
        <v>4360.1897160000008</v>
      </c>
      <c r="BC24" s="198">
        <f t="shared" si="13"/>
        <v>5129.6349600000003</v>
      </c>
      <c r="BD24" s="199">
        <f t="shared" si="26"/>
        <v>3121.3643999999999</v>
      </c>
      <c r="BE24" s="199">
        <f t="shared" si="27"/>
        <v>4775.6875319999999</v>
      </c>
      <c r="BF24" s="199">
        <f t="shared" si="28"/>
        <v>5618.4559199999994</v>
      </c>
      <c r="BG24" s="200">
        <f t="shared" si="29"/>
        <v>3165.9863999999998</v>
      </c>
      <c r="BH24" s="200">
        <f t="shared" si="30"/>
        <v>5113.0680360000006</v>
      </c>
      <c r="BI24" s="200">
        <f t="shared" si="31"/>
        <v>6015.3741600000012</v>
      </c>
      <c r="BJ24" s="201">
        <f t="shared" si="32"/>
        <v>3165.9863999999998</v>
      </c>
      <c r="BK24" s="201">
        <f t="shared" si="33"/>
        <v>5113.0680360000006</v>
      </c>
      <c r="BL24" s="201">
        <f t="shared" si="34"/>
        <v>6015.3741600000012</v>
      </c>
      <c r="BM24" s="197">
        <f t="shared" si="35"/>
        <v>3366.7871999999998</v>
      </c>
      <c r="BN24" s="197">
        <f t="shared" si="36"/>
        <v>5723.5382399999999</v>
      </c>
      <c r="BO24" s="202">
        <f t="shared" si="37"/>
        <v>6733.5743999999995</v>
      </c>
      <c r="BQ24" s="274">
        <f>VLOOKUP("HDD"&amp;$A24,'CS8000-P12_Overview'!$B:$X,3,FALSE)</f>
        <v>25.96</v>
      </c>
      <c r="BR24" s="275">
        <f>VLOOKUP("HDD"&amp;$A24,'CS8000-P12_Overview'!$B:$X,4,FALSE)</f>
        <v>31.152000000000001</v>
      </c>
      <c r="BS24" s="276">
        <f>VLOOKUP("HDD"&amp;$A24,'CS8000-P12_Overview'!$B:$X,6,FALSE)</f>
        <v>36.344000000000001</v>
      </c>
      <c r="BT24" s="282">
        <f>IF(ISNA(VLOOKUP($A24,Old_List_Price!$A$4:$BO$289,BT$2,FALSE)),"",VLOOKUP($A24,Old_List_Price!$A$4:$BO$289,BT$2,FALSE))</f>
        <v>2052.6000000000004</v>
      </c>
      <c r="BU24" s="282">
        <f>IF(ISNA(VLOOKUP($A24,Old_List_Price!$A$4:$BO$289,BU$2,FALSE)),"",VLOOKUP($A24,Old_List_Price!$A$4:$BO$289,BU$2,FALSE))</f>
        <v>2791.23</v>
      </c>
      <c r="BV24" s="282">
        <f>IF(ISNA(VLOOKUP($A24,Old_List_Price!$A$4:$BO$289,BV$2,FALSE)),"",VLOOKUP($A24,Old_List_Price!$A$4:$BO$289,BV$2,FALSE))</f>
        <v>3283.8</v>
      </c>
      <c r="BW24" s="283">
        <f t="shared" si="42"/>
        <v>-1.6817163136588452E-2</v>
      </c>
      <c r="BX24" s="283">
        <f t="shared" si="43"/>
        <v>4.3100515183632553E-2</v>
      </c>
      <c r="BY24" s="285">
        <f>IF(ISNA(VLOOKUP($A24,Old_List_Price!$A$4:$BO$289,BY$2,FALSE)),"",VLOOKUP($A24,Old_List_Price!$A$4:$BO$289,BY$2,FALSE))</f>
        <v>2052.6000000000004</v>
      </c>
      <c r="BZ24" s="285">
        <f>IF(ISNA(VLOOKUP($A24,Old_List_Price!$A$4:$BO$289,BZ$2,FALSE)),"",VLOOKUP($A24,Old_List_Price!$A$4:$BO$289,BZ$2,FALSE))</f>
        <v>2965.65</v>
      </c>
      <c r="CA24" s="285">
        <f>IF(ISNA(VLOOKUP($A24,Old_List_Price!$A$4:$BO$289,CA$2,FALSE)),"",VLOOKUP($A24,Old_List_Price!$A$4:$BO$289,CA$2,FALSE))</f>
        <v>3489.0000000000005</v>
      </c>
      <c r="CB24" s="287">
        <f t="shared" si="38"/>
        <v>-1.6817163136588452E-2</v>
      </c>
      <c r="CC24" s="287">
        <f t="shared" si="39"/>
        <v>-1.6694775115508338E-2</v>
      </c>
      <c r="CD24" s="288">
        <f>IF(ISNA(VLOOKUP($A24,Old_List_Price!$A$4:$BO$289,CD$2,FALSE)),"",VLOOKUP($A24,Old_List_Price!$A$4:$BO$289,CD$2,FALSE))</f>
        <v>2899.08</v>
      </c>
      <c r="CE24" s="288">
        <f>IF(ISNA(VLOOKUP($A24,Old_List_Price!$A$4:$BO$289,CE$2,FALSE)),"",VLOOKUP($A24,Old_List_Price!$A$4:$BO$289,CE$2,FALSE))</f>
        <v>4436.49</v>
      </c>
      <c r="CF24" s="288">
        <f>IF(ISNA(VLOOKUP($A24,Old_List_Price!$A$4:$BO$289,CF$2,FALSE)),"",VLOOKUP($A24,Old_List_Price!$A$4:$BO$289,CF$2,FALSE))</f>
        <v>5219.3999999999996</v>
      </c>
      <c r="CG24" s="289">
        <f t="shared" si="6"/>
        <v>-1.7293441091176576E-2</v>
      </c>
      <c r="CH24" s="289">
        <f t="shared" si="7"/>
        <v>-1.7499303693142194E-2</v>
      </c>
      <c r="CI24" s="291">
        <f>IF(ISNA(VLOOKUP($A24,Old_List_Price!$A$4:$BO$289,CI$2,FALSE)),"",VLOOKUP($A24,Old_List_Price!$A$4:$BO$289,CI$2,FALSE))</f>
        <v>3249.36</v>
      </c>
      <c r="CJ24" s="291">
        <f>IF(ISNA(VLOOKUP($A24,Old_List_Price!$A$4:$BO$289,CJ$2,FALSE)),"",VLOOKUP($A24,Old_List_Price!$A$4:$BO$289,CJ$2,FALSE))</f>
        <v>4971.99</v>
      </c>
      <c r="CK24" s="291">
        <f>IF(ISNA(VLOOKUP($A24,Old_List_Price!$A$4:$BO$289,CK$2,FALSE)),"",VLOOKUP($A24,Old_List_Price!$A$4:$BO$289,CK$2,FALSE))</f>
        <v>5849.4</v>
      </c>
      <c r="CL24" s="292">
        <f t="shared" si="18"/>
        <v>-4.1006298399507667E-2</v>
      </c>
      <c r="CM24" s="292">
        <f t="shared" si="19"/>
        <v>-4.1104546033352209E-2</v>
      </c>
      <c r="CN24" s="294">
        <f>IF(ISNA(VLOOKUP($A24,Old_List_Price!$A$4:$BO$289,CN$2,FALSE)),"",VLOOKUP($A24,Old_List_Price!$A$4:$BO$289,CN$2,FALSE))</f>
        <v>3154.3199999999997</v>
      </c>
      <c r="CO24" s="294">
        <f>IF(ISNA(VLOOKUP($A24,Old_List_Price!$A$4:$BO$289,CO$2,FALSE)),"",VLOOKUP($A24,Old_List_Price!$A$4:$BO$289,CO$2,FALSE))</f>
        <v>5094.3899999999994</v>
      </c>
      <c r="CP24" s="294">
        <f>IF(ISNA(VLOOKUP($A24,Old_List_Price!$A$4:$BO$289,CP$2,FALSE)),"",VLOOKUP($A24,Old_List_Price!$A$4:$BO$289,CP$2,FALSE))</f>
        <v>5993.4</v>
      </c>
      <c r="CQ24" s="295">
        <f t="shared" si="20"/>
        <v>3.6849179137345843E-3</v>
      </c>
      <c r="CR24" s="295">
        <f t="shared" si="21"/>
        <v>3.6529996996897646E-3</v>
      </c>
      <c r="CS24" s="297">
        <f>IF(ISNA(VLOOKUP($A24,Old_List_Price!$A$4:$BO$289,CS$2,FALSE)),"",VLOOKUP($A24,Old_List_Price!$A$4:$BO$289,CS$2,FALSE))</f>
        <v>3346.08</v>
      </c>
      <c r="CT24" s="297">
        <f>IF(ISNA(VLOOKUP($A24,Old_List_Price!$A$4:$BO$289,CT$2,FALSE)),"",VLOOKUP($A24,Old_List_Price!$A$4:$BO$289,CT$2,FALSE))</f>
        <v>5688.54</v>
      </c>
      <c r="CU24" s="297">
        <f>IF(ISNA(VLOOKUP($A24,Old_List_Price!$A$4:$BO$289,CU$2,FALSE)),"",VLOOKUP($A24,Old_List_Price!$A$4:$BO$289,CU$2,FALSE))</f>
        <v>6692.4</v>
      </c>
      <c r="CV24" s="298">
        <f t="shared" si="22"/>
        <v>-5.6883883013521527E-2</v>
      </c>
      <c r="CW24" s="298">
        <f t="shared" si="23"/>
        <v>-0.11254924830810496</v>
      </c>
      <c r="CX24" s="285">
        <f>IF(ISNA(VLOOKUP($A24,Old_List_Price!$A$4:$BO$289,CX$2,FALSE)),"",VLOOKUP($A24,Old_List_Price!$A$4:$BO$289,CX$2,FALSE))</f>
        <v>3461.9999999999995</v>
      </c>
      <c r="CY24" s="285">
        <f>IF(ISNA(VLOOKUP($A24,Old_List_Price!$A$4:$BO$289,CY$2,FALSE)),"",VLOOKUP($A24,Old_List_Price!$A$4:$BO$289,CY$2,FALSE))</f>
        <v>6473.9400000000005</v>
      </c>
      <c r="CZ24" s="285">
        <f>IF(ISNA(VLOOKUP($A24,Old_List_Price!$A$4:$BO$289,CZ$2,FALSE)),"",VLOOKUP($A24,Old_List_Price!$A$4:$BO$289,CZ$2,FALSE))</f>
        <v>7616.4</v>
      </c>
      <c r="DA24" s="287">
        <f t="shared" si="24"/>
        <v>-2.8280017222353643E-2</v>
      </c>
      <c r="DB24" s="333">
        <f t="shared" si="25"/>
        <v>-0.13110801894458909</v>
      </c>
    </row>
    <row r="25" spans="1:106">
      <c r="A25" s="37" t="s">
        <v>290</v>
      </c>
      <c r="B25" s="37" t="s">
        <v>291</v>
      </c>
      <c r="C25" s="38">
        <f>VLOOKUP(LEFT($C$3,2)&amp;LEFT($A25,3)&amp;RIGHT($A25,5),'CS8000-P12_Overview'!$B$14:$X$391,$C$2,0)</f>
        <v>52.304299999999998</v>
      </c>
      <c r="D25" s="38">
        <f>E25*(1-'CS8000-P12_Overview'!$B$3)</f>
        <v>75.579713499999983</v>
      </c>
      <c r="E25" s="38">
        <f>VLOOKUP(LEFT($E$3,2)&amp;LEFT($A25,3)&amp;RIGHT($A25,5),'CS8000-P12_Overview'!$B$14:$X$391,$C$2,0)</f>
        <v>88.917309999999986</v>
      </c>
      <c r="F25" s="39">
        <f>VLOOKUP(LEFT($F$3,2)&amp;LEFT($A25,3)&amp;RIGHT($A25,5),'CS8000-P12_Overview'!$B$14:$X$391,$F$2,0)</f>
        <v>52.304299999999998</v>
      </c>
      <c r="G25" s="39">
        <f>H25*(1-'CS8000-P12_Overview'!$B$3)</f>
        <v>75.579713499999983</v>
      </c>
      <c r="H25" s="39">
        <f>VLOOKUP(LEFT($H$3,2)&amp;LEFT($A25,3)&amp;RIGHT($A25,5),'CS8000-P12_Overview'!$B$14:$X$391,$F$2,0)</f>
        <v>88.917309999999986</v>
      </c>
      <c r="I25" s="40">
        <f>VLOOKUP(LEFT($I$3,2)&amp;LEFT($A25,3)&amp;RIGHT($A25,5),'CS8000-P12_Overview'!$B$14:$X$391,$I$2,0)</f>
        <v>75.3917</v>
      </c>
      <c r="J25" s="40">
        <f>K25*(1-'CS8000-P12_Overview'!$B$3)</f>
        <v>115.349301</v>
      </c>
      <c r="K25" s="40">
        <f>VLOOKUP(LEFT($K$3,2)&amp;LEFT($A25,3)&amp;RIGHT($A25,5),'CS8000-P12_Overview'!$B$14:$X$391,$I$2,0)</f>
        <v>135.70506</v>
      </c>
      <c r="L25" s="41">
        <f>VLOOKUP(LEFT($L$3,2)&amp;LEFT($A25,3)&amp;RIGHT($A25,5),'CS8000-P12_Overview'!$B$14:$X$391,$L$2,0)</f>
        <v>82.935199999999995</v>
      </c>
      <c r="M25" s="41">
        <f>N25*(1-'CS8000-P12_Overview'!$B$3)</f>
        <v>126.89085599999999</v>
      </c>
      <c r="N25" s="41">
        <f>VLOOKUP(LEFT($N$3,2)&amp;LEFT($A25,3)&amp;RIGHT($A25,5),'CS8000-P12_Overview'!$B$14:$X$391,$L$2,0)</f>
        <v>149.28335999999999</v>
      </c>
      <c r="O25" s="42">
        <f>VLOOKUP(LEFT($O$3,2)&amp;LEFT($A25,3)&amp;RIGHT($A25,5),'CS8000-P12_Overview'!$B$14:$X$391,$O$2,0)</f>
        <v>84.174700000000001</v>
      </c>
      <c r="P25" s="42">
        <f>Q25*(1-'CS8000-P12_Overview'!$B$3)</f>
        <v>135.94214050000002</v>
      </c>
      <c r="Q25" s="42">
        <f>VLOOKUP(LEFT($Q$3,2)&amp;LEFT($A25,3)&amp;RIGHT($A25,5),'CS8000-P12_Overview'!$B$14:$X$391,$O$2,0)</f>
        <v>159.93193000000002</v>
      </c>
      <c r="R25" s="43">
        <f>VLOOKUP(LEFT($R$3,2)&amp;LEFT($A25,3)&amp;RIGHT($A25,5),'CS8000-P12_Overview'!$B$14:$X$391,$R$2,0)</f>
        <v>84.174700000000001</v>
      </c>
      <c r="S25" s="43">
        <f>T25*(1-'CS8000-P12_Overview'!$B$3)</f>
        <v>135.94214050000002</v>
      </c>
      <c r="T25" s="43">
        <f>VLOOKUP(LEFT($T$3,2)&amp;LEFT($A25,3)&amp;RIGHT($A25,5),'CS8000-P12_Overview'!$B$14:$X$391,$R$2,0)</f>
        <v>159.93193000000002</v>
      </c>
      <c r="U25" s="39">
        <f>VLOOKUP(LEFT($U$3,2)&amp;LEFT($A25,3)&amp;RIGHT($A25,5),'CS8000-P12_Overview'!$B$14:$X$391,$U$2,0)</f>
        <v>89.752499999999998</v>
      </c>
      <c r="V25" s="39">
        <f>W25*(1-'CS8000-P12_Overview'!$B$3)</f>
        <v>152.57925</v>
      </c>
      <c r="W25" s="44">
        <f>VLOOKUP(LEFT($W$3,2)&amp;LEFT($A25,3)&amp;RIGHT($A25,5),'CS8000-P12_Overview'!$B$14:$X$391,$U$2,0)</f>
        <v>179.505</v>
      </c>
      <c r="X25" s="33" t="s">
        <v>855</v>
      </c>
      <c r="Y25" s="57">
        <f>VLOOKUP(LEFT($Y$3,2)&amp;LEFT($A25,3)&amp;RIGHT($A25,5),'CS8000-P12_Overview'!$B$14:$X$391,$Y$2,0)</f>
        <v>63.612400000000001</v>
      </c>
      <c r="Z25" s="38">
        <f>AA25*(1-'CS8000-P12_Overview'!$B$3)</f>
        <v>91.919917999999996</v>
      </c>
      <c r="AA25" s="38">
        <f>VLOOKUP(LEFT($AA$3,2)&amp;LEFT($A25,3)&amp;RIGHT($A25,5),'CS8000-P12_Overview'!$B$14:$X$391,$Y$2,0)</f>
        <v>108.14108</v>
      </c>
      <c r="AB25" s="39">
        <f>VLOOKUP(LEFT($AB$3,2)&amp;LEFT($A25,3)&amp;RIGHT($A25,5),'CS8000-P12_Overview'!$B$14:$X$391,$AB$2,0)</f>
        <v>63.612400000000001</v>
      </c>
      <c r="AC25" s="39">
        <f>AD25*(1-'CS8000-P12_Overview'!$B$3)</f>
        <v>91.919917999999996</v>
      </c>
      <c r="AD25" s="39">
        <f>VLOOKUP(LEFT($AD$3,2)&amp;LEFT($A25,3)&amp;RIGHT($A25,5),'CS8000-P12_Overview'!$B$14:$X$391,$AB$2,0)</f>
        <v>108.14108</v>
      </c>
      <c r="AE25" s="40">
        <f>VLOOKUP(LEFT($AE$3,2)&amp;LEFT($A25,3)&amp;RIGHT($A25,5),'CS8000-P12_Overview'!$B$14:$X$391,$AE$2,0)</f>
        <v>86.699700000000007</v>
      </c>
      <c r="AF25" s="40">
        <f>AG25*(1-'CS8000-P12_Overview'!$B$3)</f>
        <v>132.650541</v>
      </c>
      <c r="AG25" s="40">
        <f>VLOOKUP(LEFT($AG$3,2)&amp;LEFT($A25,3)&amp;RIGHT($A25,5),'CS8000-P12_Overview'!$B$14:$X$391,$AE$2,0)</f>
        <v>156.05946</v>
      </c>
      <c r="AH25" s="41">
        <f>VLOOKUP(LEFT($AH$3,2)&amp;LEFT($A25,3)&amp;RIGHT($A25,5),'CS8000-P12_Overview'!$B$14:$X$391,$AH$2,0)</f>
        <v>94.243300000000005</v>
      </c>
      <c r="AI25" s="41">
        <f>AJ25*(1-'CS8000-P12_Overview'!$B$3)</f>
        <v>144.192249</v>
      </c>
      <c r="AJ25" s="41">
        <f>VLOOKUP(LEFT($AJ$3,2)&amp;LEFT($A25,3)&amp;RIGHT($A25,5),'CS8000-P12_Overview'!$B$14:$X$391,$AH$2,0)</f>
        <v>169.63794000000001</v>
      </c>
      <c r="AK25" s="42">
        <f>VLOOKUP(LEFT($AK$3,2)&amp;LEFT($A25,3)&amp;RIGHT($A25,5),'CS8000-P12_Overview'!$B$14:$X$391,$AK$2,0)</f>
        <v>95.482799999999997</v>
      </c>
      <c r="AL25" s="42">
        <f>AM25*(1-'CS8000-P12_Overview'!$B$3)</f>
        <v>154.204722</v>
      </c>
      <c r="AM25" s="42">
        <f>VLOOKUP(LEFT($AM$3,2)&amp;LEFT($A25,3)&amp;RIGHT($A25,5),'CS8000-P12_Overview'!$B$14:$X$391,$AK$2,0)</f>
        <v>181.41732000000002</v>
      </c>
      <c r="AN25" s="43">
        <f>VLOOKUP(LEFT($AN$3,2)&amp;LEFT($A25,3)&amp;RIGHT($A25,5),'CS8000-P12_Overview'!$B$14:$X$391,$AN$2,0)</f>
        <v>95.482799999999997</v>
      </c>
      <c r="AO25" s="43">
        <f>AP25*(1-'CS8000-P12_Overview'!$B$3)</f>
        <v>154.204722</v>
      </c>
      <c r="AP25" s="43">
        <f>VLOOKUP(LEFT($AP$3,2)&amp;LEFT($A25,3)&amp;RIGHT($A25,5),'CS8000-P12_Overview'!$B$14:$X$391,$AN$2,0)</f>
        <v>181.41732000000002</v>
      </c>
      <c r="AQ25" s="39">
        <f>VLOOKUP(LEFT($AQ$3,2)&amp;LEFT($A25,3)&amp;RIGHT($A25,5),'CS8000-P12_Overview'!$B$14:$X$391,$AQ$2,0)</f>
        <v>101.06059999999999</v>
      </c>
      <c r="AR25" s="39">
        <f>AS25*(1-'CS8000-P12_Overview'!$B$3)</f>
        <v>171.80301999999998</v>
      </c>
      <c r="AS25" s="44">
        <f>VLOOKUP(LEFT($AS$3,2)&amp;LEFT($A25,3)&amp;RIGHT($A25,5),'CS8000-P12_Overview'!$B$14:$X$391,$AQ$2,0)</f>
        <v>202.12119999999999</v>
      </c>
      <c r="AU25" s="203">
        <f t="shared" si="8"/>
        <v>2018.6519999999998</v>
      </c>
      <c r="AV25" s="196">
        <f t="shared" si="9"/>
        <v>2916.9521399999994</v>
      </c>
      <c r="AW25" s="196">
        <f t="shared" si="10"/>
        <v>3431.7083999999995</v>
      </c>
      <c r="AX25" s="197">
        <f t="shared" si="10"/>
        <v>2018.6519999999998</v>
      </c>
      <c r="AY25" s="197">
        <f t="shared" si="10"/>
        <v>2916.9521399999994</v>
      </c>
      <c r="AZ25" s="197">
        <f t="shared" si="10"/>
        <v>3431.7083999999995</v>
      </c>
      <c r="BA25" s="198">
        <f t="shared" si="11"/>
        <v>2849.7972</v>
      </c>
      <c r="BB25" s="198">
        <f t="shared" si="12"/>
        <v>4360.1897160000008</v>
      </c>
      <c r="BC25" s="198">
        <f t="shared" si="13"/>
        <v>5129.6349600000003</v>
      </c>
      <c r="BD25" s="199">
        <f t="shared" si="26"/>
        <v>3121.3643999999999</v>
      </c>
      <c r="BE25" s="199">
        <f t="shared" si="27"/>
        <v>4775.6875319999999</v>
      </c>
      <c r="BF25" s="199">
        <f t="shared" si="28"/>
        <v>5618.4559199999994</v>
      </c>
      <c r="BG25" s="200">
        <f t="shared" si="29"/>
        <v>3165.9863999999998</v>
      </c>
      <c r="BH25" s="200">
        <f t="shared" si="30"/>
        <v>5113.0680360000006</v>
      </c>
      <c r="BI25" s="200">
        <f t="shared" si="31"/>
        <v>6015.3741600000012</v>
      </c>
      <c r="BJ25" s="201">
        <f t="shared" si="32"/>
        <v>3165.9863999999998</v>
      </c>
      <c r="BK25" s="201">
        <f t="shared" si="33"/>
        <v>5113.0680360000006</v>
      </c>
      <c r="BL25" s="201">
        <f t="shared" si="34"/>
        <v>6015.3741600000012</v>
      </c>
      <c r="BM25" s="197">
        <f t="shared" si="35"/>
        <v>3366.7871999999998</v>
      </c>
      <c r="BN25" s="197">
        <f t="shared" si="36"/>
        <v>5723.5382399999999</v>
      </c>
      <c r="BO25" s="202">
        <f t="shared" si="37"/>
        <v>6733.5743999999995</v>
      </c>
      <c r="BQ25" s="274">
        <f>VLOOKUP("HDD"&amp;$A25,'CS8000-P12_Overview'!$B:$X,3,FALSE)</f>
        <v>25.96</v>
      </c>
      <c r="BR25" s="275">
        <f>VLOOKUP("HDD"&amp;$A25,'CS8000-P12_Overview'!$B:$X,4,FALSE)</f>
        <v>31.152000000000001</v>
      </c>
      <c r="BS25" s="276">
        <f>VLOOKUP("HDD"&amp;$A25,'CS8000-P12_Overview'!$B:$X,6,FALSE)</f>
        <v>36.344000000000001</v>
      </c>
      <c r="BT25" s="282">
        <f>IF(ISNA(VLOOKUP($A25,Old_List_Price!$A$4:$BO$289,BT$2,FALSE)),"",VLOOKUP($A25,Old_List_Price!$A$4:$BO$289,BT$2,FALSE))</f>
        <v>2052.6000000000004</v>
      </c>
      <c r="BU25" s="282">
        <f>IF(ISNA(VLOOKUP($A25,Old_List_Price!$A$4:$BO$289,BU$2,FALSE)),"",VLOOKUP($A25,Old_List_Price!$A$4:$BO$289,BU$2,FALSE))</f>
        <v>2791.23</v>
      </c>
      <c r="BV25" s="282">
        <f>IF(ISNA(VLOOKUP($A25,Old_List_Price!$A$4:$BO$289,BV$2,FALSE)),"",VLOOKUP($A25,Old_List_Price!$A$4:$BO$289,BV$2,FALSE))</f>
        <v>3283.8</v>
      </c>
      <c r="BW25" s="283">
        <f t="shared" si="42"/>
        <v>-1.6817163136588452E-2</v>
      </c>
      <c r="BX25" s="283">
        <f t="shared" si="43"/>
        <v>4.3100515183632553E-2</v>
      </c>
      <c r="BY25" s="285">
        <f>IF(ISNA(VLOOKUP($A25,Old_List_Price!$A$4:$BO$289,BY$2,FALSE)),"",VLOOKUP($A25,Old_List_Price!$A$4:$BO$289,BY$2,FALSE))</f>
        <v>2052.6000000000004</v>
      </c>
      <c r="BZ25" s="285">
        <f>IF(ISNA(VLOOKUP($A25,Old_List_Price!$A$4:$BO$289,BZ$2,FALSE)),"",VLOOKUP($A25,Old_List_Price!$A$4:$BO$289,BZ$2,FALSE))</f>
        <v>2965.65</v>
      </c>
      <c r="CA25" s="285">
        <f>IF(ISNA(VLOOKUP($A25,Old_List_Price!$A$4:$BO$289,CA$2,FALSE)),"",VLOOKUP($A25,Old_List_Price!$A$4:$BO$289,CA$2,FALSE))</f>
        <v>3489.0000000000005</v>
      </c>
      <c r="CB25" s="287">
        <f t="shared" si="38"/>
        <v>-1.6817163136588452E-2</v>
      </c>
      <c r="CC25" s="287">
        <f t="shared" si="39"/>
        <v>-1.6694775115508338E-2</v>
      </c>
      <c r="CD25" s="288">
        <f>IF(ISNA(VLOOKUP($A25,Old_List_Price!$A$4:$BO$289,CD$2,FALSE)),"",VLOOKUP($A25,Old_List_Price!$A$4:$BO$289,CD$2,FALSE))</f>
        <v>2899.08</v>
      </c>
      <c r="CE25" s="288">
        <f>IF(ISNA(VLOOKUP($A25,Old_List_Price!$A$4:$BO$289,CE$2,FALSE)),"",VLOOKUP($A25,Old_List_Price!$A$4:$BO$289,CE$2,FALSE))</f>
        <v>4436.49</v>
      </c>
      <c r="CF25" s="288">
        <f>IF(ISNA(VLOOKUP($A25,Old_List_Price!$A$4:$BO$289,CF$2,FALSE)),"",VLOOKUP($A25,Old_List_Price!$A$4:$BO$289,CF$2,FALSE))</f>
        <v>5219.3999999999996</v>
      </c>
      <c r="CG25" s="289">
        <f t="shared" si="6"/>
        <v>-1.7293441091176576E-2</v>
      </c>
      <c r="CH25" s="289">
        <f t="shared" si="7"/>
        <v>-1.7499303693142194E-2</v>
      </c>
      <c r="CI25" s="291">
        <f>IF(ISNA(VLOOKUP($A25,Old_List_Price!$A$4:$BO$289,CI$2,FALSE)),"",VLOOKUP($A25,Old_List_Price!$A$4:$BO$289,CI$2,FALSE))</f>
        <v>3249.36</v>
      </c>
      <c r="CJ25" s="291">
        <f>IF(ISNA(VLOOKUP($A25,Old_List_Price!$A$4:$BO$289,CJ$2,FALSE)),"",VLOOKUP($A25,Old_List_Price!$A$4:$BO$289,CJ$2,FALSE))</f>
        <v>4971.99</v>
      </c>
      <c r="CK25" s="291">
        <f>IF(ISNA(VLOOKUP($A25,Old_List_Price!$A$4:$BO$289,CK$2,FALSE)),"",VLOOKUP($A25,Old_List_Price!$A$4:$BO$289,CK$2,FALSE))</f>
        <v>5849.4</v>
      </c>
      <c r="CL25" s="292">
        <f t="shared" si="18"/>
        <v>-4.1006298399507667E-2</v>
      </c>
      <c r="CM25" s="292">
        <f t="shared" si="19"/>
        <v>-4.1104546033352209E-2</v>
      </c>
      <c r="CN25" s="294">
        <f>IF(ISNA(VLOOKUP($A25,Old_List_Price!$A$4:$BO$289,CN$2,FALSE)),"",VLOOKUP($A25,Old_List_Price!$A$4:$BO$289,CN$2,FALSE))</f>
        <v>3154.3199999999997</v>
      </c>
      <c r="CO25" s="294">
        <f>IF(ISNA(VLOOKUP($A25,Old_List_Price!$A$4:$BO$289,CO$2,FALSE)),"",VLOOKUP($A25,Old_List_Price!$A$4:$BO$289,CO$2,FALSE))</f>
        <v>5094.3899999999994</v>
      </c>
      <c r="CP25" s="294">
        <f>IF(ISNA(VLOOKUP($A25,Old_List_Price!$A$4:$BO$289,CP$2,FALSE)),"",VLOOKUP($A25,Old_List_Price!$A$4:$BO$289,CP$2,FALSE))</f>
        <v>5993.4</v>
      </c>
      <c r="CQ25" s="295">
        <f t="shared" si="20"/>
        <v>3.6849179137345843E-3</v>
      </c>
      <c r="CR25" s="295">
        <f t="shared" si="21"/>
        <v>3.6529996996897646E-3</v>
      </c>
      <c r="CS25" s="297">
        <f>IF(ISNA(VLOOKUP($A25,Old_List_Price!$A$4:$BO$289,CS$2,FALSE)),"",VLOOKUP($A25,Old_List_Price!$A$4:$BO$289,CS$2,FALSE))</f>
        <v>3346.08</v>
      </c>
      <c r="CT25" s="297">
        <f>IF(ISNA(VLOOKUP($A25,Old_List_Price!$A$4:$BO$289,CT$2,FALSE)),"",VLOOKUP($A25,Old_List_Price!$A$4:$BO$289,CT$2,FALSE))</f>
        <v>5688.54</v>
      </c>
      <c r="CU25" s="297">
        <f>IF(ISNA(VLOOKUP($A25,Old_List_Price!$A$4:$BO$289,CU$2,FALSE)),"",VLOOKUP($A25,Old_List_Price!$A$4:$BO$289,CU$2,FALSE))</f>
        <v>6692.4</v>
      </c>
      <c r="CV25" s="298">
        <f t="shared" si="22"/>
        <v>-5.6883883013521527E-2</v>
      </c>
      <c r="CW25" s="298">
        <f t="shared" si="23"/>
        <v>-0.11254924830810496</v>
      </c>
      <c r="CX25" s="285">
        <f>IF(ISNA(VLOOKUP($A25,Old_List_Price!$A$4:$BO$289,CX$2,FALSE)),"",VLOOKUP($A25,Old_List_Price!$A$4:$BO$289,CX$2,FALSE))</f>
        <v>3461.9999999999995</v>
      </c>
      <c r="CY25" s="285">
        <f>IF(ISNA(VLOOKUP($A25,Old_List_Price!$A$4:$BO$289,CY$2,FALSE)),"",VLOOKUP($A25,Old_List_Price!$A$4:$BO$289,CY$2,FALSE))</f>
        <v>6473.9400000000005</v>
      </c>
      <c r="CZ25" s="285">
        <f>IF(ISNA(VLOOKUP($A25,Old_List_Price!$A$4:$BO$289,CZ$2,FALSE)),"",VLOOKUP($A25,Old_List_Price!$A$4:$BO$289,CZ$2,FALSE))</f>
        <v>7616.4</v>
      </c>
      <c r="DA25" s="287">
        <f t="shared" si="24"/>
        <v>-2.8280017222353643E-2</v>
      </c>
      <c r="DB25" s="333">
        <f t="shared" si="25"/>
        <v>-0.13110801894458909</v>
      </c>
    </row>
    <row r="26" spans="1:106">
      <c r="A26" s="37" t="s">
        <v>292</v>
      </c>
      <c r="B26" s="37" t="s">
        <v>293</v>
      </c>
      <c r="C26" s="38">
        <f>VLOOKUP(LEFT($C$3,2)&amp;LEFT($A26,3)&amp;RIGHT($A26,5),'CS8000-P12_Overview'!$B$14:$X$391,$C$2,0)</f>
        <v>52.304299999999998</v>
      </c>
      <c r="D26" s="38">
        <f>E26*(1-'CS8000-P12_Overview'!$B$3)</f>
        <v>75.579713499999983</v>
      </c>
      <c r="E26" s="38">
        <f>VLOOKUP(LEFT($E$3,2)&amp;LEFT($A26,3)&amp;RIGHT($A26,5),'CS8000-P12_Overview'!$B$14:$X$391,$C$2,0)</f>
        <v>88.917309999999986</v>
      </c>
      <c r="F26" s="39">
        <f>VLOOKUP(LEFT($F$3,2)&amp;LEFT($A26,3)&amp;RIGHT($A26,5),'CS8000-P12_Overview'!$B$14:$X$391,$F$2,0)</f>
        <v>52.304299999999998</v>
      </c>
      <c r="G26" s="39">
        <f>H26*(1-'CS8000-P12_Overview'!$B$3)</f>
        <v>75.579713499999983</v>
      </c>
      <c r="H26" s="39">
        <f>VLOOKUP(LEFT($H$3,2)&amp;LEFT($A26,3)&amp;RIGHT($A26,5),'CS8000-P12_Overview'!$B$14:$X$391,$F$2,0)</f>
        <v>88.917309999999986</v>
      </c>
      <c r="I26" s="40">
        <f>VLOOKUP(LEFT($I$3,2)&amp;LEFT($A26,3)&amp;RIGHT($A26,5),'CS8000-P12_Overview'!$B$14:$X$391,$I$2,0)</f>
        <v>75.3917</v>
      </c>
      <c r="J26" s="40">
        <f>K26*(1-'CS8000-P12_Overview'!$B$3)</f>
        <v>115.349301</v>
      </c>
      <c r="K26" s="40">
        <f>VLOOKUP(LEFT($K$3,2)&amp;LEFT($A26,3)&amp;RIGHT($A26,5),'CS8000-P12_Overview'!$B$14:$X$391,$I$2,0)</f>
        <v>135.70506</v>
      </c>
      <c r="L26" s="41">
        <f>VLOOKUP(LEFT($L$3,2)&amp;LEFT($A26,3)&amp;RIGHT($A26,5),'CS8000-P12_Overview'!$B$14:$X$391,$L$2,0)</f>
        <v>82.935199999999995</v>
      </c>
      <c r="M26" s="41">
        <f>N26*(1-'CS8000-P12_Overview'!$B$3)</f>
        <v>126.89085599999999</v>
      </c>
      <c r="N26" s="41">
        <f>VLOOKUP(LEFT($N$3,2)&amp;LEFT($A26,3)&amp;RIGHT($A26,5),'CS8000-P12_Overview'!$B$14:$X$391,$L$2,0)</f>
        <v>149.28335999999999</v>
      </c>
      <c r="O26" s="42">
        <f>VLOOKUP(LEFT($O$3,2)&amp;LEFT($A26,3)&amp;RIGHT($A26,5),'CS8000-P12_Overview'!$B$14:$X$391,$O$2,0)</f>
        <v>84.174700000000001</v>
      </c>
      <c r="P26" s="42">
        <f>Q26*(1-'CS8000-P12_Overview'!$B$3)</f>
        <v>135.94214050000002</v>
      </c>
      <c r="Q26" s="42">
        <f>VLOOKUP(LEFT($Q$3,2)&amp;LEFT($A26,3)&amp;RIGHT($A26,5),'CS8000-P12_Overview'!$B$14:$X$391,$O$2,0)</f>
        <v>159.93193000000002</v>
      </c>
      <c r="R26" s="43">
        <f>VLOOKUP(LEFT($R$3,2)&amp;LEFT($A26,3)&amp;RIGHT($A26,5),'CS8000-P12_Overview'!$B$14:$X$391,$R$2,0)</f>
        <v>84.174700000000001</v>
      </c>
      <c r="S26" s="43">
        <f>T26*(1-'CS8000-P12_Overview'!$B$3)</f>
        <v>135.94214050000002</v>
      </c>
      <c r="T26" s="43">
        <f>VLOOKUP(LEFT($T$3,2)&amp;LEFT($A26,3)&amp;RIGHT($A26,5),'CS8000-P12_Overview'!$B$14:$X$391,$R$2,0)</f>
        <v>159.93193000000002</v>
      </c>
      <c r="U26" s="39">
        <f>VLOOKUP(LEFT($U$3,2)&amp;LEFT($A26,3)&amp;RIGHT($A26,5),'CS8000-P12_Overview'!$B$14:$X$391,$U$2,0)</f>
        <v>89.752499999999998</v>
      </c>
      <c r="V26" s="39">
        <f>W26*(1-'CS8000-P12_Overview'!$B$3)</f>
        <v>152.57925</v>
      </c>
      <c r="W26" s="44">
        <f>VLOOKUP(LEFT($W$3,2)&amp;LEFT($A26,3)&amp;RIGHT($A26,5),'CS8000-P12_Overview'!$B$14:$X$391,$U$2,0)</f>
        <v>179.505</v>
      </c>
      <c r="X26" s="33" t="s">
        <v>855</v>
      </c>
      <c r="Y26" s="57">
        <f>VLOOKUP(LEFT($Y$3,2)&amp;LEFT($A26,3)&amp;RIGHT($A26,5),'CS8000-P12_Overview'!$B$14:$X$391,$Y$2,0)</f>
        <v>63.612400000000001</v>
      </c>
      <c r="Z26" s="38">
        <f>AA26*(1-'CS8000-P12_Overview'!$B$3)</f>
        <v>91.919917999999996</v>
      </c>
      <c r="AA26" s="38">
        <f>VLOOKUP(LEFT($AA$3,2)&amp;LEFT($A26,3)&amp;RIGHT($A26,5),'CS8000-P12_Overview'!$B$14:$X$391,$Y$2,0)</f>
        <v>108.14108</v>
      </c>
      <c r="AB26" s="39">
        <f>VLOOKUP(LEFT($AB$3,2)&amp;LEFT($A26,3)&amp;RIGHT($A26,5),'CS8000-P12_Overview'!$B$14:$X$391,$AB$2,0)</f>
        <v>63.612400000000001</v>
      </c>
      <c r="AC26" s="39">
        <f>AD26*(1-'CS8000-P12_Overview'!$B$3)</f>
        <v>91.919917999999996</v>
      </c>
      <c r="AD26" s="39">
        <f>VLOOKUP(LEFT($AD$3,2)&amp;LEFT($A26,3)&amp;RIGHT($A26,5),'CS8000-P12_Overview'!$B$14:$X$391,$AB$2,0)</f>
        <v>108.14108</v>
      </c>
      <c r="AE26" s="40">
        <f>VLOOKUP(LEFT($AE$3,2)&amp;LEFT($A26,3)&amp;RIGHT($A26,5),'CS8000-P12_Overview'!$B$14:$X$391,$AE$2,0)</f>
        <v>86.699700000000007</v>
      </c>
      <c r="AF26" s="40">
        <f>AG26*(1-'CS8000-P12_Overview'!$B$3)</f>
        <v>132.650541</v>
      </c>
      <c r="AG26" s="40">
        <f>VLOOKUP(LEFT($AG$3,2)&amp;LEFT($A26,3)&amp;RIGHT($A26,5),'CS8000-P12_Overview'!$B$14:$X$391,$AE$2,0)</f>
        <v>156.05946</v>
      </c>
      <c r="AH26" s="41">
        <f>VLOOKUP(LEFT($AH$3,2)&amp;LEFT($A26,3)&amp;RIGHT($A26,5),'CS8000-P12_Overview'!$B$14:$X$391,$AH$2,0)</f>
        <v>94.243300000000005</v>
      </c>
      <c r="AI26" s="41">
        <f>AJ26*(1-'CS8000-P12_Overview'!$B$3)</f>
        <v>144.192249</v>
      </c>
      <c r="AJ26" s="41">
        <f>VLOOKUP(LEFT($AJ$3,2)&amp;LEFT($A26,3)&amp;RIGHT($A26,5),'CS8000-P12_Overview'!$B$14:$X$391,$AH$2,0)</f>
        <v>169.63794000000001</v>
      </c>
      <c r="AK26" s="42">
        <f>VLOOKUP(LEFT($AK$3,2)&amp;LEFT($A26,3)&amp;RIGHT($A26,5),'CS8000-P12_Overview'!$B$14:$X$391,$AK$2,0)</f>
        <v>95.482799999999997</v>
      </c>
      <c r="AL26" s="42">
        <f>AM26*(1-'CS8000-P12_Overview'!$B$3)</f>
        <v>154.204722</v>
      </c>
      <c r="AM26" s="42">
        <f>VLOOKUP(LEFT($AM$3,2)&amp;LEFT($A26,3)&amp;RIGHT($A26,5),'CS8000-P12_Overview'!$B$14:$X$391,$AK$2,0)</f>
        <v>181.41732000000002</v>
      </c>
      <c r="AN26" s="43">
        <f>VLOOKUP(LEFT($AN$3,2)&amp;LEFT($A26,3)&amp;RIGHT($A26,5),'CS8000-P12_Overview'!$B$14:$X$391,$AN$2,0)</f>
        <v>95.482799999999997</v>
      </c>
      <c r="AO26" s="43">
        <f>AP26*(1-'CS8000-P12_Overview'!$B$3)</f>
        <v>154.204722</v>
      </c>
      <c r="AP26" s="43">
        <f>VLOOKUP(LEFT($AP$3,2)&amp;LEFT($A26,3)&amp;RIGHT($A26,5),'CS8000-P12_Overview'!$B$14:$X$391,$AN$2,0)</f>
        <v>181.41732000000002</v>
      </c>
      <c r="AQ26" s="39">
        <f>VLOOKUP(LEFT($AQ$3,2)&amp;LEFT($A26,3)&amp;RIGHT($A26,5),'CS8000-P12_Overview'!$B$14:$X$391,$AQ$2,0)</f>
        <v>101.06059999999999</v>
      </c>
      <c r="AR26" s="39">
        <f>AS26*(1-'CS8000-P12_Overview'!$B$3)</f>
        <v>171.80301999999998</v>
      </c>
      <c r="AS26" s="44">
        <f>VLOOKUP(LEFT($AS$3,2)&amp;LEFT($A26,3)&amp;RIGHT($A26,5),'CS8000-P12_Overview'!$B$14:$X$391,$AQ$2,0)</f>
        <v>202.12119999999999</v>
      </c>
      <c r="AU26" s="203">
        <f t="shared" si="8"/>
        <v>2018.6519999999998</v>
      </c>
      <c r="AV26" s="196">
        <f t="shared" si="9"/>
        <v>2916.9521399999994</v>
      </c>
      <c r="AW26" s="196">
        <f t="shared" si="10"/>
        <v>3431.7083999999995</v>
      </c>
      <c r="AX26" s="197">
        <f t="shared" si="10"/>
        <v>2018.6519999999998</v>
      </c>
      <c r="AY26" s="197">
        <f t="shared" si="10"/>
        <v>2916.9521399999994</v>
      </c>
      <c r="AZ26" s="197">
        <f t="shared" si="10"/>
        <v>3431.7083999999995</v>
      </c>
      <c r="BA26" s="198">
        <f t="shared" si="11"/>
        <v>2849.7972</v>
      </c>
      <c r="BB26" s="198">
        <f t="shared" si="12"/>
        <v>4360.1897160000008</v>
      </c>
      <c r="BC26" s="198">
        <f t="shared" si="13"/>
        <v>5129.6349600000003</v>
      </c>
      <c r="BD26" s="199">
        <f t="shared" si="26"/>
        <v>3121.3643999999999</v>
      </c>
      <c r="BE26" s="199">
        <f t="shared" si="27"/>
        <v>4775.6875319999999</v>
      </c>
      <c r="BF26" s="199">
        <f t="shared" si="28"/>
        <v>5618.4559199999994</v>
      </c>
      <c r="BG26" s="200">
        <f t="shared" si="29"/>
        <v>3165.9863999999998</v>
      </c>
      <c r="BH26" s="200">
        <f t="shared" si="30"/>
        <v>5113.0680360000006</v>
      </c>
      <c r="BI26" s="200">
        <f t="shared" si="31"/>
        <v>6015.3741600000012</v>
      </c>
      <c r="BJ26" s="201">
        <f t="shared" si="32"/>
        <v>3165.9863999999998</v>
      </c>
      <c r="BK26" s="201">
        <f t="shared" si="33"/>
        <v>5113.0680360000006</v>
      </c>
      <c r="BL26" s="201">
        <f t="shared" si="34"/>
        <v>6015.3741600000012</v>
      </c>
      <c r="BM26" s="197">
        <f t="shared" si="35"/>
        <v>3366.7871999999998</v>
      </c>
      <c r="BN26" s="197">
        <f t="shared" si="36"/>
        <v>5723.5382399999999</v>
      </c>
      <c r="BO26" s="202">
        <f t="shared" si="37"/>
        <v>6733.5743999999995</v>
      </c>
      <c r="BQ26" s="274">
        <f>VLOOKUP("HDD"&amp;$A26,'CS8000-P12_Overview'!$B:$X,3,FALSE)</f>
        <v>25.96</v>
      </c>
      <c r="BR26" s="275">
        <f>VLOOKUP("HDD"&amp;$A26,'CS8000-P12_Overview'!$B:$X,4,FALSE)</f>
        <v>31.152000000000001</v>
      </c>
      <c r="BS26" s="276">
        <f>VLOOKUP("HDD"&amp;$A26,'CS8000-P12_Overview'!$B:$X,6,FALSE)</f>
        <v>36.344000000000001</v>
      </c>
      <c r="BT26" s="282">
        <f>IF(ISNA(VLOOKUP($A26,Old_List_Price!$A$4:$BO$289,BT$2,FALSE)),"",VLOOKUP($A26,Old_List_Price!$A$4:$BO$289,BT$2,FALSE))</f>
        <v>2052.6000000000004</v>
      </c>
      <c r="BU26" s="282">
        <f>IF(ISNA(VLOOKUP($A26,Old_List_Price!$A$4:$BO$289,BU$2,FALSE)),"",VLOOKUP($A26,Old_List_Price!$A$4:$BO$289,BU$2,FALSE))</f>
        <v>2791.23</v>
      </c>
      <c r="BV26" s="282">
        <f>IF(ISNA(VLOOKUP($A26,Old_List_Price!$A$4:$BO$289,BV$2,FALSE)),"",VLOOKUP($A26,Old_List_Price!$A$4:$BO$289,BV$2,FALSE))</f>
        <v>3283.8</v>
      </c>
      <c r="BW26" s="283">
        <f t="shared" si="42"/>
        <v>-1.6817163136588452E-2</v>
      </c>
      <c r="BX26" s="283">
        <f t="shared" si="43"/>
        <v>4.3100515183632553E-2</v>
      </c>
      <c r="BY26" s="285">
        <f>IF(ISNA(VLOOKUP($A26,Old_List_Price!$A$4:$BO$289,BY$2,FALSE)),"",VLOOKUP($A26,Old_List_Price!$A$4:$BO$289,BY$2,FALSE))</f>
        <v>2052.6000000000004</v>
      </c>
      <c r="BZ26" s="285">
        <f>IF(ISNA(VLOOKUP($A26,Old_List_Price!$A$4:$BO$289,BZ$2,FALSE)),"",VLOOKUP($A26,Old_List_Price!$A$4:$BO$289,BZ$2,FALSE))</f>
        <v>2965.65</v>
      </c>
      <c r="CA26" s="285">
        <f>IF(ISNA(VLOOKUP($A26,Old_List_Price!$A$4:$BO$289,CA$2,FALSE)),"",VLOOKUP($A26,Old_List_Price!$A$4:$BO$289,CA$2,FALSE))</f>
        <v>3489.0000000000005</v>
      </c>
      <c r="CB26" s="287">
        <f t="shared" si="38"/>
        <v>-1.6817163136588452E-2</v>
      </c>
      <c r="CC26" s="287">
        <f t="shared" si="39"/>
        <v>-1.6694775115508338E-2</v>
      </c>
      <c r="CD26" s="288">
        <f>IF(ISNA(VLOOKUP($A26,Old_List_Price!$A$4:$BO$289,CD$2,FALSE)),"",VLOOKUP($A26,Old_List_Price!$A$4:$BO$289,CD$2,FALSE))</f>
        <v>2899.08</v>
      </c>
      <c r="CE26" s="288">
        <f>IF(ISNA(VLOOKUP($A26,Old_List_Price!$A$4:$BO$289,CE$2,FALSE)),"",VLOOKUP($A26,Old_List_Price!$A$4:$BO$289,CE$2,FALSE))</f>
        <v>4436.49</v>
      </c>
      <c r="CF26" s="288">
        <f>IF(ISNA(VLOOKUP($A26,Old_List_Price!$A$4:$BO$289,CF$2,FALSE)),"",VLOOKUP($A26,Old_List_Price!$A$4:$BO$289,CF$2,FALSE))</f>
        <v>5219.3999999999996</v>
      </c>
      <c r="CG26" s="289">
        <f t="shared" si="6"/>
        <v>-1.7293441091176576E-2</v>
      </c>
      <c r="CH26" s="289">
        <f t="shared" si="7"/>
        <v>-1.7499303693142194E-2</v>
      </c>
      <c r="CI26" s="291">
        <f>IF(ISNA(VLOOKUP($A26,Old_List_Price!$A$4:$BO$289,CI$2,FALSE)),"",VLOOKUP($A26,Old_List_Price!$A$4:$BO$289,CI$2,FALSE))</f>
        <v>3249.36</v>
      </c>
      <c r="CJ26" s="291">
        <f>IF(ISNA(VLOOKUP($A26,Old_List_Price!$A$4:$BO$289,CJ$2,FALSE)),"",VLOOKUP($A26,Old_List_Price!$A$4:$BO$289,CJ$2,FALSE))</f>
        <v>4971.99</v>
      </c>
      <c r="CK26" s="291">
        <f>IF(ISNA(VLOOKUP($A26,Old_List_Price!$A$4:$BO$289,CK$2,FALSE)),"",VLOOKUP($A26,Old_List_Price!$A$4:$BO$289,CK$2,FALSE))</f>
        <v>5849.4</v>
      </c>
      <c r="CL26" s="292">
        <f t="shared" si="18"/>
        <v>-4.1006298399507667E-2</v>
      </c>
      <c r="CM26" s="292">
        <f t="shared" si="19"/>
        <v>-4.1104546033352209E-2</v>
      </c>
      <c r="CN26" s="294">
        <f>IF(ISNA(VLOOKUP($A26,Old_List_Price!$A$4:$BO$289,CN$2,FALSE)),"",VLOOKUP($A26,Old_List_Price!$A$4:$BO$289,CN$2,FALSE))</f>
        <v>3154.3199999999997</v>
      </c>
      <c r="CO26" s="294">
        <f>IF(ISNA(VLOOKUP($A26,Old_List_Price!$A$4:$BO$289,CO$2,FALSE)),"",VLOOKUP($A26,Old_List_Price!$A$4:$BO$289,CO$2,FALSE))</f>
        <v>5094.3899999999994</v>
      </c>
      <c r="CP26" s="294">
        <f>IF(ISNA(VLOOKUP($A26,Old_List_Price!$A$4:$BO$289,CP$2,FALSE)),"",VLOOKUP($A26,Old_List_Price!$A$4:$BO$289,CP$2,FALSE))</f>
        <v>5993.4</v>
      </c>
      <c r="CQ26" s="295">
        <f t="shared" si="20"/>
        <v>3.6849179137345843E-3</v>
      </c>
      <c r="CR26" s="295">
        <f t="shared" si="21"/>
        <v>3.6529996996897646E-3</v>
      </c>
      <c r="CS26" s="297">
        <f>IF(ISNA(VLOOKUP($A26,Old_List_Price!$A$4:$BO$289,CS$2,FALSE)),"",VLOOKUP($A26,Old_List_Price!$A$4:$BO$289,CS$2,FALSE))</f>
        <v>3346.08</v>
      </c>
      <c r="CT26" s="297">
        <f>IF(ISNA(VLOOKUP($A26,Old_List_Price!$A$4:$BO$289,CT$2,FALSE)),"",VLOOKUP($A26,Old_List_Price!$A$4:$BO$289,CT$2,FALSE))</f>
        <v>5688.54</v>
      </c>
      <c r="CU26" s="297">
        <f>IF(ISNA(VLOOKUP($A26,Old_List_Price!$A$4:$BO$289,CU$2,FALSE)),"",VLOOKUP($A26,Old_List_Price!$A$4:$BO$289,CU$2,FALSE))</f>
        <v>6692.4</v>
      </c>
      <c r="CV26" s="298">
        <f t="shared" si="22"/>
        <v>-5.6883883013521527E-2</v>
      </c>
      <c r="CW26" s="298">
        <f t="shared" si="23"/>
        <v>-0.11254924830810496</v>
      </c>
      <c r="CX26" s="285">
        <f>IF(ISNA(VLOOKUP($A26,Old_List_Price!$A$4:$BO$289,CX$2,FALSE)),"",VLOOKUP($A26,Old_List_Price!$A$4:$BO$289,CX$2,FALSE))</f>
        <v>3461.9999999999995</v>
      </c>
      <c r="CY26" s="285">
        <f>IF(ISNA(VLOOKUP($A26,Old_List_Price!$A$4:$BO$289,CY$2,FALSE)),"",VLOOKUP($A26,Old_List_Price!$A$4:$BO$289,CY$2,FALSE))</f>
        <v>6473.9400000000005</v>
      </c>
      <c r="CZ26" s="285">
        <f>IF(ISNA(VLOOKUP($A26,Old_List_Price!$A$4:$BO$289,CZ$2,FALSE)),"",VLOOKUP($A26,Old_List_Price!$A$4:$BO$289,CZ$2,FALSE))</f>
        <v>7616.4</v>
      </c>
      <c r="DA26" s="287">
        <f t="shared" si="24"/>
        <v>-2.8280017222353643E-2</v>
      </c>
      <c r="DB26" s="333">
        <f t="shared" si="25"/>
        <v>-0.13110801894458909</v>
      </c>
    </row>
    <row r="27" spans="1:106">
      <c r="A27" s="37" t="s">
        <v>294</v>
      </c>
      <c r="B27" s="37" t="s">
        <v>295</v>
      </c>
      <c r="C27" s="38">
        <f>VLOOKUP(LEFT($C$3,2)&amp;LEFT($A27,3)&amp;RIGHT($A27,5),'CS8000-P12_Overview'!$B$14:$X$391,$C$2,0)</f>
        <v>52.304299999999998</v>
      </c>
      <c r="D27" s="38">
        <f>E27*(1-'CS8000-P12_Overview'!$B$3)</f>
        <v>75.579713499999983</v>
      </c>
      <c r="E27" s="38">
        <f>VLOOKUP(LEFT($E$3,2)&amp;LEFT($A27,3)&amp;RIGHT($A27,5),'CS8000-P12_Overview'!$B$14:$X$391,$C$2,0)</f>
        <v>88.917309999999986</v>
      </c>
      <c r="F27" s="39">
        <f>VLOOKUP(LEFT($F$3,2)&amp;LEFT($A27,3)&amp;RIGHT($A27,5),'CS8000-P12_Overview'!$B$14:$X$391,$F$2,0)</f>
        <v>52.304299999999998</v>
      </c>
      <c r="G27" s="39">
        <f>H27*(1-'CS8000-P12_Overview'!$B$3)</f>
        <v>75.579713499999983</v>
      </c>
      <c r="H27" s="39">
        <f>VLOOKUP(LEFT($H$3,2)&amp;LEFT($A27,3)&amp;RIGHT($A27,5),'CS8000-P12_Overview'!$B$14:$X$391,$F$2,0)</f>
        <v>88.917309999999986</v>
      </c>
      <c r="I27" s="40">
        <f>VLOOKUP(LEFT($I$3,2)&amp;LEFT($A27,3)&amp;RIGHT($A27,5),'CS8000-P12_Overview'!$B$14:$X$391,$I$2,0)</f>
        <v>75.3917</v>
      </c>
      <c r="J27" s="40">
        <f>K27*(1-'CS8000-P12_Overview'!$B$3)</f>
        <v>115.349301</v>
      </c>
      <c r="K27" s="40">
        <f>VLOOKUP(LEFT($K$3,2)&amp;LEFT($A27,3)&amp;RIGHT($A27,5),'CS8000-P12_Overview'!$B$14:$X$391,$I$2,0)</f>
        <v>135.70506</v>
      </c>
      <c r="L27" s="41">
        <f>VLOOKUP(LEFT($L$3,2)&amp;LEFT($A27,3)&amp;RIGHT($A27,5),'CS8000-P12_Overview'!$B$14:$X$391,$L$2,0)</f>
        <v>82.935199999999995</v>
      </c>
      <c r="M27" s="41">
        <f>N27*(1-'CS8000-P12_Overview'!$B$3)</f>
        <v>126.89085599999999</v>
      </c>
      <c r="N27" s="41">
        <f>VLOOKUP(LEFT($N$3,2)&amp;LEFT($A27,3)&amp;RIGHT($A27,5),'CS8000-P12_Overview'!$B$14:$X$391,$L$2,0)</f>
        <v>149.28335999999999</v>
      </c>
      <c r="O27" s="42">
        <f>VLOOKUP(LEFT($O$3,2)&amp;LEFT($A27,3)&amp;RIGHT($A27,5),'CS8000-P12_Overview'!$B$14:$X$391,$O$2,0)</f>
        <v>84.174700000000001</v>
      </c>
      <c r="P27" s="42">
        <f>Q27*(1-'CS8000-P12_Overview'!$B$3)</f>
        <v>135.94214050000002</v>
      </c>
      <c r="Q27" s="42">
        <f>VLOOKUP(LEFT($Q$3,2)&amp;LEFT($A27,3)&amp;RIGHT($A27,5),'CS8000-P12_Overview'!$B$14:$X$391,$O$2,0)</f>
        <v>159.93193000000002</v>
      </c>
      <c r="R27" s="43">
        <f>VLOOKUP(LEFT($R$3,2)&amp;LEFT($A27,3)&amp;RIGHT($A27,5),'CS8000-P12_Overview'!$B$14:$X$391,$R$2,0)</f>
        <v>84.174700000000001</v>
      </c>
      <c r="S27" s="43">
        <f>T27*(1-'CS8000-P12_Overview'!$B$3)</f>
        <v>135.94214050000002</v>
      </c>
      <c r="T27" s="43">
        <f>VLOOKUP(LEFT($T$3,2)&amp;LEFT($A27,3)&amp;RIGHT($A27,5),'CS8000-P12_Overview'!$B$14:$X$391,$R$2,0)</f>
        <v>159.93193000000002</v>
      </c>
      <c r="U27" s="39">
        <f>VLOOKUP(LEFT($U$3,2)&amp;LEFT($A27,3)&amp;RIGHT($A27,5),'CS8000-P12_Overview'!$B$14:$X$391,$U$2,0)</f>
        <v>89.752499999999998</v>
      </c>
      <c r="V27" s="39">
        <f>W27*(1-'CS8000-P12_Overview'!$B$3)</f>
        <v>152.57925</v>
      </c>
      <c r="W27" s="44">
        <f>VLOOKUP(LEFT($W$3,2)&amp;LEFT($A27,3)&amp;RIGHT($A27,5),'CS8000-P12_Overview'!$B$14:$X$391,$U$2,0)</f>
        <v>179.505</v>
      </c>
      <c r="X27" s="33" t="s">
        <v>855</v>
      </c>
      <c r="Y27" s="57">
        <f>VLOOKUP(LEFT($Y$3,2)&amp;LEFT($A27,3)&amp;RIGHT($A27,5),'CS8000-P12_Overview'!$B$14:$X$391,$Y$2,0)</f>
        <v>63.612400000000001</v>
      </c>
      <c r="Z27" s="38">
        <f>AA27*(1-'CS8000-P12_Overview'!$B$3)</f>
        <v>91.919917999999996</v>
      </c>
      <c r="AA27" s="38">
        <f>VLOOKUP(LEFT($AA$3,2)&amp;LEFT($A27,3)&amp;RIGHT($A27,5),'CS8000-P12_Overview'!$B$14:$X$391,$Y$2,0)</f>
        <v>108.14108</v>
      </c>
      <c r="AB27" s="39">
        <f>VLOOKUP(LEFT($AB$3,2)&amp;LEFT($A27,3)&amp;RIGHT($A27,5),'CS8000-P12_Overview'!$B$14:$X$391,$AB$2,0)</f>
        <v>63.612400000000001</v>
      </c>
      <c r="AC27" s="39">
        <f>AD27*(1-'CS8000-P12_Overview'!$B$3)</f>
        <v>91.919917999999996</v>
      </c>
      <c r="AD27" s="39">
        <f>VLOOKUP(LEFT($AD$3,2)&amp;LEFT($A27,3)&amp;RIGHT($A27,5),'CS8000-P12_Overview'!$B$14:$X$391,$AB$2,0)</f>
        <v>108.14108</v>
      </c>
      <c r="AE27" s="40">
        <f>VLOOKUP(LEFT($AE$3,2)&amp;LEFT($A27,3)&amp;RIGHT($A27,5),'CS8000-P12_Overview'!$B$14:$X$391,$AE$2,0)</f>
        <v>86.699700000000007</v>
      </c>
      <c r="AF27" s="40">
        <f>AG27*(1-'CS8000-P12_Overview'!$B$3)</f>
        <v>132.650541</v>
      </c>
      <c r="AG27" s="40">
        <f>VLOOKUP(LEFT($AG$3,2)&amp;LEFT($A27,3)&amp;RIGHT($A27,5),'CS8000-P12_Overview'!$B$14:$X$391,$AE$2,0)</f>
        <v>156.05946</v>
      </c>
      <c r="AH27" s="41">
        <f>VLOOKUP(LEFT($AH$3,2)&amp;LEFT($A27,3)&amp;RIGHT($A27,5),'CS8000-P12_Overview'!$B$14:$X$391,$AH$2,0)</f>
        <v>94.243300000000005</v>
      </c>
      <c r="AI27" s="41">
        <f>AJ27*(1-'CS8000-P12_Overview'!$B$3)</f>
        <v>144.192249</v>
      </c>
      <c r="AJ27" s="41">
        <f>VLOOKUP(LEFT($AJ$3,2)&amp;LEFT($A27,3)&amp;RIGHT($A27,5),'CS8000-P12_Overview'!$B$14:$X$391,$AH$2,0)</f>
        <v>169.63794000000001</v>
      </c>
      <c r="AK27" s="42">
        <f>VLOOKUP(LEFT($AK$3,2)&amp;LEFT($A27,3)&amp;RIGHT($A27,5),'CS8000-P12_Overview'!$B$14:$X$391,$AK$2,0)</f>
        <v>95.482799999999997</v>
      </c>
      <c r="AL27" s="42">
        <f>AM27*(1-'CS8000-P12_Overview'!$B$3)</f>
        <v>154.204722</v>
      </c>
      <c r="AM27" s="42">
        <f>VLOOKUP(LEFT($AM$3,2)&amp;LEFT($A27,3)&amp;RIGHT($A27,5),'CS8000-P12_Overview'!$B$14:$X$391,$AK$2,0)</f>
        <v>181.41732000000002</v>
      </c>
      <c r="AN27" s="43">
        <f>VLOOKUP(LEFT($AN$3,2)&amp;LEFT($A27,3)&amp;RIGHT($A27,5),'CS8000-P12_Overview'!$B$14:$X$391,$AN$2,0)</f>
        <v>95.482799999999997</v>
      </c>
      <c r="AO27" s="43">
        <f>AP27*(1-'CS8000-P12_Overview'!$B$3)</f>
        <v>154.204722</v>
      </c>
      <c r="AP27" s="43">
        <f>VLOOKUP(LEFT($AP$3,2)&amp;LEFT($A27,3)&amp;RIGHT($A27,5),'CS8000-P12_Overview'!$B$14:$X$391,$AN$2,0)</f>
        <v>181.41732000000002</v>
      </c>
      <c r="AQ27" s="39">
        <f>VLOOKUP(LEFT($AQ$3,2)&amp;LEFT($A27,3)&amp;RIGHT($A27,5),'CS8000-P12_Overview'!$B$14:$X$391,$AQ$2,0)</f>
        <v>101.06059999999999</v>
      </c>
      <c r="AR27" s="39">
        <f>AS27*(1-'CS8000-P12_Overview'!$B$3)</f>
        <v>171.80301999999998</v>
      </c>
      <c r="AS27" s="44">
        <f>VLOOKUP(LEFT($AS$3,2)&amp;LEFT($A27,3)&amp;RIGHT($A27,5),'CS8000-P12_Overview'!$B$14:$X$391,$AQ$2,0)</f>
        <v>202.12119999999999</v>
      </c>
      <c r="AU27" s="203">
        <f t="shared" si="8"/>
        <v>2018.6519999999998</v>
      </c>
      <c r="AV27" s="196">
        <f t="shared" si="9"/>
        <v>2916.9521399999994</v>
      </c>
      <c r="AW27" s="196">
        <f t="shared" si="10"/>
        <v>3431.7083999999995</v>
      </c>
      <c r="AX27" s="197">
        <f t="shared" si="10"/>
        <v>2018.6519999999998</v>
      </c>
      <c r="AY27" s="197">
        <f t="shared" si="10"/>
        <v>2916.9521399999994</v>
      </c>
      <c r="AZ27" s="197">
        <f t="shared" si="10"/>
        <v>3431.7083999999995</v>
      </c>
      <c r="BA27" s="198">
        <f t="shared" si="11"/>
        <v>2849.7972</v>
      </c>
      <c r="BB27" s="198">
        <f t="shared" si="12"/>
        <v>4360.1897160000008</v>
      </c>
      <c r="BC27" s="198">
        <f t="shared" si="13"/>
        <v>5129.6349600000003</v>
      </c>
      <c r="BD27" s="199">
        <f t="shared" si="26"/>
        <v>3121.3643999999999</v>
      </c>
      <c r="BE27" s="199">
        <f t="shared" si="27"/>
        <v>4775.6875319999999</v>
      </c>
      <c r="BF27" s="199">
        <f t="shared" si="28"/>
        <v>5618.4559199999994</v>
      </c>
      <c r="BG27" s="200">
        <f t="shared" si="29"/>
        <v>3165.9863999999998</v>
      </c>
      <c r="BH27" s="200">
        <f t="shared" si="30"/>
        <v>5113.0680360000006</v>
      </c>
      <c r="BI27" s="200">
        <f t="shared" si="31"/>
        <v>6015.3741600000012</v>
      </c>
      <c r="BJ27" s="201">
        <f t="shared" si="32"/>
        <v>3165.9863999999998</v>
      </c>
      <c r="BK27" s="201">
        <f t="shared" si="33"/>
        <v>5113.0680360000006</v>
      </c>
      <c r="BL27" s="201">
        <f t="shared" si="34"/>
        <v>6015.3741600000012</v>
      </c>
      <c r="BM27" s="197">
        <f t="shared" si="35"/>
        <v>3366.7871999999998</v>
      </c>
      <c r="BN27" s="197">
        <f t="shared" si="36"/>
        <v>5723.5382399999999</v>
      </c>
      <c r="BO27" s="202">
        <f t="shared" si="37"/>
        <v>6733.5743999999995</v>
      </c>
      <c r="BQ27" s="274">
        <f>VLOOKUP("HDD"&amp;$A27,'CS8000-P12_Overview'!$B:$X,3,FALSE)</f>
        <v>25.96</v>
      </c>
      <c r="BR27" s="275">
        <f>VLOOKUP("HDD"&amp;$A27,'CS8000-P12_Overview'!$B:$X,4,FALSE)</f>
        <v>31.152000000000001</v>
      </c>
      <c r="BS27" s="276">
        <f>VLOOKUP("HDD"&amp;$A27,'CS8000-P12_Overview'!$B:$X,6,FALSE)</f>
        <v>36.344000000000001</v>
      </c>
      <c r="BT27" s="282">
        <f>IF(ISNA(VLOOKUP($A27,Old_List_Price!$A$4:$BO$289,BT$2,FALSE)),"",VLOOKUP($A27,Old_List_Price!$A$4:$BO$289,BT$2,FALSE))</f>
        <v>2052.6000000000004</v>
      </c>
      <c r="BU27" s="282">
        <f>IF(ISNA(VLOOKUP($A27,Old_List_Price!$A$4:$BO$289,BU$2,FALSE)),"",VLOOKUP($A27,Old_List_Price!$A$4:$BO$289,BU$2,FALSE))</f>
        <v>2791.23</v>
      </c>
      <c r="BV27" s="282">
        <f>IF(ISNA(VLOOKUP($A27,Old_List_Price!$A$4:$BO$289,BV$2,FALSE)),"",VLOOKUP($A27,Old_List_Price!$A$4:$BO$289,BV$2,FALSE))</f>
        <v>3283.8</v>
      </c>
      <c r="BW27" s="283">
        <f t="shared" si="42"/>
        <v>-1.6817163136588452E-2</v>
      </c>
      <c r="BX27" s="283">
        <f t="shared" si="43"/>
        <v>4.3100515183632553E-2</v>
      </c>
      <c r="BY27" s="285">
        <f>IF(ISNA(VLOOKUP($A27,Old_List_Price!$A$4:$BO$289,BY$2,FALSE)),"",VLOOKUP($A27,Old_List_Price!$A$4:$BO$289,BY$2,FALSE))</f>
        <v>2052.6000000000004</v>
      </c>
      <c r="BZ27" s="285">
        <f>IF(ISNA(VLOOKUP($A27,Old_List_Price!$A$4:$BO$289,BZ$2,FALSE)),"",VLOOKUP($A27,Old_List_Price!$A$4:$BO$289,BZ$2,FALSE))</f>
        <v>2965.65</v>
      </c>
      <c r="CA27" s="285">
        <f>IF(ISNA(VLOOKUP($A27,Old_List_Price!$A$4:$BO$289,CA$2,FALSE)),"",VLOOKUP($A27,Old_List_Price!$A$4:$BO$289,CA$2,FALSE))</f>
        <v>3489.0000000000005</v>
      </c>
      <c r="CB27" s="287">
        <f t="shared" si="38"/>
        <v>-1.6817163136588452E-2</v>
      </c>
      <c r="CC27" s="287">
        <f t="shared" si="39"/>
        <v>-1.6694775115508338E-2</v>
      </c>
      <c r="CD27" s="288">
        <f>IF(ISNA(VLOOKUP($A27,Old_List_Price!$A$4:$BO$289,CD$2,FALSE)),"",VLOOKUP($A27,Old_List_Price!$A$4:$BO$289,CD$2,FALSE))</f>
        <v>2899.08</v>
      </c>
      <c r="CE27" s="288">
        <f>IF(ISNA(VLOOKUP($A27,Old_List_Price!$A$4:$BO$289,CE$2,FALSE)),"",VLOOKUP($A27,Old_List_Price!$A$4:$BO$289,CE$2,FALSE))</f>
        <v>4436.49</v>
      </c>
      <c r="CF27" s="288">
        <f>IF(ISNA(VLOOKUP($A27,Old_List_Price!$A$4:$BO$289,CF$2,FALSE)),"",VLOOKUP($A27,Old_List_Price!$A$4:$BO$289,CF$2,FALSE))</f>
        <v>5219.3999999999996</v>
      </c>
      <c r="CG27" s="289">
        <f t="shared" si="6"/>
        <v>-1.7293441091176576E-2</v>
      </c>
      <c r="CH27" s="289">
        <f t="shared" si="7"/>
        <v>-1.7499303693142194E-2</v>
      </c>
      <c r="CI27" s="291">
        <f>IF(ISNA(VLOOKUP($A27,Old_List_Price!$A$4:$BO$289,CI$2,FALSE)),"",VLOOKUP($A27,Old_List_Price!$A$4:$BO$289,CI$2,FALSE))</f>
        <v>3249.36</v>
      </c>
      <c r="CJ27" s="291">
        <f>IF(ISNA(VLOOKUP($A27,Old_List_Price!$A$4:$BO$289,CJ$2,FALSE)),"",VLOOKUP($A27,Old_List_Price!$A$4:$BO$289,CJ$2,FALSE))</f>
        <v>4971.99</v>
      </c>
      <c r="CK27" s="291">
        <f>IF(ISNA(VLOOKUP($A27,Old_List_Price!$A$4:$BO$289,CK$2,FALSE)),"",VLOOKUP($A27,Old_List_Price!$A$4:$BO$289,CK$2,FALSE))</f>
        <v>5849.4</v>
      </c>
      <c r="CL27" s="292">
        <f t="shared" si="18"/>
        <v>-4.1006298399507667E-2</v>
      </c>
      <c r="CM27" s="292">
        <f t="shared" si="19"/>
        <v>-4.1104546033352209E-2</v>
      </c>
      <c r="CN27" s="294">
        <f>IF(ISNA(VLOOKUP($A27,Old_List_Price!$A$4:$BO$289,CN$2,FALSE)),"",VLOOKUP($A27,Old_List_Price!$A$4:$BO$289,CN$2,FALSE))</f>
        <v>3154.3199999999997</v>
      </c>
      <c r="CO27" s="294">
        <f>IF(ISNA(VLOOKUP($A27,Old_List_Price!$A$4:$BO$289,CO$2,FALSE)),"",VLOOKUP($A27,Old_List_Price!$A$4:$BO$289,CO$2,FALSE))</f>
        <v>5094.3899999999994</v>
      </c>
      <c r="CP27" s="294">
        <f>IF(ISNA(VLOOKUP($A27,Old_List_Price!$A$4:$BO$289,CP$2,FALSE)),"",VLOOKUP($A27,Old_List_Price!$A$4:$BO$289,CP$2,FALSE))</f>
        <v>5993.4</v>
      </c>
      <c r="CQ27" s="295">
        <f t="shared" si="20"/>
        <v>3.6849179137345843E-3</v>
      </c>
      <c r="CR27" s="295">
        <f t="shared" si="21"/>
        <v>3.6529996996897646E-3</v>
      </c>
      <c r="CS27" s="297">
        <f>IF(ISNA(VLOOKUP($A27,Old_List_Price!$A$4:$BO$289,CS$2,FALSE)),"",VLOOKUP($A27,Old_List_Price!$A$4:$BO$289,CS$2,FALSE))</f>
        <v>3346.08</v>
      </c>
      <c r="CT27" s="297">
        <f>IF(ISNA(VLOOKUP($A27,Old_List_Price!$A$4:$BO$289,CT$2,FALSE)),"",VLOOKUP($A27,Old_List_Price!$A$4:$BO$289,CT$2,FALSE))</f>
        <v>5688.54</v>
      </c>
      <c r="CU27" s="297">
        <f>IF(ISNA(VLOOKUP($A27,Old_List_Price!$A$4:$BO$289,CU$2,FALSE)),"",VLOOKUP($A27,Old_List_Price!$A$4:$BO$289,CU$2,FALSE))</f>
        <v>6692.4</v>
      </c>
      <c r="CV27" s="298">
        <f t="shared" si="22"/>
        <v>-5.6883883013521527E-2</v>
      </c>
      <c r="CW27" s="298">
        <f t="shared" si="23"/>
        <v>-0.11254924830810496</v>
      </c>
      <c r="CX27" s="285">
        <f>IF(ISNA(VLOOKUP($A27,Old_List_Price!$A$4:$BO$289,CX$2,FALSE)),"",VLOOKUP($A27,Old_List_Price!$A$4:$BO$289,CX$2,FALSE))</f>
        <v>3461.9999999999995</v>
      </c>
      <c r="CY27" s="285">
        <f>IF(ISNA(VLOOKUP($A27,Old_List_Price!$A$4:$BO$289,CY$2,FALSE)),"",VLOOKUP($A27,Old_List_Price!$A$4:$BO$289,CY$2,FALSE))</f>
        <v>6473.9400000000005</v>
      </c>
      <c r="CZ27" s="285">
        <f>IF(ISNA(VLOOKUP($A27,Old_List_Price!$A$4:$BO$289,CZ$2,FALSE)),"",VLOOKUP($A27,Old_List_Price!$A$4:$BO$289,CZ$2,FALSE))</f>
        <v>7616.4</v>
      </c>
      <c r="DA27" s="287">
        <f t="shared" si="24"/>
        <v>-2.8280017222353643E-2</v>
      </c>
      <c r="DB27" s="333">
        <f t="shared" si="25"/>
        <v>-0.13110801894458909</v>
      </c>
    </row>
    <row r="28" spans="1:106" ht="15.75" thickBot="1">
      <c r="A28" s="56" t="s">
        <v>296</v>
      </c>
      <c r="B28" s="37" t="s">
        <v>297</v>
      </c>
      <c r="C28" s="38">
        <f>VLOOKUP(LEFT($C$3,2)&amp;LEFT($A28,3)&amp;RIGHT($A28,5),'CS8000-P12_Overview'!$B$14:$X$391,$C$2,0)</f>
        <v>52.304299999999998</v>
      </c>
      <c r="D28" s="38">
        <f>E28*(1-'CS8000-P12_Overview'!$B$3)</f>
        <v>75.579713499999983</v>
      </c>
      <c r="E28" s="38">
        <f>VLOOKUP(LEFT($E$3,2)&amp;LEFT($A28,3)&amp;RIGHT($A28,5),'CS8000-P12_Overview'!$B$14:$X$391,$C$2,0)</f>
        <v>88.917309999999986</v>
      </c>
      <c r="F28" s="39">
        <f>VLOOKUP(LEFT($F$3,2)&amp;LEFT($A28,3)&amp;RIGHT($A28,5),'CS8000-P12_Overview'!$B$14:$X$391,$F$2,0)</f>
        <v>52.304299999999998</v>
      </c>
      <c r="G28" s="39">
        <f>H28*(1-'CS8000-P12_Overview'!$B$3)</f>
        <v>75.579713499999983</v>
      </c>
      <c r="H28" s="39">
        <f>VLOOKUP(LEFT($H$3,2)&amp;LEFT($A28,3)&amp;RIGHT($A28,5),'CS8000-P12_Overview'!$B$14:$X$391,$F$2,0)</f>
        <v>88.917309999999986</v>
      </c>
      <c r="I28" s="40">
        <f>VLOOKUP(LEFT($I$3,2)&amp;LEFT($A28,3)&amp;RIGHT($A28,5),'CS8000-P12_Overview'!$B$14:$X$391,$I$2,0)</f>
        <v>75.3917</v>
      </c>
      <c r="J28" s="40">
        <f>K28*(1-'CS8000-P12_Overview'!$B$3)</f>
        <v>115.349301</v>
      </c>
      <c r="K28" s="40">
        <f>VLOOKUP(LEFT($K$3,2)&amp;LEFT($A28,3)&amp;RIGHT($A28,5),'CS8000-P12_Overview'!$B$14:$X$391,$I$2,0)</f>
        <v>135.70506</v>
      </c>
      <c r="L28" s="41">
        <f>VLOOKUP(LEFT($L$3,2)&amp;LEFT($A28,3)&amp;RIGHT($A28,5),'CS8000-P12_Overview'!$B$14:$X$391,$L$2,0)</f>
        <v>82.935199999999995</v>
      </c>
      <c r="M28" s="41">
        <f>N28*(1-'CS8000-P12_Overview'!$B$3)</f>
        <v>126.89085599999999</v>
      </c>
      <c r="N28" s="41">
        <f>VLOOKUP(LEFT($N$3,2)&amp;LEFT($A28,3)&amp;RIGHT($A28,5),'CS8000-P12_Overview'!$B$14:$X$391,$L$2,0)</f>
        <v>149.28335999999999</v>
      </c>
      <c r="O28" s="42">
        <f>VLOOKUP(LEFT($O$3,2)&amp;LEFT($A28,3)&amp;RIGHT($A28,5),'CS8000-P12_Overview'!$B$14:$X$391,$O$2,0)</f>
        <v>84.174700000000001</v>
      </c>
      <c r="P28" s="42">
        <f>Q28*(1-'CS8000-P12_Overview'!$B$3)</f>
        <v>135.94214050000002</v>
      </c>
      <c r="Q28" s="42">
        <f>VLOOKUP(LEFT($Q$3,2)&amp;LEFT($A28,3)&amp;RIGHT($A28,5),'CS8000-P12_Overview'!$B$14:$X$391,$O$2,0)</f>
        <v>159.93193000000002</v>
      </c>
      <c r="R28" s="43">
        <f>VLOOKUP(LEFT($R$3,2)&amp;LEFT($A28,3)&amp;RIGHT($A28,5),'CS8000-P12_Overview'!$B$14:$X$391,$R$2,0)</f>
        <v>84.174700000000001</v>
      </c>
      <c r="S28" s="43">
        <f>T28*(1-'CS8000-P12_Overview'!$B$3)</f>
        <v>135.94214050000002</v>
      </c>
      <c r="T28" s="43">
        <f>VLOOKUP(LEFT($T$3,2)&amp;LEFT($A28,3)&amp;RIGHT($A28,5),'CS8000-P12_Overview'!$B$14:$X$391,$R$2,0)</f>
        <v>159.93193000000002</v>
      </c>
      <c r="U28" s="39">
        <f>VLOOKUP(LEFT($U$3,2)&amp;LEFT($A28,3)&amp;RIGHT($A28,5),'CS8000-P12_Overview'!$B$14:$X$391,$U$2,0)</f>
        <v>89.752499999999998</v>
      </c>
      <c r="V28" s="39">
        <f>W28*(1-'CS8000-P12_Overview'!$B$3)</f>
        <v>152.57925</v>
      </c>
      <c r="W28" s="44">
        <f>VLOOKUP(LEFT($W$3,2)&amp;LEFT($A28,3)&amp;RIGHT($A28,5),'CS8000-P12_Overview'!$B$14:$X$391,$U$2,0)</f>
        <v>179.505</v>
      </c>
      <c r="X28" s="33" t="s">
        <v>855</v>
      </c>
      <c r="Y28" s="57">
        <f>VLOOKUP(LEFT($Y$3,2)&amp;LEFT($A28,3)&amp;RIGHT($A28,5),'CS8000-P12_Overview'!$B$14:$X$391,$Y$2,0)</f>
        <v>63.612400000000001</v>
      </c>
      <c r="Z28" s="38">
        <f>AA28*(1-'CS8000-P12_Overview'!$B$3)</f>
        <v>91.919917999999996</v>
      </c>
      <c r="AA28" s="38">
        <f>VLOOKUP(LEFT($AA$3,2)&amp;LEFT($A28,3)&amp;RIGHT($A28,5),'CS8000-P12_Overview'!$B$14:$X$391,$Y$2,0)</f>
        <v>108.14108</v>
      </c>
      <c r="AB28" s="39">
        <f>VLOOKUP(LEFT($AB$3,2)&amp;LEFT($A28,3)&amp;RIGHT($A28,5),'CS8000-P12_Overview'!$B$14:$X$391,$AB$2,0)</f>
        <v>63.612400000000001</v>
      </c>
      <c r="AC28" s="39">
        <f>AD28*(1-'CS8000-P12_Overview'!$B$3)</f>
        <v>91.919917999999996</v>
      </c>
      <c r="AD28" s="39">
        <f>VLOOKUP(LEFT($AD$3,2)&amp;LEFT($A28,3)&amp;RIGHT($A28,5),'CS8000-P12_Overview'!$B$14:$X$391,$AB$2,0)</f>
        <v>108.14108</v>
      </c>
      <c r="AE28" s="40">
        <f>VLOOKUP(LEFT($AE$3,2)&amp;LEFT($A28,3)&amp;RIGHT($A28,5),'CS8000-P12_Overview'!$B$14:$X$391,$AE$2,0)</f>
        <v>86.699700000000007</v>
      </c>
      <c r="AF28" s="40">
        <f>AG28*(1-'CS8000-P12_Overview'!$B$3)</f>
        <v>132.650541</v>
      </c>
      <c r="AG28" s="40">
        <f>VLOOKUP(LEFT($AG$3,2)&amp;LEFT($A28,3)&amp;RIGHT($A28,5),'CS8000-P12_Overview'!$B$14:$X$391,$AE$2,0)</f>
        <v>156.05946</v>
      </c>
      <c r="AH28" s="41">
        <f>VLOOKUP(LEFT($AH$3,2)&amp;LEFT($A28,3)&amp;RIGHT($A28,5),'CS8000-P12_Overview'!$B$14:$X$391,$AH$2,0)</f>
        <v>94.243300000000005</v>
      </c>
      <c r="AI28" s="41">
        <f>AJ28*(1-'CS8000-P12_Overview'!$B$3)</f>
        <v>144.192249</v>
      </c>
      <c r="AJ28" s="41">
        <f>VLOOKUP(LEFT($AJ$3,2)&amp;LEFT($A28,3)&amp;RIGHT($A28,5),'CS8000-P12_Overview'!$B$14:$X$391,$AH$2,0)</f>
        <v>169.63794000000001</v>
      </c>
      <c r="AK28" s="42">
        <f>VLOOKUP(LEFT($AK$3,2)&amp;LEFT($A28,3)&amp;RIGHT($A28,5),'CS8000-P12_Overview'!$B$14:$X$391,$AK$2,0)</f>
        <v>95.482799999999997</v>
      </c>
      <c r="AL28" s="42">
        <f>AM28*(1-'CS8000-P12_Overview'!$B$3)</f>
        <v>154.204722</v>
      </c>
      <c r="AM28" s="42">
        <f>VLOOKUP(LEFT($AM$3,2)&amp;LEFT($A28,3)&amp;RIGHT($A28,5),'CS8000-P12_Overview'!$B$14:$X$391,$AK$2,0)</f>
        <v>181.41732000000002</v>
      </c>
      <c r="AN28" s="43">
        <f>VLOOKUP(LEFT($AN$3,2)&amp;LEFT($A28,3)&amp;RIGHT($A28,5),'CS8000-P12_Overview'!$B$14:$X$391,$AN$2,0)</f>
        <v>95.482799999999997</v>
      </c>
      <c r="AO28" s="43">
        <f>AP28*(1-'CS8000-P12_Overview'!$B$3)</f>
        <v>154.204722</v>
      </c>
      <c r="AP28" s="43">
        <f>VLOOKUP(LEFT($AP$3,2)&amp;LEFT($A28,3)&amp;RIGHT($A28,5),'CS8000-P12_Overview'!$B$14:$X$391,$AN$2,0)</f>
        <v>181.41732000000002</v>
      </c>
      <c r="AQ28" s="39">
        <f>VLOOKUP(LEFT($AQ$3,2)&amp;LEFT($A28,3)&amp;RIGHT($A28,5),'CS8000-P12_Overview'!$B$14:$X$391,$AQ$2,0)</f>
        <v>101.06059999999999</v>
      </c>
      <c r="AR28" s="39">
        <f>AS28*(1-'CS8000-P12_Overview'!$B$3)</f>
        <v>171.80301999999998</v>
      </c>
      <c r="AS28" s="44">
        <f>VLOOKUP(LEFT($AS$3,2)&amp;LEFT($A28,3)&amp;RIGHT($A28,5),'CS8000-P12_Overview'!$B$14:$X$391,$AQ$2,0)</f>
        <v>202.12119999999999</v>
      </c>
      <c r="AU28" s="203">
        <f t="shared" si="8"/>
        <v>2018.6519999999998</v>
      </c>
      <c r="AV28" s="196">
        <f t="shared" si="9"/>
        <v>2916.9521399999994</v>
      </c>
      <c r="AW28" s="196">
        <f t="shared" si="10"/>
        <v>3431.7083999999995</v>
      </c>
      <c r="AX28" s="197">
        <f t="shared" si="10"/>
        <v>2018.6519999999998</v>
      </c>
      <c r="AY28" s="197">
        <f t="shared" si="10"/>
        <v>2916.9521399999994</v>
      </c>
      <c r="AZ28" s="197">
        <f t="shared" si="10"/>
        <v>3431.7083999999995</v>
      </c>
      <c r="BA28" s="198">
        <f t="shared" si="11"/>
        <v>2849.7972</v>
      </c>
      <c r="BB28" s="198">
        <f t="shared" si="12"/>
        <v>4360.1897160000008</v>
      </c>
      <c r="BC28" s="198">
        <f t="shared" si="13"/>
        <v>5129.6349600000003</v>
      </c>
      <c r="BD28" s="199">
        <f t="shared" si="26"/>
        <v>3121.3643999999999</v>
      </c>
      <c r="BE28" s="199">
        <f t="shared" si="27"/>
        <v>4775.6875319999999</v>
      </c>
      <c r="BF28" s="199">
        <f t="shared" si="28"/>
        <v>5618.4559199999994</v>
      </c>
      <c r="BG28" s="200">
        <f t="shared" si="29"/>
        <v>3165.9863999999998</v>
      </c>
      <c r="BH28" s="200">
        <f t="shared" si="30"/>
        <v>5113.0680360000006</v>
      </c>
      <c r="BI28" s="200">
        <f t="shared" si="31"/>
        <v>6015.3741600000012</v>
      </c>
      <c r="BJ28" s="201">
        <f t="shared" si="32"/>
        <v>3165.9863999999998</v>
      </c>
      <c r="BK28" s="201">
        <f t="shared" si="33"/>
        <v>5113.0680360000006</v>
      </c>
      <c r="BL28" s="201">
        <f t="shared" si="34"/>
        <v>6015.3741600000012</v>
      </c>
      <c r="BM28" s="197">
        <f t="shared" si="35"/>
        <v>3366.7871999999998</v>
      </c>
      <c r="BN28" s="197">
        <f t="shared" si="36"/>
        <v>5723.5382399999999</v>
      </c>
      <c r="BO28" s="202">
        <f t="shared" si="37"/>
        <v>6733.5743999999995</v>
      </c>
      <c r="BQ28" s="277">
        <f>VLOOKUP("HDD"&amp;$A28,'CS8000-P12_Overview'!$B:$X,3,FALSE)</f>
        <v>25.96</v>
      </c>
      <c r="BR28" s="278">
        <f>VLOOKUP("HDD"&amp;$A28,'CS8000-P12_Overview'!$B:$X,4,FALSE)</f>
        <v>31.152000000000001</v>
      </c>
      <c r="BS28" s="279">
        <f>VLOOKUP("HDD"&amp;$A28,'CS8000-P12_Overview'!$B:$X,6,FALSE)</f>
        <v>36.344000000000001</v>
      </c>
      <c r="BT28" s="300">
        <f>IF(ISNA(VLOOKUP($A28,Old_List_Price!$A$4:$BO$289,BT$2,FALSE)),"",VLOOKUP($A28,Old_List_Price!$A$4:$BO$289,BT$2,FALSE))</f>
        <v>2052.6000000000004</v>
      </c>
      <c r="BU28" s="300">
        <f>IF(ISNA(VLOOKUP($A28,Old_List_Price!$A$4:$BO$289,BU$2,FALSE)),"",VLOOKUP($A28,Old_List_Price!$A$4:$BO$289,BU$2,FALSE))</f>
        <v>2791.23</v>
      </c>
      <c r="BV28" s="300">
        <f>IF(ISNA(VLOOKUP($A28,Old_List_Price!$A$4:$BO$289,BV$2,FALSE)),"",VLOOKUP($A28,Old_List_Price!$A$4:$BO$289,BV$2,FALSE))</f>
        <v>3283.8</v>
      </c>
      <c r="BW28" s="309">
        <f t="shared" si="42"/>
        <v>-1.6817163136588452E-2</v>
      </c>
      <c r="BX28" s="309">
        <f t="shared" si="43"/>
        <v>4.3100515183632553E-2</v>
      </c>
      <c r="BY28" s="302">
        <f>IF(ISNA(VLOOKUP($A28,Old_List_Price!$A$4:$BO$289,BY$2,FALSE)),"",VLOOKUP($A28,Old_List_Price!$A$4:$BO$289,BY$2,FALSE))</f>
        <v>2052.6000000000004</v>
      </c>
      <c r="BZ28" s="302">
        <f>IF(ISNA(VLOOKUP($A28,Old_List_Price!$A$4:$BO$289,BZ$2,FALSE)),"",VLOOKUP($A28,Old_List_Price!$A$4:$BO$289,BZ$2,FALSE))</f>
        <v>2965.65</v>
      </c>
      <c r="CA28" s="302">
        <f>IF(ISNA(VLOOKUP($A28,Old_List_Price!$A$4:$BO$289,CA$2,FALSE)),"",VLOOKUP($A28,Old_List_Price!$A$4:$BO$289,CA$2,FALSE))</f>
        <v>3489.0000000000005</v>
      </c>
      <c r="CB28" s="310">
        <f t="shared" si="38"/>
        <v>-1.6817163136588452E-2</v>
      </c>
      <c r="CC28" s="310">
        <f t="shared" si="39"/>
        <v>-1.6694775115508338E-2</v>
      </c>
      <c r="CD28" s="304">
        <f>IF(ISNA(VLOOKUP($A28,Old_List_Price!$A$4:$BO$289,CD$2,FALSE)),"",VLOOKUP($A28,Old_List_Price!$A$4:$BO$289,CD$2,FALSE))</f>
        <v>2899.08</v>
      </c>
      <c r="CE28" s="304">
        <f>IF(ISNA(VLOOKUP($A28,Old_List_Price!$A$4:$BO$289,CE$2,FALSE)),"",VLOOKUP($A28,Old_List_Price!$A$4:$BO$289,CE$2,FALSE))</f>
        <v>4436.49</v>
      </c>
      <c r="CF28" s="304">
        <f>IF(ISNA(VLOOKUP($A28,Old_List_Price!$A$4:$BO$289,CF$2,FALSE)),"",VLOOKUP($A28,Old_List_Price!$A$4:$BO$289,CF$2,FALSE))</f>
        <v>5219.3999999999996</v>
      </c>
      <c r="CG28" s="305">
        <f t="shared" si="6"/>
        <v>-1.7293441091176576E-2</v>
      </c>
      <c r="CH28" s="305">
        <f t="shared" si="7"/>
        <v>-1.7499303693142194E-2</v>
      </c>
      <c r="CI28" s="311">
        <f>IF(ISNA(VLOOKUP($A28,Old_List_Price!$A$4:$BO$289,CI$2,FALSE)),"",VLOOKUP($A28,Old_List_Price!$A$4:$BO$289,CI$2,FALSE))</f>
        <v>3249.36</v>
      </c>
      <c r="CJ28" s="311">
        <f>IF(ISNA(VLOOKUP($A28,Old_List_Price!$A$4:$BO$289,CJ$2,FALSE)),"",VLOOKUP($A28,Old_List_Price!$A$4:$BO$289,CJ$2,FALSE))</f>
        <v>4971.99</v>
      </c>
      <c r="CK28" s="311">
        <f>IF(ISNA(VLOOKUP($A28,Old_List_Price!$A$4:$BO$289,CK$2,FALSE)),"",VLOOKUP($A28,Old_List_Price!$A$4:$BO$289,CK$2,FALSE))</f>
        <v>5849.4</v>
      </c>
      <c r="CL28" s="312">
        <f t="shared" si="18"/>
        <v>-4.1006298399507667E-2</v>
      </c>
      <c r="CM28" s="312">
        <f t="shared" si="19"/>
        <v>-4.1104546033352209E-2</v>
      </c>
      <c r="CN28" s="313">
        <f>IF(ISNA(VLOOKUP($A28,Old_List_Price!$A$4:$BO$289,CN$2,FALSE)),"",VLOOKUP($A28,Old_List_Price!$A$4:$BO$289,CN$2,FALSE))</f>
        <v>3154.3199999999997</v>
      </c>
      <c r="CO28" s="313">
        <f>IF(ISNA(VLOOKUP($A28,Old_List_Price!$A$4:$BO$289,CO$2,FALSE)),"",VLOOKUP($A28,Old_List_Price!$A$4:$BO$289,CO$2,FALSE))</f>
        <v>5094.3899999999994</v>
      </c>
      <c r="CP28" s="313">
        <f>IF(ISNA(VLOOKUP($A28,Old_List_Price!$A$4:$BO$289,CP$2,FALSE)),"",VLOOKUP($A28,Old_List_Price!$A$4:$BO$289,CP$2,FALSE))</f>
        <v>5993.4</v>
      </c>
      <c r="CQ28" s="314">
        <f t="shared" si="20"/>
        <v>3.6849179137345843E-3</v>
      </c>
      <c r="CR28" s="314">
        <f t="shared" si="21"/>
        <v>3.6529996996897646E-3</v>
      </c>
      <c r="CS28" s="315">
        <f>IF(ISNA(VLOOKUP($A28,Old_List_Price!$A$4:$BO$289,CS$2,FALSE)),"",VLOOKUP($A28,Old_List_Price!$A$4:$BO$289,CS$2,FALSE))</f>
        <v>3346.08</v>
      </c>
      <c r="CT28" s="315">
        <f>IF(ISNA(VLOOKUP($A28,Old_List_Price!$A$4:$BO$289,CT$2,FALSE)),"",VLOOKUP($A28,Old_List_Price!$A$4:$BO$289,CT$2,FALSE))</f>
        <v>5688.54</v>
      </c>
      <c r="CU28" s="315">
        <f>IF(ISNA(VLOOKUP($A28,Old_List_Price!$A$4:$BO$289,CU$2,FALSE)),"",VLOOKUP($A28,Old_List_Price!$A$4:$BO$289,CU$2,FALSE))</f>
        <v>6692.4</v>
      </c>
      <c r="CV28" s="316">
        <f t="shared" si="22"/>
        <v>-5.6883883013521527E-2</v>
      </c>
      <c r="CW28" s="316">
        <f t="shared" si="23"/>
        <v>-0.11254924830810496</v>
      </c>
      <c r="CX28" s="302">
        <f>IF(ISNA(VLOOKUP($A28,Old_List_Price!$A$4:$BO$289,CX$2,FALSE)),"",VLOOKUP($A28,Old_List_Price!$A$4:$BO$289,CX$2,FALSE))</f>
        <v>3461.9999999999995</v>
      </c>
      <c r="CY28" s="302">
        <f>IF(ISNA(VLOOKUP($A28,Old_List_Price!$A$4:$BO$289,CY$2,FALSE)),"",VLOOKUP($A28,Old_List_Price!$A$4:$BO$289,CY$2,FALSE))</f>
        <v>6473.9400000000005</v>
      </c>
      <c r="CZ28" s="302">
        <f>IF(ISNA(VLOOKUP($A28,Old_List_Price!$A$4:$BO$289,CZ$2,FALSE)),"",VLOOKUP($A28,Old_List_Price!$A$4:$BO$289,CZ$2,FALSE))</f>
        <v>7616.4</v>
      </c>
      <c r="DA28" s="310">
        <f t="shared" si="24"/>
        <v>-2.8280017222353643E-2</v>
      </c>
      <c r="DB28" s="334">
        <f t="shared" si="25"/>
        <v>-0.13110801894458909</v>
      </c>
    </row>
    <row r="29" spans="1:106" ht="19.899999999999999" customHeight="1">
      <c r="A29" s="36" t="s">
        <v>298</v>
      </c>
      <c r="B29" s="47"/>
      <c r="C29" s="48"/>
      <c r="D29" s="49"/>
      <c r="E29" s="49"/>
      <c r="F29" s="50"/>
      <c r="G29" s="50"/>
      <c r="H29" s="50"/>
      <c r="I29" s="51"/>
      <c r="J29" s="51"/>
      <c r="K29" s="51"/>
      <c r="L29" s="52"/>
      <c r="M29" s="52"/>
      <c r="N29" s="52"/>
      <c r="O29" s="53"/>
      <c r="P29" s="53"/>
      <c r="Q29" s="53"/>
      <c r="R29" s="54"/>
      <c r="S29" s="54"/>
      <c r="T29" s="54"/>
      <c r="U29" s="50"/>
      <c r="V29" s="50"/>
      <c r="W29" s="55"/>
      <c r="Y29" s="48"/>
      <c r="Z29" s="49"/>
      <c r="AA29" s="49"/>
      <c r="AB29" s="50"/>
      <c r="AC29" s="50"/>
      <c r="AD29" s="50"/>
      <c r="AE29" s="51"/>
      <c r="AF29" s="51"/>
      <c r="AG29" s="51"/>
      <c r="AH29" s="52"/>
      <c r="AI29" s="52"/>
      <c r="AJ29" s="52"/>
      <c r="AK29" s="53"/>
      <c r="AL29" s="53"/>
      <c r="AM29" s="53"/>
      <c r="AN29" s="54"/>
      <c r="AO29" s="54"/>
      <c r="AP29" s="54"/>
      <c r="AQ29" s="50"/>
      <c r="AR29" s="50"/>
      <c r="AS29" s="55"/>
      <c r="AU29" s="195"/>
      <c r="AV29" s="204"/>
      <c r="AW29" s="204"/>
      <c r="AX29" s="205"/>
      <c r="AY29" s="205"/>
      <c r="AZ29" s="205"/>
      <c r="BA29" s="206"/>
      <c r="BB29" s="206"/>
      <c r="BC29" s="206"/>
      <c r="BD29" s="207"/>
      <c r="BE29" s="207"/>
      <c r="BF29" s="207"/>
      <c r="BG29" s="208"/>
      <c r="BH29" s="208"/>
      <c r="BI29" s="208"/>
      <c r="BJ29" s="209"/>
      <c r="BK29" s="209"/>
      <c r="BL29" s="209"/>
      <c r="BM29" s="205"/>
      <c r="BN29" s="205"/>
      <c r="BO29" s="210"/>
      <c r="BQ29" s="274"/>
      <c r="BR29" s="275"/>
      <c r="BS29" s="276"/>
      <c r="BT29" s="282"/>
      <c r="BU29" s="282"/>
      <c r="BV29" s="282"/>
      <c r="BW29" s="283"/>
      <c r="BX29" s="283"/>
      <c r="BY29" s="285" t="str">
        <f>IF(ISNA(VLOOKUP($A29,Old_List_Price!$A$4:$BO$289,BY$2,FALSE)),"",VLOOKUP($A29,Old_List_Price!$A$4:$BO$289,BY$2,FALSE))</f>
        <v/>
      </c>
      <c r="BZ29" s="285" t="str">
        <f>IF(ISNA(VLOOKUP($A29,Old_List_Price!$A$4:$BO$289,BZ$2,FALSE)),"",VLOOKUP($A29,Old_List_Price!$A$4:$BO$289,BZ$2,FALSE))</f>
        <v/>
      </c>
      <c r="CA29" s="285" t="str">
        <f>IF(ISNA(VLOOKUP($A29,Old_List_Price!$A$4:$BO$289,CA$2,FALSE)),"",VLOOKUP($A29,Old_List_Price!$A$4:$BO$289,CA$2,FALSE))</f>
        <v/>
      </c>
      <c r="CB29" s="287" t="str">
        <f t="shared" si="38"/>
        <v/>
      </c>
      <c r="CC29" s="287" t="str">
        <f t="shared" si="39"/>
        <v/>
      </c>
      <c r="CD29" s="288" t="str">
        <f>IF(ISNA(VLOOKUP($A29,Old_List_Price!$A$4:$BO$289,CD$2,FALSE)),"",VLOOKUP($A29,Old_List_Price!$A$4:$BO$289,CD$2,FALSE))</f>
        <v/>
      </c>
      <c r="CE29" s="288" t="str">
        <f>IF(ISNA(VLOOKUP($A29,Old_List_Price!$A$4:$BO$289,CE$2,FALSE)),"",VLOOKUP($A29,Old_List_Price!$A$4:$BO$289,CE$2,FALSE))</f>
        <v/>
      </c>
      <c r="CF29" s="288" t="str">
        <f>IF(ISNA(VLOOKUP($A29,Old_List_Price!$A$4:$BO$289,CF$2,FALSE)),"",VLOOKUP($A29,Old_List_Price!$A$4:$BO$289,CF$2,FALSE))</f>
        <v/>
      </c>
      <c r="CG29" s="289" t="str">
        <f t="shared" si="6"/>
        <v/>
      </c>
      <c r="CH29" s="289" t="str">
        <f t="shared" si="7"/>
        <v/>
      </c>
      <c r="CI29" s="291" t="str">
        <f>IF(ISNA(VLOOKUP($A29,Old_List_Price!$A$4:$BO$289,CI$2,FALSE)),"",VLOOKUP($A29,Old_List_Price!$A$4:$BO$289,CI$2,FALSE))</f>
        <v/>
      </c>
      <c r="CJ29" s="291" t="str">
        <f>IF(ISNA(VLOOKUP($A29,Old_List_Price!$A$4:$BO$289,CJ$2,FALSE)),"",VLOOKUP($A29,Old_List_Price!$A$4:$BO$289,CJ$2,FALSE))</f>
        <v/>
      </c>
      <c r="CK29" s="291" t="str">
        <f>IF(ISNA(VLOOKUP($A29,Old_List_Price!$A$4:$BO$289,CK$2,FALSE)),"",VLOOKUP($A29,Old_List_Price!$A$4:$BO$289,CK$2,FALSE))</f>
        <v/>
      </c>
      <c r="CL29" s="292" t="str">
        <f t="shared" si="18"/>
        <v/>
      </c>
      <c r="CM29" s="292" t="str">
        <f t="shared" si="19"/>
        <v/>
      </c>
      <c r="CN29" s="294" t="str">
        <f>IF(ISNA(VLOOKUP($A29,Old_List_Price!$A$4:$BO$289,CN$2,FALSE)),"",VLOOKUP($A29,Old_List_Price!$A$4:$BO$289,CN$2,FALSE))</f>
        <v/>
      </c>
      <c r="CO29" s="294" t="str">
        <f>IF(ISNA(VLOOKUP($A29,Old_List_Price!$A$4:$BO$289,CO$2,FALSE)),"",VLOOKUP($A29,Old_List_Price!$A$4:$BO$289,CO$2,FALSE))</f>
        <v/>
      </c>
      <c r="CP29" s="294" t="str">
        <f>IF(ISNA(VLOOKUP($A29,Old_List_Price!$A$4:$BO$289,CP$2,FALSE)),"",VLOOKUP($A29,Old_List_Price!$A$4:$BO$289,CP$2,FALSE))</f>
        <v/>
      </c>
      <c r="CQ29" s="295" t="str">
        <f t="shared" si="20"/>
        <v/>
      </c>
      <c r="CR29" s="295" t="str">
        <f t="shared" si="21"/>
        <v/>
      </c>
      <c r="CS29" s="297" t="str">
        <f>IF(ISNA(VLOOKUP($A29,Old_List_Price!$A$4:$BO$289,CS$2,FALSE)),"",VLOOKUP($A29,Old_List_Price!$A$4:$BO$289,CS$2,FALSE))</f>
        <v/>
      </c>
      <c r="CT29" s="297" t="str">
        <f>IF(ISNA(VLOOKUP($A29,Old_List_Price!$A$4:$BO$289,CT$2,FALSE)),"",VLOOKUP($A29,Old_List_Price!$A$4:$BO$289,CT$2,FALSE))</f>
        <v/>
      </c>
      <c r="CU29" s="297" t="str">
        <f>IF(ISNA(VLOOKUP($A29,Old_List_Price!$A$4:$BO$289,CU$2,FALSE)),"",VLOOKUP($A29,Old_List_Price!$A$4:$BO$289,CU$2,FALSE))</f>
        <v/>
      </c>
      <c r="CV29" s="298" t="str">
        <f t="shared" si="22"/>
        <v/>
      </c>
      <c r="CW29" s="298" t="str">
        <f t="shared" si="23"/>
        <v/>
      </c>
      <c r="CX29" s="285" t="str">
        <f>IF(ISNA(VLOOKUP($A29,Old_List_Price!$A$4:$BO$289,CX$2,FALSE)),"",VLOOKUP($A29,Old_List_Price!$A$4:$BO$289,CX$2,FALSE))</f>
        <v/>
      </c>
      <c r="CY29" s="285" t="str">
        <f>IF(ISNA(VLOOKUP($A29,Old_List_Price!$A$4:$BO$289,CY$2,FALSE)),"",VLOOKUP($A29,Old_List_Price!$A$4:$BO$289,CY$2,FALSE))</f>
        <v/>
      </c>
      <c r="CZ29" s="285" t="str">
        <f>IF(ISNA(VLOOKUP($A29,Old_List_Price!$A$4:$BO$289,CZ$2,FALSE)),"",VLOOKUP($A29,Old_List_Price!$A$4:$BO$289,CZ$2,FALSE))</f>
        <v/>
      </c>
      <c r="DA29" s="287" t="str">
        <f t="shared" si="24"/>
        <v/>
      </c>
      <c r="DB29" s="333" t="str">
        <f t="shared" si="25"/>
        <v/>
      </c>
    </row>
    <row r="30" spans="1:106">
      <c r="A30" s="37" t="s">
        <v>299</v>
      </c>
      <c r="B30" s="37" t="s">
        <v>300</v>
      </c>
      <c r="C30" s="57">
        <f>VLOOKUP(LEFT($C$3,2)&amp;$A30,'CS8000-P13_Overview'!$B$14:$X$391,$C$2,0)</f>
        <v>165.66829999999999</v>
      </c>
      <c r="D30" s="58">
        <f>E30*(1-'CS8000-P13_Overview'!$B$3)</f>
        <v>239.39069349999997</v>
      </c>
      <c r="E30" s="58">
        <f>VLOOKUP(LEFT($E$3,2)&amp;$A30,'CS8000-P13_Overview'!$B$14:$X$391,$C$2,0)</f>
        <v>281.63610999999997</v>
      </c>
      <c r="F30" s="59">
        <f>VLOOKUP(LEFT($F$3,2)&amp;$A30,'CS8000-P13_Overview'!$B$14:$X$391,$F$2,0)</f>
        <v>469.98945416666669</v>
      </c>
      <c r="G30" s="59">
        <f>H30*(1-'CS8000-P13_Overview'!$B$3)</f>
        <v>679.13476127083334</v>
      </c>
      <c r="H30" s="59">
        <f>VLOOKUP(LEFT($H$3,2)&amp;$A30,'CS8000-P13_Overview'!$B$14:$X$391,$F$2,0)</f>
        <v>798.98207208333338</v>
      </c>
      <c r="I30" s="60">
        <f>VLOOKUP(LEFT($I$3,2)&amp;$A30,'CS8000-P13_Overview'!$B$14:$X$391,$I$2,0)</f>
        <v>239.00119999999998</v>
      </c>
      <c r="J30" s="60">
        <f>K30*(1-'CS8000-P13_Overview'!$B$3)</f>
        <v>365.67183599999998</v>
      </c>
      <c r="K30" s="60">
        <f>VLOOKUP(LEFT($K$3,2)&amp;$A30,'CS8000-P13_Overview'!$B$14:$X$391,$I$2,0)</f>
        <v>430.20215999999999</v>
      </c>
      <c r="L30" s="61">
        <f>VLOOKUP(LEFT($L$3,2)&amp;$A30,'CS8000-P13_Overview'!$B$14:$X$391,$L$2,0)</f>
        <v>572.37605416666668</v>
      </c>
      <c r="M30" s="61">
        <f>N30*(1-'CS8000-P13_Overview'!$B$3)</f>
        <v>875.73536287499985</v>
      </c>
      <c r="N30" s="61">
        <f>VLOOKUP(LEFT($N$3,2)&amp;$A30,'CS8000-P13_Overview'!$B$14:$X$391,$L$2,0)</f>
        <v>1030.2768974999999</v>
      </c>
      <c r="O30" s="62">
        <f>VLOOKUP(LEFT($O$3,2)&amp;$A30,'CS8000-P13_Overview'!$B$14:$X$391,$O$2,0)</f>
        <v>272.00940000000003</v>
      </c>
      <c r="P30" s="62">
        <f>Q30*(1-'CS8000-P13_Overview'!$B$3)</f>
        <v>439.29518100000007</v>
      </c>
      <c r="Q30" s="62">
        <f>VLOOKUP(LEFT($Q$3,2)&amp;$A30,'CS8000-P13_Overview'!$B$14:$X$391,$O$2,0)</f>
        <v>516.81786000000011</v>
      </c>
      <c r="R30" s="63">
        <f>VLOOKUP(LEFT($R$3,2)&amp;$A30,'CS8000-P13_Overview'!$B$14:$X$391,$R$2,0)</f>
        <v>576.33055416666673</v>
      </c>
      <c r="S30" s="63">
        <f>T30*(1-'CS8000-P13_Overview'!$B$3)</f>
        <v>930.7738449791666</v>
      </c>
      <c r="T30" s="63">
        <f>VLOOKUP(LEFT($T$3,2)&amp;$A30,'CS8000-P13_Overview'!$B$14:$X$391,$R$2,0)</f>
        <v>1095.0280529166666</v>
      </c>
      <c r="U30" s="59">
        <f>VLOOKUP(LEFT($U$3,2)&amp;$A30,'CS8000-P13_Overview'!$B$14:$X$391,$U$2,0)</f>
        <v>861.79792083333336</v>
      </c>
      <c r="V30" s="59">
        <f>W30*(1-'CS8000-P13_Overview'!$B$3)</f>
        <v>1465.0564654166667</v>
      </c>
      <c r="W30" s="44">
        <f>VLOOKUP(LEFT($W$3,2)&amp;$A30,'CS8000-P13_Overview'!$B$14:$X$391,$U$2,0)</f>
        <v>1723.5958416666667</v>
      </c>
      <c r="X30" s="33" t="s">
        <v>856</v>
      </c>
      <c r="Y30" s="57">
        <f>VLOOKUP(LEFT($Y$3,2)&amp;$A30,'CS8000-P13_Overview'!$B$14:$X$391,$Y$2,0)</f>
        <v>203.68029999999999</v>
      </c>
      <c r="Z30" s="58">
        <f>AA30*(1-'CS8000-P13_Overview'!$B$3)</f>
        <v>294.31803349999996</v>
      </c>
      <c r="AA30" s="58">
        <f>VLOOKUP(LEFT($AA$3,2)&amp;$A30,'CS8000-P13_Overview'!$B$14:$X$391,$Y$2,0)</f>
        <v>346.25650999999993</v>
      </c>
      <c r="AB30" s="59">
        <f>VLOOKUP(LEFT($AB$3,2)&amp;$A30,'CS8000-P13_Overview'!$B$14:$X$391,$AB$2,0)</f>
        <v>488.97326666666669</v>
      </c>
      <c r="AC30" s="59">
        <f>AD30*(1-'CS8000-P13_Overview'!$B$3)</f>
        <v>706.56637033333345</v>
      </c>
      <c r="AD30" s="59">
        <f>VLOOKUP(LEFT($AD$3,2)&amp;$A30,'CS8000-P13_Overview'!$B$14:$X$391,$AB$2,0)</f>
        <v>831.25455333333343</v>
      </c>
      <c r="AE30" s="60">
        <f>VLOOKUP(LEFT($AE$3,2)&amp;$A30,'CS8000-P13_Overview'!$B$14:$X$391,$AE$2,0)</f>
        <v>277.01300000000009</v>
      </c>
      <c r="AF30" s="60">
        <f>AG30*(1-'CS8000-P13_Overview'!$B$3)</f>
        <v>423.82989000000015</v>
      </c>
      <c r="AG30" s="60">
        <f>VLOOKUP(LEFT($AG$3,2)&amp;$A30,'CS8000-P13_Overview'!$B$14:$X$391,$AE$2,0)</f>
        <v>498.62340000000017</v>
      </c>
      <c r="AH30" s="61">
        <f>VLOOKUP(LEFT($AH$3,2)&amp;$A30,'CS8000-P13_Overview'!$B$14:$X$391,$AH$2,0)</f>
        <v>591.35986666666668</v>
      </c>
      <c r="AI30" s="61">
        <f>AJ30*(1-'CS8000-P13_Overview'!$B$3)</f>
        <v>904.78059599999995</v>
      </c>
      <c r="AJ30" s="61">
        <f>VLOOKUP(LEFT($AJ$3,2)&amp;$A30,'CS8000-P13_Overview'!$B$14:$X$391,$AH$2,0)</f>
        <v>1064.44776</v>
      </c>
      <c r="AK30" s="62">
        <f>VLOOKUP(LEFT($AK$3,2)&amp;$A30,'CS8000-P13_Overview'!$B$14:$X$391,$AK$2,0)</f>
        <v>310.0213</v>
      </c>
      <c r="AL30" s="62">
        <f>AM30*(1-'CS8000-P13_Overview'!$B$3)</f>
        <v>500.68439949999998</v>
      </c>
      <c r="AM30" s="62">
        <f>VLOOKUP(LEFT($AM$3,2)&amp;$A30,'CS8000-P13_Overview'!$B$14:$X$391,$AK$2,0)</f>
        <v>589.04047000000003</v>
      </c>
      <c r="AN30" s="63">
        <f>VLOOKUP(LEFT($AN$3,2)&amp;$A30,'CS8000-P13_Overview'!$B$14:$X$391,$AN$2,0)</f>
        <v>595.31426666666675</v>
      </c>
      <c r="AO30" s="63">
        <f>AP30*(1-'CS8000-P13_Overview'!$B$3)</f>
        <v>961.4325406666668</v>
      </c>
      <c r="AP30" s="63">
        <f>VLOOKUP(LEFT($AP$3,2)&amp;$A30,'CS8000-P13_Overview'!$B$14:$X$391,$AN$2,0)</f>
        <v>1131.0971066666668</v>
      </c>
      <c r="AQ30" s="59">
        <f>VLOOKUP(LEFT($AQ$3,2)&amp;$A30,'CS8000-P13_Overview'!$B$14:$X$391,$AQ$2,0)</f>
        <v>880.78173333333336</v>
      </c>
      <c r="AR30" s="59">
        <f>AS30*(1-'CS8000-P13_Overview'!$B$3)</f>
        <v>1497.3289466666668</v>
      </c>
      <c r="AS30" s="44">
        <f>VLOOKUP(LEFT($AS$3,2)&amp;$A30,'CS8000-P13_Overview'!$B$14:$X$391,$AQ$2,0)</f>
        <v>1761.5634666666667</v>
      </c>
      <c r="AU30" s="203">
        <f t="shared" ref="AU30:AU44" si="44">C30*24+Y30*12</f>
        <v>6420.2027999999991</v>
      </c>
      <c r="AV30" s="211">
        <f t="shared" ref="AV30:AV44" si="45">D30*24+Z30*12</f>
        <v>9277.1930459999985</v>
      </c>
      <c r="AW30" s="211">
        <f t="shared" ref="AW30:AZ44" si="46">E30*24+AA30*12</f>
        <v>10914.34476</v>
      </c>
      <c r="AX30" s="212">
        <f t="shared" si="46"/>
        <v>17147.426100000001</v>
      </c>
      <c r="AY30" s="212">
        <f t="shared" si="46"/>
        <v>24778.030714500004</v>
      </c>
      <c r="AZ30" s="212">
        <f t="shared" si="46"/>
        <v>29150.624370000005</v>
      </c>
      <c r="BA30" s="213">
        <f t="shared" ref="BA30:BA44" si="47">I30*24+AE30*12</f>
        <v>9060.1848000000009</v>
      </c>
      <c r="BB30" s="213">
        <f t="shared" ref="BB30:BB44" si="48">J30*24+AF30*12</f>
        <v>13862.082744000001</v>
      </c>
      <c r="BC30" s="213">
        <f t="shared" ref="BC30:BC44" si="49">K30*24+AG30*12</f>
        <v>16308.332640000001</v>
      </c>
      <c r="BD30" s="214">
        <f t="shared" ref="BD30:BD44" si="50">L30*24+AH30*12</f>
        <v>20833.343700000001</v>
      </c>
      <c r="BE30" s="214">
        <f t="shared" ref="BE30:BE44" si="51">M30*24+AI30*12</f>
        <v>31875.015860999996</v>
      </c>
      <c r="BF30" s="214">
        <f t="shared" ref="BF30:BF44" si="52">N30*24+AJ30*12</f>
        <v>37500.018660000002</v>
      </c>
      <c r="BG30" s="215">
        <f t="shared" ref="BG30:BG44" si="53">O30*24+AK30*12</f>
        <v>10248.4812</v>
      </c>
      <c r="BH30" s="215">
        <f t="shared" ref="BH30:BH44" si="54">P30*24+AL30*12</f>
        <v>16551.297138000002</v>
      </c>
      <c r="BI30" s="215">
        <f t="shared" ref="BI30:BI44" si="55">Q30*24+AM30*12</f>
        <v>19472.114280000002</v>
      </c>
      <c r="BJ30" s="216">
        <f t="shared" ref="BJ30:BJ44" si="56">R30*24+AN30*12</f>
        <v>20975.7045</v>
      </c>
      <c r="BK30" s="216">
        <f t="shared" ref="BK30:BK44" si="57">S30*24+AO30*12</f>
        <v>33875.762767499997</v>
      </c>
      <c r="BL30" s="216">
        <f t="shared" ref="BL30:BL44" si="58">T30*24+AP30*12</f>
        <v>39853.83855</v>
      </c>
      <c r="BM30" s="212">
        <f t="shared" ref="BM30:BM44" si="59">U30*24+AQ30*12</f>
        <v>31252.530899999998</v>
      </c>
      <c r="BN30" s="212">
        <f t="shared" ref="BN30:BN44" si="60">V30*24+AR30*12</f>
        <v>53129.302530000001</v>
      </c>
      <c r="BO30" s="202">
        <f t="shared" ref="BO30:BO44" si="61">W30*24+AS30*12</f>
        <v>62505.061799999996</v>
      </c>
      <c r="BQ30" s="274">
        <f>VLOOKUP("HDD"&amp;$A30,'CS8000-P13_Overview'!$B:$X,3,FALSE)</f>
        <v>77.88</v>
      </c>
      <c r="BR30" s="275">
        <f>VLOOKUP("HDD"&amp;$A30,'CS8000-P13_Overview'!$B:$X,4,FALSE)</f>
        <v>93.456000000000003</v>
      </c>
      <c r="BS30" s="276">
        <f>VLOOKUP("HDD"&amp;$A30,'CS8000-P13_Overview'!$B:$X,6,FALSE)</f>
        <v>109.03200000000001</v>
      </c>
      <c r="BT30" s="282"/>
      <c r="BU30" s="282"/>
      <c r="BV30" s="282"/>
      <c r="BW30" s="283"/>
      <c r="BX30" s="283"/>
      <c r="BY30" s="285" t="str">
        <f>IF(ISNA(VLOOKUP($A30,Old_List_Price!$A$4:$BO$289,BY$2,FALSE)),"",VLOOKUP($A30,Old_List_Price!$A$4:$BO$289,BY$2,FALSE))</f>
        <v/>
      </c>
      <c r="BZ30" s="285" t="str">
        <f>IF(ISNA(VLOOKUP($A30,Old_List_Price!$A$4:$BO$289,BZ$2,FALSE)),"",VLOOKUP($A30,Old_List_Price!$A$4:$BO$289,BZ$2,FALSE))</f>
        <v/>
      </c>
      <c r="CA30" s="285" t="str">
        <f>IF(ISNA(VLOOKUP($A30,Old_List_Price!$A$4:$BO$289,CA$2,FALSE)),"",VLOOKUP($A30,Old_List_Price!$A$4:$BO$289,CA$2,FALSE))</f>
        <v/>
      </c>
      <c r="CB30" s="287" t="str">
        <f t="shared" si="38"/>
        <v/>
      </c>
      <c r="CC30" s="287" t="str">
        <f t="shared" si="39"/>
        <v/>
      </c>
      <c r="CD30" s="288" t="str">
        <f>IF(ISNA(VLOOKUP($A30,Old_List_Price!$A$4:$BO$289,CD$2,FALSE)),"",VLOOKUP($A30,Old_List_Price!$A$4:$BO$289,CD$2,FALSE))</f>
        <v/>
      </c>
      <c r="CE30" s="288" t="str">
        <f>IF(ISNA(VLOOKUP($A30,Old_List_Price!$A$4:$BO$289,CE$2,FALSE)),"",VLOOKUP($A30,Old_List_Price!$A$4:$BO$289,CE$2,FALSE))</f>
        <v/>
      </c>
      <c r="CF30" s="288" t="str">
        <f>IF(ISNA(VLOOKUP($A30,Old_List_Price!$A$4:$BO$289,CF$2,FALSE)),"",VLOOKUP($A30,Old_List_Price!$A$4:$BO$289,CF$2,FALSE))</f>
        <v/>
      </c>
      <c r="CG30" s="289" t="str">
        <f t="shared" si="6"/>
        <v/>
      </c>
      <c r="CH30" s="289" t="str">
        <f t="shared" si="7"/>
        <v/>
      </c>
      <c r="CI30" s="291" t="str">
        <f>IF(ISNA(VLOOKUP($A30,Old_List_Price!$A$4:$BO$289,CI$2,FALSE)),"",VLOOKUP($A30,Old_List_Price!$A$4:$BO$289,CI$2,FALSE))</f>
        <v/>
      </c>
      <c r="CJ30" s="291" t="str">
        <f>IF(ISNA(VLOOKUP($A30,Old_List_Price!$A$4:$BO$289,CJ$2,FALSE)),"",VLOOKUP($A30,Old_List_Price!$A$4:$BO$289,CJ$2,FALSE))</f>
        <v/>
      </c>
      <c r="CK30" s="291" t="str">
        <f>IF(ISNA(VLOOKUP($A30,Old_List_Price!$A$4:$BO$289,CK$2,FALSE)),"",VLOOKUP($A30,Old_List_Price!$A$4:$BO$289,CK$2,FALSE))</f>
        <v/>
      </c>
      <c r="CL30" s="292" t="str">
        <f t="shared" si="18"/>
        <v/>
      </c>
      <c r="CM30" s="292" t="str">
        <f t="shared" si="19"/>
        <v/>
      </c>
      <c r="CN30" s="294" t="str">
        <f>IF(ISNA(VLOOKUP($A30,Old_List_Price!$A$4:$BO$289,CN$2,FALSE)),"",VLOOKUP($A30,Old_List_Price!$A$4:$BO$289,CN$2,FALSE))</f>
        <v/>
      </c>
      <c r="CO30" s="294" t="str">
        <f>IF(ISNA(VLOOKUP($A30,Old_List_Price!$A$4:$BO$289,CO$2,FALSE)),"",VLOOKUP($A30,Old_List_Price!$A$4:$BO$289,CO$2,FALSE))</f>
        <v/>
      </c>
      <c r="CP30" s="294" t="str">
        <f>IF(ISNA(VLOOKUP($A30,Old_List_Price!$A$4:$BO$289,CP$2,FALSE)),"",VLOOKUP($A30,Old_List_Price!$A$4:$BO$289,CP$2,FALSE))</f>
        <v/>
      </c>
      <c r="CQ30" s="295" t="str">
        <f t="shared" si="20"/>
        <v/>
      </c>
      <c r="CR30" s="295" t="str">
        <f t="shared" si="21"/>
        <v/>
      </c>
      <c r="CS30" s="297" t="str">
        <f>IF(ISNA(VLOOKUP($A30,Old_List_Price!$A$4:$BO$289,CS$2,FALSE)),"",VLOOKUP($A30,Old_List_Price!$A$4:$BO$289,CS$2,FALSE))</f>
        <v/>
      </c>
      <c r="CT30" s="297" t="str">
        <f>IF(ISNA(VLOOKUP($A30,Old_List_Price!$A$4:$BO$289,CT$2,FALSE)),"",VLOOKUP($A30,Old_List_Price!$A$4:$BO$289,CT$2,FALSE))</f>
        <v/>
      </c>
      <c r="CU30" s="297" t="str">
        <f>IF(ISNA(VLOOKUP($A30,Old_List_Price!$A$4:$BO$289,CU$2,FALSE)),"",VLOOKUP($A30,Old_List_Price!$A$4:$BO$289,CU$2,FALSE))</f>
        <v/>
      </c>
      <c r="CV30" s="298" t="str">
        <f t="shared" si="22"/>
        <v/>
      </c>
      <c r="CW30" s="298" t="str">
        <f t="shared" si="23"/>
        <v/>
      </c>
      <c r="CX30" s="285" t="str">
        <f>IF(ISNA(VLOOKUP($A30,Old_List_Price!$A$4:$BO$289,CX$2,FALSE)),"",VLOOKUP($A30,Old_List_Price!$A$4:$BO$289,CX$2,FALSE))</f>
        <v/>
      </c>
      <c r="CY30" s="285" t="str">
        <f>IF(ISNA(VLOOKUP($A30,Old_List_Price!$A$4:$BO$289,CY$2,FALSE)),"",VLOOKUP($A30,Old_List_Price!$A$4:$BO$289,CY$2,FALSE))</f>
        <v/>
      </c>
      <c r="CZ30" s="285" t="str">
        <f>IF(ISNA(VLOOKUP($A30,Old_List_Price!$A$4:$BO$289,CZ$2,FALSE)),"",VLOOKUP($A30,Old_List_Price!$A$4:$BO$289,CZ$2,FALSE))</f>
        <v/>
      </c>
      <c r="DA30" s="287" t="str">
        <f t="shared" si="24"/>
        <v/>
      </c>
      <c r="DB30" s="333" t="str">
        <f t="shared" si="25"/>
        <v/>
      </c>
    </row>
    <row r="31" spans="1:106">
      <c r="A31" s="37" t="s">
        <v>301</v>
      </c>
      <c r="B31" s="37" t="s">
        <v>302</v>
      </c>
      <c r="C31" s="57">
        <f>VLOOKUP(LEFT($C$3,2)&amp;$A31,'CS8000-P13_Overview'!$B$14:$X$391,$C$2,0)</f>
        <v>334.09089999999998</v>
      </c>
      <c r="D31" s="58">
        <f>E31*(1-'CS8000-P13_Overview'!$B$3)</f>
        <v>482.76135049999999</v>
      </c>
      <c r="E31" s="58">
        <f>VLOOKUP(LEFT($E$3,2)&amp;$A31,'CS8000-P13_Overview'!$B$14:$X$391,$C$2,0)</f>
        <v>567.95452999999998</v>
      </c>
      <c r="F31" s="59">
        <f>VLOOKUP(LEFT($F$3,2)&amp;$A31,'CS8000-P13_Overview'!$B$14:$X$391,$F$2,0)</f>
        <v>699.12090416666661</v>
      </c>
      <c r="G31" s="59">
        <f>H31*(1-'CS8000-P13_Overview'!$B$3)</f>
        <v>1010.2297065208331</v>
      </c>
      <c r="H31" s="59">
        <f>VLOOKUP(LEFT($H$3,2)&amp;$A31,'CS8000-P13_Overview'!$B$14:$X$391,$F$2,0)</f>
        <v>1188.5055370833331</v>
      </c>
      <c r="I31" s="60">
        <f>VLOOKUP(LEFT($I$3,2)&amp;$A31,'CS8000-P13_Overview'!$B$14:$X$391,$I$2,0)</f>
        <v>481.22110000000004</v>
      </c>
      <c r="J31" s="60">
        <f>K31*(1-'CS8000-P13_Overview'!$B$3)</f>
        <v>736.26828300000011</v>
      </c>
      <c r="K31" s="60">
        <f>VLOOKUP(LEFT($K$3,2)&amp;$A31,'CS8000-P13_Overview'!$B$14:$X$391,$I$2,0)</f>
        <v>866.19798000000014</v>
      </c>
      <c r="L31" s="61">
        <f>VLOOKUP(LEFT($L$3,2)&amp;$A31,'CS8000-P13_Overview'!$B$14:$X$391,$L$2,0)</f>
        <v>906.8963041666666</v>
      </c>
      <c r="M31" s="61">
        <f>N31*(1-'CS8000-P13_Overview'!$B$3)</f>
        <v>1387.5513453749998</v>
      </c>
      <c r="N31" s="61">
        <f>VLOOKUP(LEFT($N$3,2)&amp;$A31,'CS8000-P13_Overview'!$B$14:$X$391,$L$2,0)</f>
        <v>1632.4133474999999</v>
      </c>
      <c r="O31" s="62">
        <f>VLOOKUP(LEFT($O$3,2)&amp;$A31,'CS8000-P13_Overview'!$B$14:$X$391,$O$2,0)</f>
        <v>549.68870000000004</v>
      </c>
      <c r="P31" s="62">
        <f>Q31*(1-'CS8000-P13_Overview'!$B$3)</f>
        <v>887.74725050000006</v>
      </c>
      <c r="Q31" s="62">
        <f>VLOOKUP(LEFT($Q$3,2)&amp;$A31,'CS8000-P13_Overview'!$B$14:$X$391,$O$2,0)</f>
        <v>1044.4085300000002</v>
      </c>
      <c r="R31" s="63">
        <f>VLOOKUP(LEFT($R$3,2)&amp;$A31,'CS8000-P13_Overview'!$B$14:$X$391,$R$2,0)</f>
        <v>914.71870416666673</v>
      </c>
      <c r="S31" s="63">
        <f>T31*(1-'CS8000-P13_Overview'!$B$3)</f>
        <v>1477.2707072291666</v>
      </c>
      <c r="T31" s="63">
        <f>VLOOKUP(LEFT($T$3,2)&amp;$A31,'CS8000-P13_Overview'!$B$14:$X$391,$R$2,0)</f>
        <v>1737.9655379166668</v>
      </c>
      <c r="U31" s="59">
        <f>VLOOKUP(LEFT($U$3,2)&amp;$A31,'CS8000-P13_Overview'!$B$14:$X$391,$U$2,0)</f>
        <v>1278.3009208333333</v>
      </c>
      <c r="V31" s="59">
        <f>W31*(1-'CS8000-P13_Overview'!$B$3)</f>
        <v>2173.1115654166665</v>
      </c>
      <c r="W31" s="44">
        <f>VLOOKUP(LEFT($W$3,2)&amp;$A31,'CS8000-P13_Overview'!$B$14:$X$391,$U$2,0)</f>
        <v>2556.6018416666666</v>
      </c>
      <c r="X31" s="33" t="s">
        <v>856</v>
      </c>
      <c r="Y31" s="57">
        <f>VLOOKUP(LEFT($Y$3,2)&amp;$A31,'CS8000-P13_Overview'!$B$14:$X$391,$Y$2,0)</f>
        <v>410.03419999999994</v>
      </c>
      <c r="Z31" s="58">
        <f>AA31*(1-'CS8000-P13_Overview'!$B$3)</f>
        <v>592.49941899999988</v>
      </c>
      <c r="AA31" s="58">
        <f>VLOOKUP(LEFT($AA$3,2)&amp;$A31,'CS8000-P13_Overview'!$B$14:$X$391,$Y$2,0)</f>
        <v>697.05813999999987</v>
      </c>
      <c r="AB31" s="59">
        <f>VLOOKUP(LEFT($AB$3,2)&amp;$A31,'CS8000-P13_Overview'!$B$14:$X$391,$AB$2,0)</f>
        <v>756.03601666666668</v>
      </c>
      <c r="AC31" s="59">
        <f>AD31*(1-'CS8000-P13_Overview'!$B$3)</f>
        <v>1092.4720440833332</v>
      </c>
      <c r="AD31" s="59">
        <f>VLOOKUP(LEFT($AD$3,2)&amp;$A31,'CS8000-P13_Overview'!$B$14:$X$391,$AB$2,0)</f>
        <v>1285.2612283333333</v>
      </c>
      <c r="AE31" s="60">
        <f>VLOOKUP(LEFT($AE$3,2)&amp;$A31,'CS8000-P13_Overview'!$B$14:$X$391,$AE$2,0)</f>
        <v>557.1640000000001</v>
      </c>
      <c r="AF31" s="60">
        <f>AG31*(1-'CS8000-P13_Overview'!$B$3)</f>
        <v>852.4609200000001</v>
      </c>
      <c r="AG31" s="60">
        <f>VLOOKUP(LEFT($AG$3,2)&amp;$A31,'CS8000-P13_Overview'!$B$14:$X$391,$AE$2,0)</f>
        <v>1002.8952000000002</v>
      </c>
      <c r="AH31" s="61">
        <f>VLOOKUP(LEFT($AH$3,2)&amp;$A31,'CS8000-P13_Overview'!$B$14:$X$391,$AH$2,0)</f>
        <v>963.81151666666665</v>
      </c>
      <c r="AI31" s="61">
        <f>AJ31*(1-'CS8000-P13_Overview'!$B$3)</f>
        <v>1474.6316204999998</v>
      </c>
      <c r="AJ31" s="61">
        <f>VLOOKUP(LEFT($AJ$3,2)&amp;$A31,'CS8000-P13_Overview'!$B$14:$X$391,$AH$2,0)</f>
        <v>1734.8607299999999</v>
      </c>
      <c r="AK31" s="62">
        <f>VLOOKUP(LEFT($AK$3,2)&amp;$A31,'CS8000-P13_Overview'!$B$14:$X$391,$AK$2,0)</f>
        <v>625.63199999999995</v>
      </c>
      <c r="AL31" s="62">
        <f>AM31*(1-'CS8000-P13_Overview'!$B$3)</f>
        <v>1010.3956800000001</v>
      </c>
      <c r="AM31" s="62">
        <f>VLOOKUP(LEFT($AM$3,2)&amp;$A31,'CS8000-P13_Overview'!$B$14:$X$391,$AK$2,0)</f>
        <v>1188.7008000000001</v>
      </c>
      <c r="AN31" s="63">
        <f>VLOOKUP(LEFT($AN$3,2)&amp;$A31,'CS8000-P13_Overview'!$B$14:$X$391,$AN$2,0)</f>
        <v>971.63381666666669</v>
      </c>
      <c r="AO31" s="63">
        <f>AP31*(1-'CS8000-P13_Overview'!$B$3)</f>
        <v>1569.1886139166666</v>
      </c>
      <c r="AP31" s="63">
        <f>VLOOKUP(LEFT($AP$3,2)&amp;$A31,'CS8000-P13_Overview'!$B$14:$X$391,$AN$2,0)</f>
        <v>1846.1042516666666</v>
      </c>
      <c r="AQ31" s="59">
        <f>VLOOKUP(LEFT($AQ$3,2)&amp;$A31,'CS8000-P13_Overview'!$B$14:$X$391,$AQ$2,0)</f>
        <v>1335.2161333333333</v>
      </c>
      <c r="AR31" s="59">
        <f>AS31*(1-'CS8000-P13_Overview'!$B$3)</f>
        <v>2269.8674266666667</v>
      </c>
      <c r="AS31" s="44">
        <f>VLOOKUP(LEFT($AS$3,2)&amp;$A31,'CS8000-P13_Overview'!$B$14:$X$391,$AQ$2,0)</f>
        <v>2670.4322666666667</v>
      </c>
      <c r="AU31" s="203">
        <f t="shared" si="44"/>
        <v>12938.591999999999</v>
      </c>
      <c r="AV31" s="211">
        <f t="shared" si="45"/>
        <v>18696.265439999999</v>
      </c>
      <c r="AW31" s="211">
        <f t="shared" si="46"/>
        <v>21995.606399999997</v>
      </c>
      <c r="AX31" s="212">
        <f t="shared" si="46"/>
        <v>25851.333899999998</v>
      </c>
      <c r="AY31" s="212">
        <f t="shared" si="46"/>
        <v>37355.177485499997</v>
      </c>
      <c r="AZ31" s="212">
        <f t="shared" si="46"/>
        <v>43947.267629999995</v>
      </c>
      <c r="BA31" s="213">
        <f t="shared" si="47"/>
        <v>18235.274400000002</v>
      </c>
      <c r="BB31" s="213">
        <f t="shared" si="48"/>
        <v>27899.969832000002</v>
      </c>
      <c r="BC31" s="213">
        <f t="shared" si="49"/>
        <v>32823.493920000008</v>
      </c>
      <c r="BD31" s="214">
        <f t="shared" si="50"/>
        <v>33331.249499999998</v>
      </c>
      <c r="BE31" s="214">
        <f t="shared" si="51"/>
        <v>50996.811734999988</v>
      </c>
      <c r="BF31" s="214">
        <f t="shared" si="52"/>
        <v>59996.249099999994</v>
      </c>
      <c r="BG31" s="215">
        <f t="shared" si="53"/>
        <v>20700.112799999999</v>
      </c>
      <c r="BH31" s="215">
        <f t="shared" si="54"/>
        <v>33430.682172000001</v>
      </c>
      <c r="BI31" s="215">
        <f t="shared" si="55"/>
        <v>39330.214320000006</v>
      </c>
      <c r="BJ31" s="216">
        <f t="shared" si="56"/>
        <v>33612.854700000004</v>
      </c>
      <c r="BK31" s="216">
        <f t="shared" si="57"/>
        <v>54284.760340499997</v>
      </c>
      <c r="BL31" s="216">
        <f t="shared" si="58"/>
        <v>63864.423930000004</v>
      </c>
      <c r="BM31" s="212">
        <f t="shared" si="59"/>
        <v>46701.815699999999</v>
      </c>
      <c r="BN31" s="212">
        <f t="shared" si="60"/>
        <v>79393.086689999996</v>
      </c>
      <c r="BO31" s="202">
        <f t="shared" si="61"/>
        <v>93403.631399999998</v>
      </c>
      <c r="BQ31" s="274">
        <f>VLOOKUP("HDD"&amp;$A31,'CS8000-P13_Overview'!$B:$X,3,FALSE)</f>
        <v>155.76</v>
      </c>
      <c r="BR31" s="275">
        <f>VLOOKUP("HDD"&amp;$A31,'CS8000-P13_Overview'!$B:$X,4,FALSE)</f>
        <v>186.91200000000001</v>
      </c>
      <c r="BS31" s="276">
        <f>VLOOKUP("HDD"&amp;$A31,'CS8000-P13_Overview'!$B:$X,6,FALSE)</f>
        <v>218.06400000000002</v>
      </c>
      <c r="BT31" s="282"/>
      <c r="BU31" s="282"/>
      <c r="BV31" s="282"/>
      <c r="BW31" s="283"/>
      <c r="BX31" s="283"/>
      <c r="BY31" s="285" t="str">
        <f>IF(ISNA(VLOOKUP($A31,Old_List_Price!$A$4:$BO$289,BY$2,FALSE)),"",VLOOKUP($A31,Old_List_Price!$A$4:$BO$289,BY$2,FALSE))</f>
        <v/>
      </c>
      <c r="BZ31" s="285" t="str">
        <f>IF(ISNA(VLOOKUP($A31,Old_List_Price!$A$4:$BO$289,BZ$2,FALSE)),"",VLOOKUP($A31,Old_List_Price!$A$4:$BO$289,BZ$2,FALSE))</f>
        <v/>
      </c>
      <c r="CA31" s="285" t="str">
        <f>IF(ISNA(VLOOKUP($A31,Old_List_Price!$A$4:$BO$289,CA$2,FALSE)),"",VLOOKUP($A31,Old_List_Price!$A$4:$BO$289,CA$2,FALSE))</f>
        <v/>
      </c>
      <c r="CB31" s="287" t="str">
        <f t="shared" si="38"/>
        <v/>
      </c>
      <c r="CC31" s="287" t="str">
        <f t="shared" si="39"/>
        <v/>
      </c>
      <c r="CD31" s="288" t="str">
        <f>IF(ISNA(VLOOKUP($A31,Old_List_Price!$A$4:$BO$289,CD$2,FALSE)),"",VLOOKUP($A31,Old_List_Price!$A$4:$BO$289,CD$2,FALSE))</f>
        <v/>
      </c>
      <c r="CE31" s="288" t="str">
        <f>IF(ISNA(VLOOKUP($A31,Old_List_Price!$A$4:$BO$289,CE$2,FALSE)),"",VLOOKUP($A31,Old_List_Price!$A$4:$BO$289,CE$2,FALSE))</f>
        <v/>
      </c>
      <c r="CF31" s="288" t="str">
        <f>IF(ISNA(VLOOKUP($A31,Old_List_Price!$A$4:$BO$289,CF$2,FALSE)),"",VLOOKUP($A31,Old_List_Price!$A$4:$BO$289,CF$2,FALSE))</f>
        <v/>
      </c>
      <c r="CG31" s="289" t="str">
        <f t="shared" si="6"/>
        <v/>
      </c>
      <c r="CH31" s="289" t="str">
        <f t="shared" si="7"/>
        <v/>
      </c>
      <c r="CI31" s="291" t="str">
        <f>IF(ISNA(VLOOKUP($A31,Old_List_Price!$A$4:$BO$289,CI$2,FALSE)),"",VLOOKUP($A31,Old_List_Price!$A$4:$BO$289,CI$2,FALSE))</f>
        <v/>
      </c>
      <c r="CJ31" s="291" t="str">
        <f>IF(ISNA(VLOOKUP($A31,Old_List_Price!$A$4:$BO$289,CJ$2,FALSE)),"",VLOOKUP($A31,Old_List_Price!$A$4:$BO$289,CJ$2,FALSE))</f>
        <v/>
      </c>
      <c r="CK31" s="291" t="str">
        <f>IF(ISNA(VLOOKUP($A31,Old_List_Price!$A$4:$BO$289,CK$2,FALSE)),"",VLOOKUP($A31,Old_List_Price!$A$4:$BO$289,CK$2,FALSE))</f>
        <v/>
      </c>
      <c r="CL31" s="292" t="str">
        <f t="shared" si="18"/>
        <v/>
      </c>
      <c r="CM31" s="292" t="str">
        <f t="shared" si="19"/>
        <v/>
      </c>
      <c r="CN31" s="294" t="str">
        <f>IF(ISNA(VLOOKUP($A31,Old_List_Price!$A$4:$BO$289,CN$2,FALSE)),"",VLOOKUP($A31,Old_List_Price!$A$4:$BO$289,CN$2,FALSE))</f>
        <v/>
      </c>
      <c r="CO31" s="294" t="str">
        <f>IF(ISNA(VLOOKUP($A31,Old_List_Price!$A$4:$BO$289,CO$2,FALSE)),"",VLOOKUP($A31,Old_List_Price!$A$4:$BO$289,CO$2,FALSE))</f>
        <v/>
      </c>
      <c r="CP31" s="294" t="str">
        <f>IF(ISNA(VLOOKUP($A31,Old_List_Price!$A$4:$BO$289,CP$2,FALSE)),"",VLOOKUP($A31,Old_List_Price!$A$4:$BO$289,CP$2,FALSE))</f>
        <v/>
      </c>
      <c r="CQ31" s="295" t="str">
        <f t="shared" si="20"/>
        <v/>
      </c>
      <c r="CR31" s="295" t="str">
        <f t="shared" si="21"/>
        <v/>
      </c>
      <c r="CS31" s="297" t="str">
        <f>IF(ISNA(VLOOKUP($A31,Old_List_Price!$A$4:$BO$289,CS$2,FALSE)),"",VLOOKUP($A31,Old_List_Price!$A$4:$BO$289,CS$2,FALSE))</f>
        <v/>
      </c>
      <c r="CT31" s="297" t="str">
        <f>IF(ISNA(VLOOKUP($A31,Old_List_Price!$A$4:$BO$289,CT$2,FALSE)),"",VLOOKUP($A31,Old_List_Price!$A$4:$BO$289,CT$2,FALSE))</f>
        <v/>
      </c>
      <c r="CU31" s="297" t="str">
        <f>IF(ISNA(VLOOKUP($A31,Old_List_Price!$A$4:$BO$289,CU$2,FALSE)),"",VLOOKUP($A31,Old_List_Price!$A$4:$BO$289,CU$2,FALSE))</f>
        <v/>
      </c>
      <c r="CV31" s="298" t="str">
        <f t="shared" si="22"/>
        <v/>
      </c>
      <c r="CW31" s="298" t="str">
        <f t="shared" si="23"/>
        <v/>
      </c>
      <c r="CX31" s="285" t="str">
        <f>IF(ISNA(VLOOKUP($A31,Old_List_Price!$A$4:$BO$289,CX$2,FALSE)),"",VLOOKUP($A31,Old_List_Price!$A$4:$BO$289,CX$2,FALSE))</f>
        <v/>
      </c>
      <c r="CY31" s="285" t="str">
        <f>IF(ISNA(VLOOKUP($A31,Old_List_Price!$A$4:$BO$289,CY$2,FALSE)),"",VLOOKUP($A31,Old_List_Price!$A$4:$BO$289,CY$2,FALSE))</f>
        <v/>
      </c>
      <c r="CZ31" s="285" t="str">
        <f>IF(ISNA(VLOOKUP($A31,Old_List_Price!$A$4:$BO$289,CZ$2,FALSE)),"",VLOOKUP($A31,Old_List_Price!$A$4:$BO$289,CZ$2,FALSE))</f>
        <v/>
      </c>
      <c r="DA31" s="287" t="str">
        <f t="shared" si="24"/>
        <v/>
      </c>
      <c r="DB31" s="333" t="str">
        <f t="shared" si="25"/>
        <v/>
      </c>
    </row>
    <row r="32" spans="1:106">
      <c r="A32" s="37" t="s">
        <v>303</v>
      </c>
      <c r="B32" s="37" t="s">
        <v>304</v>
      </c>
      <c r="C32" s="57">
        <f>VLOOKUP(LEFT($C$3,2)&amp;$A32,'CS8000-P13_Overview'!$B$14:$X$391,$C$2,0)</f>
        <v>353.78640000000001</v>
      </c>
      <c r="D32" s="58">
        <f>E32*(1-'CS8000-P13_Overview'!$B$3)</f>
        <v>511.22134799999998</v>
      </c>
      <c r="E32" s="58">
        <f>VLOOKUP(LEFT($E$3,2)&amp;$A32,'CS8000-P13_Overview'!$B$14:$X$391,$C$2,0)</f>
        <v>601.43687999999997</v>
      </c>
      <c r="F32" s="59">
        <f>VLOOKUP(LEFT($F$3,2)&amp;$A32,'CS8000-P13_Overview'!$B$14:$X$391,$F$2,0)</f>
        <v>770.05087916666662</v>
      </c>
      <c r="G32" s="59">
        <f>H32*(1-'CS8000-P13_Overview'!$B$3)</f>
        <v>1112.7235203958332</v>
      </c>
      <c r="H32" s="59">
        <f>VLOOKUP(LEFT($H$3,2)&amp;$A32,'CS8000-P13_Overview'!$B$14:$X$391,$F$2,0)</f>
        <v>1309.0864945833332</v>
      </c>
      <c r="I32" s="60">
        <f>VLOOKUP(LEFT($I$3,2)&amp;$A32,'CS8000-P13_Overview'!$B$14:$X$391,$I$2,0)</f>
        <v>510.47090000000003</v>
      </c>
      <c r="J32" s="60">
        <f>K32*(1-'CS8000-P13_Overview'!$B$3)</f>
        <v>781.02047700000003</v>
      </c>
      <c r="K32" s="60">
        <f>VLOOKUP(LEFT($K$3,2)&amp;$A32,'CS8000-P13_Overview'!$B$14:$X$391,$I$2,0)</f>
        <v>918.84762000000001</v>
      </c>
      <c r="L32" s="61">
        <f>VLOOKUP(LEFT($L$3,2)&amp;$A32,'CS8000-P13_Overview'!$B$14:$X$391,$L$2,0)</f>
        <v>1001.2075791666667</v>
      </c>
      <c r="M32" s="61">
        <f>N32*(1-'CS8000-P13_Overview'!$B$3)</f>
        <v>1531.8475961250001</v>
      </c>
      <c r="N32" s="61">
        <f>VLOOKUP(LEFT($N$3,2)&amp;$A32,'CS8000-P13_Overview'!$B$14:$X$391,$L$2,0)</f>
        <v>1802.1736425000001</v>
      </c>
      <c r="O32" s="62">
        <f>VLOOKUP(LEFT($O$3,2)&amp;$A32,'CS8000-P13_Overview'!$B$14:$X$391,$O$2,0)</f>
        <v>593.25419999999997</v>
      </c>
      <c r="P32" s="62">
        <f>Q32*(1-'CS8000-P13_Overview'!$B$3)</f>
        <v>958.10553300000004</v>
      </c>
      <c r="Q32" s="62">
        <f>VLOOKUP(LEFT($Q$3,2)&amp;$A32,'CS8000-P13_Overview'!$B$14:$X$391,$O$2,0)</f>
        <v>1127.18298</v>
      </c>
      <c r="R32" s="63">
        <f>VLOOKUP(LEFT($R$3,2)&amp;$A32,'CS8000-P13_Overview'!$B$14:$X$391,$R$2,0)</f>
        <v>1009.5186791666666</v>
      </c>
      <c r="S32" s="63">
        <f>T32*(1-'CS8000-P13_Overview'!$B$3)</f>
        <v>1630.3726668541667</v>
      </c>
      <c r="T32" s="63">
        <f>VLOOKUP(LEFT($T$3,2)&amp;$A32,'CS8000-P13_Overview'!$B$14:$X$391,$R$2,0)</f>
        <v>1918.0854904166667</v>
      </c>
      <c r="U32" s="59">
        <f>VLOOKUP(LEFT($U$3,2)&amp;$A32,'CS8000-P13_Overview'!$B$14:$X$391,$U$2,0)</f>
        <v>1417.7229958333332</v>
      </c>
      <c r="V32" s="59">
        <f>W32*(1-'CS8000-P13_Overview'!$B$3)</f>
        <v>2410.1290929166667</v>
      </c>
      <c r="W32" s="44">
        <f>VLOOKUP(LEFT($W$3,2)&amp;$A32,'CS8000-P13_Overview'!$B$14:$X$391,$U$2,0)</f>
        <v>2835.4459916666665</v>
      </c>
      <c r="X32" s="33" t="s">
        <v>856</v>
      </c>
      <c r="Y32" s="57">
        <f>VLOOKUP(LEFT($Y$3,2)&amp;$A32,'CS8000-P13_Overview'!$B$14:$X$391,$Y$2,0)</f>
        <v>440.92319999999989</v>
      </c>
      <c r="Z32" s="58">
        <f>AA32*(1-'CS8000-P13_Overview'!$B$3)</f>
        <v>637.13402399999973</v>
      </c>
      <c r="AA32" s="58">
        <f>VLOOKUP(LEFT($AA$3,2)&amp;$A32,'CS8000-P13_Overview'!$B$14:$X$391,$Y$2,0)</f>
        <v>749.56943999999976</v>
      </c>
      <c r="AB32" s="59">
        <f>VLOOKUP(LEFT($AB$3,2)&amp;$A32,'CS8000-P13_Overview'!$B$14:$X$391,$AB$2,0)</f>
        <v>838.15949166666655</v>
      </c>
      <c r="AC32" s="59">
        <f>AD32*(1-'CS8000-P13_Overview'!$B$3)</f>
        <v>1211.140465458333</v>
      </c>
      <c r="AD32" s="59">
        <f>VLOOKUP(LEFT($AD$3,2)&amp;$A32,'CS8000-P13_Overview'!$B$14:$X$391,$AB$2,0)</f>
        <v>1424.871135833333</v>
      </c>
      <c r="AE32" s="60">
        <f>VLOOKUP(LEFT($AE$3,2)&amp;$A32,'CS8000-P13_Overview'!$B$14:$X$391,$AE$2,0)</f>
        <v>597.60720000000015</v>
      </c>
      <c r="AF32" s="60">
        <f>AG32*(1-'CS8000-P13_Overview'!$B$3)</f>
        <v>914.33901600000024</v>
      </c>
      <c r="AG32" s="60">
        <f>VLOOKUP(LEFT($AG$3,2)&amp;$A32,'CS8000-P13_Overview'!$B$14:$X$391,$AE$2,0)</f>
        <v>1075.6929600000003</v>
      </c>
      <c r="AH32" s="61">
        <f>VLOOKUP(LEFT($AH$3,2)&amp;$A32,'CS8000-P13_Overview'!$B$14:$X$391,$AH$2,0)</f>
        <v>1069.3160916666666</v>
      </c>
      <c r="AI32" s="61">
        <f>AJ32*(1-'CS8000-P13_Overview'!$B$3)</f>
        <v>1636.0536202499998</v>
      </c>
      <c r="AJ32" s="61">
        <f>VLOOKUP(LEFT($AJ$3,2)&amp;$A32,'CS8000-P13_Overview'!$B$14:$X$391,$AH$2,0)</f>
        <v>1924.7689649999998</v>
      </c>
      <c r="AK32" s="62">
        <f>VLOOKUP(LEFT($AK$3,2)&amp;$A32,'CS8000-P13_Overview'!$B$14:$X$391,$AK$2,0)</f>
        <v>680.39069999999992</v>
      </c>
      <c r="AL32" s="62">
        <f>AM32*(1-'CS8000-P13_Overview'!$B$3)</f>
        <v>1098.8309804999999</v>
      </c>
      <c r="AM32" s="62">
        <f>VLOOKUP(LEFT($AM$3,2)&amp;$A32,'CS8000-P13_Overview'!$B$14:$X$391,$AK$2,0)</f>
        <v>1292.74233</v>
      </c>
      <c r="AN32" s="63">
        <f>VLOOKUP(LEFT($AN$3,2)&amp;$A32,'CS8000-P13_Overview'!$B$14:$X$391,$AN$2,0)</f>
        <v>1077.6269916666665</v>
      </c>
      <c r="AO32" s="63">
        <f>AP32*(1-'CS8000-P13_Overview'!$B$3)</f>
        <v>1740.3675915416663</v>
      </c>
      <c r="AP32" s="63">
        <f>VLOOKUP(LEFT($AP$3,2)&amp;$A32,'CS8000-P13_Overview'!$B$14:$X$391,$AN$2,0)</f>
        <v>2047.4912841666664</v>
      </c>
      <c r="AQ32" s="59">
        <f>VLOOKUP(LEFT($AQ$3,2)&amp;$A32,'CS8000-P13_Overview'!$B$14:$X$391,$AQ$2,0)</f>
        <v>1485.8316083333334</v>
      </c>
      <c r="AR32" s="59">
        <f>AS32*(1-'CS8000-P13_Overview'!$B$3)</f>
        <v>2525.9137341666669</v>
      </c>
      <c r="AS32" s="44">
        <f>VLOOKUP(LEFT($AS$3,2)&amp;$A32,'CS8000-P13_Overview'!$B$14:$X$391,$AQ$2,0)</f>
        <v>2971.6632166666668</v>
      </c>
      <c r="AU32" s="203">
        <f t="shared" si="44"/>
        <v>13781.951999999999</v>
      </c>
      <c r="AV32" s="211">
        <f t="shared" si="45"/>
        <v>19914.920639999997</v>
      </c>
      <c r="AW32" s="211">
        <f t="shared" si="46"/>
        <v>23429.318399999996</v>
      </c>
      <c r="AX32" s="212">
        <f t="shared" si="46"/>
        <v>28539.134999999998</v>
      </c>
      <c r="AY32" s="212">
        <f t="shared" si="46"/>
        <v>41239.050074999992</v>
      </c>
      <c r="AZ32" s="212">
        <f t="shared" si="46"/>
        <v>48516.52949999999</v>
      </c>
      <c r="BA32" s="213">
        <f t="shared" si="47"/>
        <v>19422.588000000003</v>
      </c>
      <c r="BB32" s="213">
        <f t="shared" si="48"/>
        <v>29716.559640000003</v>
      </c>
      <c r="BC32" s="213">
        <f t="shared" si="49"/>
        <v>34960.6584</v>
      </c>
      <c r="BD32" s="214">
        <f t="shared" si="50"/>
        <v>36860.775000000001</v>
      </c>
      <c r="BE32" s="214">
        <f t="shared" si="51"/>
        <v>56396.985749999993</v>
      </c>
      <c r="BF32" s="214">
        <f t="shared" si="52"/>
        <v>66349.395000000004</v>
      </c>
      <c r="BG32" s="215">
        <f t="shared" si="53"/>
        <v>22402.789199999999</v>
      </c>
      <c r="BH32" s="215">
        <f t="shared" si="54"/>
        <v>36180.504558000001</v>
      </c>
      <c r="BI32" s="215">
        <f t="shared" si="55"/>
        <v>42565.299480000001</v>
      </c>
      <c r="BJ32" s="216">
        <f t="shared" si="56"/>
        <v>37159.972199999997</v>
      </c>
      <c r="BK32" s="216">
        <f t="shared" si="57"/>
        <v>60013.355102999994</v>
      </c>
      <c r="BL32" s="216">
        <f t="shared" si="58"/>
        <v>70603.947180000003</v>
      </c>
      <c r="BM32" s="212">
        <f t="shared" si="59"/>
        <v>51855.331199999993</v>
      </c>
      <c r="BN32" s="212">
        <f t="shared" si="60"/>
        <v>88154.063040000008</v>
      </c>
      <c r="BO32" s="202">
        <f t="shared" si="61"/>
        <v>103710.66239999999</v>
      </c>
      <c r="BQ32" s="274">
        <f>VLOOKUP("HDD"&amp;$A32,'CS8000-P13_Overview'!$B:$X,3,FALSE)</f>
        <v>155.76</v>
      </c>
      <c r="BR32" s="275">
        <f>VLOOKUP("HDD"&amp;$A32,'CS8000-P13_Overview'!$B:$X,4,FALSE)</f>
        <v>186.91200000000001</v>
      </c>
      <c r="BS32" s="276">
        <f>VLOOKUP("HDD"&amp;$A32,'CS8000-P13_Overview'!$B:$X,6,FALSE)</f>
        <v>218.06400000000002</v>
      </c>
      <c r="BT32" s="282"/>
      <c r="BU32" s="282"/>
      <c r="BV32" s="282"/>
      <c r="BW32" s="283"/>
      <c r="BX32" s="283"/>
      <c r="BY32" s="285" t="str">
        <f>IF(ISNA(VLOOKUP($A32,Old_List_Price!$A$4:$BO$289,BY$2,FALSE)),"",VLOOKUP($A32,Old_List_Price!$A$4:$BO$289,BY$2,FALSE))</f>
        <v/>
      </c>
      <c r="BZ32" s="285" t="str">
        <f>IF(ISNA(VLOOKUP($A32,Old_List_Price!$A$4:$BO$289,BZ$2,FALSE)),"",VLOOKUP($A32,Old_List_Price!$A$4:$BO$289,BZ$2,FALSE))</f>
        <v/>
      </c>
      <c r="CA32" s="285" t="str">
        <f>IF(ISNA(VLOOKUP($A32,Old_List_Price!$A$4:$BO$289,CA$2,FALSE)),"",VLOOKUP($A32,Old_List_Price!$A$4:$BO$289,CA$2,FALSE))</f>
        <v/>
      </c>
      <c r="CB32" s="287" t="str">
        <f t="shared" si="38"/>
        <v/>
      </c>
      <c r="CC32" s="287" t="str">
        <f t="shared" si="39"/>
        <v/>
      </c>
      <c r="CD32" s="288" t="str">
        <f>IF(ISNA(VLOOKUP($A32,Old_List_Price!$A$4:$BO$289,CD$2,FALSE)),"",VLOOKUP($A32,Old_List_Price!$A$4:$BO$289,CD$2,FALSE))</f>
        <v/>
      </c>
      <c r="CE32" s="288" t="str">
        <f>IF(ISNA(VLOOKUP($A32,Old_List_Price!$A$4:$BO$289,CE$2,FALSE)),"",VLOOKUP($A32,Old_List_Price!$A$4:$BO$289,CE$2,FALSE))</f>
        <v/>
      </c>
      <c r="CF32" s="288" t="str">
        <f>IF(ISNA(VLOOKUP($A32,Old_List_Price!$A$4:$BO$289,CF$2,FALSE)),"",VLOOKUP($A32,Old_List_Price!$A$4:$BO$289,CF$2,FALSE))</f>
        <v/>
      </c>
      <c r="CG32" s="289" t="str">
        <f t="shared" si="6"/>
        <v/>
      </c>
      <c r="CH32" s="289" t="str">
        <f t="shared" si="7"/>
        <v/>
      </c>
      <c r="CI32" s="291" t="str">
        <f>IF(ISNA(VLOOKUP($A32,Old_List_Price!$A$4:$BO$289,CI$2,FALSE)),"",VLOOKUP($A32,Old_List_Price!$A$4:$BO$289,CI$2,FALSE))</f>
        <v/>
      </c>
      <c r="CJ32" s="291" t="str">
        <f>IF(ISNA(VLOOKUP($A32,Old_List_Price!$A$4:$BO$289,CJ$2,FALSE)),"",VLOOKUP($A32,Old_List_Price!$A$4:$BO$289,CJ$2,FALSE))</f>
        <v/>
      </c>
      <c r="CK32" s="291" t="str">
        <f>IF(ISNA(VLOOKUP($A32,Old_List_Price!$A$4:$BO$289,CK$2,FALSE)),"",VLOOKUP($A32,Old_List_Price!$A$4:$BO$289,CK$2,FALSE))</f>
        <v/>
      </c>
      <c r="CL32" s="292" t="str">
        <f t="shared" si="18"/>
        <v/>
      </c>
      <c r="CM32" s="292" t="str">
        <f t="shared" si="19"/>
        <v/>
      </c>
      <c r="CN32" s="294" t="str">
        <f>IF(ISNA(VLOOKUP($A32,Old_List_Price!$A$4:$BO$289,CN$2,FALSE)),"",VLOOKUP($A32,Old_List_Price!$A$4:$BO$289,CN$2,FALSE))</f>
        <v/>
      </c>
      <c r="CO32" s="294" t="str">
        <f>IF(ISNA(VLOOKUP($A32,Old_List_Price!$A$4:$BO$289,CO$2,FALSE)),"",VLOOKUP($A32,Old_List_Price!$A$4:$BO$289,CO$2,FALSE))</f>
        <v/>
      </c>
      <c r="CP32" s="294" t="str">
        <f>IF(ISNA(VLOOKUP($A32,Old_List_Price!$A$4:$BO$289,CP$2,FALSE)),"",VLOOKUP($A32,Old_List_Price!$A$4:$BO$289,CP$2,FALSE))</f>
        <v/>
      </c>
      <c r="CQ32" s="295" t="str">
        <f t="shared" si="20"/>
        <v/>
      </c>
      <c r="CR32" s="295" t="str">
        <f t="shared" si="21"/>
        <v/>
      </c>
      <c r="CS32" s="297" t="str">
        <f>IF(ISNA(VLOOKUP($A32,Old_List_Price!$A$4:$BO$289,CS$2,FALSE)),"",VLOOKUP($A32,Old_List_Price!$A$4:$BO$289,CS$2,FALSE))</f>
        <v/>
      </c>
      <c r="CT32" s="297" t="str">
        <f>IF(ISNA(VLOOKUP($A32,Old_List_Price!$A$4:$BO$289,CT$2,FALSE)),"",VLOOKUP($A32,Old_List_Price!$A$4:$BO$289,CT$2,FALSE))</f>
        <v/>
      </c>
      <c r="CU32" s="297" t="str">
        <f>IF(ISNA(VLOOKUP($A32,Old_List_Price!$A$4:$BO$289,CU$2,FALSE)),"",VLOOKUP($A32,Old_List_Price!$A$4:$BO$289,CU$2,FALSE))</f>
        <v/>
      </c>
      <c r="CV32" s="298" t="str">
        <f t="shared" si="22"/>
        <v/>
      </c>
      <c r="CW32" s="298" t="str">
        <f t="shared" si="23"/>
        <v/>
      </c>
      <c r="CX32" s="285" t="str">
        <f>IF(ISNA(VLOOKUP($A32,Old_List_Price!$A$4:$BO$289,CX$2,FALSE)),"",VLOOKUP($A32,Old_List_Price!$A$4:$BO$289,CX$2,FALSE))</f>
        <v/>
      </c>
      <c r="CY32" s="285" t="str">
        <f>IF(ISNA(VLOOKUP($A32,Old_List_Price!$A$4:$BO$289,CY$2,FALSE)),"",VLOOKUP($A32,Old_List_Price!$A$4:$BO$289,CY$2,FALSE))</f>
        <v/>
      </c>
      <c r="CZ32" s="285" t="str">
        <f>IF(ISNA(VLOOKUP($A32,Old_List_Price!$A$4:$BO$289,CZ$2,FALSE)),"",VLOOKUP($A32,Old_List_Price!$A$4:$BO$289,CZ$2,FALSE))</f>
        <v/>
      </c>
      <c r="DA32" s="287" t="str">
        <f t="shared" si="24"/>
        <v/>
      </c>
      <c r="DB32" s="333" t="str">
        <f t="shared" si="25"/>
        <v/>
      </c>
    </row>
    <row r="33" spans="1:106">
      <c r="A33" s="37" t="s">
        <v>305</v>
      </c>
      <c r="B33" s="37" t="s">
        <v>268</v>
      </c>
      <c r="C33" s="57">
        <f>VLOOKUP(LEFT($C$3,2)&amp;LEFT($A33,7),'CS8000-P13_Overview'!$B$14:$X$391,$C$2,0)</f>
        <v>0.21149999999999999</v>
      </c>
      <c r="D33" s="58">
        <f>E33*(1-'CS8000-P13_Overview'!$B$3)</f>
        <v>0.30561749999999999</v>
      </c>
      <c r="E33" s="58">
        <f>VLOOKUP(LEFT($E$3,2)&amp;LEFT($A33,7),'CS8000-P13_Overview'!$B$14:$X$391,$C$2,0)</f>
        <v>0.35954999999999998</v>
      </c>
      <c r="F33" s="59">
        <f>VLOOKUP(LEFT($F$3,2)&amp;LEFT($A33,7),'CS8000-P13_Overview'!$B$14:$X$391,$F$2,0)</f>
        <v>0.21149999999999999</v>
      </c>
      <c r="G33" s="59">
        <f>H33*(1-'CS8000-P13_Overview'!$B$3)</f>
        <v>0.30561749999999999</v>
      </c>
      <c r="H33" s="59">
        <f>VLOOKUP(LEFT($H$3,2)&amp;LEFT($A33,7),'CS8000-P13_Overview'!$B$14:$X$391,$F$2,0)</f>
        <v>0.35954999999999998</v>
      </c>
      <c r="I33" s="60">
        <f>VLOOKUP(LEFT($I$3,2)&amp;LEFT($A33,7),'CS8000-P13_Overview'!$B$14:$X$391,$I$2,0)</f>
        <v>1.4332</v>
      </c>
      <c r="J33" s="60">
        <f>K33*(1-'CS8000-P13_Overview'!$B$3)</f>
        <v>2.192796</v>
      </c>
      <c r="K33" s="60">
        <f>VLOOKUP(LEFT($K$3,2)&amp;LEFT($A33,7),'CS8000-P13_Overview'!$B$14:$X$391,$I$2,0)</f>
        <v>2.5797600000000003</v>
      </c>
      <c r="L33" s="61">
        <f>VLOOKUP(LEFT($L$3,2)&amp;LEFT($A33,7),'CS8000-P13_Overview'!$B$14:$X$391,$L$2,0)</f>
        <v>0.85809999999999997</v>
      </c>
      <c r="M33" s="61">
        <f>N33*(1-'CS8000-P13_Overview'!$B$3)</f>
        <v>1.3128929999999999</v>
      </c>
      <c r="N33" s="61">
        <f>VLOOKUP(LEFT($N$3,2)&amp;LEFT($A33,7),'CS8000-P13_Overview'!$B$14:$X$391,$L$2,0)</f>
        <v>1.5445799999999998</v>
      </c>
      <c r="O33" s="62">
        <f>VLOOKUP(LEFT($O$3,2)&amp;LEFT($A33,7),'CS8000-P13_Overview'!$B$14:$X$391,$O$2,0)</f>
        <v>1.0051000000000001</v>
      </c>
      <c r="P33" s="62">
        <f>Q33*(1-'CS8000-P13_Overview'!$B$3)</f>
        <v>1.6232365000000002</v>
      </c>
      <c r="Q33" s="62">
        <f>VLOOKUP(LEFT($Q$3,2)&amp;LEFT($A33,7),'CS8000-P13_Overview'!$B$14:$X$391,$O$2,0)</f>
        <v>1.9096900000000003</v>
      </c>
      <c r="R33" s="63">
        <f>VLOOKUP(LEFT($R$3,2)&amp;LEFT($A33,7),'CS8000-P13_Overview'!$B$14:$X$391,$R$2,0)</f>
        <v>1.0051000000000001</v>
      </c>
      <c r="S33" s="63">
        <f>T33*(1-'CS8000-P13_Overview'!$B$3)</f>
        <v>1.6232365000000002</v>
      </c>
      <c r="T33" s="63">
        <f>VLOOKUP(LEFT($T$3,2)&amp;LEFT($A33,7),'CS8000-P13_Overview'!$B$14:$X$391,$R$2,0)</f>
        <v>1.9096900000000003</v>
      </c>
      <c r="U33" s="59">
        <f>VLOOKUP(LEFT($U$3,2)&amp;LEFT($A33,7),'CS8000-P13_Overview'!$B$14:$X$391,$U$2,0)</f>
        <v>1.6665000000000001</v>
      </c>
      <c r="V33" s="59">
        <f>W33*(1-'CS8000-P13_Overview'!$B$3)</f>
        <v>2.8330500000000001</v>
      </c>
      <c r="W33" s="44">
        <f>VLOOKUP(LEFT($W$3,2)&amp;LEFT($A33,7),'CS8000-P13_Overview'!$B$14:$X$391,$U$2,0)</f>
        <v>3.3330000000000002</v>
      </c>
      <c r="X33" s="33" t="s">
        <v>856</v>
      </c>
      <c r="Y33" s="57">
        <f>VLOOKUP(LEFT($Y$3,2)&amp;LEFT($A33,7),'CS8000-P13_Overview'!$B$14:$X$391,$Y$2,0)</f>
        <v>3.3102</v>
      </c>
      <c r="Z33" s="58">
        <f>AA33*(1-'CS8000-P13_Overview'!$B$3)</f>
        <v>4.783239</v>
      </c>
      <c r="AA33" s="58">
        <f>VLOOKUP(LEFT($AA$3,2)&amp;LEFT($A33,7),'CS8000-P13_Overview'!$B$14:$X$391,$Y$2,0)</f>
        <v>5.6273400000000002</v>
      </c>
      <c r="AB33" s="59">
        <f>VLOOKUP(LEFT($AB$3,2)&amp;LEFT($A33,7),'CS8000-P13_Overview'!$B$14:$X$391,$AB$2,0)</f>
        <v>3.3102</v>
      </c>
      <c r="AC33" s="59">
        <f>AD33*(1-'CS8000-P13_Overview'!$B$3)</f>
        <v>4.783239</v>
      </c>
      <c r="AD33" s="59">
        <f>VLOOKUP(LEFT($AD$3,2)&amp;LEFT($A33,7),'CS8000-P13_Overview'!$B$14:$X$391,$AB$2,0)</f>
        <v>5.6273400000000002</v>
      </c>
      <c r="AE33" s="60">
        <f>VLOOKUP(LEFT($AE$3,2)&amp;LEFT($A33,7),'CS8000-P13_Overview'!$B$14:$X$391,$AE$2,0)</f>
        <v>4.5317999999999996</v>
      </c>
      <c r="AF33" s="60">
        <f>AG33*(1-'CS8000-P13_Overview'!$B$3)</f>
        <v>6.9336539999999998</v>
      </c>
      <c r="AG33" s="60">
        <f>VLOOKUP(LEFT($AG$3,2)&amp;LEFT($A33,7),'CS8000-P13_Overview'!$B$14:$X$391,$AE$2,0)</f>
        <v>8.1572399999999998</v>
      </c>
      <c r="AH33" s="61">
        <f>VLOOKUP(LEFT($AH$3,2)&amp;LEFT($A33,7),'CS8000-P13_Overview'!$B$14:$X$391,$AH$2,0)</f>
        <v>3.9567000000000001</v>
      </c>
      <c r="AI33" s="61">
        <f>AJ33*(1-'CS8000-P13_Overview'!$B$3)</f>
        <v>6.0537510000000001</v>
      </c>
      <c r="AJ33" s="61">
        <f>VLOOKUP(LEFT($AJ$3,2)&amp;LEFT($A33,7),'CS8000-P13_Overview'!$B$14:$X$391,$AH$2,0)</f>
        <v>7.1220600000000003</v>
      </c>
      <c r="AK33" s="62">
        <f>VLOOKUP(LEFT($AK$3,2)&amp;LEFT($A33,7),'CS8000-P13_Overview'!$B$14:$X$391,$AK$2,0)</f>
        <v>4.1036999999999999</v>
      </c>
      <c r="AL33" s="62">
        <f>AM33*(1-'CS8000-P13_Overview'!$B$3)</f>
        <v>6.6274754999999992</v>
      </c>
      <c r="AM33" s="62">
        <f>VLOOKUP(LEFT($AM$3,2)&amp;LEFT($A33,7),'CS8000-P13_Overview'!$B$14:$X$391,$AK$2,0)</f>
        <v>7.7970299999999995</v>
      </c>
      <c r="AN33" s="63">
        <f>VLOOKUP(LEFT($AN$3,2)&amp;LEFT($A33,7),'CS8000-P13_Overview'!$B$14:$X$391,$AN$2,0)</f>
        <v>4.1036999999999999</v>
      </c>
      <c r="AO33" s="63">
        <f>AP33*(1-'CS8000-P13_Overview'!$B$3)</f>
        <v>6.6274754999999992</v>
      </c>
      <c r="AP33" s="63">
        <f>VLOOKUP(LEFT($AP$3,2)&amp;LEFT($A33,7),'CS8000-P13_Overview'!$B$14:$X$391,$AN$2,0)</f>
        <v>7.7970299999999995</v>
      </c>
      <c r="AQ33" s="59">
        <f>VLOOKUP(LEFT($AQ$3,2)&amp;LEFT($A33,7),'CS8000-P13_Overview'!$B$14:$X$391,$AQ$2,0)</f>
        <v>4.7652000000000001</v>
      </c>
      <c r="AR33" s="59">
        <f>AS33*(1-'CS8000-P13_Overview'!$B$3)</f>
        <v>8.1008399999999998</v>
      </c>
      <c r="AS33" s="44">
        <f>VLOOKUP(LEFT($AS$3,2)&amp;LEFT($A33,7),'CS8000-P13_Overview'!$B$14:$X$391,$AQ$2,0)</f>
        <v>9.5304000000000002</v>
      </c>
      <c r="AU33" s="203">
        <f t="shared" si="44"/>
        <v>44.798400000000001</v>
      </c>
      <c r="AV33" s="211">
        <f t="shared" si="45"/>
        <v>64.733688000000001</v>
      </c>
      <c r="AW33" s="211">
        <f t="shared" si="46"/>
        <v>76.15728</v>
      </c>
      <c r="AX33" s="212">
        <f t="shared" si="46"/>
        <v>44.798400000000001</v>
      </c>
      <c r="AY33" s="212">
        <f t="shared" si="46"/>
        <v>64.733688000000001</v>
      </c>
      <c r="AZ33" s="212">
        <f t="shared" si="46"/>
        <v>76.15728</v>
      </c>
      <c r="BA33" s="213">
        <f t="shared" si="47"/>
        <v>88.778399999999991</v>
      </c>
      <c r="BB33" s="213">
        <f t="shared" si="48"/>
        <v>135.830952</v>
      </c>
      <c r="BC33" s="213">
        <f t="shared" si="49"/>
        <v>159.80112</v>
      </c>
      <c r="BD33" s="214">
        <f t="shared" si="50"/>
        <v>68.07480000000001</v>
      </c>
      <c r="BE33" s="214">
        <f t="shared" si="51"/>
        <v>104.15444400000001</v>
      </c>
      <c r="BF33" s="214">
        <f t="shared" si="52"/>
        <v>122.53464</v>
      </c>
      <c r="BG33" s="215">
        <f t="shared" si="53"/>
        <v>73.366799999999998</v>
      </c>
      <c r="BH33" s="215">
        <f t="shared" si="54"/>
        <v>118.487382</v>
      </c>
      <c r="BI33" s="215">
        <f t="shared" si="55"/>
        <v>139.39691999999999</v>
      </c>
      <c r="BJ33" s="216">
        <f t="shared" si="56"/>
        <v>73.366799999999998</v>
      </c>
      <c r="BK33" s="216">
        <f t="shared" si="57"/>
        <v>118.487382</v>
      </c>
      <c r="BL33" s="216">
        <f t="shared" si="58"/>
        <v>139.39691999999999</v>
      </c>
      <c r="BM33" s="212">
        <f t="shared" si="59"/>
        <v>97.178400000000011</v>
      </c>
      <c r="BN33" s="212">
        <f t="shared" si="60"/>
        <v>165.20328000000001</v>
      </c>
      <c r="BO33" s="202">
        <f t="shared" si="61"/>
        <v>194.35680000000002</v>
      </c>
      <c r="BQ33" s="274"/>
      <c r="BR33" s="275"/>
      <c r="BS33" s="276"/>
      <c r="BT33" s="282"/>
      <c r="BU33" s="282"/>
      <c r="BV33" s="282"/>
      <c r="BW33" s="284"/>
      <c r="BX33" s="284"/>
      <c r="BY33" s="285" t="str">
        <f>IF(ISNA(VLOOKUP($A33,Old_List_Price!$A$4:$BO$289,BY$2,FALSE)),"",VLOOKUP($A33,Old_List_Price!$A$4:$BO$289,BY$2,FALSE))</f>
        <v/>
      </c>
      <c r="BZ33" s="285" t="str">
        <f>IF(ISNA(VLOOKUP($A33,Old_List_Price!$A$4:$BO$289,BZ$2,FALSE)),"",VLOOKUP($A33,Old_List_Price!$A$4:$BO$289,BZ$2,FALSE))</f>
        <v/>
      </c>
      <c r="CA33" s="285" t="str">
        <f>IF(ISNA(VLOOKUP($A33,Old_List_Price!$A$4:$BO$289,CA$2,FALSE)),"",VLOOKUP($A33,Old_List_Price!$A$4:$BO$289,CA$2,FALSE))</f>
        <v/>
      </c>
      <c r="CB33" s="287" t="str">
        <f t="shared" si="38"/>
        <v/>
      </c>
      <c r="CC33" s="287" t="str">
        <f t="shared" si="39"/>
        <v/>
      </c>
      <c r="CD33" s="288" t="str">
        <f>IF(ISNA(VLOOKUP($A33,Old_List_Price!$A$4:$BO$289,CD$2,FALSE)),"",VLOOKUP($A33,Old_List_Price!$A$4:$BO$289,CD$2,FALSE))</f>
        <v/>
      </c>
      <c r="CE33" s="288" t="str">
        <f>IF(ISNA(VLOOKUP($A33,Old_List_Price!$A$4:$BO$289,CE$2,FALSE)),"",VLOOKUP($A33,Old_List_Price!$A$4:$BO$289,CE$2,FALSE))</f>
        <v/>
      </c>
      <c r="CF33" s="288" t="str">
        <f>IF(ISNA(VLOOKUP($A33,Old_List_Price!$A$4:$BO$289,CF$2,FALSE)),"",VLOOKUP($A33,Old_List_Price!$A$4:$BO$289,CF$2,FALSE))</f>
        <v/>
      </c>
      <c r="CG33" s="289" t="str">
        <f t="shared" si="6"/>
        <v/>
      </c>
      <c r="CH33" s="289" t="str">
        <f t="shared" si="7"/>
        <v/>
      </c>
      <c r="CI33" s="291" t="str">
        <f>IF(ISNA(VLOOKUP($A33,Old_List_Price!$A$4:$BO$289,CI$2,FALSE)),"",VLOOKUP($A33,Old_List_Price!$A$4:$BO$289,CI$2,FALSE))</f>
        <v/>
      </c>
      <c r="CJ33" s="291" t="str">
        <f>IF(ISNA(VLOOKUP($A33,Old_List_Price!$A$4:$BO$289,CJ$2,FALSE)),"",VLOOKUP($A33,Old_List_Price!$A$4:$BO$289,CJ$2,FALSE))</f>
        <v/>
      </c>
      <c r="CK33" s="291" t="str">
        <f>IF(ISNA(VLOOKUP($A33,Old_List_Price!$A$4:$BO$289,CK$2,FALSE)),"",VLOOKUP($A33,Old_List_Price!$A$4:$BO$289,CK$2,FALSE))</f>
        <v/>
      </c>
      <c r="CL33" s="292" t="str">
        <f t="shared" si="18"/>
        <v/>
      </c>
      <c r="CM33" s="292" t="str">
        <f t="shared" si="19"/>
        <v/>
      </c>
      <c r="CN33" s="294" t="str">
        <f>IF(ISNA(VLOOKUP($A33,Old_List_Price!$A$4:$BO$289,CN$2,FALSE)),"",VLOOKUP($A33,Old_List_Price!$A$4:$BO$289,CN$2,FALSE))</f>
        <v/>
      </c>
      <c r="CO33" s="294" t="str">
        <f>IF(ISNA(VLOOKUP($A33,Old_List_Price!$A$4:$BO$289,CO$2,FALSE)),"",VLOOKUP($A33,Old_List_Price!$A$4:$BO$289,CO$2,FALSE))</f>
        <v/>
      </c>
      <c r="CP33" s="294" t="str">
        <f>IF(ISNA(VLOOKUP($A33,Old_List_Price!$A$4:$BO$289,CP$2,FALSE)),"",VLOOKUP($A33,Old_List_Price!$A$4:$BO$289,CP$2,FALSE))</f>
        <v/>
      </c>
      <c r="CQ33" s="295" t="str">
        <f t="shared" si="20"/>
        <v/>
      </c>
      <c r="CR33" s="295" t="str">
        <f t="shared" si="21"/>
        <v/>
      </c>
      <c r="CS33" s="297" t="str">
        <f>IF(ISNA(VLOOKUP($A33,Old_List_Price!$A$4:$BO$289,CS$2,FALSE)),"",VLOOKUP($A33,Old_List_Price!$A$4:$BO$289,CS$2,FALSE))</f>
        <v/>
      </c>
      <c r="CT33" s="297" t="str">
        <f>IF(ISNA(VLOOKUP($A33,Old_List_Price!$A$4:$BO$289,CT$2,FALSE)),"",VLOOKUP($A33,Old_List_Price!$A$4:$BO$289,CT$2,FALSE))</f>
        <v/>
      </c>
      <c r="CU33" s="297" t="str">
        <f>IF(ISNA(VLOOKUP($A33,Old_List_Price!$A$4:$BO$289,CU$2,FALSE)),"",VLOOKUP($A33,Old_List_Price!$A$4:$BO$289,CU$2,FALSE))</f>
        <v/>
      </c>
      <c r="CV33" s="298" t="str">
        <f t="shared" si="22"/>
        <v/>
      </c>
      <c r="CW33" s="298" t="str">
        <f t="shared" si="23"/>
        <v/>
      </c>
      <c r="CX33" s="285" t="str">
        <f>IF(ISNA(VLOOKUP($A33,Old_List_Price!$A$4:$BO$289,CX$2,FALSE)),"",VLOOKUP($A33,Old_List_Price!$A$4:$BO$289,CX$2,FALSE))</f>
        <v/>
      </c>
      <c r="CY33" s="285" t="str">
        <f>IF(ISNA(VLOOKUP($A33,Old_List_Price!$A$4:$BO$289,CY$2,FALSE)),"",VLOOKUP($A33,Old_List_Price!$A$4:$BO$289,CY$2,FALSE))</f>
        <v/>
      </c>
      <c r="CZ33" s="285" t="str">
        <f>IF(ISNA(VLOOKUP($A33,Old_List_Price!$A$4:$BO$289,CZ$2,FALSE)),"",VLOOKUP($A33,Old_List_Price!$A$4:$BO$289,CZ$2,FALSE))</f>
        <v/>
      </c>
      <c r="DA33" s="287" t="str">
        <f t="shared" si="24"/>
        <v/>
      </c>
      <c r="DB33" s="333" t="str">
        <f t="shared" si="25"/>
        <v/>
      </c>
    </row>
    <row r="34" spans="1:106">
      <c r="A34" s="37" t="s">
        <v>306</v>
      </c>
      <c r="B34" s="37" t="s">
        <v>268</v>
      </c>
      <c r="C34" s="57">
        <f>VLOOKUP(LEFT($C$3,2)&amp;LEFT($A34,7),'CS8000-P13_Overview'!$B$14:$X$391,$C$2,0)</f>
        <v>0.21149999999999999</v>
      </c>
      <c r="D34" s="58">
        <f>E34*(1-'CS8000-P13_Overview'!$B$3)</f>
        <v>0.30561749999999999</v>
      </c>
      <c r="E34" s="58">
        <f>VLOOKUP(LEFT($E$3,2)&amp;LEFT($A34,7),'CS8000-P13_Overview'!$B$14:$X$391,$C$2,0)</f>
        <v>0.35954999999999998</v>
      </c>
      <c r="F34" s="59">
        <f>VLOOKUP(LEFT($F$3,2)&amp;LEFT($A34,7),'CS8000-P13_Overview'!$B$14:$X$391,$F$2,0)</f>
        <v>0.21149999999999999</v>
      </c>
      <c r="G34" s="59">
        <f>H34*(1-'CS8000-P13_Overview'!$B$3)</f>
        <v>0.30561749999999999</v>
      </c>
      <c r="H34" s="59">
        <f>VLOOKUP(LEFT($H$3,2)&amp;LEFT($A34,7),'CS8000-P13_Overview'!$B$14:$X$391,$F$2,0)</f>
        <v>0.35954999999999998</v>
      </c>
      <c r="I34" s="60">
        <f>VLOOKUP(LEFT($I$3,2)&amp;LEFT($A34,7),'CS8000-P13_Overview'!$B$14:$X$391,$I$2,0)</f>
        <v>1.4332</v>
      </c>
      <c r="J34" s="60">
        <f>K34*(1-'CS8000-P13_Overview'!$B$3)</f>
        <v>2.192796</v>
      </c>
      <c r="K34" s="60">
        <f>VLOOKUP(LEFT($K$3,2)&amp;LEFT($A34,7),'CS8000-P13_Overview'!$B$14:$X$391,$I$2,0)</f>
        <v>2.5797600000000003</v>
      </c>
      <c r="L34" s="61">
        <f>VLOOKUP(LEFT($L$3,2)&amp;LEFT($A34,7),'CS8000-P13_Overview'!$B$14:$X$391,$L$2,0)</f>
        <v>0.85809999999999997</v>
      </c>
      <c r="M34" s="61">
        <f>N34*(1-'CS8000-P13_Overview'!$B$3)</f>
        <v>1.3128929999999999</v>
      </c>
      <c r="N34" s="61">
        <f>VLOOKUP(LEFT($N$3,2)&amp;LEFT($A34,7),'CS8000-P13_Overview'!$B$14:$X$391,$L$2,0)</f>
        <v>1.5445799999999998</v>
      </c>
      <c r="O34" s="62">
        <f>VLOOKUP(LEFT($O$3,2)&amp;LEFT($A34,7),'CS8000-P13_Overview'!$B$14:$X$391,$O$2,0)</f>
        <v>1.0051000000000001</v>
      </c>
      <c r="P34" s="62">
        <f>Q34*(1-'CS8000-P13_Overview'!$B$3)</f>
        <v>1.6232365000000002</v>
      </c>
      <c r="Q34" s="62">
        <f>VLOOKUP(LEFT($Q$3,2)&amp;LEFT($A34,7),'CS8000-P13_Overview'!$B$14:$X$391,$O$2,0)</f>
        <v>1.9096900000000003</v>
      </c>
      <c r="R34" s="63">
        <f>VLOOKUP(LEFT($R$3,2)&amp;LEFT($A34,7),'CS8000-P13_Overview'!$B$14:$X$391,$R$2,0)</f>
        <v>1.0051000000000001</v>
      </c>
      <c r="S34" s="63">
        <f>T34*(1-'CS8000-P13_Overview'!$B$3)</f>
        <v>1.6232365000000002</v>
      </c>
      <c r="T34" s="63">
        <f>VLOOKUP(LEFT($T$3,2)&amp;LEFT($A34,7),'CS8000-P13_Overview'!$B$14:$X$391,$R$2,0)</f>
        <v>1.9096900000000003</v>
      </c>
      <c r="U34" s="59">
        <f>VLOOKUP(LEFT($U$3,2)&amp;LEFT($A34,7),'CS8000-P13_Overview'!$B$14:$X$391,$U$2,0)</f>
        <v>1.6665000000000001</v>
      </c>
      <c r="V34" s="59">
        <f>W34*(1-'CS8000-P13_Overview'!$B$3)</f>
        <v>2.8330500000000001</v>
      </c>
      <c r="W34" s="44">
        <f>VLOOKUP(LEFT($W$3,2)&amp;LEFT($A34,7),'CS8000-P13_Overview'!$B$14:$X$391,$U$2,0)</f>
        <v>3.3330000000000002</v>
      </c>
      <c r="X34" s="33" t="s">
        <v>856</v>
      </c>
      <c r="Y34" s="57">
        <f>VLOOKUP(LEFT($Y$3,2)&amp;LEFT($A34,7),'CS8000-P13_Overview'!$B$14:$X$391,$Y$2,0)</f>
        <v>3.3102</v>
      </c>
      <c r="Z34" s="58">
        <f>AA34*(1-'CS8000-P13_Overview'!$B$3)</f>
        <v>4.783239</v>
      </c>
      <c r="AA34" s="58">
        <f>VLOOKUP(LEFT($AA$3,2)&amp;LEFT($A34,7),'CS8000-P13_Overview'!$B$14:$X$391,$Y$2,0)</f>
        <v>5.6273400000000002</v>
      </c>
      <c r="AB34" s="59">
        <f>VLOOKUP(LEFT($AB$3,2)&amp;LEFT($A34,7),'CS8000-P13_Overview'!$B$14:$X$391,$AB$2,0)</f>
        <v>3.3102</v>
      </c>
      <c r="AC34" s="59">
        <f>AD34*(1-'CS8000-P13_Overview'!$B$3)</f>
        <v>4.783239</v>
      </c>
      <c r="AD34" s="59">
        <f>VLOOKUP(LEFT($AD$3,2)&amp;LEFT($A34,7),'CS8000-P13_Overview'!$B$14:$X$391,$AB$2,0)</f>
        <v>5.6273400000000002</v>
      </c>
      <c r="AE34" s="60">
        <f>VLOOKUP(LEFT($AE$3,2)&amp;LEFT($A34,7),'CS8000-P13_Overview'!$B$14:$X$391,$AE$2,0)</f>
        <v>4.5317999999999996</v>
      </c>
      <c r="AF34" s="60">
        <f>AG34*(1-'CS8000-P13_Overview'!$B$3)</f>
        <v>6.9336539999999998</v>
      </c>
      <c r="AG34" s="60">
        <f>VLOOKUP(LEFT($AG$3,2)&amp;LEFT($A34,7),'CS8000-P13_Overview'!$B$14:$X$391,$AE$2,0)</f>
        <v>8.1572399999999998</v>
      </c>
      <c r="AH34" s="61">
        <f>VLOOKUP(LEFT($AH$3,2)&amp;LEFT($A34,7),'CS8000-P13_Overview'!$B$14:$X$391,$AH$2,0)</f>
        <v>3.9567000000000001</v>
      </c>
      <c r="AI34" s="61">
        <f>AJ34*(1-'CS8000-P13_Overview'!$B$3)</f>
        <v>6.0537510000000001</v>
      </c>
      <c r="AJ34" s="61">
        <f>VLOOKUP(LEFT($AJ$3,2)&amp;LEFT($A34,7),'CS8000-P13_Overview'!$B$14:$X$391,$AH$2,0)</f>
        <v>7.1220600000000003</v>
      </c>
      <c r="AK34" s="62">
        <f>VLOOKUP(LEFT($AK$3,2)&amp;LEFT($A34,7),'CS8000-P13_Overview'!$B$14:$X$391,$AK$2,0)</f>
        <v>4.1036999999999999</v>
      </c>
      <c r="AL34" s="62">
        <f>AM34*(1-'CS8000-P13_Overview'!$B$3)</f>
        <v>6.6274754999999992</v>
      </c>
      <c r="AM34" s="62">
        <f>VLOOKUP(LEFT($AM$3,2)&amp;LEFT($A34,7),'CS8000-P13_Overview'!$B$14:$X$391,$AK$2,0)</f>
        <v>7.7970299999999995</v>
      </c>
      <c r="AN34" s="63">
        <f>VLOOKUP(LEFT($AN$3,2)&amp;LEFT($A34,7),'CS8000-P13_Overview'!$B$14:$X$391,$AN$2,0)</f>
        <v>4.1036999999999999</v>
      </c>
      <c r="AO34" s="63">
        <f>AP34*(1-'CS8000-P13_Overview'!$B$3)</f>
        <v>6.6274754999999992</v>
      </c>
      <c r="AP34" s="63">
        <f>VLOOKUP(LEFT($AP$3,2)&amp;LEFT($A34,7),'CS8000-P13_Overview'!$B$14:$X$391,$AN$2,0)</f>
        <v>7.7970299999999995</v>
      </c>
      <c r="AQ34" s="59">
        <f>VLOOKUP(LEFT($AQ$3,2)&amp;LEFT($A34,7),'CS8000-P13_Overview'!$B$14:$X$391,$AQ$2,0)</f>
        <v>4.7652000000000001</v>
      </c>
      <c r="AR34" s="59">
        <f>AS34*(1-'CS8000-P13_Overview'!$B$3)</f>
        <v>8.1008399999999998</v>
      </c>
      <c r="AS34" s="44">
        <f>VLOOKUP(LEFT($AS$3,2)&amp;LEFT($A34,7),'CS8000-P13_Overview'!$B$14:$X$391,$AQ$2,0)</f>
        <v>9.5304000000000002</v>
      </c>
      <c r="AU34" s="203">
        <f t="shared" si="44"/>
        <v>44.798400000000001</v>
      </c>
      <c r="AV34" s="211">
        <f t="shared" si="45"/>
        <v>64.733688000000001</v>
      </c>
      <c r="AW34" s="211">
        <f t="shared" si="46"/>
        <v>76.15728</v>
      </c>
      <c r="AX34" s="212">
        <f t="shared" si="46"/>
        <v>44.798400000000001</v>
      </c>
      <c r="AY34" s="212">
        <f t="shared" si="46"/>
        <v>64.733688000000001</v>
      </c>
      <c r="AZ34" s="212">
        <f t="shared" si="46"/>
        <v>76.15728</v>
      </c>
      <c r="BA34" s="213">
        <f t="shared" si="47"/>
        <v>88.778399999999991</v>
      </c>
      <c r="BB34" s="213">
        <f t="shared" si="48"/>
        <v>135.830952</v>
      </c>
      <c r="BC34" s="213">
        <f t="shared" si="49"/>
        <v>159.80112</v>
      </c>
      <c r="BD34" s="214">
        <f t="shared" si="50"/>
        <v>68.07480000000001</v>
      </c>
      <c r="BE34" s="214">
        <f t="shared" si="51"/>
        <v>104.15444400000001</v>
      </c>
      <c r="BF34" s="214">
        <f t="shared" si="52"/>
        <v>122.53464</v>
      </c>
      <c r="BG34" s="215">
        <f t="shared" si="53"/>
        <v>73.366799999999998</v>
      </c>
      <c r="BH34" s="215">
        <f t="shared" si="54"/>
        <v>118.487382</v>
      </c>
      <c r="BI34" s="215">
        <f t="shared" si="55"/>
        <v>139.39691999999999</v>
      </c>
      <c r="BJ34" s="216">
        <f t="shared" si="56"/>
        <v>73.366799999999998</v>
      </c>
      <c r="BK34" s="216">
        <f t="shared" si="57"/>
        <v>118.487382</v>
      </c>
      <c r="BL34" s="216">
        <f t="shared" si="58"/>
        <v>139.39691999999999</v>
      </c>
      <c r="BM34" s="212">
        <f t="shared" si="59"/>
        <v>97.178400000000011</v>
      </c>
      <c r="BN34" s="212">
        <f t="shared" si="60"/>
        <v>165.20328000000001</v>
      </c>
      <c r="BO34" s="202">
        <f t="shared" si="61"/>
        <v>194.35680000000002</v>
      </c>
      <c r="BQ34" s="274"/>
      <c r="BR34" s="275"/>
      <c r="BS34" s="276"/>
      <c r="BT34" s="282"/>
      <c r="BU34" s="282"/>
      <c r="BV34" s="282"/>
      <c r="BW34" s="284"/>
      <c r="BX34" s="284"/>
      <c r="BY34" s="285" t="str">
        <f>IF(ISNA(VLOOKUP($A34,Old_List_Price!$A$4:$BO$289,BY$2,FALSE)),"",VLOOKUP($A34,Old_List_Price!$A$4:$BO$289,BY$2,FALSE))</f>
        <v/>
      </c>
      <c r="BZ34" s="285" t="str">
        <f>IF(ISNA(VLOOKUP($A34,Old_List_Price!$A$4:$BO$289,BZ$2,FALSE)),"",VLOOKUP($A34,Old_List_Price!$A$4:$BO$289,BZ$2,FALSE))</f>
        <v/>
      </c>
      <c r="CA34" s="285" t="str">
        <f>IF(ISNA(VLOOKUP($A34,Old_List_Price!$A$4:$BO$289,CA$2,FALSE)),"",VLOOKUP($A34,Old_List_Price!$A$4:$BO$289,CA$2,FALSE))</f>
        <v/>
      </c>
      <c r="CB34" s="287" t="str">
        <f t="shared" si="38"/>
        <v/>
      </c>
      <c r="CC34" s="287" t="str">
        <f t="shared" si="39"/>
        <v/>
      </c>
      <c r="CD34" s="288" t="str">
        <f>IF(ISNA(VLOOKUP($A34,Old_List_Price!$A$4:$BO$289,CD$2,FALSE)),"",VLOOKUP($A34,Old_List_Price!$A$4:$BO$289,CD$2,FALSE))</f>
        <v/>
      </c>
      <c r="CE34" s="288" t="str">
        <f>IF(ISNA(VLOOKUP($A34,Old_List_Price!$A$4:$BO$289,CE$2,FALSE)),"",VLOOKUP($A34,Old_List_Price!$A$4:$BO$289,CE$2,FALSE))</f>
        <v/>
      </c>
      <c r="CF34" s="288" t="str">
        <f>IF(ISNA(VLOOKUP($A34,Old_List_Price!$A$4:$BO$289,CF$2,FALSE)),"",VLOOKUP($A34,Old_List_Price!$A$4:$BO$289,CF$2,FALSE))</f>
        <v/>
      </c>
      <c r="CG34" s="289" t="str">
        <f t="shared" si="6"/>
        <v/>
      </c>
      <c r="CH34" s="289" t="str">
        <f t="shared" si="7"/>
        <v/>
      </c>
      <c r="CI34" s="291" t="str">
        <f>IF(ISNA(VLOOKUP($A34,Old_List_Price!$A$4:$BO$289,CI$2,FALSE)),"",VLOOKUP($A34,Old_List_Price!$A$4:$BO$289,CI$2,FALSE))</f>
        <v/>
      </c>
      <c r="CJ34" s="291" t="str">
        <f>IF(ISNA(VLOOKUP($A34,Old_List_Price!$A$4:$BO$289,CJ$2,FALSE)),"",VLOOKUP($A34,Old_List_Price!$A$4:$BO$289,CJ$2,FALSE))</f>
        <v/>
      </c>
      <c r="CK34" s="291" t="str">
        <f>IF(ISNA(VLOOKUP($A34,Old_List_Price!$A$4:$BO$289,CK$2,FALSE)),"",VLOOKUP($A34,Old_List_Price!$A$4:$BO$289,CK$2,FALSE))</f>
        <v/>
      </c>
      <c r="CL34" s="292" t="str">
        <f t="shared" si="18"/>
        <v/>
      </c>
      <c r="CM34" s="292" t="str">
        <f t="shared" si="19"/>
        <v/>
      </c>
      <c r="CN34" s="294" t="str">
        <f>IF(ISNA(VLOOKUP($A34,Old_List_Price!$A$4:$BO$289,CN$2,FALSE)),"",VLOOKUP($A34,Old_List_Price!$A$4:$BO$289,CN$2,FALSE))</f>
        <v/>
      </c>
      <c r="CO34" s="294" t="str">
        <f>IF(ISNA(VLOOKUP($A34,Old_List_Price!$A$4:$BO$289,CO$2,FALSE)),"",VLOOKUP($A34,Old_List_Price!$A$4:$BO$289,CO$2,FALSE))</f>
        <v/>
      </c>
      <c r="CP34" s="294" t="str">
        <f>IF(ISNA(VLOOKUP($A34,Old_List_Price!$A$4:$BO$289,CP$2,FALSE)),"",VLOOKUP($A34,Old_List_Price!$A$4:$BO$289,CP$2,FALSE))</f>
        <v/>
      </c>
      <c r="CQ34" s="295" t="str">
        <f t="shared" si="20"/>
        <v/>
      </c>
      <c r="CR34" s="295" t="str">
        <f t="shared" si="21"/>
        <v/>
      </c>
      <c r="CS34" s="297" t="str">
        <f>IF(ISNA(VLOOKUP($A34,Old_List_Price!$A$4:$BO$289,CS$2,FALSE)),"",VLOOKUP($A34,Old_List_Price!$A$4:$BO$289,CS$2,FALSE))</f>
        <v/>
      </c>
      <c r="CT34" s="297" t="str">
        <f>IF(ISNA(VLOOKUP($A34,Old_List_Price!$A$4:$BO$289,CT$2,FALSE)),"",VLOOKUP($A34,Old_List_Price!$A$4:$BO$289,CT$2,FALSE))</f>
        <v/>
      </c>
      <c r="CU34" s="297" t="str">
        <f>IF(ISNA(VLOOKUP($A34,Old_List_Price!$A$4:$BO$289,CU$2,FALSE)),"",VLOOKUP($A34,Old_List_Price!$A$4:$BO$289,CU$2,FALSE))</f>
        <v/>
      </c>
      <c r="CV34" s="298" t="str">
        <f t="shared" si="22"/>
        <v/>
      </c>
      <c r="CW34" s="298" t="str">
        <f t="shared" si="23"/>
        <v/>
      </c>
      <c r="CX34" s="285" t="str">
        <f>IF(ISNA(VLOOKUP($A34,Old_List_Price!$A$4:$BO$289,CX$2,FALSE)),"",VLOOKUP($A34,Old_List_Price!$A$4:$BO$289,CX$2,FALSE))</f>
        <v/>
      </c>
      <c r="CY34" s="285" t="str">
        <f>IF(ISNA(VLOOKUP($A34,Old_List_Price!$A$4:$BO$289,CY$2,FALSE)),"",VLOOKUP($A34,Old_List_Price!$A$4:$BO$289,CY$2,FALSE))</f>
        <v/>
      </c>
      <c r="CZ34" s="285" t="str">
        <f>IF(ISNA(VLOOKUP($A34,Old_List_Price!$A$4:$BO$289,CZ$2,FALSE)),"",VLOOKUP($A34,Old_List_Price!$A$4:$BO$289,CZ$2,FALSE))</f>
        <v/>
      </c>
      <c r="DA34" s="287" t="str">
        <f t="shared" si="24"/>
        <v/>
      </c>
      <c r="DB34" s="333" t="str">
        <f t="shared" si="25"/>
        <v/>
      </c>
    </row>
    <row r="35" spans="1:106">
      <c r="A35" s="37" t="s">
        <v>307</v>
      </c>
      <c r="B35" s="37" t="s">
        <v>271</v>
      </c>
      <c r="C35" s="57">
        <f>VLOOKUP(LEFT($C$3,2)&amp;LEFT($A35,7),'CS8000-P13_Overview'!$B$14:$X$391,$C$2,0)</f>
        <v>0.21149999999999999</v>
      </c>
      <c r="D35" s="58">
        <f>E35*(1-'CS8000-P13_Overview'!$B$3)</f>
        <v>0.30561749999999999</v>
      </c>
      <c r="E35" s="58">
        <f>VLOOKUP(LEFT($E$3,2)&amp;LEFT($A35,7),'CS8000-P13_Overview'!$B$14:$X$391,$C$2,0)</f>
        <v>0.35954999999999998</v>
      </c>
      <c r="F35" s="59">
        <f>VLOOKUP(LEFT($F$3,2)&amp;LEFT($A35,7),'CS8000-P13_Overview'!$B$14:$X$391,$F$2,0)</f>
        <v>0.21149999999999999</v>
      </c>
      <c r="G35" s="59">
        <f>H35*(1-'CS8000-P13_Overview'!$B$3)</f>
        <v>0.30561749999999999</v>
      </c>
      <c r="H35" s="59">
        <f>VLOOKUP(LEFT($H$3,2)&amp;LEFT($A35,7),'CS8000-P13_Overview'!$B$14:$X$391,$F$2,0)</f>
        <v>0.35954999999999998</v>
      </c>
      <c r="I35" s="60">
        <f>VLOOKUP(LEFT($I$3,2)&amp;LEFT($A35,7),'CS8000-P13_Overview'!$B$14:$X$391,$I$2,0)</f>
        <v>1.4332</v>
      </c>
      <c r="J35" s="60">
        <f>K35*(1-'CS8000-P13_Overview'!$B$3)</f>
        <v>2.192796</v>
      </c>
      <c r="K35" s="60">
        <f>VLOOKUP(LEFT($K$3,2)&amp;LEFT($A35,7),'CS8000-P13_Overview'!$B$14:$X$391,$I$2,0)</f>
        <v>2.5797600000000003</v>
      </c>
      <c r="L35" s="61">
        <f>VLOOKUP(LEFT($L$3,2)&amp;LEFT($A35,7),'CS8000-P13_Overview'!$B$14:$X$391,$L$2,0)</f>
        <v>0.85809999999999997</v>
      </c>
      <c r="M35" s="61">
        <f>N35*(1-'CS8000-P13_Overview'!$B$3)</f>
        <v>1.3128929999999999</v>
      </c>
      <c r="N35" s="61">
        <f>VLOOKUP(LEFT($N$3,2)&amp;LEFT($A35,7),'CS8000-P13_Overview'!$B$14:$X$391,$L$2,0)</f>
        <v>1.5445799999999998</v>
      </c>
      <c r="O35" s="62">
        <f>VLOOKUP(LEFT($O$3,2)&amp;LEFT($A35,7),'CS8000-P13_Overview'!$B$14:$X$391,$O$2,0)</f>
        <v>1.0051000000000001</v>
      </c>
      <c r="P35" s="62">
        <f>Q35*(1-'CS8000-P13_Overview'!$B$3)</f>
        <v>1.6232365000000002</v>
      </c>
      <c r="Q35" s="62">
        <f>VLOOKUP(LEFT($Q$3,2)&amp;LEFT($A35,7),'CS8000-P13_Overview'!$B$14:$X$391,$O$2,0)</f>
        <v>1.9096900000000003</v>
      </c>
      <c r="R35" s="63">
        <f>VLOOKUP(LEFT($R$3,2)&amp;LEFT($A35,7),'CS8000-P13_Overview'!$B$14:$X$391,$R$2,0)</f>
        <v>1.0051000000000001</v>
      </c>
      <c r="S35" s="63">
        <f>T35*(1-'CS8000-P13_Overview'!$B$3)</f>
        <v>1.6232365000000002</v>
      </c>
      <c r="T35" s="63">
        <f>VLOOKUP(LEFT($T$3,2)&amp;LEFT($A35,7),'CS8000-P13_Overview'!$B$14:$X$391,$R$2,0)</f>
        <v>1.9096900000000003</v>
      </c>
      <c r="U35" s="59">
        <f>VLOOKUP(LEFT($U$3,2)&amp;LEFT($A35,7),'CS8000-P13_Overview'!$B$14:$X$391,$U$2,0)</f>
        <v>1.6665000000000001</v>
      </c>
      <c r="V35" s="59">
        <f>W35*(1-'CS8000-P13_Overview'!$B$3)</f>
        <v>2.8330500000000001</v>
      </c>
      <c r="W35" s="44">
        <f>VLOOKUP(LEFT($W$3,2)&amp;LEFT($A35,7),'CS8000-P13_Overview'!$B$14:$X$391,$U$2,0)</f>
        <v>3.3330000000000002</v>
      </c>
      <c r="X35" s="33" t="s">
        <v>856</v>
      </c>
      <c r="Y35" s="57">
        <f>VLOOKUP(LEFT($Y$3,2)&amp;LEFT($A35,7),'CS8000-P13_Overview'!$B$14:$X$391,$Y$2,0)</f>
        <v>3.3102</v>
      </c>
      <c r="Z35" s="58">
        <f>AA35*(1-'CS8000-P13_Overview'!$B$3)</f>
        <v>4.783239</v>
      </c>
      <c r="AA35" s="58">
        <f>VLOOKUP(LEFT($AA$3,2)&amp;LEFT($A35,7),'CS8000-P13_Overview'!$B$14:$X$391,$Y$2,0)</f>
        <v>5.6273400000000002</v>
      </c>
      <c r="AB35" s="59">
        <f>VLOOKUP(LEFT($AB$3,2)&amp;LEFT($A35,7),'CS8000-P13_Overview'!$B$14:$X$391,$AB$2,0)</f>
        <v>3.3102</v>
      </c>
      <c r="AC35" s="59">
        <f>AD35*(1-'CS8000-P13_Overview'!$B$3)</f>
        <v>4.783239</v>
      </c>
      <c r="AD35" s="59">
        <f>VLOOKUP(LEFT($AD$3,2)&amp;LEFT($A35,7),'CS8000-P13_Overview'!$B$14:$X$391,$AB$2,0)</f>
        <v>5.6273400000000002</v>
      </c>
      <c r="AE35" s="60">
        <f>VLOOKUP(LEFT($AE$3,2)&amp;LEFT($A35,7),'CS8000-P13_Overview'!$B$14:$X$391,$AE$2,0)</f>
        <v>4.5317999999999996</v>
      </c>
      <c r="AF35" s="60">
        <f>AG35*(1-'CS8000-P13_Overview'!$B$3)</f>
        <v>6.9336539999999998</v>
      </c>
      <c r="AG35" s="60">
        <f>VLOOKUP(LEFT($AG$3,2)&amp;LEFT($A35,7),'CS8000-P13_Overview'!$B$14:$X$391,$AE$2,0)</f>
        <v>8.1572399999999998</v>
      </c>
      <c r="AH35" s="61">
        <f>VLOOKUP(LEFT($AH$3,2)&amp;LEFT($A35,7),'CS8000-P13_Overview'!$B$14:$X$391,$AH$2,0)</f>
        <v>3.9567000000000001</v>
      </c>
      <c r="AI35" s="61">
        <f>AJ35*(1-'CS8000-P13_Overview'!$B$3)</f>
        <v>6.0537510000000001</v>
      </c>
      <c r="AJ35" s="61">
        <f>VLOOKUP(LEFT($AJ$3,2)&amp;LEFT($A35,7),'CS8000-P13_Overview'!$B$14:$X$391,$AH$2,0)</f>
        <v>7.1220600000000003</v>
      </c>
      <c r="AK35" s="62">
        <f>VLOOKUP(LEFT($AK$3,2)&amp;LEFT($A35,7),'CS8000-P13_Overview'!$B$14:$X$391,$AK$2,0)</f>
        <v>4.1036999999999999</v>
      </c>
      <c r="AL35" s="62">
        <f>AM35*(1-'CS8000-P13_Overview'!$B$3)</f>
        <v>6.6274754999999992</v>
      </c>
      <c r="AM35" s="62">
        <f>VLOOKUP(LEFT($AM$3,2)&amp;LEFT($A35,7),'CS8000-P13_Overview'!$B$14:$X$391,$AK$2,0)</f>
        <v>7.7970299999999995</v>
      </c>
      <c r="AN35" s="63">
        <f>VLOOKUP(LEFT($AN$3,2)&amp;LEFT($A35,7),'CS8000-P13_Overview'!$B$14:$X$391,$AN$2,0)</f>
        <v>4.1036999999999999</v>
      </c>
      <c r="AO35" s="63">
        <f>AP35*(1-'CS8000-P13_Overview'!$B$3)</f>
        <v>6.6274754999999992</v>
      </c>
      <c r="AP35" s="63">
        <f>VLOOKUP(LEFT($AP$3,2)&amp;LEFT($A35,7),'CS8000-P13_Overview'!$B$14:$X$391,$AN$2,0)</f>
        <v>7.7970299999999995</v>
      </c>
      <c r="AQ35" s="59">
        <f>VLOOKUP(LEFT($AQ$3,2)&amp;LEFT($A35,7),'CS8000-P13_Overview'!$B$14:$X$391,$AQ$2,0)</f>
        <v>4.7652000000000001</v>
      </c>
      <c r="AR35" s="59">
        <f>AS35*(1-'CS8000-P13_Overview'!$B$3)</f>
        <v>8.1008399999999998</v>
      </c>
      <c r="AS35" s="44">
        <f>VLOOKUP(LEFT($AS$3,2)&amp;LEFT($A35,7),'CS8000-P13_Overview'!$B$14:$X$391,$AQ$2,0)</f>
        <v>9.5304000000000002</v>
      </c>
      <c r="AU35" s="203"/>
      <c r="AV35" s="211"/>
      <c r="AW35" s="211"/>
      <c r="AX35" s="212"/>
      <c r="AY35" s="212"/>
      <c r="AZ35" s="212"/>
      <c r="BA35" s="213"/>
      <c r="BB35" s="213"/>
      <c r="BC35" s="213"/>
      <c r="BD35" s="214"/>
      <c r="BE35" s="214"/>
      <c r="BF35" s="214"/>
      <c r="BG35" s="215"/>
      <c r="BH35" s="215"/>
      <c r="BI35" s="215"/>
      <c r="BJ35" s="216"/>
      <c r="BK35" s="216"/>
      <c r="BL35" s="216"/>
      <c r="BM35" s="212"/>
      <c r="BN35" s="212"/>
      <c r="BO35" s="202"/>
      <c r="BQ35" s="274"/>
      <c r="BR35" s="275"/>
      <c r="BS35" s="276"/>
      <c r="BT35" s="282"/>
      <c r="BU35" s="282"/>
      <c r="BV35" s="282"/>
      <c r="BW35" s="284"/>
      <c r="BX35" s="284"/>
      <c r="BY35" s="285" t="str">
        <f>IF(ISNA(VLOOKUP($A35,Old_List_Price!$A$4:$BO$289,BY$2,FALSE)),"",VLOOKUP($A35,Old_List_Price!$A$4:$BO$289,BY$2,FALSE))</f>
        <v/>
      </c>
      <c r="BZ35" s="285" t="str">
        <f>IF(ISNA(VLOOKUP($A35,Old_List_Price!$A$4:$BO$289,BZ$2,FALSE)),"",VLOOKUP($A35,Old_List_Price!$A$4:$BO$289,BZ$2,FALSE))</f>
        <v/>
      </c>
      <c r="CA35" s="285" t="str">
        <f>IF(ISNA(VLOOKUP($A35,Old_List_Price!$A$4:$BO$289,CA$2,FALSE)),"",VLOOKUP($A35,Old_List_Price!$A$4:$BO$289,CA$2,FALSE))</f>
        <v/>
      </c>
      <c r="CB35" s="287" t="str">
        <f t="shared" si="38"/>
        <v/>
      </c>
      <c r="CC35" s="287" t="str">
        <f t="shared" si="39"/>
        <v/>
      </c>
      <c r="CD35" s="288" t="str">
        <f>IF(ISNA(VLOOKUP($A35,Old_List_Price!$A$4:$BO$289,CD$2,FALSE)),"",VLOOKUP($A35,Old_List_Price!$A$4:$BO$289,CD$2,FALSE))</f>
        <v/>
      </c>
      <c r="CE35" s="288" t="str">
        <f>IF(ISNA(VLOOKUP($A35,Old_List_Price!$A$4:$BO$289,CE$2,FALSE)),"",VLOOKUP($A35,Old_List_Price!$A$4:$BO$289,CE$2,FALSE))</f>
        <v/>
      </c>
      <c r="CF35" s="288" t="str">
        <f>IF(ISNA(VLOOKUP($A35,Old_List_Price!$A$4:$BO$289,CF$2,FALSE)),"",VLOOKUP($A35,Old_List_Price!$A$4:$BO$289,CF$2,FALSE))</f>
        <v/>
      </c>
      <c r="CG35" s="289" t="str">
        <f t="shared" si="6"/>
        <v/>
      </c>
      <c r="CH35" s="289" t="str">
        <f t="shared" si="7"/>
        <v/>
      </c>
      <c r="CI35" s="291" t="str">
        <f>IF(ISNA(VLOOKUP($A35,Old_List_Price!$A$4:$BO$289,CI$2,FALSE)),"",VLOOKUP($A35,Old_List_Price!$A$4:$BO$289,CI$2,FALSE))</f>
        <v/>
      </c>
      <c r="CJ35" s="291" t="str">
        <f>IF(ISNA(VLOOKUP($A35,Old_List_Price!$A$4:$BO$289,CJ$2,FALSE)),"",VLOOKUP($A35,Old_List_Price!$A$4:$BO$289,CJ$2,FALSE))</f>
        <v/>
      </c>
      <c r="CK35" s="291" t="str">
        <f>IF(ISNA(VLOOKUP($A35,Old_List_Price!$A$4:$BO$289,CK$2,FALSE)),"",VLOOKUP($A35,Old_List_Price!$A$4:$BO$289,CK$2,FALSE))</f>
        <v/>
      </c>
      <c r="CL35" s="292" t="str">
        <f t="shared" si="18"/>
        <v/>
      </c>
      <c r="CM35" s="292" t="str">
        <f t="shared" si="19"/>
        <v/>
      </c>
      <c r="CN35" s="294" t="str">
        <f>IF(ISNA(VLOOKUP($A35,Old_List_Price!$A$4:$BO$289,CN$2,FALSE)),"",VLOOKUP($A35,Old_List_Price!$A$4:$BO$289,CN$2,FALSE))</f>
        <v/>
      </c>
      <c r="CO35" s="294" t="str">
        <f>IF(ISNA(VLOOKUP($A35,Old_List_Price!$A$4:$BO$289,CO$2,FALSE)),"",VLOOKUP($A35,Old_List_Price!$A$4:$BO$289,CO$2,FALSE))</f>
        <v/>
      </c>
      <c r="CP35" s="294" t="str">
        <f>IF(ISNA(VLOOKUP($A35,Old_List_Price!$A$4:$BO$289,CP$2,FALSE)),"",VLOOKUP($A35,Old_List_Price!$A$4:$BO$289,CP$2,FALSE))</f>
        <v/>
      </c>
      <c r="CQ35" s="295" t="str">
        <f t="shared" si="20"/>
        <v/>
      </c>
      <c r="CR35" s="295" t="str">
        <f t="shared" si="21"/>
        <v/>
      </c>
      <c r="CS35" s="297" t="str">
        <f>IF(ISNA(VLOOKUP($A35,Old_List_Price!$A$4:$BO$289,CS$2,FALSE)),"",VLOOKUP($A35,Old_List_Price!$A$4:$BO$289,CS$2,FALSE))</f>
        <v/>
      </c>
      <c r="CT35" s="297" t="str">
        <f>IF(ISNA(VLOOKUP($A35,Old_List_Price!$A$4:$BO$289,CT$2,FALSE)),"",VLOOKUP($A35,Old_List_Price!$A$4:$BO$289,CT$2,FALSE))</f>
        <v/>
      </c>
      <c r="CU35" s="297" t="str">
        <f>IF(ISNA(VLOOKUP($A35,Old_List_Price!$A$4:$BO$289,CU$2,FALSE)),"",VLOOKUP($A35,Old_List_Price!$A$4:$BO$289,CU$2,FALSE))</f>
        <v/>
      </c>
      <c r="CV35" s="298" t="str">
        <f t="shared" si="22"/>
        <v/>
      </c>
      <c r="CW35" s="298" t="str">
        <f t="shared" si="23"/>
        <v/>
      </c>
      <c r="CX35" s="285" t="str">
        <f>IF(ISNA(VLOOKUP($A35,Old_List_Price!$A$4:$BO$289,CX$2,FALSE)),"",VLOOKUP($A35,Old_List_Price!$A$4:$BO$289,CX$2,FALSE))</f>
        <v/>
      </c>
      <c r="CY35" s="285" t="str">
        <f>IF(ISNA(VLOOKUP($A35,Old_List_Price!$A$4:$BO$289,CY$2,FALSE)),"",VLOOKUP($A35,Old_List_Price!$A$4:$BO$289,CY$2,FALSE))</f>
        <v/>
      </c>
      <c r="CZ35" s="285" t="str">
        <f>IF(ISNA(VLOOKUP($A35,Old_List_Price!$A$4:$BO$289,CZ$2,FALSE)),"",VLOOKUP($A35,Old_List_Price!$A$4:$BO$289,CZ$2,FALSE))</f>
        <v/>
      </c>
      <c r="DA35" s="287" t="str">
        <f t="shared" si="24"/>
        <v/>
      </c>
      <c r="DB35" s="333" t="str">
        <f t="shared" si="25"/>
        <v/>
      </c>
    </row>
    <row r="36" spans="1:106">
      <c r="A36" s="37" t="s">
        <v>308</v>
      </c>
      <c r="B36" s="37" t="s">
        <v>273</v>
      </c>
      <c r="C36" s="57">
        <f>VLOOKUP(LEFT($C$3,2)&amp;LEFT($A36,7),'CS8000-P13_Overview'!$B$14:$X$391,$C$2,0)</f>
        <v>0.21149999999999999</v>
      </c>
      <c r="D36" s="58">
        <f>E36*(1-'CS8000-P13_Overview'!$B$3)</f>
        <v>0.30561749999999999</v>
      </c>
      <c r="E36" s="58">
        <f>VLOOKUP(LEFT($E$3,2)&amp;LEFT($A36,7),'CS8000-P13_Overview'!$B$14:$X$391,$C$2,0)</f>
        <v>0.35954999999999998</v>
      </c>
      <c r="F36" s="59">
        <f>VLOOKUP(LEFT($F$3,2)&amp;LEFT($A36,7),'CS8000-P13_Overview'!$B$14:$X$391,$F$2,0)</f>
        <v>0.21149999999999999</v>
      </c>
      <c r="G36" s="59">
        <f>H36*(1-'CS8000-P13_Overview'!$B$3)</f>
        <v>0.30561749999999999</v>
      </c>
      <c r="H36" s="59">
        <f>VLOOKUP(LEFT($H$3,2)&amp;LEFT($A36,7),'CS8000-P13_Overview'!$B$14:$X$391,$F$2,0)</f>
        <v>0.35954999999999998</v>
      </c>
      <c r="I36" s="60">
        <f>VLOOKUP(LEFT($I$3,2)&amp;LEFT($A36,7),'CS8000-P13_Overview'!$B$14:$X$391,$I$2,0)</f>
        <v>1.4332</v>
      </c>
      <c r="J36" s="60">
        <f>K36*(1-'CS8000-P13_Overview'!$B$3)</f>
        <v>2.192796</v>
      </c>
      <c r="K36" s="60">
        <f>VLOOKUP(LEFT($K$3,2)&amp;LEFT($A36,7),'CS8000-P13_Overview'!$B$14:$X$391,$I$2,0)</f>
        <v>2.5797600000000003</v>
      </c>
      <c r="L36" s="61">
        <f>VLOOKUP(LEFT($L$3,2)&amp;LEFT($A36,7),'CS8000-P13_Overview'!$B$14:$X$391,$L$2,0)</f>
        <v>0.85809999999999997</v>
      </c>
      <c r="M36" s="61">
        <f>N36*(1-'CS8000-P13_Overview'!$B$3)</f>
        <v>1.3128929999999999</v>
      </c>
      <c r="N36" s="61">
        <f>VLOOKUP(LEFT($N$3,2)&amp;LEFT($A36,7),'CS8000-P13_Overview'!$B$14:$X$391,$L$2,0)</f>
        <v>1.5445799999999998</v>
      </c>
      <c r="O36" s="62">
        <f>VLOOKUP(LEFT($O$3,2)&amp;LEFT($A36,7),'CS8000-P13_Overview'!$B$14:$X$391,$O$2,0)</f>
        <v>1.0051000000000001</v>
      </c>
      <c r="P36" s="62">
        <f>Q36*(1-'CS8000-P13_Overview'!$B$3)</f>
        <v>1.6232365000000002</v>
      </c>
      <c r="Q36" s="62">
        <f>VLOOKUP(LEFT($Q$3,2)&amp;LEFT($A36,7),'CS8000-P13_Overview'!$B$14:$X$391,$O$2,0)</f>
        <v>1.9096900000000003</v>
      </c>
      <c r="R36" s="63">
        <f>VLOOKUP(LEFT($R$3,2)&amp;LEFT($A36,7),'CS8000-P13_Overview'!$B$14:$X$391,$R$2,0)</f>
        <v>1.0051000000000001</v>
      </c>
      <c r="S36" s="63">
        <f>T36*(1-'CS8000-P13_Overview'!$B$3)</f>
        <v>1.6232365000000002</v>
      </c>
      <c r="T36" s="63">
        <f>VLOOKUP(LEFT($T$3,2)&amp;LEFT($A36,7),'CS8000-P13_Overview'!$B$14:$X$391,$R$2,0)</f>
        <v>1.9096900000000003</v>
      </c>
      <c r="U36" s="59">
        <f>VLOOKUP(LEFT($U$3,2)&amp;LEFT($A36,7),'CS8000-P13_Overview'!$B$14:$X$391,$U$2,0)</f>
        <v>1.6665000000000001</v>
      </c>
      <c r="V36" s="59">
        <f>W36*(1-'CS8000-P13_Overview'!$B$3)</f>
        <v>2.8330500000000001</v>
      </c>
      <c r="W36" s="44">
        <f>VLOOKUP(LEFT($W$3,2)&amp;LEFT($A36,7),'CS8000-P13_Overview'!$B$14:$X$391,$U$2,0)</f>
        <v>3.3330000000000002</v>
      </c>
      <c r="X36" s="33" t="s">
        <v>856</v>
      </c>
      <c r="Y36" s="57">
        <f>VLOOKUP(LEFT($Y$3,2)&amp;LEFT($A36,7),'CS8000-P13_Overview'!$B$14:$X$391,$Y$2,0)</f>
        <v>3.3102</v>
      </c>
      <c r="Z36" s="58">
        <f>AA36*(1-'CS8000-P13_Overview'!$B$3)</f>
        <v>4.783239</v>
      </c>
      <c r="AA36" s="58">
        <f>VLOOKUP(LEFT($AA$3,2)&amp;LEFT($A36,7),'CS8000-P13_Overview'!$B$14:$X$391,$Y$2,0)</f>
        <v>5.6273400000000002</v>
      </c>
      <c r="AB36" s="59">
        <f>VLOOKUP(LEFT($AB$3,2)&amp;LEFT($A36,7),'CS8000-P13_Overview'!$B$14:$X$391,$AB$2,0)</f>
        <v>3.3102</v>
      </c>
      <c r="AC36" s="59">
        <f>AD36*(1-'CS8000-P13_Overview'!$B$3)</f>
        <v>4.783239</v>
      </c>
      <c r="AD36" s="59">
        <f>VLOOKUP(LEFT($AD$3,2)&amp;LEFT($A36,7),'CS8000-P13_Overview'!$B$14:$X$391,$AB$2,0)</f>
        <v>5.6273400000000002</v>
      </c>
      <c r="AE36" s="60">
        <f>VLOOKUP(LEFT($AE$3,2)&amp;LEFT($A36,7),'CS8000-P13_Overview'!$B$14:$X$391,$AE$2,0)</f>
        <v>4.5317999999999996</v>
      </c>
      <c r="AF36" s="60">
        <f>AG36*(1-'CS8000-P13_Overview'!$B$3)</f>
        <v>6.9336539999999998</v>
      </c>
      <c r="AG36" s="60">
        <f>VLOOKUP(LEFT($AG$3,2)&amp;LEFT($A36,7),'CS8000-P13_Overview'!$B$14:$X$391,$AE$2,0)</f>
        <v>8.1572399999999998</v>
      </c>
      <c r="AH36" s="61">
        <f>VLOOKUP(LEFT($AH$3,2)&amp;LEFT($A36,7),'CS8000-P13_Overview'!$B$14:$X$391,$AH$2,0)</f>
        <v>3.9567000000000001</v>
      </c>
      <c r="AI36" s="61">
        <f>AJ36*(1-'CS8000-P13_Overview'!$B$3)</f>
        <v>6.0537510000000001</v>
      </c>
      <c r="AJ36" s="61">
        <f>VLOOKUP(LEFT($AJ$3,2)&amp;LEFT($A36,7),'CS8000-P13_Overview'!$B$14:$X$391,$AH$2,0)</f>
        <v>7.1220600000000003</v>
      </c>
      <c r="AK36" s="62">
        <f>VLOOKUP(LEFT($AK$3,2)&amp;LEFT($A36,7),'CS8000-P13_Overview'!$B$14:$X$391,$AK$2,0)</f>
        <v>4.1036999999999999</v>
      </c>
      <c r="AL36" s="62">
        <f>AM36*(1-'CS8000-P13_Overview'!$B$3)</f>
        <v>6.6274754999999992</v>
      </c>
      <c r="AM36" s="62">
        <f>VLOOKUP(LEFT($AM$3,2)&amp;LEFT($A36,7),'CS8000-P13_Overview'!$B$14:$X$391,$AK$2,0)</f>
        <v>7.7970299999999995</v>
      </c>
      <c r="AN36" s="63">
        <f>VLOOKUP(LEFT($AN$3,2)&amp;LEFT($A36,7),'CS8000-P13_Overview'!$B$14:$X$391,$AN$2,0)</f>
        <v>4.1036999999999999</v>
      </c>
      <c r="AO36" s="63">
        <f>AP36*(1-'CS8000-P13_Overview'!$B$3)</f>
        <v>6.6274754999999992</v>
      </c>
      <c r="AP36" s="63">
        <f>VLOOKUP(LEFT($AP$3,2)&amp;LEFT($A36,7),'CS8000-P13_Overview'!$B$14:$X$391,$AN$2,0)</f>
        <v>7.7970299999999995</v>
      </c>
      <c r="AQ36" s="59">
        <f>VLOOKUP(LEFT($AQ$3,2)&amp;LEFT($A36,7),'CS8000-P13_Overview'!$B$14:$X$391,$AQ$2,0)</f>
        <v>4.7652000000000001</v>
      </c>
      <c r="AR36" s="59">
        <f>AS36*(1-'CS8000-P13_Overview'!$B$3)</f>
        <v>8.1008399999999998</v>
      </c>
      <c r="AS36" s="44">
        <f>VLOOKUP(LEFT($AS$3,2)&amp;LEFT($A36,7),'CS8000-P13_Overview'!$B$14:$X$391,$AQ$2,0)</f>
        <v>9.5304000000000002</v>
      </c>
      <c r="AU36" s="203"/>
      <c r="AV36" s="211"/>
      <c r="AW36" s="211"/>
      <c r="AX36" s="212"/>
      <c r="AY36" s="212"/>
      <c r="AZ36" s="212"/>
      <c r="BA36" s="213"/>
      <c r="BB36" s="213"/>
      <c r="BC36" s="213"/>
      <c r="BD36" s="214"/>
      <c r="BE36" s="214"/>
      <c r="BF36" s="214"/>
      <c r="BG36" s="215"/>
      <c r="BH36" s="215"/>
      <c r="BI36" s="215"/>
      <c r="BJ36" s="216"/>
      <c r="BK36" s="216"/>
      <c r="BL36" s="216"/>
      <c r="BM36" s="212"/>
      <c r="BN36" s="212"/>
      <c r="BO36" s="202"/>
      <c r="BQ36" s="274"/>
      <c r="BR36" s="275"/>
      <c r="BS36" s="276"/>
      <c r="BT36" s="282"/>
      <c r="BU36" s="282"/>
      <c r="BV36" s="282"/>
      <c r="BW36" s="284"/>
      <c r="BX36" s="284"/>
      <c r="BY36" s="285" t="str">
        <f>IF(ISNA(VLOOKUP($A36,Old_List_Price!$A$4:$BO$289,BY$2,FALSE)),"",VLOOKUP($A36,Old_List_Price!$A$4:$BO$289,BY$2,FALSE))</f>
        <v/>
      </c>
      <c r="BZ36" s="285" t="str">
        <f>IF(ISNA(VLOOKUP($A36,Old_List_Price!$A$4:$BO$289,BZ$2,FALSE)),"",VLOOKUP($A36,Old_List_Price!$A$4:$BO$289,BZ$2,FALSE))</f>
        <v/>
      </c>
      <c r="CA36" s="285" t="str">
        <f>IF(ISNA(VLOOKUP($A36,Old_List_Price!$A$4:$BO$289,CA$2,FALSE)),"",VLOOKUP($A36,Old_List_Price!$A$4:$BO$289,CA$2,FALSE))</f>
        <v/>
      </c>
      <c r="CB36" s="287" t="str">
        <f t="shared" si="38"/>
        <v/>
      </c>
      <c r="CC36" s="287" t="str">
        <f t="shared" si="39"/>
        <v/>
      </c>
      <c r="CD36" s="288" t="str">
        <f>IF(ISNA(VLOOKUP($A36,Old_List_Price!$A$4:$BO$289,CD$2,FALSE)),"",VLOOKUP($A36,Old_List_Price!$A$4:$BO$289,CD$2,FALSE))</f>
        <v/>
      </c>
      <c r="CE36" s="288" t="str">
        <f>IF(ISNA(VLOOKUP($A36,Old_List_Price!$A$4:$BO$289,CE$2,FALSE)),"",VLOOKUP($A36,Old_List_Price!$A$4:$BO$289,CE$2,FALSE))</f>
        <v/>
      </c>
      <c r="CF36" s="288" t="str">
        <f>IF(ISNA(VLOOKUP($A36,Old_List_Price!$A$4:$BO$289,CF$2,FALSE)),"",VLOOKUP($A36,Old_List_Price!$A$4:$BO$289,CF$2,FALSE))</f>
        <v/>
      </c>
      <c r="CG36" s="289" t="str">
        <f t="shared" si="6"/>
        <v/>
      </c>
      <c r="CH36" s="289" t="str">
        <f t="shared" si="7"/>
        <v/>
      </c>
      <c r="CI36" s="291" t="str">
        <f>IF(ISNA(VLOOKUP($A36,Old_List_Price!$A$4:$BO$289,CI$2,FALSE)),"",VLOOKUP($A36,Old_List_Price!$A$4:$BO$289,CI$2,FALSE))</f>
        <v/>
      </c>
      <c r="CJ36" s="291" t="str">
        <f>IF(ISNA(VLOOKUP($A36,Old_List_Price!$A$4:$BO$289,CJ$2,FALSE)),"",VLOOKUP($A36,Old_List_Price!$A$4:$BO$289,CJ$2,FALSE))</f>
        <v/>
      </c>
      <c r="CK36" s="291" t="str">
        <f>IF(ISNA(VLOOKUP($A36,Old_List_Price!$A$4:$BO$289,CK$2,FALSE)),"",VLOOKUP($A36,Old_List_Price!$A$4:$BO$289,CK$2,FALSE))</f>
        <v/>
      </c>
      <c r="CL36" s="292" t="str">
        <f t="shared" si="18"/>
        <v/>
      </c>
      <c r="CM36" s="292" t="str">
        <f t="shared" si="19"/>
        <v/>
      </c>
      <c r="CN36" s="294" t="str">
        <f>IF(ISNA(VLOOKUP($A36,Old_List_Price!$A$4:$BO$289,CN$2,FALSE)),"",VLOOKUP($A36,Old_List_Price!$A$4:$BO$289,CN$2,FALSE))</f>
        <v/>
      </c>
      <c r="CO36" s="294" t="str">
        <f>IF(ISNA(VLOOKUP($A36,Old_List_Price!$A$4:$BO$289,CO$2,FALSE)),"",VLOOKUP($A36,Old_List_Price!$A$4:$BO$289,CO$2,FALSE))</f>
        <v/>
      </c>
      <c r="CP36" s="294" t="str">
        <f>IF(ISNA(VLOOKUP($A36,Old_List_Price!$A$4:$BO$289,CP$2,FALSE)),"",VLOOKUP($A36,Old_List_Price!$A$4:$BO$289,CP$2,FALSE))</f>
        <v/>
      </c>
      <c r="CQ36" s="295" t="str">
        <f t="shared" si="20"/>
        <v/>
      </c>
      <c r="CR36" s="295" t="str">
        <f t="shared" si="21"/>
        <v/>
      </c>
      <c r="CS36" s="297" t="str">
        <f>IF(ISNA(VLOOKUP($A36,Old_List_Price!$A$4:$BO$289,CS$2,FALSE)),"",VLOOKUP($A36,Old_List_Price!$A$4:$BO$289,CS$2,FALSE))</f>
        <v/>
      </c>
      <c r="CT36" s="297" t="str">
        <f>IF(ISNA(VLOOKUP($A36,Old_List_Price!$A$4:$BO$289,CT$2,FALSE)),"",VLOOKUP($A36,Old_List_Price!$A$4:$BO$289,CT$2,FALSE))</f>
        <v/>
      </c>
      <c r="CU36" s="297" t="str">
        <f>IF(ISNA(VLOOKUP($A36,Old_List_Price!$A$4:$BO$289,CU$2,FALSE)),"",VLOOKUP($A36,Old_List_Price!$A$4:$BO$289,CU$2,FALSE))</f>
        <v/>
      </c>
      <c r="CV36" s="298" t="str">
        <f t="shared" si="22"/>
        <v/>
      </c>
      <c r="CW36" s="298" t="str">
        <f t="shared" si="23"/>
        <v/>
      </c>
      <c r="CX36" s="285" t="str">
        <f>IF(ISNA(VLOOKUP($A36,Old_List_Price!$A$4:$BO$289,CX$2,FALSE)),"",VLOOKUP($A36,Old_List_Price!$A$4:$BO$289,CX$2,FALSE))</f>
        <v/>
      </c>
      <c r="CY36" s="285" t="str">
        <f>IF(ISNA(VLOOKUP($A36,Old_List_Price!$A$4:$BO$289,CY$2,FALSE)),"",VLOOKUP($A36,Old_List_Price!$A$4:$BO$289,CY$2,FALSE))</f>
        <v/>
      </c>
      <c r="CZ36" s="285" t="str">
        <f>IF(ISNA(VLOOKUP($A36,Old_List_Price!$A$4:$BO$289,CZ$2,FALSE)),"",VLOOKUP($A36,Old_List_Price!$A$4:$BO$289,CZ$2,FALSE))</f>
        <v/>
      </c>
      <c r="DA36" s="287" t="str">
        <f t="shared" si="24"/>
        <v/>
      </c>
      <c r="DB36" s="333" t="str">
        <f t="shared" si="25"/>
        <v/>
      </c>
    </row>
    <row r="37" spans="1:106">
      <c r="A37" s="37" t="s">
        <v>309</v>
      </c>
      <c r="B37" s="37" t="s">
        <v>275</v>
      </c>
      <c r="C37" s="57">
        <f>VLOOKUP(LEFT($C$3,2)&amp;LEFT($A37,7),'CS8000-P13_Overview'!$B$14:$X$391,$C$2,0)</f>
        <v>0.21149999999999999</v>
      </c>
      <c r="D37" s="58">
        <f>E37*(1-'CS8000-P13_Overview'!$B$3)</f>
        <v>0.30561749999999999</v>
      </c>
      <c r="E37" s="58">
        <f>VLOOKUP(LEFT($E$3,2)&amp;LEFT($A37,7),'CS8000-P13_Overview'!$B$14:$X$391,$C$2,0)</f>
        <v>0.35954999999999998</v>
      </c>
      <c r="F37" s="59">
        <f>VLOOKUP(LEFT($F$3,2)&amp;LEFT($A37,7),'CS8000-P13_Overview'!$B$14:$X$391,$F$2,0)</f>
        <v>0.21149999999999999</v>
      </c>
      <c r="G37" s="59">
        <f>H37*(1-'CS8000-P13_Overview'!$B$3)</f>
        <v>0.30561749999999999</v>
      </c>
      <c r="H37" s="59">
        <f>VLOOKUP(LEFT($H$3,2)&amp;LEFT($A37,7),'CS8000-P13_Overview'!$B$14:$X$391,$F$2,0)</f>
        <v>0.35954999999999998</v>
      </c>
      <c r="I37" s="60">
        <f>VLOOKUP(LEFT($I$3,2)&amp;LEFT($A37,7),'CS8000-P13_Overview'!$B$14:$X$391,$I$2,0)</f>
        <v>1.4332</v>
      </c>
      <c r="J37" s="60">
        <f>K37*(1-'CS8000-P13_Overview'!$B$3)</f>
        <v>2.192796</v>
      </c>
      <c r="K37" s="60">
        <f>VLOOKUP(LEFT($K$3,2)&amp;LEFT($A37,7),'CS8000-P13_Overview'!$B$14:$X$391,$I$2,0)</f>
        <v>2.5797600000000003</v>
      </c>
      <c r="L37" s="61">
        <f>VLOOKUP(LEFT($L$3,2)&amp;LEFT($A37,7),'CS8000-P13_Overview'!$B$14:$X$391,$L$2,0)</f>
        <v>0.85809999999999997</v>
      </c>
      <c r="M37" s="61">
        <f>N37*(1-'CS8000-P13_Overview'!$B$3)</f>
        <v>1.3128929999999999</v>
      </c>
      <c r="N37" s="61">
        <f>VLOOKUP(LEFT($N$3,2)&amp;LEFT($A37,7),'CS8000-P13_Overview'!$B$14:$X$391,$L$2,0)</f>
        <v>1.5445799999999998</v>
      </c>
      <c r="O37" s="62">
        <f>VLOOKUP(LEFT($O$3,2)&amp;LEFT($A37,7),'CS8000-P13_Overview'!$B$14:$X$391,$O$2,0)</f>
        <v>1.0051000000000001</v>
      </c>
      <c r="P37" s="62">
        <f>Q37*(1-'CS8000-P13_Overview'!$B$3)</f>
        <v>1.6232365000000002</v>
      </c>
      <c r="Q37" s="62">
        <f>VLOOKUP(LEFT($Q$3,2)&amp;LEFT($A37,7),'CS8000-P13_Overview'!$B$14:$X$391,$O$2,0)</f>
        <v>1.9096900000000003</v>
      </c>
      <c r="R37" s="63">
        <f>VLOOKUP(LEFT($R$3,2)&amp;LEFT($A37,7),'CS8000-P13_Overview'!$B$14:$X$391,$R$2,0)</f>
        <v>1.0051000000000001</v>
      </c>
      <c r="S37" s="63">
        <f>T37*(1-'CS8000-P13_Overview'!$B$3)</f>
        <v>1.6232365000000002</v>
      </c>
      <c r="T37" s="63">
        <f>VLOOKUP(LEFT($T$3,2)&amp;LEFT($A37,7),'CS8000-P13_Overview'!$B$14:$X$391,$R$2,0)</f>
        <v>1.9096900000000003</v>
      </c>
      <c r="U37" s="59">
        <f>VLOOKUP(LEFT($U$3,2)&amp;LEFT($A37,7),'CS8000-P13_Overview'!$B$14:$X$391,$U$2,0)</f>
        <v>1.6665000000000001</v>
      </c>
      <c r="V37" s="59">
        <f>W37*(1-'CS8000-P13_Overview'!$B$3)</f>
        <v>2.8330500000000001</v>
      </c>
      <c r="W37" s="44">
        <f>VLOOKUP(LEFT($W$3,2)&amp;LEFT($A37,7),'CS8000-P13_Overview'!$B$14:$X$391,$U$2,0)</f>
        <v>3.3330000000000002</v>
      </c>
      <c r="X37" s="33" t="s">
        <v>856</v>
      </c>
      <c r="Y37" s="57">
        <f>VLOOKUP(LEFT($Y$3,2)&amp;LEFT($A37,7),'CS8000-P13_Overview'!$B$14:$X$391,$Y$2,0)</f>
        <v>3.3102</v>
      </c>
      <c r="Z37" s="58">
        <f>AA37*(1-'CS8000-P13_Overview'!$B$3)</f>
        <v>4.783239</v>
      </c>
      <c r="AA37" s="58">
        <f>VLOOKUP(LEFT($AA$3,2)&amp;LEFT($A37,7),'CS8000-P13_Overview'!$B$14:$X$391,$Y$2,0)</f>
        <v>5.6273400000000002</v>
      </c>
      <c r="AB37" s="59">
        <f>VLOOKUP(LEFT($AB$3,2)&amp;LEFT($A37,7),'CS8000-P13_Overview'!$B$14:$X$391,$AB$2,0)</f>
        <v>3.3102</v>
      </c>
      <c r="AC37" s="59">
        <f>AD37*(1-'CS8000-P13_Overview'!$B$3)</f>
        <v>4.783239</v>
      </c>
      <c r="AD37" s="59">
        <f>VLOOKUP(LEFT($AD$3,2)&amp;LEFT($A37,7),'CS8000-P13_Overview'!$B$14:$X$391,$AB$2,0)</f>
        <v>5.6273400000000002</v>
      </c>
      <c r="AE37" s="60">
        <f>VLOOKUP(LEFT($AE$3,2)&amp;LEFT($A37,7),'CS8000-P13_Overview'!$B$14:$X$391,$AE$2,0)</f>
        <v>4.5317999999999996</v>
      </c>
      <c r="AF37" s="60">
        <f>AG37*(1-'CS8000-P13_Overview'!$B$3)</f>
        <v>6.9336539999999998</v>
      </c>
      <c r="AG37" s="60">
        <f>VLOOKUP(LEFT($AG$3,2)&amp;LEFT($A37,7),'CS8000-P13_Overview'!$B$14:$X$391,$AE$2,0)</f>
        <v>8.1572399999999998</v>
      </c>
      <c r="AH37" s="61">
        <f>VLOOKUP(LEFT($AH$3,2)&amp;LEFT($A37,7),'CS8000-P13_Overview'!$B$14:$X$391,$AH$2,0)</f>
        <v>3.9567000000000001</v>
      </c>
      <c r="AI37" s="61">
        <f>AJ37*(1-'CS8000-P13_Overview'!$B$3)</f>
        <v>6.0537510000000001</v>
      </c>
      <c r="AJ37" s="61">
        <f>VLOOKUP(LEFT($AJ$3,2)&amp;LEFT($A37,7),'CS8000-P13_Overview'!$B$14:$X$391,$AH$2,0)</f>
        <v>7.1220600000000003</v>
      </c>
      <c r="AK37" s="62">
        <f>VLOOKUP(LEFT($AK$3,2)&amp;LEFT($A37,7),'CS8000-P13_Overview'!$B$14:$X$391,$AK$2,0)</f>
        <v>4.1036999999999999</v>
      </c>
      <c r="AL37" s="62">
        <f>AM37*(1-'CS8000-P13_Overview'!$B$3)</f>
        <v>6.6274754999999992</v>
      </c>
      <c r="AM37" s="62">
        <f>VLOOKUP(LEFT($AM$3,2)&amp;LEFT($A37,7),'CS8000-P13_Overview'!$B$14:$X$391,$AK$2,0)</f>
        <v>7.7970299999999995</v>
      </c>
      <c r="AN37" s="63">
        <f>VLOOKUP(LEFT($AN$3,2)&amp;LEFT($A37,7),'CS8000-P13_Overview'!$B$14:$X$391,$AN$2,0)</f>
        <v>4.1036999999999999</v>
      </c>
      <c r="AO37" s="63">
        <f>AP37*(1-'CS8000-P13_Overview'!$B$3)</f>
        <v>6.6274754999999992</v>
      </c>
      <c r="AP37" s="63">
        <f>VLOOKUP(LEFT($AP$3,2)&amp;LEFT($A37,7),'CS8000-P13_Overview'!$B$14:$X$391,$AN$2,0)</f>
        <v>7.7970299999999995</v>
      </c>
      <c r="AQ37" s="59">
        <f>VLOOKUP(LEFT($AQ$3,2)&amp;LEFT($A37,7),'CS8000-P13_Overview'!$B$14:$X$391,$AQ$2,0)</f>
        <v>4.7652000000000001</v>
      </c>
      <c r="AR37" s="59">
        <f>AS37*(1-'CS8000-P13_Overview'!$B$3)</f>
        <v>8.1008399999999998</v>
      </c>
      <c r="AS37" s="44">
        <f>VLOOKUP(LEFT($AS$3,2)&amp;LEFT($A37,7),'CS8000-P13_Overview'!$B$14:$X$391,$AQ$2,0)</f>
        <v>9.5304000000000002</v>
      </c>
      <c r="AU37" s="203"/>
      <c r="AV37" s="211"/>
      <c r="AW37" s="211"/>
      <c r="AX37" s="212"/>
      <c r="AY37" s="212"/>
      <c r="AZ37" s="212"/>
      <c r="BA37" s="213"/>
      <c r="BB37" s="213"/>
      <c r="BC37" s="213"/>
      <c r="BD37" s="214"/>
      <c r="BE37" s="214"/>
      <c r="BF37" s="214"/>
      <c r="BG37" s="215"/>
      <c r="BH37" s="215"/>
      <c r="BI37" s="215"/>
      <c r="BJ37" s="216"/>
      <c r="BK37" s="216"/>
      <c r="BL37" s="216"/>
      <c r="BM37" s="212"/>
      <c r="BN37" s="212"/>
      <c r="BO37" s="202"/>
      <c r="BQ37" s="274"/>
      <c r="BR37" s="275"/>
      <c r="BS37" s="276"/>
      <c r="BT37" s="282"/>
      <c r="BU37" s="282"/>
      <c r="BV37" s="282"/>
      <c r="BW37" s="284"/>
      <c r="BX37" s="284"/>
      <c r="BY37" s="285" t="str">
        <f>IF(ISNA(VLOOKUP($A37,Old_List_Price!$A$4:$BO$289,BY$2,FALSE)),"",VLOOKUP($A37,Old_List_Price!$A$4:$BO$289,BY$2,FALSE))</f>
        <v/>
      </c>
      <c r="BZ37" s="285" t="str">
        <f>IF(ISNA(VLOOKUP($A37,Old_List_Price!$A$4:$BO$289,BZ$2,FALSE)),"",VLOOKUP($A37,Old_List_Price!$A$4:$BO$289,BZ$2,FALSE))</f>
        <v/>
      </c>
      <c r="CA37" s="285" t="str">
        <f>IF(ISNA(VLOOKUP($A37,Old_List_Price!$A$4:$BO$289,CA$2,FALSE)),"",VLOOKUP($A37,Old_List_Price!$A$4:$BO$289,CA$2,FALSE))</f>
        <v/>
      </c>
      <c r="CB37" s="287" t="str">
        <f t="shared" si="38"/>
        <v/>
      </c>
      <c r="CC37" s="287" t="str">
        <f t="shared" si="39"/>
        <v/>
      </c>
      <c r="CD37" s="288" t="str">
        <f>IF(ISNA(VLOOKUP($A37,Old_List_Price!$A$4:$BO$289,CD$2,FALSE)),"",VLOOKUP($A37,Old_List_Price!$A$4:$BO$289,CD$2,FALSE))</f>
        <v/>
      </c>
      <c r="CE37" s="288" t="str">
        <f>IF(ISNA(VLOOKUP($A37,Old_List_Price!$A$4:$BO$289,CE$2,FALSE)),"",VLOOKUP($A37,Old_List_Price!$A$4:$BO$289,CE$2,FALSE))</f>
        <v/>
      </c>
      <c r="CF37" s="288" t="str">
        <f>IF(ISNA(VLOOKUP($A37,Old_List_Price!$A$4:$BO$289,CF$2,FALSE)),"",VLOOKUP($A37,Old_List_Price!$A$4:$BO$289,CF$2,FALSE))</f>
        <v/>
      </c>
      <c r="CG37" s="289" t="str">
        <f t="shared" si="6"/>
        <v/>
      </c>
      <c r="CH37" s="289" t="str">
        <f t="shared" si="7"/>
        <v/>
      </c>
      <c r="CI37" s="291" t="str">
        <f>IF(ISNA(VLOOKUP($A37,Old_List_Price!$A$4:$BO$289,CI$2,FALSE)),"",VLOOKUP($A37,Old_List_Price!$A$4:$BO$289,CI$2,FALSE))</f>
        <v/>
      </c>
      <c r="CJ37" s="291" t="str">
        <f>IF(ISNA(VLOOKUP($A37,Old_List_Price!$A$4:$BO$289,CJ$2,FALSE)),"",VLOOKUP($A37,Old_List_Price!$A$4:$BO$289,CJ$2,FALSE))</f>
        <v/>
      </c>
      <c r="CK37" s="291" t="str">
        <f>IF(ISNA(VLOOKUP($A37,Old_List_Price!$A$4:$BO$289,CK$2,FALSE)),"",VLOOKUP($A37,Old_List_Price!$A$4:$BO$289,CK$2,FALSE))</f>
        <v/>
      </c>
      <c r="CL37" s="292" t="str">
        <f t="shared" si="18"/>
        <v/>
      </c>
      <c r="CM37" s="292" t="str">
        <f t="shared" si="19"/>
        <v/>
      </c>
      <c r="CN37" s="294" t="str">
        <f>IF(ISNA(VLOOKUP($A37,Old_List_Price!$A$4:$BO$289,CN$2,FALSE)),"",VLOOKUP($A37,Old_List_Price!$A$4:$BO$289,CN$2,FALSE))</f>
        <v/>
      </c>
      <c r="CO37" s="294" t="str">
        <f>IF(ISNA(VLOOKUP($A37,Old_List_Price!$A$4:$BO$289,CO$2,FALSE)),"",VLOOKUP($A37,Old_List_Price!$A$4:$BO$289,CO$2,FALSE))</f>
        <v/>
      </c>
      <c r="CP37" s="294" t="str">
        <f>IF(ISNA(VLOOKUP($A37,Old_List_Price!$A$4:$BO$289,CP$2,FALSE)),"",VLOOKUP($A37,Old_List_Price!$A$4:$BO$289,CP$2,FALSE))</f>
        <v/>
      </c>
      <c r="CQ37" s="295" t="str">
        <f t="shared" si="20"/>
        <v/>
      </c>
      <c r="CR37" s="295" t="str">
        <f t="shared" si="21"/>
        <v/>
      </c>
      <c r="CS37" s="297" t="str">
        <f>IF(ISNA(VLOOKUP($A37,Old_List_Price!$A$4:$BO$289,CS$2,FALSE)),"",VLOOKUP($A37,Old_List_Price!$A$4:$BO$289,CS$2,FALSE))</f>
        <v/>
      </c>
      <c r="CT37" s="297" t="str">
        <f>IF(ISNA(VLOOKUP($A37,Old_List_Price!$A$4:$BO$289,CT$2,FALSE)),"",VLOOKUP($A37,Old_List_Price!$A$4:$BO$289,CT$2,FALSE))</f>
        <v/>
      </c>
      <c r="CU37" s="297" t="str">
        <f>IF(ISNA(VLOOKUP($A37,Old_List_Price!$A$4:$BO$289,CU$2,FALSE)),"",VLOOKUP($A37,Old_List_Price!$A$4:$BO$289,CU$2,FALSE))</f>
        <v/>
      </c>
      <c r="CV37" s="298" t="str">
        <f t="shared" si="22"/>
        <v/>
      </c>
      <c r="CW37" s="298" t="str">
        <f t="shared" si="23"/>
        <v/>
      </c>
      <c r="CX37" s="285" t="str">
        <f>IF(ISNA(VLOOKUP($A37,Old_List_Price!$A$4:$BO$289,CX$2,FALSE)),"",VLOOKUP($A37,Old_List_Price!$A$4:$BO$289,CX$2,FALSE))</f>
        <v/>
      </c>
      <c r="CY37" s="285" t="str">
        <f>IF(ISNA(VLOOKUP($A37,Old_List_Price!$A$4:$BO$289,CY$2,FALSE)),"",VLOOKUP($A37,Old_List_Price!$A$4:$BO$289,CY$2,FALSE))</f>
        <v/>
      </c>
      <c r="CZ37" s="285" t="str">
        <f>IF(ISNA(VLOOKUP($A37,Old_List_Price!$A$4:$BO$289,CZ$2,FALSE)),"",VLOOKUP($A37,Old_List_Price!$A$4:$BO$289,CZ$2,FALSE))</f>
        <v/>
      </c>
      <c r="DA37" s="287" t="str">
        <f t="shared" si="24"/>
        <v/>
      </c>
      <c r="DB37" s="333" t="str">
        <f t="shared" si="25"/>
        <v/>
      </c>
    </row>
    <row r="38" spans="1:106">
      <c r="A38" s="37" t="s">
        <v>310</v>
      </c>
      <c r="B38" s="37" t="s">
        <v>283</v>
      </c>
      <c r="C38" s="57">
        <f>VLOOKUP(LEFT($C$3,2)&amp;LEFT($A38,3)&amp;RIGHT($A38,5),'CS8000-P13_Overview'!$B$14:$X$391,$C$2,0)</f>
        <v>52.304299999999998</v>
      </c>
      <c r="D38" s="58">
        <f>E38*(1-'CS8000-P13_Overview'!$B$3)</f>
        <v>75.579713499999983</v>
      </c>
      <c r="E38" s="58">
        <f>VLOOKUP(LEFT($E$3,2)&amp;LEFT($A38,3)&amp;RIGHT($A38,5),'CS8000-P13_Overview'!$B$14:$X$391,$C$2,0)</f>
        <v>88.917309999999986</v>
      </c>
      <c r="F38" s="59">
        <f>VLOOKUP(LEFT($F$3,2)&amp;LEFT($A38,3)&amp;RIGHT($A38,5),'CS8000-P13_Overview'!$B$14:$X$391,$F$2,0)</f>
        <v>52.304299999999998</v>
      </c>
      <c r="G38" s="59">
        <f>H38*(1-'CS8000-P13_Overview'!$B$3)</f>
        <v>75.579713499999983</v>
      </c>
      <c r="H38" s="59">
        <f>VLOOKUP(LEFT($H$3,2)&amp;LEFT($A38,3)&amp;RIGHT($A38,5),'CS8000-P13_Overview'!$B$14:$X$391,$F$2,0)</f>
        <v>88.917309999999986</v>
      </c>
      <c r="I38" s="60">
        <f>VLOOKUP(LEFT($I$3,2)&amp;LEFT($A38,3)&amp;RIGHT($A38,5),'CS8000-P13_Overview'!$B$14:$X$391,$I$2,0)</f>
        <v>75.3917</v>
      </c>
      <c r="J38" s="60">
        <f>K38*(1-'CS8000-P13_Overview'!$B$3)</f>
        <v>115.349301</v>
      </c>
      <c r="K38" s="60">
        <f>VLOOKUP(LEFT($K$3,2)&amp;LEFT($A38,3)&amp;RIGHT($A38,5),'CS8000-P13_Overview'!$B$14:$X$391,$I$2,0)</f>
        <v>135.70506</v>
      </c>
      <c r="L38" s="61">
        <f>VLOOKUP(LEFT($L$3,2)&amp;LEFT($A38,3)&amp;RIGHT($A38,5),'CS8000-P13_Overview'!$B$14:$X$391,$L$2,0)</f>
        <v>82.935199999999995</v>
      </c>
      <c r="M38" s="61">
        <f>N38*(1-'CS8000-P13_Overview'!$B$3)</f>
        <v>126.89085599999999</v>
      </c>
      <c r="N38" s="61">
        <f>VLOOKUP(LEFT($N$3,2)&amp;LEFT($A38,3)&amp;RIGHT($A38,5),'CS8000-P13_Overview'!$B$14:$X$391,$L$2,0)</f>
        <v>149.28335999999999</v>
      </c>
      <c r="O38" s="62">
        <f>VLOOKUP(LEFT($O$3,2)&amp;LEFT($A38,3)&amp;RIGHT($A38,5),'CS8000-P13_Overview'!$B$14:$X$391,$O$2,0)</f>
        <v>84.174700000000001</v>
      </c>
      <c r="P38" s="62">
        <f>Q38*(1-'CS8000-P13_Overview'!$B$3)</f>
        <v>135.94214050000002</v>
      </c>
      <c r="Q38" s="62">
        <f>VLOOKUP(LEFT($Q$3,2)&amp;LEFT($A38,3)&amp;RIGHT($A38,5),'CS8000-P13_Overview'!$B$14:$X$391,$O$2,0)</f>
        <v>159.93193000000002</v>
      </c>
      <c r="R38" s="63">
        <f>VLOOKUP(LEFT($R$3,2)&amp;LEFT($A38,3)&amp;RIGHT($A38,5),'CS8000-P13_Overview'!$B$14:$X$391,$R$2,0)</f>
        <v>84.174700000000001</v>
      </c>
      <c r="S38" s="63">
        <f>T38*(1-'CS8000-P13_Overview'!$B$3)</f>
        <v>135.94214050000002</v>
      </c>
      <c r="T38" s="63">
        <f>VLOOKUP(LEFT($T$3,2)&amp;LEFT($A38,3)&amp;RIGHT($A38,5),'CS8000-P13_Overview'!$B$14:$X$391,$R$2,0)</f>
        <v>159.93193000000002</v>
      </c>
      <c r="U38" s="59">
        <f>VLOOKUP(LEFT($U$3,2)&amp;LEFT($A38,3)&amp;RIGHT($A38,5),'CS8000-P13_Overview'!$B$14:$X$391,$U$2,0)</f>
        <v>89.752499999999998</v>
      </c>
      <c r="V38" s="59">
        <f>W38*(1-'CS8000-P13_Overview'!$B$3)</f>
        <v>152.57925</v>
      </c>
      <c r="W38" s="44">
        <f>VLOOKUP(LEFT($W$3,2)&amp;LEFT($A38,3)&amp;RIGHT($A38,5),'CS8000-P13_Overview'!$B$14:$X$391,$U$2,0)</f>
        <v>179.505</v>
      </c>
      <c r="X38" s="33" t="s">
        <v>856</v>
      </c>
      <c r="Y38" s="57">
        <f>VLOOKUP(LEFT($Y$3,2)&amp;LEFT($A38,3)&amp;RIGHT($A38,5),'CS8000-P13_Overview'!$B$14:$X$391,$Y$2,0)</f>
        <v>63.612400000000001</v>
      </c>
      <c r="Z38" s="58">
        <f>AA38*(1-'CS8000-P13_Overview'!$B$3)</f>
        <v>91.919917999999996</v>
      </c>
      <c r="AA38" s="58">
        <f>VLOOKUP(LEFT($AA$3,2)&amp;LEFT($A38,3)&amp;RIGHT($A38,5),'CS8000-P13_Overview'!$B$14:$X$391,$Y$2,0)</f>
        <v>108.14108</v>
      </c>
      <c r="AB38" s="59">
        <f>VLOOKUP(LEFT($AB$3,2)&amp;LEFT($A38,3)&amp;RIGHT($A38,5),'CS8000-P13_Overview'!$B$14:$X$391,$AB$2,0)</f>
        <v>63.612400000000001</v>
      </c>
      <c r="AC38" s="59">
        <f>AD38*(1-'CS8000-P13_Overview'!$B$3)</f>
        <v>91.919917999999996</v>
      </c>
      <c r="AD38" s="59">
        <f>VLOOKUP(LEFT($AD$3,2)&amp;LEFT($A38,3)&amp;RIGHT($A38,5),'CS8000-P13_Overview'!$B$14:$X$391,$AB$2,0)</f>
        <v>108.14108</v>
      </c>
      <c r="AE38" s="60">
        <f>VLOOKUP(LEFT($AE$3,2)&amp;LEFT($A38,3)&amp;RIGHT($A38,5),'CS8000-P13_Overview'!$B$14:$X$391,$AE$2,0)</f>
        <v>86.699700000000007</v>
      </c>
      <c r="AF38" s="60">
        <f>AG38*(1-'CS8000-P13_Overview'!$B$3)</f>
        <v>132.650541</v>
      </c>
      <c r="AG38" s="60">
        <f>VLOOKUP(LEFT($AG$3,2)&amp;LEFT($A38,3)&amp;RIGHT($A38,5),'CS8000-P13_Overview'!$B$14:$X$391,$AE$2,0)</f>
        <v>156.05946</v>
      </c>
      <c r="AH38" s="61">
        <f>VLOOKUP(LEFT($AH$3,2)&amp;LEFT($A38,3)&amp;RIGHT($A38,5),'CS8000-P13_Overview'!$B$14:$X$391,$AH$2,0)</f>
        <v>94.243300000000005</v>
      </c>
      <c r="AI38" s="61">
        <f>AJ38*(1-'CS8000-P13_Overview'!$B$3)</f>
        <v>144.192249</v>
      </c>
      <c r="AJ38" s="61">
        <f>VLOOKUP(LEFT($AJ$3,2)&amp;LEFT($A38,3)&amp;RIGHT($A38,5),'CS8000-P13_Overview'!$B$14:$X$391,$AH$2,0)</f>
        <v>169.63794000000001</v>
      </c>
      <c r="AK38" s="62">
        <f>VLOOKUP(LEFT($AK$3,2)&amp;LEFT($A38,3)&amp;RIGHT($A38,5),'CS8000-P13_Overview'!$B$14:$X$391,$AK$2,0)</f>
        <v>95.482799999999997</v>
      </c>
      <c r="AL38" s="62">
        <f>AM38*(1-'CS8000-P13_Overview'!$B$3)</f>
        <v>154.204722</v>
      </c>
      <c r="AM38" s="62">
        <f>VLOOKUP(LEFT($AM$3,2)&amp;LEFT($A38,3)&amp;RIGHT($A38,5),'CS8000-P13_Overview'!$B$14:$X$391,$AK$2,0)</f>
        <v>181.41732000000002</v>
      </c>
      <c r="AN38" s="63">
        <f>VLOOKUP(LEFT($AN$3,2)&amp;LEFT($A38,3)&amp;RIGHT($A38,5),'CS8000-P13_Overview'!$B$14:$X$391,$AN$2,0)</f>
        <v>95.482799999999997</v>
      </c>
      <c r="AO38" s="63">
        <f>AP38*(1-'CS8000-P13_Overview'!$B$3)</f>
        <v>154.204722</v>
      </c>
      <c r="AP38" s="63">
        <f>VLOOKUP(LEFT($AP$3,2)&amp;LEFT($A38,3)&amp;RIGHT($A38,5),'CS8000-P13_Overview'!$B$14:$X$391,$AN$2,0)</f>
        <v>181.41732000000002</v>
      </c>
      <c r="AQ38" s="59">
        <f>VLOOKUP(LEFT($AQ$3,2)&amp;LEFT($A38,3)&amp;RIGHT($A38,5),'CS8000-P13_Overview'!$B$14:$X$391,$AQ$2,0)</f>
        <v>101.06059999999999</v>
      </c>
      <c r="AR38" s="59">
        <f>AS38*(1-'CS8000-P13_Overview'!$B$3)</f>
        <v>171.80301999999998</v>
      </c>
      <c r="AS38" s="44">
        <f>VLOOKUP(LEFT($AS$3,2)&amp;LEFT($A38,3)&amp;RIGHT($A38,5),'CS8000-P13_Overview'!$B$14:$X$391,$AQ$2,0)</f>
        <v>202.12119999999999</v>
      </c>
      <c r="AU38" s="203">
        <f t="shared" si="44"/>
        <v>2018.6519999999998</v>
      </c>
      <c r="AV38" s="211">
        <f t="shared" si="45"/>
        <v>2916.9521399999994</v>
      </c>
      <c r="AW38" s="211">
        <f t="shared" si="46"/>
        <v>3431.7083999999995</v>
      </c>
      <c r="AX38" s="212">
        <f t="shared" si="46"/>
        <v>2018.6519999999998</v>
      </c>
      <c r="AY38" s="212">
        <f t="shared" si="46"/>
        <v>2916.9521399999994</v>
      </c>
      <c r="AZ38" s="212">
        <f t="shared" si="46"/>
        <v>3431.7083999999995</v>
      </c>
      <c r="BA38" s="213">
        <f t="shared" si="47"/>
        <v>2849.7972</v>
      </c>
      <c r="BB38" s="213">
        <f t="shared" si="48"/>
        <v>4360.1897160000008</v>
      </c>
      <c r="BC38" s="213">
        <f t="shared" si="49"/>
        <v>5129.6349600000003</v>
      </c>
      <c r="BD38" s="214">
        <f t="shared" si="50"/>
        <v>3121.3643999999999</v>
      </c>
      <c r="BE38" s="214">
        <f t="shared" si="51"/>
        <v>4775.6875319999999</v>
      </c>
      <c r="BF38" s="214">
        <f t="shared" si="52"/>
        <v>5618.4559199999994</v>
      </c>
      <c r="BG38" s="215">
        <f t="shared" si="53"/>
        <v>3165.9863999999998</v>
      </c>
      <c r="BH38" s="215">
        <f t="shared" si="54"/>
        <v>5113.0680360000006</v>
      </c>
      <c r="BI38" s="215">
        <f t="shared" si="55"/>
        <v>6015.3741600000012</v>
      </c>
      <c r="BJ38" s="216">
        <f t="shared" si="56"/>
        <v>3165.9863999999998</v>
      </c>
      <c r="BK38" s="216">
        <f t="shared" si="57"/>
        <v>5113.0680360000006</v>
      </c>
      <c r="BL38" s="216">
        <f t="shared" si="58"/>
        <v>6015.3741600000012</v>
      </c>
      <c r="BM38" s="212">
        <f t="shared" si="59"/>
        <v>3366.7871999999998</v>
      </c>
      <c r="BN38" s="212">
        <f t="shared" si="60"/>
        <v>5723.5382399999999</v>
      </c>
      <c r="BO38" s="202">
        <f t="shared" si="61"/>
        <v>6733.5743999999995</v>
      </c>
      <c r="BQ38" s="274">
        <f>VLOOKUP("HDD"&amp;$A38,'CS8000-P13_Overview'!$B:$X,3,FALSE)</f>
        <v>25.96</v>
      </c>
      <c r="BR38" s="275">
        <f>VLOOKUP("HDD"&amp;$A38,'CS8000-P13_Overview'!$B:$X,4,FALSE)</f>
        <v>31.152000000000001</v>
      </c>
      <c r="BS38" s="276">
        <f>VLOOKUP("HDD"&amp;$A38,'CS8000-P13_Overview'!$B:$X,6,FALSE)</f>
        <v>36.344000000000001</v>
      </c>
      <c r="BT38" s="282"/>
      <c r="BU38" s="282"/>
      <c r="BV38" s="282"/>
      <c r="BW38" s="284"/>
      <c r="BX38" s="284"/>
      <c r="BY38" s="285" t="str">
        <f>IF(ISNA(VLOOKUP($A38,Old_List_Price!$A$4:$BO$289,BY$2,FALSE)),"",VLOOKUP($A38,Old_List_Price!$A$4:$BO$289,BY$2,FALSE))</f>
        <v/>
      </c>
      <c r="BZ38" s="285" t="str">
        <f>IF(ISNA(VLOOKUP($A38,Old_List_Price!$A$4:$BO$289,BZ$2,FALSE)),"",VLOOKUP($A38,Old_List_Price!$A$4:$BO$289,BZ$2,FALSE))</f>
        <v/>
      </c>
      <c r="CA38" s="285" t="str">
        <f>IF(ISNA(VLOOKUP($A38,Old_List_Price!$A$4:$BO$289,CA$2,FALSE)),"",VLOOKUP($A38,Old_List_Price!$A$4:$BO$289,CA$2,FALSE))</f>
        <v/>
      </c>
      <c r="CB38" s="287" t="str">
        <f t="shared" si="38"/>
        <v/>
      </c>
      <c r="CC38" s="287" t="str">
        <f t="shared" si="39"/>
        <v/>
      </c>
      <c r="CD38" s="288" t="str">
        <f>IF(ISNA(VLOOKUP($A38,Old_List_Price!$A$4:$BO$289,CD$2,FALSE)),"",VLOOKUP($A38,Old_List_Price!$A$4:$BO$289,CD$2,FALSE))</f>
        <v/>
      </c>
      <c r="CE38" s="288" t="str">
        <f>IF(ISNA(VLOOKUP($A38,Old_List_Price!$A$4:$BO$289,CE$2,FALSE)),"",VLOOKUP($A38,Old_List_Price!$A$4:$BO$289,CE$2,FALSE))</f>
        <v/>
      </c>
      <c r="CF38" s="288" t="str">
        <f>IF(ISNA(VLOOKUP($A38,Old_List_Price!$A$4:$BO$289,CF$2,FALSE)),"",VLOOKUP($A38,Old_List_Price!$A$4:$BO$289,CF$2,FALSE))</f>
        <v/>
      </c>
      <c r="CG38" s="289" t="str">
        <f t="shared" si="6"/>
        <v/>
      </c>
      <c r="CH38" s="289" t="str">
        <f t="shared" si="7"/>
        <v/>
      </c>
      <c r="CI38" s="291" t="str">
        <f>IF(ISNA(VLOOKUP($A38,Old_List_Price!$A$4:$BO$289,CI$2,FALSE)),"",VLOOKUP($A38,Old_List_Price!$A$4:$BO$289,CI$2,FALSE))</f>
        <v/>
      </c>
      <c r="CJ38" s="291" t="str">
        <f>IF(ISNA(VLOOKUP($A38,Old_List_Price!$A$4:$BO$289,CJ$2,FALSE)),"",VLOOKUP($A38,Old_List_Price!$A$4:$BO$289,CJ$2,FALSE))</f>
        <v/>
      </c>
      <c r="CK38" s="291" t="str">
        <f>IF(ISNA(VLOOKUP($A38,Old_List_Price!$A$4:$BO$289,CK$2,FALSE)),"",VLOOKUP($A38,Old_List_Price!$A$4:$BO$289,CK$2,FALSE))</f>
        <v/>
      </c>
      <c r="CL38" s="292" t="str">
        <f t="shared" si="18"/>
        <v/>
      </c>
      <c r="CM38" s="292" t="str">
        <f t="shared" si="19"/>
        <v/>
      </c>
      <c r="CN38" s="294" t="str">
        <f>IF(ISNA(VLOOKUP($A38,Old_List_Price!$A$4:$BO$289,CN$2,FALSE)),"",VLOOKUP($A38,Old_List_Price!$A$4:$BO$289,CN$2,FALSE))</f>
        <v/>
      </c>
      <c r="CO38" s="294" t="str">
        <f>IF(ISNA(VLOOKUP($A38,Old_List_Price!$A$4:$BO$289,CO$2,FALSE)),"",VLOOKUP($A38,Old_List_Price!$A$4:$BO$289,CO$2,FALSE))</f>
        <v/>
      </c>
      <c r="CP38" s="294" t="str">
        <f>IF(ISNA(VLOOKUP($A38,Old_List_Price!$A$4:$BO$289,CP$2,FALSE)),"",VLOOKUP($A38,Old_List_Price!$A$4:$BO$289,CP$2,FALSE))</f>
        <v/>
      </c>
      <c r="CQ38" s="295" t="str">
        <f t="shared" si="20"/>
        <v/>
      </c>
      <c r="CR38" s="295" t="str">
        <f t="shared" si="21"/>
        <v/>
      </c>
      <c r="CS38" s="297" t="str">
        <f>IF(ISNA(VLOOKUP($A38,Old_List_Price!$A$4:$BO$289,CS$2,FALSE)),"",VLOOKUP($A38,Old_List_Price!$A$4:$BO$289,CS$2,FALSE))</f>
        <v/>
      </c>
      <c r="CT38" s="297" t="str">
        <f>IF(ISNA(VLOOKUP($A38,Old_List_Price!$A$4:$BO$289,CT$2,FALSE)),"",VLOOKUP($A38,Old_List_Price!$A$4:$BO$289,CT$2,FALSE))</f>
        <v/>
      </c>
      <c r="CU38" s="297" t="str">
        <f>IF(ISNA(VLOOKUP($A38,Old_List_Price!$A$4:$BO$289,CU$2,FALSE)),"",VLOOKUP($A38,Old_List_Price!$A$4:$BO$289,CU$2,FALSE))</f>
        <v/>
      </c>
      <c r="CV38" s="298" t="str">
        <f t="shared" si="22"/>
        <v/>
      </c>
      <c r="CW38" s="298" t="str">
        <f t="shared" si="23"/>
        <v/>
      </c>
      <c r="CX38" s="285" t="str">
        <f>IF(ISNA(VLOOKUP($A38,Old_List_Price!$A$4:$BO$289,CX$2,FALSE)),"",VLOOKUP($A38,Old_List_Price!$A$4:$BO$289,CX$2,FALSE))</f>
        <v/>
      </c>
      <c r="CY38" s="285" t="str">
        <f>IF(ISNA(VLOOKUP($A38,Old_List_Price!$A$4:$BO$289,CY$2,FALSE)),"",VLOOKUP($A38,Old_List_Price!$A$4:$BO$289,CY$2,FALSE))</f>
        <v/>
      </c>
      <c r="CZ38" s="285" t="str">
        <f>IF(ISNA(VLOOKUP($A38,Old_List_Price!$A$4:$BO$289,CZ$2,FALSE)),"",VLOOKUP($A38,Old_List_Price!$A$4:$BO$289,CZ$2,FALSE))</f>
        <v/>
      </c>
      <c r="DA38" s="287" t="str">
        <f t="shared" si="24"/>
        <v/>
      </c>
      <c r="DB38" s="333" t="str">
        <f t="shared" si="25"/>
        <v/>
      </c>
    </row>
    <row r="39" spans="1:106">
      <c r="A39" s="37" t="s">
        <v>311</v>
      </c>
      <c r="B39" s="37" t="s">
        <v>285</v>
      </c>
      <c r="C39" s="57">
        <f>VLOOKUP(LEFT($C$3,2)&amp;LEFT($A39,3)&amp;RIGHT($A39,5),'CS8000-P13_Overview'!$B$14:$X$391,$C$2,0)</f>
        <v>52.304299999999998</v>
      </c>
      <c r="D39" s="58">
        <f>E39*(1-'CS8000-P13_Overview'!$B$3)</f>
        <v>75.579713499999983</v>
      </c>
      <c r="E39" s="58">
        <f>VLOOKUP(LEFT($E$3,2)&amp;LEFT($A39,3)&amp;RIGHT($A39,5),'CS8000-P13_Overview'!$B$14:$X$391,$C$2,0)</f>
        <v>88.917309999999986</v>
      </c>
      <c r="F39" s="59">
        <f>VLOOKUP(LEFT($F$3,2)&amp;LEFT($A39,3)&amp;RIGHT($A39,5),'CS8000-P13_Overview'!$B$14:$X$391,$F$2,0)</f>
        <v>52.304299999999998</v>
      </c>
      <c r="G39" s="59">
        <f>H39*(1-'CS8000-P13_Overview'!$B$3)</f>
        <v>75.579713499999983</v>
      </c>
      <c r="H39" s="59">
        <f>VLOOKUP(LEFT($H$3,2)&amp;LEFT($A39,3)&amp;RIGHT($A39,5),'CS8000-P13_Overview'!$B$14:$X$391,$F$2,0)</f>
        <v>88.917309999999986</v>
      </c>
      <c r="I39" s="60">
        <f>VLOOKUP(LEFT($I$3,2)&amp;LEFT($A39,3)&amp;RIGHT($A39,5),'CS8000-P13_Overview'!$B$14:$X$391,$I$2,0)</f>
        <v>75.3917</v>
      </c>
      <c r="J39" s="60">
        <f>K39*(1-'CS8000-P13_Overview'!$B$3)</f>
        <v>115.349301</v>
      </c>
      <c r="K39" s="60">
        <f>VLOOKUP(LEFT($K$3,2)&amp;LEFT($A39,3)&amp;RIGHT($A39,5),'CS8000-P13_Overview'!$B$14:$X$391,$I$2,0)</f>
        <v>135.70506</v>
      </c>
      <c r="L39" s="61">
        <f>VLOOKUP(LEFT($L$3,2)&amp;LEFT($A39,3)&amp;RIGHT($A39,5),'CS8000-P13_Overview'!$B$14:$X$391,$L$2,0)</f>
        <v>82.935199999999995</v>
      </c>
      <c r="M39" s="61">
        <f>N39*(1-'CS8000-P13_Overview'!$B$3)</f>
        <v>126.89085599999999</v>
      </c>
      <c r="N39" s="61">
        <f>VLOOKUP(LEFT($N$3,2)&amp;LEFT($A39,3)&amp;RIGHT($A39,5),'CS8000-P13_Overview'!$B$14:$X$391,$L$2,0)</f>
        <v>149.28335999999999</v>
      </c>
      <c r="O39" s="62">
        <f>VLOOKUP(LEFT($O$3,2)&amp;LEFT($A39,3)&amp;RIGHT($A39,5),'CS8000-P13_Overview'!$B$14:$X$391,$O$2,0)</f>
        <v>84.174700000000001</v>
      </c>
      <c r="P39" s="62">
        <f>Q39*(1-'CS8000-P13_Overview'!$B$3)</f>
        <v>135.94214050000002</v>
      </c>
      <c r="Q39" s="62">
        <f>VLOOKUP(LEFT($Q$3,2)&amp;LEFT($A39,3)&amp;RIGHT($A39,5),'CS8000-P13_Overview'!$B$14:$X$391,$O$2,0)</f>
        <v>159.93193000000002</v>
      </c>
      <c r="R39" s="63">
        <f>VLOOKUP(LEFT($R$3,2)&amp;LEFT($A39,3)&amp;RIGHT($A39,5),'CS8000-P13_Overview'!$B$14:$X$391,$R$2,0)</f>
        <v>84.174700000000001</v>
      </c>
      <c r="S39" s="63">
        <f>T39*(1-'CS8000-P13_Overview'!$B$3)</f>
        <v>135.94214050000002</v>
      </c>
      <c r="T39" s="63">
        <f>VLOOKUP(LEFT($T$3,2)&amp;LEFT($A39,3)&amp;RIGHT($A39,5),'CS8000-P13_Overview'!$B$14:$X$391,$R$2,0)</f>
        <v>159.93193000000002</v>
      </c>
      <c r="U39" s="59">
        <f>VLOOKUP(LEFT($U$3,2)&amp;LEFT($A39,3)&amp;RIGHT($A39,5),'CS8000-P13_Overview'!$B$14:$X$391,$U$2,0)</f>
        <v>89.752499999999998</v>
      </c>
      <c r="V39" s="59">
        <f>W39*(1-'CS8000-P13_Overview'!$B$3)</f>
        <v>152.57925</v>
      </c>
      <c r="W39" s="44">
        <f>VLOOKUP(LEFT($W$3,2)&amp;LEFT($A39,3)&amp;RIGHT($A39,5),'CS8000-P13_Overview'!$B$14:$X$391,$U$2,0)</f>
        <v>179.505</v>
      </c>
      <c r="X39" s="33" t="s">
        <v>856</v>
      </c>
      <c r="Y39" s="57">
        <f>VLOOKUP(LEFT($Y$3,2)&amp;LEFT($A39,3)&amp;RIGHT($A39,5),'CS8000-P13_Overview'!$B$14:$X$391,$Y$2,0)</f>
        <v>63.612400000000001</v>
      </c>
      <c r="Z39" s="58">
        <f>AA39*(1-'CS8000-P13_Overview'!$B$3)</f>
        <v>91.919917999999996</v>
      </c>
      <c r="AA39" s="58">
        <f>VLOOKUP(LEFT($AA$3,2)&amp;LEFT($A39,3)&amp;RIGHT($A39,5),'CS8000-P13_Overview'!$B$14:$X$391,$Y$2,0)</f>
        <v>108.14108</v>
      </c>
      <c r="AB39" s="59">
        <f>VLOOKUP(LEFT($AB$3,2)&amp;LEFT($A39,3)&amp;RIGHT($A39,5),'CS8000-P13_Overview'!$B$14:$X$391,$AB$2,0)</f>
        <v>63.612400000000001</v>
      </c>
      <c r="AC39" s="59">
        <f>AD39*(1-'CS8000-P13_Overview'!$B$3)</f>
        <v>91.919917999999996</v>
      </c>
      <c r="AD39" s="59">
        <f>VLOOKUP(LEFT($AD$3,2)&amp;LEFT($A39,3)&amp;RIGHT($A39,5),'CS8000-P13_Overview'!$B$14:$X$391,$AB$2,0)</f>
        <v>108.14108</v>
      </c>
      <c r="AE39" s="60">
        <f>VLOOKUP(LEFT($AE$3,2)&amp;LEFT($A39,3)&amp;RIGHT($A39,5),'CS8000-P13_Overview'!$B$14:$X$391,$AE$2,0)</f>
        <v>86.699700000000007</v>
      </c>
      <c r="AF39" s="60">
        <f>AG39*(1-'CS8000-P13_Overview'!$B$3)</f>
        <v>132.650541</v>
      </c>
      <c r="AG39" s="60">
        <f>VLOOKUP(LEFT($AG$3,2)&amp;LEFT($A39,3)&amp;RIGHT($A39,5),'CS8000-P13_Overview'!$B$14:$X$391,$AE$2,0)</f>
        <v>156.05946</v>
      </c>
      <c r="AH39" s="61">
        <f>VLOOKUP(LEFT($AH$3,2)&amp;LEFT($A39,3)&amp;RIGHT($A39,5),'CS8000-P13_Overview'!$B$14:$X$391,$AH$2,0)</f>
        <v>94.243300000000005</v>
      </c>
      <c r="AI39" s="61">
        <f>AJ39*(1-'CS8000-P13_Overview'!$B$3)</f>
        <v>144.192249</v>
      </c>
      <c r="AJ39" s="61">
        <f>VLOOKUP(LEFT($AJ$3,2)&amp;LEFT($A39,3)&amp;RIGHT($A39,5),'CS8000-P13_Overview'!$B$14:$X$391,$AH$2,0)</f>
        <v>169.63794000000001</v>
      </c>
      <c r="AK39" s="62">
        <f>VLOOKUP(LEFT($AK$3,2)&amp;LEFT($A39,3)&amp;RIGHT($A39,5),'CS8000-P13_Overview'!$B$14:$X$391,$AK$2,0)</f>
        <v>95.482799999999997</v>
      </c>
      <c r="AL39" s="62">
        <f>AM39*(1-'CS8000-P13_Overview'!$B$3)</f>
        <v>154.204722</v>
      </c>
      <c r="AM39" s="62">
        <f>VLOOKUP(LEFT($AM$3,2)&amp;LEFT($A39,3)&amp;RIGHT($A39,5),'CS8000-P13_Overview'!$B$14:$X$391,$AK$2,0)</f>
        <v>181.41732000000002</v>
      </c>
      <c r="AN39" s="63">
        <f>VLOOKUP(LEFT($AN$3,2)&amp;LEFT($A39,3)&amp;RIGHT($A39,5),'CS8000-P13_Overview'!$B$14:$X$391,$AN$2,0)</f>
        <v>95.482799999999997</v>
      </c>
      <c r="AO39" s="63">
        <f>AP39*(1-'CS8000-P13_Overview'!$B$3)</f>
        <v>154.204722</v>
      </c>
      <c r="AP39" s="63">
        <f>VLOOKUP(LEFT($AP$3,2)&amp;LEFT($A39,3)&amp;RIGHT($A39,5),'CS8000-P13_Overview'!$B$14:$X$391,$AN$2,0)</f>
        <v>181.41732000000002</v>
      </c>
      <c r="AQ39" s="59">
        <f>VLOOKUP(LEFT($AQ$3,2)&amp;LEFT($A39,3)&amp;RIGHT($A39,5),'CS8000-P13_Overview'!$B$14:$X$391,$AQ$2,0)</f>
        <v>101.06059999999999</v>
      </c>
      <c r="AR39" s="59">
        <f>AS39*(1-'CS8000-P13_Overview'!$B$3)</f>
        <v>171.80301999999998</v>
      </c>
      <c r="AS39" s="44">
        <f>VLOOKUP(LEFT($AS$3,2)&amp;LEFT($A39,3)&amp;RIGHT($A39,5),'CS8000-P13_Overview'!$B$14:$X$391,$AQ$2,0)</f>
        <v>202.12119999999999</v>
      </c>
      <c r="AU39" s="203">
        <f t="shared" si="44"/>
        <v>2018.6519999999998</v>
      </c>
      <c r="AV39" s="211">
        <f t="shared" si="45"/>
        <v>2916.9521399999994</v>
      </c>
      <c r="AW39" s="211">
        <f t="shared" si="46"/>
        <v>3431.7083999999995</v>
      </c>
      <c r="AX39" s="212">
        <f t="shared" si="46"/>
        <v>2018.6519999999998</v>
      </c>
      <c r="AY39" s="212">
        <f t="shared" si="46"/>
        <v>2916.9521399999994</v>
      </c>
      <c r="AZ39" s="212">
        <f t="shared" si="46"/>
        <v>3431.7083999999995</v>
      </c>
      <c r="BA39" s="213">
        <f t="shared" si="47"/>
        <v>2849.7972</v>
      </c>
      <c r="BB39" s="213">
        <f t="shared" si="48"/>
        <v>4360.1897160000008</v>
      </c>
      <c r="BC39" s="213">
        <f t="shared" si="49"/>
        <v>5129.6349600000003</v>
      </c>
      <c r="BD39" s="214">
        <f t="shared" si="50"/>
        <v>3121.3643999999999</v>
      </c>
      <c r="BE39" s="214">
        <f t="shared" si="51"/>
        <v>4775.6875319999999</v>
      </c>
      <c r="BF39" s="214">
        <f t="shared" si="52"/>
        <v>5618.4559199999994</v>
      </c>
      <c r="BG39" s="215">
        <f t="shared" si="53"/>
        <v>3165.9863999999998</v>
      </c>
      <c r="BH39" s="215">
        <f t="shared" si="54"/>
        <v>5113.0680360000006</v>
      </c>
      <c r="BI39" s="215">
        <f t="shared" si="55"/>
        <v>6015.3741600000012</v>
      </c>
      <c r="BJ39" s="216">
        <f t="shared" si="56"/>
        <v>3165.9863999999998</v>
      </c>
      <c r="BK39" s="216">
        <f t="shared" si="57"/>
        <v>5113.0680360000006</v>
      </c>
      <c r="BL39" s="216">
        <f t="shared" si="58"/>
        <v>6015.3741600000012</v>
      </c>
      <c r="BM39" s="212">
        <f t="shared" si="59"/>
        <v>3366.7871999999998</v>
      </c>
      <c r="BN39" s="212">
        <f t="shared" si="60"/>
        <v>5723.5382399999999</v>
      </c>
      <c r="BO39" s="202">
        <f t="shared" si="61"/>
        <v>6733.5743999999995</v>
      </c>
      <c r="BQ39" s="274">
        <f>VLOOKUP("HDD"&amp;$A39,'CS8000-P13_Overview'!$B:$X,3,FALSE)</f>
        <v>25.96</v>
      </c>
      <c r="BR39" s="275">
        <f>VLOOKUP("HDD"&amp;$A39,'CS8000-P13_Overview'!$B:$X,4,FALSE)</f>
        <v>31.152000000000001</v>
      </c>
      <c r="BS39" s="276">
        <f>VLOOKUP("HDD"&amp;$A39,'CS8000-P13_Overview'!$B:$X,6,FALSE)</f>
        <v>36.344000000000001</v>
      </c>
      <c r="BT39" s="282"/>
      <c r="BU39" s="282"/>
      <c r="BV39" s="282"/>
      <c r="BW39" s="284"/>
      <c r="BX39" s="284"/>
      <c r="BY39" s="285" t="str">
        <f>IF(ISNA(VLOOKUP($A39,Old_List_Price!$A$4:$BO$289,BY$2,FALSE)),"",VLOOKUP($A39,Old_List_Price!$A$4:$BO$289,BY$2,FALSE))</f>
        <v/>
      </c>
      <c r="BZ39" s="285" t="str">
        <f>IF(ISNA(VLOOKUP($A39,Old_List_Price!$A$4:$BO$289,BZ$2,FALSE)),"",VLOOKUP($A39,Old_List_Price!$A$4:$BO$289,BZ$2,FALSE))</f>
        <v/>
      </c>
      <c r="CA39" s="285" t="str">
        <f>IF(ISNA(VLOOKUP($A39,Old_List_Price!$A$4:$BO$289,CA$2,FALSE)),"",VLOOKUP($A39,Old_List_Price!$A$4:$BO$289,CA$2,FALSE))</f>
        <v/>
      </c>
      <c r="CB39" s="287" t="str">
        <f t="shared" si="38"/>
        <v/>
      </c>
      <c r="CC39" s="287" t="str">
        <f t="shared" si="39"/>
        <v/>
      </c>
      <c r="CD39" s="288" t="str">
        <f>IF(ISNA(VLOOKUP($A39,Old_List_Price!$A$4:$BO$289,CD$2,FALSE)),"",VLOOKUP($A39,Old_List_Price!$A$4:$BO$289,CD$2,FALSE))</f>
        <v/>
      </c>
      <c r="CE39" s="288" t="str">
        <f>IF(ISNA(VLOOKUP($A39,Old_List_Price!$A$4:$BO$289,CE$2,FALSE)),"",VLOOKUP($A39,Old_List_Price!$A$4:$BO$289,CE$2,FALSE))</f>
        <v/>
      </c>
      <c r="CF39" s="288" t="str">
        <f>IF(ISNA(VLOOKUP($A39,Old_List_Price!$A$4:$BO$289,CF$2,FALSE)),"",VLOOKUP($A39,Old_List_Price!$A$4:$BO$289,CF$2,FALSE))</f>
        <v/>
      </c>
      <c r="CG39" s="289" t="str">
        <f t="shared" si="6"/>
        <v/>
      </c>
      <c r="CH39" s="289" t="str">
        <f t="shared" si="7"/>
        <v/>
      </c>
      <c r="CI39" s="291" t="str">
        <f>IF(ISNA(VLOOKUP($A39,Old_List_Price!$A$4:$BO$289,CI$2,FALSE)),"",VLOOKUP($A39,Old_List_Price!$A$4:$BO$289,CI$2,FALSE))</f>
        <v/>
      </c>
      <c r="CJ39" s="291" t="str">
        <f>IF(ISNA(VLOOKUP($A39,Old_List_Price!$A$4:$BO$289,CJ$2,FALSE)),"",VLOOKUP($A39,Old_List_Price!$A$4:$BO$289,CJ$2,FALSE))</f>
        <v/>
      </c>
      <c r="CK39" s="291" t="str">
        <f>IF(ISNA(VLOOKUP($A39,Old_List_Price!$A$4:$BO$289,CK$2,FALSE)),"",VLOOKUP($A39,Old_List_Price!$A$4:$BO$289,CK$2,FALSE))</f>
        <v/>
      </c>
      <c r="CL39" s="292" t="str">
        <f t="shared" si="18"/>
        <v/>
      </c>
      <c r="CM39" s="292" t="str">
        <f t="shared" si="19"/>
        <v/>
      </c>
      <c r="CN39" s="294" t="str">
        <f>IF(ISNA(VLOOKUP($A39,Old_List_Price!$A$4:$BO$289,CN$2,FALSE)),"",VLOOKUP($A39,Old_List_Price!$A$4:$BO$289,CN$2,FALSE))</f>
        <v/>
      </c>
      <c r="CO39" s="294" t="str">
        <f>IF(ISNA(VLOOKUP($A39,Old_List_Price!$A$4:$BO$289,CO$2,FALSE)),"",VLOOKUP($A39,Old_List_Price!$A$4:$BO$289,CO$2,FALSE))</f>
        <v/>
      </c>
      <c r="CP39" s="294" t="str">
        <f>IF(ISNA(VLOOKUP($A39,Old_List_Price!$A$4:$BO$289,CP$2,FALSE)),"",VLOOKUP($A39,Old_List_Price!$A$4:$BO$289,CP$2,FALSE))</f>
        <v/>
      </c>
      <c r="CQ39" s="295" t="str">
        <f t="shared" si="20"/>
        <v/>
      </c>
      <c r="CR39" s="295" t="str">
        <f t="shared" si="21"/>
        <v/>
      </c>
      <c r="CS39" s="297" t="str">
        <f>IF(ISNA(VLOOKUP($A39,Old_List_Price!$A$4:$BO$289,CS$2,FALSE)),"",VLOOKUP($A39,Old_List_Price!$A$4:$BO$289,CS$2,FALSE))</f>
        <v/>
      </c>
      <c r="CT39" s="297" t="str">
        <f>IF(ISNA(VLOOKUP($A39,Old_List_Price!$A$4:$BO$289,CT$2,FALSE)),"",VLOOKUP($A39,Old_List_Price!$A$4:$BO$289,CT$2,FALSE))</f>
        <v/>
      </c>
      <c r="CU39" s="297" t="str">
        <f>IF(ISNA(VLOOKUP($A39,Old_List_Price!$A$4:$BO$289,CU$2,FALSE)),"",VLOOKUP($A39,Old_List_Price!$A$4:$BO$289,CU$2,FALSE))</f>
        <v/>
      </c>
      <c r="CV39" s="298" t="str">
        <f t="shared" si="22"/>
        <v/>
      </c>
      <c r="CW39" s="298" t="str">
        <f t="shared" si="23"/>
        <v/>
      </c>
      <c r="CX39" s="285" t="str">
        <f>IF(ISNA(VLOOKUP($A39,Old_List_Price!$A$4:$BO$289,CX$2,FALSE)),"",VLOOKUP($A39,Old_List_Price!$A$4:$BO$289,CX$2,FALSE))</f>
        <v/>
      </c>
      <c r="CY39" s="285" t="str">
        <f>IF(ISNA(VLOOKUP($A39,Old_List_Price!$A$4:$BO$289,CY$2,FALSE)),"",VLOOKUP($A39,Old_List_Price!$A$4:$BO$289,CY$2,FALSE))</f>
        <v/>
      </c>
      <c r="CZ39" s="285" t="str">
        <f>IF(ISNA(VLOOKUP($A39,Old_List_Price!$A$4:$BO$289,CZ$2,FALSE)),"",VLOOKUP($A39,Old_List_Price!$A$4:$BO$289,CZ$2,FALSE))</f>
        <v/>
      </c>
      <c r="DA39" s="287" t="str">
        <f t="shared" si="24"/>
        <v/>
      </c>
      <c r="DB39" s="333" t="str">
        <f t="shared" si="25"/>
        <v/>
      </c>
    </row>
    <row r="40" spans="1:106">
      <c r="A40" s="37" t="s">
        <v>312</v>
      </c>
      <c r="B40" s="37" t="s">
        <v>287</v>
      </c>
      <c r="C40" s="57">
        <f>VLOOKUP(LEFT($C$3,2)&amp;LEFT($A40,3)&amp;RIGHT($A40,5),'CS8000-P13_Overview'!$B$14:$X$391,$C$2,0)</f>
        <v>52.304299999999998</v>
      </c>
      <c r="D40" s="58">
        <f>E40*(1-'CS8000-P13_Overview'!$B$3)</f>
        <v>75.579713499999983</v>
      </c>
      <c r="E40" s="58">
        <f>VLOOKUP(LEFT($E$3,2)&amp;LEFT($A40,3)&amp;RIGHT($A40,5),'CS8000-P13_Overview'!$B$14:$X$391,$C$2,0)</f>
        <v>88.917309999999986</v>
      </c>
      <c r="F40" s="59">
        <f>VLOOKUP(LEFT($F$3,2)&amp;LEFT($A40,3)&amp;RIGHT($A40,5),'CS8000-P13_Overview'!$B$14:$X$391,$F$2,0)</f>
        <v>52.304299999999998</v>
      </c>
      <c r="G40" s="59">
        <f>H40*(1-'CS8000-P13_Overview'!$B$3)</f>
        <v>75.579713499999983</v>
      </c>
      <c r="H40" s="59">
        <f>VLOOKUP(LEFT($H$3,2)&amp;LEFT($A40,3)&amp;RIGHT($A40,5),'CS8000-P13_Overview'!$B$14:$X$391,$F$2,0)</f>
        <v>88.917309999999986</v>
      </c>
      <c r="I40" s="60">
        <f>VLOOKUP(LEFT($I$3,2)&amp;LEFT($A40,3)&amp;RIGHT($A40,5),'CS8000-P13_Overview'!$B$14:$X$391,$I$2,0)</f>
        <v>75.3917</v>
      </c>
      <c r="J40" s="60">
        <f>K40*(1-'CS8000-P13_Overview'!$B$3)</f>
        <v>115.349301</v>
      </c>
      <c r="K40" s="60">
        <f>VLOOKUP(LEFT($K$3,2)&amp;LEFT($A40,3)&amp;RIGHT($A40,5),'CS8000-P13_Overview'!$B$14:$X$391,$I$2,0)</f>
        <v>135.70506</v>
      </c>
      <c r="L40" s="61">
        <f>VLOOKUP(LEFT($L$3,2)&amp;LEFT($A40,3)&amp;RIGHT($A40,5),'CS8000-P13_Overview'!$B$14:$X$391,$L$2,0)</f>
        <v>82.935199999999995</v>
      </c>
      <c r="M40" s="61">
        <f>N40*(1-'CS8000-P13_Overview'!$B$3)</f>
        <v>126.89085599999999</v>
      </c>
      <c r="N40" s="61">
        <f>VLOOKUP(LEFT($N$3,2)&amp;LEFT($A40,3)&amp;RIGHT($A40,5),'CS8000-P13_Overview'!$B$14:$X$391,$L$2,0)</f>
        <v>149.28335999999999</v>
      </c>
      <c r="O40" s="62">
        <f>VLOOKUP(LEFT($O$3,2)&amp;LEFT($A40,3)&amp;RIGHT($A40,5),'CS8000-P13_Overview'!$B$14:$X$391,$O$2,0)</f>
        <v>84.174700000000001</v>
      </c>
      <c r="P40" s="62">
        <f>Q40*(1-'CS8000-P13_Overview'!$B$3)</f>
        <v>135.94214050000002</v>
      </c>
      <c r="Q40" s="62">
        <f>VLOOKUP(LEFT($Q$3,2)&amp;LEFT($A40,3)&amp;RIGHT($A40,5),'CS8000-P13_Overview'!$B$14:$X$391,$O$2,0)</f>
        <v>159.93193000000002</v>
      </c>
      <c r="R40" s="63">
        <f>VLOOKUP(LEFT($R$3,2)&amp;LEFT($A40,3)&amp;RIGHT($A40,5),'CS8000-P13_Overview'!$B$14:$X$391,$R$2,0)</f>
        <v>84.174700000000001</v>
      </c>
      <c r="S40" s="63">
        <f>T40*(1-'CS8000-P13_Overview'!$B$3)</f>
        <v>135.94214050000002</v>
      </c>
      <c r="T40" s="63">
        <f>VLOOKUP(LEFT($T$3,2)&amp;LEFT($A40,3)&amp;RIGHT($A40,5),'CS8000-P13_Overview'!$B$14:$X$391,$R$2,0)</f>
        <v>159.93193000000002</v>
      </c>
      <c r="U40" s="59">
        <f>VLOOKUP(LEFT($U$3,2)&amp;LEFT($A40,3)&amp;RIGHT($A40,5),'CS8000-P13_Overview'!$B$14:$X$391,$U$2,0)</f>
        <v>89.752499999999998</v>
      </c>
      <c r="V40" s="59">
        <f>W40*(1-'CS8000-P13_Overview'!$B$3)</f>
        <v>152.57925</v>
      </c>
      <c r="W40" s="44">
        <f>VLOOKUP(LEFT($W$3,2)&amp;LEFT($A40,3)&amp;RIGHT($A40,5),'CS8000-P13_Overview'!$B$14:$X$391,$U$2,0)</f>
        <v>179.505</v>
      </c>
      <c r="X40" s="33" t="s">
        <v>856</v>
      </c>
      <c r="Y40" s="57">
        <f>VLOOKUP(LEFT($Y$3,2)&amp;LEFT($A40,3)&amp;RIGHT($A40,5),'CS8000-P13_Overview'!$B$14:$X$391,$Y$2,0)</f>
        <v>63.612400000000001</v>
      </c>
      <c r="Z40" s="58">
        <f>AA40*(1-'CS8000-P13_Overview'!$B$3)</f>
        <v>91.919917999999996</v>
      </c>
      <c r="AA40" s="58">
        <f>VLOOKUP(LEFT($AA$3,2)&amp;LEFT($A40,3)&amp;RIGHT($A40,5),'CS8000-P13_Overview'!$B$14:$X$391,$Y$2,0)</f>
        <v>108.14108</v>
      </c>
      <c r="AB40" s="59">
        <f>VLOOKUP(LEFT($AB$3,2)&amp;LEFT($A40,3)&amp;RIGHT($A40,5),'CS8000-P13_Overview'!$B$14:$X$391,$AB$2,0)</f>
        <v>63.612400000000001</v>
      </c>
      <c r="AC40" s="59">
        <f>AD40*(1-'CS8000-P13_Overview'!$B$3)</f>
        <v>91.919917999999996</v>
      </c>
      <c r="AD40" s="59">
        <f>VLOOKUP(LEFT($AD$3,2)&amp;LEFT($A40,3)&amp;RIGHT($A40,5),'CS8000-P13_Overview'!$B$14:$X$391,$AB$2,0)</f>
        <v>108.14108</v>
      </c>
      <c r="AE40" s="60">
        <f>VLOOKUP(LEFT($AE$3,2)&amp;LEFT($A40,3)&amp;RIGHT($A40,5),'CS8000-P13_Overview'!$B$14:$X$391,$AE$2,0)</f>
        <v>86.699700000000007</v>
      </c>
      <c r="AF40" s="60">
        <f>AG40*(1-'CS8000-P13_Overview'!$B$3)</f>
        <v>132.650541</v>
      </c>
      <c r="AG40" s="60">
        <f>VLOOKUP(LEFT($AG$3,2)&amp;LEFT($A40,3)&amp;RIGHT($A40,5),'CS8000-P13_Overview'!$B$14:$X$391,$AE$2,0)</f>
        <v>156.05946</v>
      </c>
      <c r="AH40" s="61">
        <f>VLOOKUP(LEFT($AH$3,2)&amp;LEFT($A40,3)&amp;RIGHT($A40,5),'CS8000-P13_Overview'!$B$14:$X$391,$AH$2,0)</f>
        <v>94.243300000000005</v>
      </c>
      <c r="AI40" s="61">
        <f>AJ40*(1-'CS8000-P13_Overview'!$B$3)</f>
        <v>144.192249</v>
      </c>
      <c r="AJ40" s="61">
        <f>VLOOKUP(LEFT($AJ$3,2)&amp;LEFT($A40,3)&amp;RIGHT($A40,5),'CS8000-P13_Overview'!$B$14:$X$391,$AH$2,0)</f>
        <v>169.63794000000001</v>
      </c>
      <c r="AK40" s="62">
        <f>VLOOKUP(LEFT($AK$3,2)&amp;LEFT($A40,3)&amp;RIGHT($A40,5),'CS8000-P13_Overview'!$B$14:$X$391,$AK$2,0)</f>
        <v>95.482799999999997</v>
      </c>
      <c r="AL40" s="62">
        <f>AM40*(1-'CS8000-P13_Overview'!$B$3)</f>
        <v>154.204722</v>
      </c>
      <c r="AM40" s="62">
        <f>VLOOKUP(LEFT($AM$3,2)&amp;LEFT($A40,3)&amp;RIGHT($A40,5),'CS8000-P13_Overview'!$B$14:$X$391,$AK$2,0)</f>
        <v>181.41732000000002</v>
      </c>
      <c r="AN40" s="63">
        <f>VLOOKUP(LEFT($AN$3,2)&amp;LEFT($A40,3)&amp;RIGHT($A40,5),'CS8000-P13_Overview'!$B$14:$X$391,$AN$2,0)</f>
        <v>95.482799999999997</v>
      </c>
      <c r="AO40" s="63">
        <f>AP40*(1-'CS8000-P13_Overview'!$B$3)</f>
        <v>154.204722</v>
      </c>
      <c r="AP40" s="63">
        <f>VLOOKUP(LEFT($AP$3,2)&amp;LEFT($A40,3)&amp;RIGHT($A40,5),'CS8000-P13_Overview'!$B$14:$X$391,$AN$2,0)</f>
        <v>181.41732000000002</v>
      </c>
      <c r="AQ40" s="59">
        <f>VLOOKUP(LEFT($AQ$3,2)&amp;LEFT($A40,3)&amp;RIGHT($A40,5),'CS8000-P13_Overview'!$B$14:$X$391,$AQ$2,0)</f>
        <v>101.06059999999999</v>
      </c>
      <c r="AR40" s="59">
        <f>AS40*(1-'CS8000-P13_Overview'!$B$3)</f>
        <v>171.80301999999998</v>
      </c>
      <c r="AS40" s="44">
        <f>VLOOKUP(LEFT($AS$3,2)&amp;LEFT($A40,3)&amp;RIGHT($A40,5),'CS8000-P13_Overview'!$B$14:$X$391,$AQ$2,0)</f>
        <v>202.12119999999999</v>
      </c>
      <c r="AU40" s="203">
        <f t="shared" si="44"/>
        <v>2018.6519999999998</v>
      </c>
      <c r="AV40" s="211">
        <f t="shared" si="45"/>
        <v>2916.9521399999994</v>
      </c>
      <c r="AW40" s="211">
        <f t="shared" si="46"/>
        <v>3431.7083999999995</v>
      </c>
      <c r="AX40" s="212">
        <f t="shared" si="46"/>
        <v>2018.6519999999998</v>
      </c>
      <c r="AY40" s="212">
        <f t="shared" si="46"/>
        <v>2916.9521399999994</v>
      </c>
      <c r="AZ40" s="212">
        <f t="shared" si="46"/>
        <v>3431.7083999999995</v>
      </c>
      <c r="BA40" s="213">
        <f t="shared" si="47"/>
        <v>2849.7972</v>
      </c>
      <c r="BB40" s="213">
        <f t="shared" si="48"/>
        <v>4360.1897160000008</v>
      </c>
      <c r="BC40" s="213">
        <f t="shared" si="49"/>
        <v>5129.6349600000003</v>
      </c>
      <c r="BD40" s="214">
        <f t="shared" si="50"/>
        <v>3121.3643999999999</v>
      </c>
      <c r="BE40" s="214">
        <f t="shared" si="51"/>
        <v>4775.6875319999999</v>
      </c>
      <c r="BF40" s="214">
        <f t="shared" si="52"/>
        <v>5618.4559199999994</v>
      </c>
      <c r="BG40" s="215">
        <f t="shared" si="53"/>
        <v>3165.9863999999998</v>
      </c>
      <c r="BH40" s="215">
        <f t="shared" si="54"/>
        <v>5113.0680360000006</v>
      </c>
      <c r="BI40" s="215">
        <f t="shared" si="55"/>
        <v>6015.3741600000012</v>
      </c>
      <c r="BJ40" s="216">
        <f t="shared" si="56"/>
        <v>3165.9863999999998</v>
      </c>
      <c r="BK40" s="216">
        <f t="shared" si="57"/>
        <v>5113.0680360000006</v>
      </c>
      <c r="BL40" s="216">
        <f t="shared" si="58"/>
        <v>6015.3741600000012</v>
      </c>
      <c r="BM40" s="212">
        <f t="shared" si="59"/>
        <v>3366.7871999999998</v>
      </c>
      <c r="BN40" s="212">
        <f t="shared" si="60"/>
        <v>5723.5382399999999</v>
      </c>
      <c r="BO40" s="202">
        <f t="shared" si="61"/>
        <v>6733.5743999999995</v>
      </c>
      <c r="BQ40" s="274">
        <f>VLOOKUP("HDD"&amp;$A40,'CS8000-P13_Overview'!$B:$X,3,FALSE)</f>
        <v>25.96</v>
      </c>
      <c r="BR40" s="275">
        <f>VLOOKUP("HDD"&amp;$A40,'CS8000-P13_Overview'!$B:$X,4,FALSE)</f>
        <v>31.152000000000001</v>
      </c>
      <c r="BS40" s="276">
        <f>VLOOKUP("HDD"&amp;$A40,'CS8000-P13_Overview'!$B:$X,6,FALSE)</f>
        <v>36.344000000000001</v>
      </c>
      <c r="BT40" s="282"/>
      <c r="BU40" s="282"/>
      <c r="BV40" s="282"/>
      <c r="BW40" s="284"/>
      <c r="BX40" s="284"/>
      <c r="BY40" s="285" t="str">
        <f>IF(ISNA(VLOOKUP($A40,Old_List_Price!$A$4:$BO$289,BY$2,FALSE)),"",VLOOKUP($A40,Old_List_Price!$A$4:$BO$289,BY$2,FALSE))</f>
        <v/>
      </c>
      <c r="BZ40" s="285" t="str">
        <f>IF(ISNA(VLOOKUP($A40,Old_List_Price!$A$4:$BO$289,BZ$2,FALSE)),"",VLOOKUP($A40,Old_List_Price!$A$4:$BO$289,BZ$2,FALSE))</f>
        <v/>
      </c>
      <c r="CA40" s="285" t="str">
        <f>IF(ISNA(VLOOKUP($A40,Old_List_Price!$A$4:$BO$289,CA$2,FALSE)),"",VLOOKUP($A40,Old_List_Price!$A$4:$BO$289,CA$2,FALSE))</f>
        <v/>
      </c>
      <c r="CB40" s="287" t="str">
        <f t="shared" si="38"/>
        <v/>
      </c>
      <c r="CC40" s="287" t="str">
        <f t="shared" si="39"/>
        <v/>
      </c>
      <c r="CD40" s="288" t="str">
        <f>IF(ISNA(VLOOKUP($A40,Old_List_Price!$A$4:$BO$289,CD$2,FALSE)),"",VLOOKUP($A40,Old_List_Price!$A$4:$BO$289,CD$2,FALSE))</f>
        <v/>
      </c>
      <c r="CE40" s="288" t="str">
        <f>IF(ISNA(VLOOKUP($A40,Old_List_Price!$A$4:$BO$289,CE$2,FALSE)),"",VLOOKUP($A40,Old_List_Price!$A$4:$BO$289,CE$2,FALSE))</f>
        <v/>
      </c>
      <c r="CF40" s="288" t="str">
        <f>IF(ISNA(VLOOKUP($A40,Old_List_Price!$A$4:$BO$289,CF$2,FALSE)),"",VLOOKUP($A40,Old_List_Price!$A$4:$BO$289,CF$2,FALSE))</f>
        <v/>
      </c>
      <c r="CG40" s="289" t="str">
        <f t="shared" si="6"/>
        <v/>
      </c>
      <c r="CH40" s="289" t="str">
        <f t="shared" si="7"/>
        <v/>
      </c>
      <c r="CI40" s="291" t="str">
        <f>IF(ISNA(VLOOKUP($A40,Old_List_Price!$A$4:$BO$289,CI$2,FALSE)),"",VLOOKUP($A40,Old_List_Price!$A$4:$BO$289,CI$2,FALSE))</f>
        <v/>
      </c>
      <c r="CJ40" s="291" t="str">
        <f>IF(ISNA(VLOOKUP($A40,Old_List_Price!$A$4:$BO$289,CJ$2,FALSE)),"",VLOOKUP($A40,Old_List_Price!$A$4:$BO$289,CJ$2,FALSE))</f>
        <v/>
      </c>
      <c r="CK40" s="291" t="str">
        <f>IF(ISNA(VLOOKUP($A40,Old_List_Price!$A$4:$BO$289,CK$2,FALSE)),"",VLOOKUP($A40,Old_List_Price!$A$4:$BO$289,CK$2,FALSE))</f>
        <v/>
      </c>
      <c r="CL40" s="292" t="str">
        <f t="shared" si="18"/>
        <v/>
      </c>
      <c r="CM40" s="292" t="str">
        <f t="shared" si="19"/>
        <v/>
      </c>
      <c r="CN40" s="294" t="str">
        <f>IF(ISNA(VLOOKUP($A40,Old_List_Price!$A$4:$BO$289,CN$2,FALSE)),"",VLOOKUP($A40,Old_List_Price!$A$4:$BO$289,CN$2,FALSE))</f>
        <v/>
      </c>
      <c r="CO40" s="294" t="str">
        <f>IF(ISNA(VLOOKUP($A40,Old_List_Price!$A$4:$BO$289,CO$2,FALSE)),"",VLOOKUP($A40,Old_List_Price!$A$4:$BO$289,CO$2,FALSE))</f>
        <v/>
      </c>
      <c r="CP40" s="294" t="str">
        <f>IF(ISNA(VLOOKUP($A40,Old_List_Price!$A$4:$BO$289,CP$2,FALSE)),"",VLOOKUP($A40,Old_List_Price!$A$4:$BO$289,CP$2,FALSE))</f>
        <v/>
      </c>
      <c r="CQ40" s="295" t="str">
        <f t="shared" si="20"/>
        <v/>
      </c>
      <c r="CR40" s="295" t="str">
        <f t="shared" si="21"/>
        <v/>
      </c>
      <c r="CS40" s="297" t="str">
        <f>IF(ISNA(VLOOKUP($A40,Old_List_Price!$A$4:$BO$289,CS$2,FALSE)),"",VLOOKUP($A40,Old_List_Price!$A$4:$BO$289,CS$2,FALSE))</f>
        <v/>
      </c>
      <c r="CT40" s="297" t="str">
        <f>IF(ISNA(VLOOKUP($A40,Old_List_Price!$A$4:$BO$289,CT$2,FALSE)),"",VLOOKUP($A40,Old_List_Price!$A$4:$BO$289,CT$2,FALSE))</f>
        <v/>
      </c>
      <c r="CU40" s="297" t="str">
        <f>IF(ISNA(VLOOKUP($A40,Old_List_Price!$A$4:$BO$289,CU$2,FALSE)),"",VLOOKUP($A40,Old_List_Price!$A$4:$BO$289,CU$2,FALSE))</f>
        <v/>
      </c>
      <c r="CV40" s="298" t="str">
        <f t="shared" si="22"/>
        <v/>
      </c>
      <c r="CW40" s="298" t="str">
        <f t="shared" si="23"/>
        <v/>
      </c>
      <c r="CX40" s="285" t="str">
        <f>IF(ISNA(VLOOKUP($A40,Old_List_Price!$A$4:$BO$289,CX$2,FALSE)),"",VLOOKUP($A40,Old_List_Price!$A$4:$BO$289,CX$2,FALSE))</f>
        <v/>
      </c>
      <c r="CY40" s="285" t="str">
        <f>IF(ISNA(VLOOKUP($A40,Old_List_Price!$A$4:$BO$289,CY$2,FALSE)),"",VLOOKUP($A40,Old_List_Price!$A$4:$BO$289,CY$2,FALSE))</f>
        <v/>
      </c>
      <c r="CZ40" s="285" t="str">
        <f>IF(ISNA(VLOOKUP($A40,Old_List_Price!$A$4:$BO$289,CZ$2,FALSE)),"",VLOOKUP($A40,Old_List_Price!$A$4:$BO$289,CZ$2,FALSE))</f>
        <v/>
      </c>
      <c r="DA40" s="287" t="str">
        <f t="shared" si="24"/>
        <v/>
      </c>
      <c r="DB40" s="333" t="str">
        <f t="shared" si="25"/>
        <v/>
      </c>
    </row>
    <row r="41" spans="1:106">
      <c r="A41" s="37" t="s">
        <v>313</v>
      </c>
      <c r="B41" s="37" t="s">
        <v>289</v>
      </c>
      <c r="C41" s="57">
        <f>VLOOKUP(LEFT($C$3,2)&amp;LEFT($A41,3)&amp;RIGHT($A41,5),'CS8000-P13_Overview'!$B$14:$X$391,$C$2,0)</f>
        <v>52.304299999999998</v>
      </c>
      <c r="D41" s="58">
        <f>E41*(1-'CS8000-P13_Overview'!$B$3)</f>
        <v>75.579713499999983</v>
      </c>
      <c r="E41" s="58">
        <f>VLOOKUP(LEFT($E$3,2)&amp;LEFT($A41,3)&amp;RIGHT($A41,5),'CS8000-P13_Overview'!$B$14:$X$391,$C$2,0)</f>
        <v>88.917309999999986</v>
      </c>
      <c r="F41" s="59">
        <f>VLOOKUP(LEFT($F$3,2)&amp;LEFT($A41,3)&amp;RIGHT($A41,5),'CS8000-P13_Overview'!$B$14:$X$391,$F$2,0)</f>
        <v>52.304299999999998</v>
      </c>
      <c r="G41" s="59">
        <f>H41*(1-'CS8000-P13_Overview'!$B$3)</f>
        <v>75.579713499999983</v>
      </c>
      <c r="H41" s="59">
        <f>VLOOKUP(LEFT($H$3,2)&amp;LEFT($A41,3)&amp;RIGHT($A41,5),'CS8000-P13_Overview'!$B$14:$X$391,$F$2,0)</f>
        <v>88.917309999999986</v>
      </c>
      <c r="I41" s="60">
        <f>VLOOKUP(LEFT($I$3,2)&amp;LEFT($A41,3)&amp;RIGHT($A41,5),'CS8000-P13_Overview'!$B$14:$X$391,$I$2,0)</f>
        <v>75.3917</v>
      </c>
      <c r="J41" s="60">
        <f>K41*(1-'CS8000-P13_Overview'!$B$3)</f>
        <v>115.349301</v>
      </c>
      <c r="K41" s="60">
        <f>VLOOKUP(LEFT($K$3,2)&amp;LEFT($A41,3)&amp;RIGHT($A41,5),'CS8000-P13_Overview'!$B$14:$X$391,$I$2,0)</f>
        <v>135.70506</v>
      </c>
      <c r="L41" s="61">
        <f>VLOOKUP(LEFT($L$3,2)&amp;LEFT($A41,3)&amp;RIGHT($A41,5),'CS8000-P13_Overview'!$B$14:$X$391,$L$2,0)</f>
        <v>82.935199999999995</v>
      </c>
      <c r="M41" s="61">
        <f>N41*(1-'CS8000-P13_Overview'!$B$3)</f>
        <v>126.89085599999999</v>
      </c>
      <c r="N41" s="61">
        <f>VLOOKUP(LEFT($N$3,2)&amp;LEFT($A41,3)&amp;RIGHT($A41,5),'CS8000-P13_Overview'!$B$14:$X$391,$L$2,0)</f>
        <v>149.28335999999999</v>
      </c>
      <c r="O41" s="62">
        <f>VLOOKUP(LEFT($O$3,2)&amp;LEFT($A41,3)&amp;RIGHT($A41,5),'CS8000-P13_Overview'!$B$14:$X$391,$O$2,0)</f>
        <v>84.174700000000001</v>
      </c>
      <c r="P41" s="62">
        <f>Q41*(1-'CS8000-P13_Overview'!$B$3)</f>
        <v>135.94214050000002</v>
      </c>
      <c r="Q41" s="62">
        <f>VLOOKUP(LEFT($Q$3,2)&amp;LEFT($A41,3)&amp;RIGHT($A41,5),'CS8000-P13_Overview'!$B$14:$X$391,$O$2,0)</f>
        <v>159.93193000000002</v>
      </c>
      <c r="R41" s="63">
        <f>VLOOKUP(LEFT($R$3,2)&amp;LEFT($A41,3)&amp;RIGHT($A41,5),'CS8000-P13_Overview'!$B$14:$X$391,$R$2,0)</f>
        <v>84.174700000000001</v>
      </c>
      <c r="S41" s="63">
        <f>T41*(1-'CS8000-P13_Overview'!$B$3)</f>
        <v>135.94214050000002</v>
      </c>
      <c r="T41" s="63">
        <f>VLOOKUP(LEFT($T$3,2)&amp;LEFT($A41,3)&amp;RIGHT($A41,5),'CS8000-P13_Overview'!$B$14:$X$391,$R$2,0)</f>
        <v>159.93193000000002</v>
      </c>
      <c r="U41" s="59">
        <f>VLOOKUP(LEFT($U$3,2)&amp;LEFT($A41,3)&amp;RIGHT($A41,5),'CS8000-P13_Overview'!$B$14:$X$391,$U$2,0)</f>
        <v>89.752499999999998</v>
      </c>
      <c r="V41" s="59">
        <f>W41*(1-'CS8000-P13_Overview'!$B$3)</f>
        <v>152.57925</v>
      </c>
      <c r="W41" s="44">
        <f>VLOOKUP(LEFT($W$3,2)&amp;LEFT($A41,3)&amp;RIGHT($A41,5),'CS8000-P13_Overview'!$B$14:$X$391,$U$2,0)</f>
        <v>179.505</v>
      </c>
      <c r="X41" s="33" t="s">
        <v>856</v>
      </c>
      <c r="Y41" s="57">
        <f>VLOOKUP(LEFT($Y$3,2)&amp;LEFT($A41,3)&amp;RIGHT($A41,5),'CS8000-P13_Overview'!$B$14:$X$391,$Y$2,0)</f>
        <v>63.612400000000001</v>
      </c>
      <c r="Z41" s="58">
        <f>AA41*(1-'CS8000-P13_Overview'!$B$3)</f>
        <v>91.919917999999996</v>
      </c>
      <c r="AA41" s="58">
        <f>VLOOKUP(LEFT($AA$3,2)&amp;LEFT($A41,3)&amp;RIGHT($A41,5),'CS8000-P13_Overview'!$B$14:$X$391,$Y$2,0)</f>
        <v>108.14108</v>
      </c>
      <c r="AB41" s="59">
        <f>VLOOKUP(LEFT($AB$3,2)&amp;LEFT($A41,3)&amp;RIGHT($A41,5),'CS8000-P13_Overview'!$B$14:$X$391,$AB$2,0)</f>
        <v>63.612400000000001</v>
      </c>
      <c r="AC41" s="59">
        <f>AD41*(1-'CS8000-P13_Overview'!$B$3)</f>
        <v>91.919917999999996</v>
      </c>
      <c r="AD41" s="59">
        <f>VLOOKUP(LEFT($AD$3,2)&amp;LEFT($A41,3)&amp;RIGHT($A41,5),'CS8000-P13_Overview'!$B$14:$X$391,$AB$2,0)</f>
        <v>108.14108</v>
      </c>
      <c r="AE41" s="60">
        <f>VLOOKUP(LEFT($AE$3,2)&amp;LEFT($A41,3)&amp;RIGHT($A41,5),'CS8000-P13_Overview'!$B$14:$X$391,$AE$2,0)</f>
        <v>86.699700000000007</v>
      </c>
      <c r="AF41" s="60">
        <f>AG41*(1-'CS8000-P13_Overview'!$B$3)</f>
        <v>132.650541</v>
      </c>
      <c r="AG41" s="60">
        <f>VLOOKUP(LEFT($AG$3,2)&amp;LEFT($A41,3)&amp;RIGHT($A41,5),'CS8000-P13_Overview'!$B$14:$X$391,$AE$2,0)</f>
        <v>156.05946</v>
      </c>
      <c r="AH41" s="61">
        <f>VLOOKUP(LEFT($AH$3,2)&amp;LEFT($A41,3)&amp;RIGHT($A41,5),'CS8000-P13_Overview'!$B$14:$X$391,$AH$2,0)</f>
        <v>94.243300000000005</v>
      </c>
      <c r="AI41" s="61">
        <f>AJ41*(1-'CS8000-P13_Overview'!$B$3)</f>
        <v>144.192249</v>
      </c>
      <c r="AJ41" s="61">
        <f>VLOOKUP(LEFT($AJ$3,2)&amp;LEFT($A41,3)&amp;RIGHT($A41,5),'CS8000-P13_Overview'!$B$14:$X$391,$AH$2,0)</f>
        <v>169.63794000000001</v>
      </c>
      <c r="AK41" s="62">
        <f>VLOOKUP(LEFT($AK$3,2)&amp;LEFT($A41,3)&amp;RIGHT($A41,5),'CS8000-P13_Overview'!$B$14:$X$391,$AK$2,0)</f>
        <v>95.482799999999997</v>
      </c>
      <c r="AL41" s="62">
        <f>AM41*(1-'CS8000-P13_Overview'!$B$3)</f>
        <v>154.204722</v>
      </c>
      <c r="AM41" s="62">
        <f>VLOOKUP(LEFT($AM$3,2)&amp;LEFT($A41,3)&amp;RIGHT($A41,5),'CS8000-P13_Overview'!$B$14:$X$391,$AK$2,0)</f>
        <v>181.41732000000002</v>
      </c>
      <c r="AN41" s="63">
        <f>VLOOKUP(LEFT($AN$3,2)&amp;LEFT($A41,3)&amp;RIGHT($A41,5),'CS8000-P13_Overview'!$B$14:$X$391,$AN$2,0)</f>
        <v>95.482799999999997</v>
      </c>
      <c r="AO41" s="63">
        <f>AP41*(1-'CS8000-P13_Overview'!$B$3)</f>
        <v>154.204722</v>
      </c>
      <c r="AP41" s="63">
        <f>VLOOKUP(LEFT($AP$3,2)&amp;LEFT($A41,3)&amp;RIGHT($A41,5),'CS8000-P13_Overview'!$B$14:$X$391,$AN$2,0)</f>
        <v>181.41732000000002</v>
      </c>
      <c r="AQ41" s="59">
        <f>VLOOKUP(LEFT($AQ$3,2)&amp;LEFT($A41,3)&amp;RIGHT($A41,5),'CS8000-P13_Overview'!$B$14:$X$391,$AQ$2,0)</f>
        <v>101.06059999999999</v>
      </c>
      <c r="AR41" s="59">
        <f>AS41*(1-'CS8000-P13_Overview'!$B$3)</f>
        <v>171.80301999999998</v>
      </c>
      <c r="AS41" s="44">
        <f>VLOOKUP(LEFT($AS$3,2)&amp;LEFT($A41,3)&amp;RIGHT($A41,5),'CS8000-P13_Overview'!$B$14:$X$391,$AQ$2,0)</f>
        <v>202.12119999999999</v>
      </c>
      <c r="AU41" s="203">
        <f t="shared" si="44"/>
        <v>2018.6519999999998</v>
      </c>
      <c r="AV41" s="211">
        <f t="shared" si="45"/>
        <v>2916.9521399999994</v>
      </c>
      <c r="AW41" s="211">
        <f t="shared" si="46"/>
        <v>3431.7083999999995</v>
      </c>
      <c r="AX41" s="212">
        <f t="shared" si="46"/>
        <v>2018.6519999999998</v>
      </c>
      <c r="AY41" s="212">
        <f t="shared" si="46"/>
        <v>2916.9521399999994</v>
      </c>
      <c r="AZ41" s="212">
        <f t="shared" si="46"/>
        <v>3431.7083999999995</v>
      </c>
      <c r="BA41" s="213">
        <f t="shared" si="47"/>
        <v>2849.7972</v>
      </c>
      <c r="BB41" s="213">
        <f t="shared" si="48"/>
        <v>4360.1897160000008</v>
      </c>
      <c r="BC41" s="213">
        <f t="shared" si="49"/>
        <v>5129.6349600000003</v>
      </c>
      <c r="BD41" s="214">
        <f t="shared" si="50"/>
        <v>3121.3643999999999</v>
      </c>
      <c r="BE41" s="214">
        <f t="shared" si="51"/>
        <v>4775.6875319999999</v>
      </c>
      <c r="BF41" s="214">
        <f t="shared" si="52"/>
        <v>5618.4559199999994</v>
      </c>
      <c r="BG41" s="215">
        <f t="shared" si="53"/>
        <v>3165.9863999999998</v>
      </c>
      <c r="BH41" s="215">
        <f t="shared" si="54"/>
        <v>5113.0680360000006</v>
      </c>
      <c r="BI41" s="215">
        <f t="shared" si="55"/>
        <v>6015.3741600000012</v>
      </c>
      <c r="BJ41" s="216">
        <f t="shared" si="56"/>
        <v>3165.9863999999998</v>
      </c>
      <c r="BK41" s="216">
        <f t="shared" si="57"/>
        <v>5113.0680360000006</v>
      </c>
      <c r="BL41" s="216">
        <f t="shared" si="58"/>
        <v>6015.3741600000012</v>
      </c>
      <c r="BM41" s="212">
        <f t="shared" si="59"/>
        <v>3366.7871999999998</v>
      </c>
      <c r="BN41" s="212">
        <f t="shared" si="60"/>
        <v>5723.5382399999999</v>
      </c>
      <c r="BO41" s="202">
        <f t="shared" si="61"/>
        <v>6733.5743999999995</v>
      </c>
      <c r="BQ41" s="274">
        <f>VLOOKUP("HDD"&amp;$A41,'CS8000-P13_Overview'!$B:$X,3,FALSE)</f>
        <v>25.96</v>
      </c>
      <c r="BR41" s="275">
        <f>VLOOKUP("HDD"&amp;$A41,'CS8000-P13_Overview'!$B:$X,4,FALSE)</f>
        <v>31.152000000000001</v>
      </c>
      <c r="BS41" s="276">
        <f>VLOOKUP("HDD"&amp;$A41,'CS8000-P13_Overview'!$B:$X,6,FALSE)</f>
        <v>36.344000000000001</v>
      </c>
      <c r="BT41" s="282"/>
      <c r="BU41" s="282"/>
      <c r="BV41" s="282"/>
      <c r="BW41" s="284"/>
      <c r="BX41" s="284"/>
      <c r="BY41" s="285" t="str">
        <f>IF(ISNA(VLOOKUP($A41,Old_List_Price!$A$4:$BO$289,BY$2,FALSE)),"",VLOOKUP($A41,Old_List_Price!$A$4:$BO$289,BY$2,FALSE))</f>
        <v/>
      </c>
      <c r="BZ41" s="285" t="str">
        <f>IF(ISNA(VLOOKUP($A41,Old_List_Price!$A$4:$BO$289,BZ$2,FALSE)),"",VLOOKUP($A41,Old_List_Price!$A$4:$BO$289,BZ$2,FALSE))</f>
        <v/>
      </c>
      <c r="CA41" s="285" t="str">
        <f>IF(ISNA(VLOOKUP($A41,Old_List_Price!$A$4:$BO$289,CA$2,FALSE)),"",VLOOKUP($A41,Old_List_Price!$A$4:$BO$289,CA$2,FALSE))</f>
        <v/>
      </c>
      <c r="CB41" s="287" t="str">
        <f t="shared" si="38"/>
        <v/>
      </c>
      <c r="CC41" s="287" t="str">
        <f t="shared" si="39"/>
        <v/>
      </c>
      <c r="CD41" s="288" t="str">
        <f>IF(ISNA(VLOOKUP($A41,Old_List_Price!$A$4:$BO$289,CD$2,FALSE)),"",VLOOKUP($A41,Old_List_Price!$A$4:$BO$289,CD$2,FALSE))</f>
        <v/>
      </c>
      <c r="CE41" s="288" t="str">
        <f>IF(ISNA(VLOOKUP($A41,Old_List_Price!$A$4:$BO$289,CE$2,FALSE)),"",VLOOKUP($A41,Old_List_Price!$A$4:$BO$289,CE$2,FALSE))</f>
        <v/>
      </c>
      <c r="CF41" s="288" t="str">
        <f>IF(ISNA(VLOOKUP($A41,Old_List_Price!$A$4:$BO$289,CF$2,FALSE)),"",VLOOKUP($A41,Old_List_Price!$A$4:$BO$289,CF$2,FALSE))</f>
        <v/>
      </c>
      <c r="CG41" s="289" t="str">
        <f t="shared" si="6"/>
        <v/>
      </c>
      <c r="CH41" s="289" t="str">
        <f t="shared" si="7"/>
        <v/>
      </c>
      <c r="CI41" s="291" t="str">
        <f>IF(ISNA(VLOOKUP($A41,Old_List_Price!$A$4:$BO$289,CI$2,FALSE)),"",VLOOKUP($A41,Old_List_Price!$A$4:$BO$289,CI$2,FALSE))</f>
        <v/>
      </c>
      <c r="CJ41" s="291" t="str">
        <f>IF(ISNA(VLOOKUP($A41,Old_List_Price!$A$4:$BO$289,CJ$2,FALSE)),"",VLOOKUP($A41,Old_List_Price!$A$4:$BO$289,CJ$2,FALSE))</f>
        <v/>
      </c>
      <c r="CK41" s="291" t="str">
        <f>IF(ISNA(VLOOKUP($A41,Old_List_Price!$A$4:$BO$289,CK$2,FALSE)),"",VLOOKUP($A41,Old_List_Price!$A$4:$BO$289,CK$2,FALSE))</f>
        <v/>
      </c>
      <c r="CL41" s="292" t="str">
        <f t="shared" si="18"/>
        <v/>
      </c>
      <c r="CM41" s="292" t="str">
        <f t="shared" si="19"/>
        <v/>
      </c>
      <c r="CN41" s="294" t="str">
        <f>IF(ISNA(VLOOKUP($A41,Old_List_Price!$A$4:$BO$289,CN$2,FALSE)),"",VLOOKUP($A41,Old_List_Price!$A$4:$BO$289,CN$2,FALSE))</f>
        <v/>
      </c>
      <c r="CO41" s="294" t="str">
        <f>IF(ISNA(VLOOKUP($A41,Old_List_Price!$A$4:$BO$289,CO$2,FALSE)),"",VLOOKUP($A41,Old_List_Price!$A$4:$BO$289,CO$2,FALSE))</f>
        <v/>
      </c>
      <c r="CP41" s="294" t="str">
        <f>IF(ISNA(VLOOKUP($A41,Old_List_Price!$A$4:$BO$289,CP$2,FALSE)),"",VLOOKUP($A41,Old_List_Price!$A$4:$BO$289,CP$2,FALSE))</f>
        <v/>
      </c>
      <c r="CQ41" s="295" t="str">
        <f t="shared" si="20"/>
        <v/>
      </c>
      <c r="CR41" s="295" t="str">
        <f t="shared" si="21"/>
        <v/>
      </c>
      <c r="CS41" s="297" t="str">
        <f>IF(ISNA(VLOOKUP($A41,Old_List_Price!$A$4:$BO$289,CS$2,FALSE)),"",VLOOKUP($A41,Old_List_Price!$A$4:$BO$289,CS$2,FALSE))</f>
        <v/>
      </c>
      <c r="CT41" s="297" t="str">
        <f>IF(ISNA(VLOOKUP($A41,Old_List_Price!$A$4:$BO$289,CT$2,FALSE)),"",VLOOKUP($A41,Old_List_Price!$A$4:$BO$289,CT$2,FALSE))</f>
        <v/>
      </c>
      <c r="CU41" s="297" t="str">
        <f>IF(ISNA(VLOOKUP($A41,Old_List_Price!$A$4:$BO$289,CU$2,FALSE)),"",VLOOKUP($A41,Old_List_Price!$A$4:$BO$289,CU$2,FALSE))</f>
        <v/>
      </c>
      <c r="CV41" s="298" t="str">
        <f t="shared" si="22"/>
        <v/>
      </c>
      <c r="CW41" s="298" t="str">
        <f t="shared" si="23"/>
        <v/>
      </c>
      <c r="CX41" s="285" t="str">
        <f>IF(ISNA(VLOOKUP($A41,Old_List_Price!$A$4:$BO$289,CX$2,FALSE)),"",VLOOKUP($A41,Old_List_Price!$A$4:$BO$289,CX$2,FALSE))</f>
        <v/>
      </c>
      <c r="CY41" s="285" t="str">
        <f>IF(ISNA(VLOOKUP($A41,Old_List_Price!$A$4:$BO$289,CY$2,FALSE)),"",VLOOKUP($A41,Old_List_Price!$A$4:$BO$289,CY$2,FALSE))</f>
        <v/>
      </c>
      <c r="CZ41" s="285" t="str">
        <f>IF(ISNA(VLOOKUP($A41,Old_List_Price!$A$4:$BO$289,CZ$2,FALSE)),"",VLOOKUP($A41,Old_List_Price!$A$4:$BO$289,CZ$2,FALSE))</f>
        <v/>
      </c>
      <c r="DA41" s="287" t="str">
        <f t="shared" si="24"/>
        <v/>
      </c>
      <c r="DB41" s="333" t="str">
        <f t="shared" si="25"/>
        <v/>
      </c>
    </row>
    <row r="42" spans="1:106">
      <c r="A42" s="37" t="s">
        <v>314</v>
      </c>
      <c r="B42" s="37" t="s">
        <v>291</v>
      </c>
      <c r="C42" s="57">
        <f>VLOOKUP(LEFT($C$3,2)&amp;LEFT($A42,3)&amp;RIGHT($A42,5),'CS8000-P13_Overview'!$B$14:$X$391,$C$2,0)</f>
        <v>52.304299999999998</v>
      </c>
      <c r="D42" s="58">
        <f>E42*(1-'CS8000-P13_Overview'!$B$3)</f>
        <v>75.579713499999983</v>
      </c>
      <c r="E42" s="58">
        <f>VLOOKUP(LEFT($E$3,2)&amp;LEFT($A42,3)&amp;RIGHT($A42,5),'CS8000-P13_Overview'!$B$14:$X$391,$C$2,0)</f>
        <v>88.917309999999986</v>
      </c>
      <c r="F42" s="59">
        <f>VLOOKUP(LEFT($F$3,2)&amp;LEFT($A42,3)&amp;RIGHT($A42,5),'CS8000-P13_Overview'!$B$14:$X$391,$F$2,0)</f>
        <v>52.304299999999998</v>
      </c>
      <c r="G42" s="59">
        <f>H42*(1-'CS8000-P13_Overview'!$B$3)</f>
        <v>75.579713499999983</v>
      </c>
      <c r="H42" s="59">
        <f>VLOOKUP(LEFT($H$3,2)&amp;LEFT($A42,3)&amp;RIGHT($A42,5),'CS8000-P13_Overview'!$B$14:$X$391,$F$2,0)</f>
        <v>88.917309999999986</v>
      </c>
      <c r="I42" s="60">
        <f>VLOOKUP(LEFT($I$3,2)&amp;LEFT($A42,3)&amp;RIGHT($A42,5),'CS8000-P13_Overview'!$B$14:$X$391,$I$2,0)</f>
        <v>75.3917</v>
      </c>
      <c r="J42" s="60">
        <f>K42*(1-'CS8000-P13_Overview'!$B$3)</f>
        <v>115.349301</v>
      </c>
      <c r="K42" s="60">
        <f>VLOOKUP(LEFT($K$3,2)&amp;LEFT($A42,3)&amp;RIGHT($A42,5),'CS8000-P13_Overview'!$B$14:$X$391,$I$2,0)</f>
        <v>135.70506</v>
      </c>
      <c r="L42" s="61">
        <f>VLOOKUP(LEFT($L$3,2)&amp;LEFT($A42,3)&amp;RIGHT($A42,5),'CS8000-P13_Overview'!$B$14:$X$391,$L$2,0)</f>
        <v>82.935199999999995</v>
      </c>
      <c r="M42" s="61">
        <f>N42*(1-'CS8000-P13_Overview'!$B$3)</f>
        <v>126.89085599999999</v>
      </c>
      <c r="N42" s="61">
        <f>VLOOKUP(LEFT($N$3,2)&amp;LEFT($A42,3)&amp;RIGHT($A42,5),'CS8000-P13_Overview'!$B$14:$X$391,$L$2,0)</f>
        <v>149.28335999999999</v>
      </c>
      <c r="O42" s="62">
        <f>VLOOKUP(LEFT($O$3,2)&amp;LEFT($A42,3)&amp;RIGHT($A42,5),'CS8000-P13_Overview'!$B$14:$X$391,$O$2,0)</f>
        <v>84.174700000000001</v>
      </c>
      <c r="P42" s="62">
        <f>Q42*(1-'CS8000-P13_Overview'!$B$3)</f>
        <v>135.94214050000002</v>
      </c>
      <c r="Q42" s="62">
        <f>VLOOKUP(LEFT($Q$3,2)&amp;LEFT($A42,3)&amp;RIGHT($A42,5),'CS8000-P13_Overview'!$B$14:$X$391,$O$2,0)</f>
        <v>159.93193000000002</v>
      </c>
      <c r="R42" s="63">
        <f>VLOOKUP(LEFT($R$3,2)&amp;LEFT($A42,3)&amp;RIGHT($A42,5),'CS8000-P13_Overview'!$B$14:$X$391,$R$2,0)</f>
        <v>84.174700000000001</v>
      </c>
      <c r="S42" s="63">
        <f>T42*(1-'CS8000-P13_Overview'!$B$3)</f>
        <v>135.94214050000002</v>
      </c>
      <c r="T42" s="63">
        <f>VLOOKUP(LEFT($T$3,2)&amp;LEFT($A42,3)&amp;RIGHT($A42,5),'CS8000-P13_Overview'!$B$14:$X$391,$R$2,0)</f>
        <v>159.93193000000002</v>
      </c>
      <c r="U42" s="59">
        <f>VLOOKUP(LEFT($U$3,2)&amp;LEFT($A42,3)&amp;RIGHT($A42,5),'CS8000-P13_Overview'!$B$14:$X$391,$U$2,0)</f>
        <v>89.752499999999998</v>
      </c>
      <c r="V42" s="59">
        <f>W42*(1-'CS8000-P13_Overview'!$B$3)</f>
        <v>152.57925</v>
      </c>
      <c r="W42" s="44">
        <f>VLOOKUP(LEFT($W$3,2)&amp;LEFT($A42,3)&amp;RIGHT($A42,5),'CS8000-P13_Overview'!$B$14:$X$391,$U$2,0)</f>
        <v>179.505</v>
      </c>
      <c r="X42" s="33" t="s">
        <v>856</v>
      </c>
      <c r="Y42" s="57">
        <f>VLOOKUP(LEFT($Y$3,2)&amp;LEFT($A42,3)&amp;RIGHT($A42,5),'CS8000-P13_Overview'!$B$14:$X$391,$Y$2,0)</f>
        <v>63.612400000000001</v>
      </c>
      <c r="Z42" s="58">
        <f>AA42*(1-'CS8000-P13_Overview'!$B$3)</f>
        <v>91.919917999999996</v>
      </c>
      <c r="AA42" s="58">
        <f>VLOOKUP(LEFT($AA$3,2)&amp;LEFT($A42,3)&amp;RIGHT($A42,5),'CS8000-P13_Overview'!$B$14:$X$391,$Y$2,0)</f>
        <v>108.14108</v>
      </c>
      <c r="AB42" s="59">
        <f>VLOOKUP(LEFT($AB$3,2)&amp;LEFT($A42,3)&amp;RIGHT($A42,5),'CS8000-P13_Overview'!$B$14:$X$391,$AB$2,0)</f>
        <v>63.612400000000001</v>
      </c>
      <c r="AC42" s="59">
        <f>AD42*(1-'CS8000-P13_Overview'!$B$3)</f>
        <v>91.919917999999996</v>
      </c>
      <c r="AD42" s="59">
        <f>VLOOKUP(LEFT($AD$3,2)&amp;LEFT($A42,3)&amp;RIGHT($A42,5),'CS8000-P13_Overview'!$B$14:$X$391,$AB$2,0)</f>
        <v>108.14108</v>
      </c>
      <c r="AE42" s="60">
        <f>VLOOKUP(LEFT($AE$3,2)&amp;LEFT($A42,3)&amp;RIGHT($A42,5),'CS8000-P13_Overview'!$B$14:$X$391,$AE$2,0)</f>
        <v>86.699700000000007</v>
      </c>
      <c r="AF42" s="60">
        <f>AG42*(1-'CS8000-P13_Overview'!$B$3)</f>
        <v>132.650541</v>
      </c>
      <c r="AG42" s="60">
        <f>VLOOKUP(LEFT($AG$3,2)&amp;LEFT($A42,3)&amp;RIGHT($A42,5),'CS8000-P13_Overview'!$B$14:$X$391,$AE$2,0)</f>
        <v>156.05946</v>
      </c>
      <c r="AH42" s="61">
        <f>VLOOKUP(LEFT($AH$3,2)&amp;LEFT($A42,3)&amp;RIGHT($A42,5),'CS8000-P13_Overview'!$B$14:$X$391,$AH$2,0)</f>
        <v>94.243300000000005</v>
      </c>
      <c r="AI42" s="61">
        <f>AJ42*(1-'CS8000-P13_Overview'!$B$3)</f>
        <v>144.192249</v>
      </c>
      <c r="AJ42" s="61">
        <f>VLOOKUP(LEFT($AJ$3,2)&amp;LEFT($A42,3)&amp;RIGHT($A42,5),'CS8000-P13_Overview'!$B$14:$X$391,$AH$2,0)</f>
        <v>169.63794000000001</v>
      </c>
      <c r="AK42" s="62">
        <f>VLOOKUP(LEFT($AK$3,2)&amp;LEFT($A42,3)&amp;RIGHT($A42,5),'CS8000-P13_Overview'!$B$14:$X$391,$AK$2,0)</f>
        <v>95.482799999999997</v>
      </c>
      <c r="AL42" s="62">
        <f>AM42*(1-'CS8000-P13_Overview'!$B$3)</f>
        <v>154.204722</v>
      </c>
      <c r="AM42" s="62">
        <f>VLOOKUP(LEFT($AM$3,2)&amp;LEFT($A42,3)&amp;RIGHT($A42,5),'CS8000-P13_Overview'!$B$14:$X$391,$AK$2,0)</f>
        <v>181.41732000000002</v>
      </c>
      <c r="AN42" s="63">
        <f>VLOOKUP(LEFT($AN$3,2)&amp;LEFT($A42,3)&amp;RIGHT($A42,5),'CS8000-P13_Overview'!$B$14:$X$391,$AN$2,0)</f>
        <v>95.482799999999997</v>
      </c>
      <c r="AO42" s="63">
        <f>AP42*(1-'CS8000-P13_Overview'!$B$3)</f>
        <v>154.204722</v>
      </c>
      <c r="AP42" s="63">
        <f>VLOOKUP(LEFT($AP$3,2)&amp;LEFT($A42,3)&amp;RIGHT($A42,5),'CS8000-P13_Overview'!$B$14:$X$391,$AN$2,0)</f>
        <v>181.41732000000002</v>
      </c>
      <c r="AQ42" s="59">
        <f>VLOOKUP(LEFT($AQ$3,2)&amp;LEFT($A42,3)&amp;RIGHT($A42,5),'CS8000-P13_Overview'!$B$14:$X$391,$AQ$2,0)</f>
        <v>101.06059999999999</v>
      </c>
      <c r="AR42" s="59">
        <f>AS42*(1-'CS8000-P13_Overview'!$B$3)</f>
        <v>171.80301999999998</v>
      </c>
      <c r="AS42" s="44">
        <f>VLOOKUP(LEFT($AS$3,2)&amp;LEFT($A42,3)&amp;RIGHT($A42,5),'CS8000-P13_Overview'!$B$14:$X$391,$AQ$2,0)</f>
        <v>202.12119999999999</v>
      </c>
      <c r="AU42" s="203">
        <f t="shared" si="44"/>
        <v>2018.6519999999998</v>
      </c>
      <c r="AV42" s="211">
        <f t="shared" si="45"/>
        <v>2916.9521399999994</v>
      </c>
      <c r="AW42" s="211">
        <f t="shared" si="46"/>
        <v>3431.7083999999995</v>
      </c>
      <c r="AX42" s="212">
        <f t="shared" si="46"/>
        <v>2018.6519999999998</v>
      </c>
      <c r="AY42" s="212">
        <f t="shared" si="46"/>
        <v>2916.9521399999994</v>
      </c>
      <c r="AZ42" s="212">
        <f t="shared" si="46"/>
        <v>3431.7083999999995</v>
      </c>
      <c r="BA42" s="213">
        <f t="shared" si="47"/>
        <v>2849.7972</v>
      </c>
      <c r="BB42" s="213">
        <f t="shared" si="48"/>
        <v>4360.1897160000008</v>
      </c>
      <c r="BC42" s="213">
        <f t="shared" si="49"/>
        <v>5129.6349600000003</v>
      </c>
      <c r="BD42" s="214">
        <f t="shared" si="50"/>
        <v>3121.3643999999999</v>
      </c>
      <c r="BE42" s="214">
        <f t="shared" si="51"/>
        <v>4775.6875319999999</v>
      </c>
      <c r="BF42" s="214">
        <f t="shared" si="52"/>
        <v>5618.4559199999994</v>
      </c>
      <c r="BG42" s="215">
        <f t="shared" si="53"/>
        <v>3165.9863999999998</v>
      </c>
      <c r="BH42" s="215">
        <f t="shared" si="54"/>
        <v>5113.0680360000006</v>
      </c>
      <c r="BI42" s="215">
        <f t="shared" si="55"/>
        <v>6015.3741600000012</v>
      </c>
      <c r="BJ42" s="216">
        <f t="shared" si="56"/>
        <v>3165.9863999999998</v>
      </c>
      <c r="BK42" s="216">
        <f t="shared" si="57"/>
        <v>5113.0680360000006</v>
      </c>
      <c r="BL42" s="216">
        <f t="shared" si="58"/>
        <v>6015.3741600000012</v>
      </c>
      <c r="BM42" s="212">
        <f t="shared" si="59"/>
        <v>3366.7871999999998</v>
      </c>
      <c r="BN42" s="212">
        <f t="shared" si="60"/>
        <v>5723.5382399999999</v>
      </c>
      <c r="BO42" s="202">
        <f t="shared" si="61"/>
        <v>6733.5743999999995</v>
      </c>
      <c r="BQ42" s="274">
        <f>VLOOKUP("HDD"&amp;$A42,'CS8000-P13_Overview'!$B:$X,3,FALSE)</f>
        <v>25.96</v>
      </c>
      <c r="BR42" s="275">
        <f>VLOOKUP("HDD"&amp;$A42,'CS8000-P13_Overview'!$B:$X,4,FALSE)</f>
        <v>31.152000000000001</v>
      </c>
      <c r="BS42" s="276">
        <f>VLOOKUP("HDD"&amp;$A42,'CS8000-P13_Overview'!$B:$X,6,FALSE)</f>
        <v>36.344000000000001</v>
      </c>
      <c r="BT42" s="282"/>
      <c r="BU42" s="282"/>
      <c r="BV42" s="282"/>
      <c r="BW42" s="284"/>
      <c r="BX42" s="284"/>
      <c r="BY42" s="285" t="str">
        <f>IF(ISNA(VLOOKUP($A42,Old_List_Price!$A$4:$BO$289,BY$2,FALSE)),"",VLOOKUP($A42,Old_List_Price!$A$4:$BO$289,BY$2,FALSE))</f>
        <v/>
      </c>
      <c r="BZ42" s="285" t="str">
        <f>IF(ISNA(VLOOKUP($A42,Old_List_Price!$A$4:$BO$289,BZ$2,FALSE)),"",VLOOKUP($A42,Old_List_Price!$A$4:$BO$289,BZ$2,FALSE))</f>
        <v/>
      </c>
      <c r="CA42" s="285" t="str">
        <f>IF(ISNA(VLOOKUP($A42,Old_List_Price!$A$4:$BO$289,CA$2,FALSE)),"",VLOOKUP($A42,Old_List_Price!$A$4:$BO$289,CA$2,FALSE))</f>
        <v/>
      </c>
      <c r="CB42" s="287" t="str">
        <f t="shared" si="38"/>
        <v/>
      </c>
      <c r="CC42" s="287" t="str">
        <f t="shared" si="39"/>
        <v/>
      </c>
      <c r="CD42" s="288" t="str">
        <f>IF(ISNA(VLOOKUP($A42,Old_List_Price!$A$4:$BO$289,CD$2,FALSE)),"",VLOOKUP($A42,Old_List_Price!$A$4:$BO$289,CD$2,FALSE))</f>
        <v/>
      </c>
      <c r="CE42" s="288" t="str">
        <f>IF(ISNA(VLOOKUP($A42,Old_List_Price!$A$4:$BO$289,CE$2,FALSE)),"",VLOOKUP($A42,Old_List_Price!$A$4:$BO$289,CE$2,FALSE))</f>
        <v/>
      </c>
      <c r="CF42" s="288" t="str">
        <f>IF(ISNA(VLOOKUP($A42,Old_List_Price!$A$4:$BO$289,CF$2,FALSE)),"",VLOOKUP($A42,Old_List_Price!$A$4:$BO$289,CF$2,FALSE))</f>
        <v/>
      </c>
      <c r="CG42" s="289" t="str">
        <f t="shared" si="6"/>
        <v/>
      </c>
      <c r="CH42" s="289" t="str">
        <f t="shared" si="7"/>
        <v/>
      </c>
      <c r="CI42" s="291" t="str">
        <f>IF(ISNA(VLOOKUP($A42,Old_List_Price!$A$4:$BO$289,CI$2,FALSE)),"",VLOOKUP($A42,Old_List_Price!$A$4:$BO$289,CI$2,FALSE))</f>
        <v/>
      </c>
      <c r="CJ42" s="291" t="str">
        <f>IF(ISNA(VLOOKUP($A42,Old_List_Price!$A$4:$BO$289,CJ$2,FALSE)),"",VLOOKUP($A42,Old_List_Price!$A$4:$BO$289,CJ$2,FALSE))</f>
        <v/>
      </c>
      <c r="CK42" s="291" t="str">
        <f>IF(ISNA(VLOOKUP($A42,Old_List_Price!$A$4:$BO$289,CK$2,FALSE)),"",VLOOKUP($A42,Old_List_Price!$A$4:$BO$289,CK$2,FALSE))</f>
        <v/>
      </c>
      <c r="CL42" s="292" t="str">
        <f t="shared" si="18"/>
        <v/>
      </c>
      <c r="CM42" s="292" t="str">
        <f t="shared" si="19"/>
        <v/>
      </c>
      <c r="CN42" s="294" t="str">
        <f>IF(ISNA(VLOOKUP($A42,Old_List_Price!$A$4:$BO$289,CN$2,FALSE)),"",VLOOKUP($A42,Old_List_Price!$A$4:$BO$289,CN$2,FALSE))</f>
        <v/>
      </c>
      <c r="CO42" s="294" t="str">
        <f>IF(ISNA(VLOOKUP($A42,Old_List_Price!$A$4:$BO$289,CO$2,FALSE)),"",VLOOKUP($A42,Old_List_Price!$A$4:$BO$289,CO$2,FALSE))</f>
        <v/>
      </c>
      <c r="CP42" s="294" t="str">
        <f>IF(ISNA(VLOOKUP($A42,Old_List_Price!$A$4:$BO$289,CP$2,FALSE)),"",VLOOKUP($A42,Old_List_Price!$A$4:$BO$289,CP$2,FALSE))</f>
        <v/>
      </c>
      <c r="CQ42" s="295" t="str">
        <f t="shared" si="20"/>
        <v/>
      </c>
      <c r="CR42" s="295" t="str">
        <f t="shared" si="21"/>
        <v/>
      </c>
      <c r="CS42" s="297" t="str">
        <f>IF(ISNA(VLOOKUP($A42,Old_List_Price!$A$4:$BO$289,CS$2,FALSE)),"",VLOOKUP($A42,Old_List_Price!$A$4:$BO$289,CS$2,FALSE))</f>
        <v/>
      </c>
      <c r="CT42" s="297" t="str">
        <f>IF(ISNA(VLOOKUP($A42,Old_List_Price!$A$4:$BO$289,CT$2,FALSE)),"",VLOOKUP($A42,Old_List_Price!$A$4:$BO$289,CT$2,FALSE))</f>
        <v/>
      </c>
      <c r="CU42" s="297" t="str">
        <f>IF(ISNA(VLOOKUP($A42,Old_List_Price!$A$4:$BO$289,CU$2,FALSE)),"",VLOOKUP($A42,Old_List_Price!$A$4:$BO$289,CU$2,FALSE))</f>
        <v/>
      </c>
      <c r="CV42" s="298" t="str">
        <f t="shared" si="22"/>
        <v/>
      </c>
      <c r="CW42" s="298" t="str">
        <f t="shared" si="23"/>
        <v/>
      </c>
      <c r="CX42" s="285" t="str">
        <f>IF(ISNA(VLOOKUP($A42,Old_List_Price!$A$4:$BO$289,CX$2,FALSE)),"",VLOOKUP($A42,Old_List_Price!$A$4:$BO$289,CX$2,FALSE))</f>
        <v/>
      </c>
      <c r="CY42" s="285" t="str">
        <f>IF(ISNA(VLOOKUP($A42,Old_List_Price!$A$4:$BO$289,CY$2,FALSE)),"",VLOOKUP($A42,Old_List_Price!$A$4:$BO$289,CY$2,FALSE))</f>
        <v/>
      </c>
      <c r="CZ42" s="285" t="str">
        <f>IF(ISNA(VLOOKUP($A42,Old_List_Price!$A$4:$BO$289,CZ$2,FALSE)),"",VLOOKUP($A42,Old_List_Price!$A$4:$BO$289,CZ$2,FALSE))</f>
        <v/>
      </c>
      <c r="DA42" s="287" t="str">
        <f t="shared" si="24"/>
        <v/>
      </c>
      <c r="DB42" s="333" t="str">
        <f t="shared" si="25"/>
        <v/>
      </c>
    </row>
    <row r="43" spans="1:106">
      <c r="A43" s="37" t="s">
        <v>315</v>
      </c>
      <c r="B43" s="37" t="s">
        <v>295</v>
      </c>
      <c r="C43" s="57">
        <f>VLOOKUP(LEFT($C$3,2)&amp;LEFT($A43,3)&amp;RIGHT($A43,5),'CS8000-P13_Overview'!$B$14:$X$391,$C$2,0)</f>
        <v>52.304299999999998</v>
      </c>
      <c r="D43" s="58">
        <f>E43*(1-'CS8000-P13_Overview'!$B$3)</f>
        <v>75.579713499999983</v>
      </c>
      <c r="E43" s="58">
        <f>VLOOKUP(LEFT($E$3,2)&amp;LEFT($A43,3)&amp;RIGHT($A43,5),'CS8000-P13_Overview'!$B$14:$X$391,$C$2,0)</f>
        <v>88.917309999999986</v>
      </c>
      <c r="F43" s="59">
        <f>VLOOKUP(LEFT($F$3,2)&amp;LEFT($A43,3)&amp;RIGHT($A43,5),'CS8000-P13_Overview'!$B$14:$X$391,$F$2,0)</f>
        <v>52.304299999999998</v>
      </c>
      <c r="G43" s="59">
        <f>H43*(1-'CS8000-P13_Overview'!$B$3)</f>
        <v>75.579713499999983</v>
      </c>
      <c r="H43" s="59">
        <f>VLOOKUP(LEFT($H$3,2)&amp;LEFT($A43,3)&amp;RIGHT($A43,5),'CS8000-P13_Overview'!$B$14:$X$391,$F$2,0)</f>
        <v>88.917309999999986</v>
      </c>
      <c r="I43" s="60">
        <f>VLOOKUP(LEFT($I$3,2)&amp;LEFT($A43,3)&amp;RIGHT($A43,5),'CS8000-P13_Overview'!$B$14:$X$391,$I$2,0)</f>
        <v>75.3917</v>
      </c>
      <c r="J43" s="60">
        <f>K43*(1-'CS8000-P13_Overview'!$B$3)</f>
        <v>115.349301</v>
      </c>
      <c r="K43" s="60">
        <f>VLOOKUP(LEFT($K$3,2)&amp;LEFT($A43,3)&amp;RIGHT($A43,5),'CS8000-P13_Overview'!$B$14:$X$391,$I$2,0)</f>
        <v>135.70506</v>
      </c>
      <c r="L43" s="61">
        <f>VLOOKUP(LEFT($L$3,2)&amp;LEFT($A43,3)&amp;RIGHT($A43,5),'CS8000-P13_Overview'!$B$14:$X$391,$L$2,0)</f>
        <v>82.935199999999995</v>
      </c>
      <c r="M43" s="61">
        <f>N43*(1-'CS8000-P13_Overview'!$B$3)</f>
        <v>126.89085599999999</v>
      </c>
      <c r="N43" s="61">
        <f>VLOOKUP(LEFT($N$3,2)&amp;LEFT($A43,3)&amp;RIGHT($A43,5),'CS8000-P13_Overview'!$B$14:$X$391,$L$2,0)</f>
        <v>149.28335999999999</v>
      </c>
      <c r="O43" s="62">
        <f>VLOOKUP(LEFT($O$3,2)&amp;LEFT($A43,3)&amp;RIGHT($A43,5),'CS8000-P13_Overview'!$B$14:$X$391,$O$2,0)</f>
        <v>84.174700000000001</v>
      </c>
      <c r="P43" s="62">
        <f>Q43*(1-'CS8000-P13_Overview'!$B$3)</f>
        <v>135.94214050000002</v>
      </c>
      <c r="Q43" s="62">
        <f>VLOOKUP(LEFT($Q$3,2)&amp;LEFT($A43,3)&amp;RIGHT($A43,5),'CS8000-P13_Overview'!$B$14:$X$391,$O$2,0)</f>
        <v>159.93193000000002</v>
      </c>
      <c r="R43" s="63">
        <f>VLOOKUP(LEFT($R$3,2)&amp;LEFT($A43,3)&amp;RIGHT($A43,5),'CS8000-P13_Overview'!$B$14:$X$391,$R$2,0)</f>
        <v>84.174700000000001</v>
      </c>
      <c r="S43" s="63">
        <f>T43*(1-'CS8000-P13_Overview'!$B$3)</f>
        <v>135.94214050000002</v>
      </c>
      <c r="T43" s="63">
        <f>VLOOKUP(LEFT($T$3,2)&amp;LEFT($A43,3)&amp;RIGHT($A43,5),'CS8000-P13_Overview'!$B$14:$X$391,$R$2,0)</f>
        <v>159.93193000000002</v>
      </c>
      <c r="U43" s="59">
        <f>VLOOKUP(LEFT($U$3,2)&amp;LEFT($A43,3)&amp;RIGHT($A43,5),'CS8000-P13_Overview'!$B$14:$X$391,$U$2,0)</f>
        <v>89.752499999999998</v>
      </c>
      <c r="V43" s="59">
        <f>W43*(1-'CS8000-P13_Overview'!$B$3)</f>
        <v>152.57925</v>
      </c>
      <c r="W43" s="44">
        <f>VLOOKUP(LEFT($W$3,2)&amp;LEFT($A43,3)&amp;RIGHT($A43,5),'CS8000-P13_Overview'!$B$14:$X$391,$U$2,0)</f>
        <v>179.505</v>
      </c>
      <c r="X43" s="33" t="s">
        <v>856</v>
      </c>
      <c r="Y43" s="57">
        <f>VLOOKUP(LEFT($Y$3,2)&amp;LEFT($A43,3)&amp;RIGHT($A43,5),'CS8000-P13_Overview'!$B$14:$X$391,$Y$2,0)</f>
        <v>63.612400000000001</v>
      </c>
      <c r="Z43" s="58">
        <f>AA43*(1-'CS8000-P13_Overview'!$B$3)</f>
        <v>91.919917999999996</v>
      </c>
      <c r="AA43" s="58">
        <f>VLOOKUP(LEFT($AA$3,2)&amp;LEFT($A43,3)&amp;RIGHT($A43,5),'CS8000-P13_Overview'!$B$14:$X$391,$Y$2,0)</f>
        <v>108.14108</v>
      </c>
      <c r="AB43" s="59">
        <f>VLOOKUP(LEFT($AB$3,2)&amp;LEFT($A43,3)&amp;RIGHT($A43,5),'CS8000-P13_Overview'!$B$14:$X$391,$AB$2,0)</f>
        <v>63.612400000000001</v>
      </c>
      <c r="AC43" s="59">
        <f>AD43*(1-'CS8000-P13_Overview'!$B$3)</f>
        <v>91.919917999999996</v>
      </c>
      <c r="AD43" s="59">
        <f>VLOOKUP(LEFT($AD$3,2)&amp;LEFT($A43,3)&amp;RIGHT($A43,5),'CS8000-P13_Overview'!$B$14:$X$391,$AB$2,0)</f>
        <v>108.14108</v>
      </c>
      <c r="AE43" s="60">
        <f>VLOOKUP(LEFT($AE$3,2)&amp;LEFT($A43,3)&amp;RIGHT($A43,5),'CS8000-P13_Overview'!$B$14:$X$391,$AE$2,0)</f>
        <v>86.699700000000007</v>
      </c>
      <c r="AF43" s="60">
        <f>AG43*(1-'CS8000-P13_Overview'!$B$3)</f>
        <v>132.650541</v>
      </c>
      <c r="AG43" s="60">
        <f>VLOOKUP(LEFT($AG$3,2)&amp;LEFT($A43,3)&amp;RIGHT($A43,5),'CS8000-P13_Overview'!$B$14:$X$391,$AE$2,0)</f>
        <v>156.05946</v>
      </c>
      <c r="AH43" s="61">
        <f>VLOOKUP(LEFT($AH$3,2)&amp;LEFT($A43,3)&amp;RIGHT($A43,5),'CS8000-P13_Overview'!$B$14:$X$391,$AH$2,0)</f>
        <v>94.243300000000005</v>
      </c>
      <c r="AI43" s="61">
        <f>AJ43*(1-'CS8000-P13_Overview'!$B$3)</f>
        <v>144.192249</v>
      </c>
      <c r="AJ43" s="61">
        <f>VLOOKUP(LEFT($AJ$3,2)&amp;LEFT($A43,3)&amp;RIGHT($A43,5),'CS8000-P13_Overview'!$B$14:$X$391,$AH$2,0)</f>
        <v>169.63794000000001</v>
      </c>
      <c r="AK43" s="62">
        <f>VLOOKUP(LEFT($AK$3,2)&amp;LEFT($A43,3)&amp;RIGHT($A43,5),'CS8000-P13_Overview'!$B$14:$X$391,$AK$2,0)</f>
        <v>95.482799999999997</v>
      </c>
      <c r="AL43" s="62">
        <f>AM43*(1-'CS8000-P13_Overview'!$B$3)</f>
        <v>154.204722</v>
      </c>
      <c r="AM43" s="62">
        <f>VLOOKUP(LEFT($AM$3,2)&amp;LEFT($A43,3)&amp;RIGHT($A43,5),'CS8000-P13_Overview'!$B$14:$X$391,$AK$2,0)</f>
        <v>181.41732000000002</v>
      </c>
      <c r="AN43" s="63">
        <f>VLOOKUP(LEFT($AN$3,2)&amp;LEFT($A43,3)&amp;RIGHT($A43,5),'CS8000-P13_Overview'!$B$14:$X$391,$AN$2,0)</f>
        <v>95.482799999999997</v>
      </c>
      <c r="AO43" s="63">
        <f>AP43*(1-'CS8000-P13_Overview'!$B$3)</f>
        <v>154.204722</v>
      </c>
      <c r="AP43" s="63">
        <f>VLOOKUP(LEFT($AP$3,2)&amp;LEFT($A43,3)&amp;RIGHT($A43,5),'CS8000-P13_Overview'!$B$14:$X$391,$AN$2,0)</f>
        <v>181.41732000000002</v>
      </c>
      <c r="AQ43" s="59">
        <f>VLOOKUP(LEFT($AQ$3,2)&amp;LEFT($A43,3)&amp;RIGHT($A43,5),'CS8000-P13_Overview'!$B$14:$X$391,$AQ$2,0)</f>
        <v>101.06059999999999</v>
      </c>
      <c r="AR43" s="59">
        <f>AS43*(1-'CS8000-P13_Overview'!$B$3)</f>
        <v>171.80301999999998</v>
      </c>
      <c r="AS43" s="44">
        <f>VLOOKUP(LEFT($AS$3,2)&amp;LEFT($A43,3)&amp;RIGHT($A43,5),'CS8000-P13_Overview'!$B$14:$X$391,$AQ$2,0)</f>
        <v>202.12119999999999</v>
      </c>
      <c r="AU43" s="203">
        <f t="shared" si="44"/>
        <v>2018.6519999999998</v>
      </c>
      <c r="AV43" s="211">
        <f t="shared" si="45"/>
        <v>2916.9521399999994</v>
      </c>
      <c r="AW43" s="211">
        <f t="shared" si="46"/>
        <v>3431.7083999999995</v>
      </c>
      <c r="AX43" s="212">
        <f t="shared" si="46"/>
        <v>2018.6519999999998</v>
      </c>
      <c r="AY43" s="212">
        <f t="shared" si="46"/>
        <v>2916.9521399999994</v>
      </c>
      <c r="AZ43" s="212">
        <f t="shared" si="46"/>
        <v>3431.7083999999995</v>
      </c>
      <c r="BA43" s="213">
        <f t="shared" si="47"/>
        <v>2849.7972</v>
      </c>
      <c r="BB43" s="213">
        <f t="shared" si="48"/>
        <v>4360.1897160000008</v>
      </c>
      <c r="BC43" s="213">
        <f t="shared" si="49"/>
        <v>5129.6349600000003</v>
      </c>
      <c r="BD43" s="214">
        <f t="shared" si="50"/>
        <v>3121.3643999999999</v>
      </c>
      <c r="BE43" s="214">
        <f t="shared" si="51"/>
        <v>4775.6875319999999</v>
      </c>
      <c r="BF43" s="214">
        <f t="shared" si="52"/>
        <v>5618.4559199999994</v>
      </c>
      <c r="BG43" s="215">
        <f t="shared" si="53"/>
        <v>3165.9863999999998</v>
      </c>
      <c r="BH43" s="215">
        <f t="shared" si="54"/>
        <v>5113.0680360000006</v>
      </c>
      <c r="BI43" s="215">
        <f t="shared" si="55"/>
        <v>6015.3741600000012</v>
      </c>
      <c r="BJ43" s="216">
        <f t="shared" si="56"/>
        <v>3165.9863999999998</v>
      </c>
      <c r="BK43" s="216">
        <f t="shared" si="57"/>
        <v>5113.0680360000006</v>
      </c>
      <c r="BL43" s="216">
        <f t="shared" si="58"/>
        <v>6015.3741600000012</v>
      </c>
      <c r="BM43" s="212">
        <f t="shared" si="59"/>
        <v>3366.7871999999998</v>
      </c>
      <c r="BN43" s="212">
        <f t="shared" si="60"/>
        <v>5723.5382399999999</v>
      </c>
      <c r="BO43" s="202">
        <f t="shared" si="61"/>
        <v>6733.5743999999995</v>
      </c>
      <c r="BQ43" s="274">
        <f>VLOOKUP("HDD"&amp;$A43,'CS8000-P13_Overview'!$B:$X,3,FALSE)</f>
        <v>25.96</v>
      </c>
      <c r="BR43" s="275">
        <f>VLOOKUP("HDD"&amp;$A43,'CS8000-P13_Overview'!$B:$X,4,FALSE)</f>
        <v>31.152000000000001</v>
      </c>
      <c r="BS43" s="276">
        <f>VLOOKUP("HDD"&amp;$A43,'CS8000-P13_Overview'!$B:$X,6,FALSE)</f>
        <v>36.344000000000001</v>
      </c>
      <c r="BT43" s="282"/>
      <c r="BU43" s="282"/>
      <c r="BV43" s="282"/>
      <c r="BW43" s="284"/>
      <c r="BX43" s="284"/>
      <c r="BY43" s="285" t="str">
        <f>IF(ISNA(VLOOKUP($A43,Old_List_Price!$A$4:$BO$289,BY$2,FALSE)),"",VLOOKUP($A43,Old_List_Price!$A$4:$BO$289,BY$2,FALSE))</f>
        <v/>
      </c>
      <c r="BZ43" s="285" t="str">
        <f>IF(ISNA(VLOOKUP($A43,Old_List_Price!$A$4:$BO$289,BZ$2,FALSE)),"",VLOOKUP($A43,Old_List_Price!$A$4:$BO$289,BZ$2,FALSE))</f>
        <v/>
      </c>
      <c r="CA43" s="285" t="str">
        <f>IF(ISNA(VLOOKUP($A43,Old_List_Price!$A$4:$BO$289,CA$2,FALSE)),"",VLOOKUP($A43,Old_List_Price!$A$4:$BO$289,CA$2,FALSE))</f>
        <v/>
      </c>
      <c r="CB43" s="287" t="str">
        <f t="shared" si="38"/>
        <v/>
      </c>
      <c r="CC43" s="287" t="str">
        <f t="shared" si="39"/>
        <v/>
      </c>
      <c r="CD43" s="288" t="str">
        <f>IF(ISNA(VLOOKUP($A43,Old_List_Price!$A$4:$BO$289,CD$2,FALSE)),"",VLOOKUP($A43,Old_List_Price!$A$4:$BO$289,CD$2,FALSE))</f>
        <v/>
      </c>
      <c r="CE43" s="288" t="str">
        <f>IF(ISNA(VLOOKUP($A43,Old_List_Price!$A$4:$BO$289,CE$2,FALSE)),"",VLOOKUP($A43,Old_List_Price!$A$4:$BO$289,CE$2,FALSE))</f>
        <v/>
      </c>
      <c r="CF43" s="288" t="str">
        <f>IF(ISNA(VLOOKUP($A43,Old_List_Price!$A$4:$BO$289,CF$2,FALSE)),"",VLOOKUP($A43,Old_List_Price!$A$4:$BO$289,CF$2,FALSE))</f>
        <v/>
      </c>
      <c r="CG43" s="289" t="str">
        <f t="shared" si="6"/>
        <v/>
      </c>
      <c r="CH43" s="289" t="str">
        <f t="shared" si="7"/>
        <v/>
      </c>
      <c r="CI43" s="291" t="str">
        <f>IF(ISNA(VLOOKUP($A43,Old_List_Price!$A$4:$BO$289,CI$2,FALSE)),"",VLOOKUP($A43,Old_List_Price!$A$4:$BO$289,CI$2,FALSE))</f>
        <v/>
      </c>
      <c r="CJ43" s="291" t="str">
        <f>IF(ISNA(VLOOKUP($A43,Old_List_Price!$A$4:$BO$289,CJ$2,FALSE)),"",VLOOKUP($A43,Old_List_Price!$A$4:$BO$289,CJ$2,FALSE))</f>
        <v/>
      </c>
      <c r="CK43" s="291" t="str">
        <f>IF(ISNA(VLOOKUP($A43,Old_List_Price!$A$4:$BO$289,CK$2,FALSE)),"",VLOOKUP($A43,Old_List_Price!$A$4:$BO$289,CK$2,FALSE))</f>
        <v/>
      </c>
      <c r="CL43" s="292" t="str">
        <f t="shared" si="18"/>
        <v/>
      </c>
      <c r="CM43" s="292" t="str">
        <f t="shared" si="19"/>
        <v/>
      </c>
      <c r="CN43" s="294" t="str">
        <f>IF(ISNA(VLOOKUP($A43,Old_List_Price!$A$4:$BO$289,CN$2,FALSE)),"",VLOOKUP($A43,Old_List_Price!$A$4:$BO$289,CN$2,FALSE))</f>
        <v/>
      </c>
      <c r="CO43" s="294" t="str">
        <f>IF(ISNA(VLOOKUP($A43,Old_List_Price!$A$4:$BO$289,CO$2,FALSE)),"",VLOOKUP($A43,Old_List_Price!$A$4:$BO$289,CO$2,FALSE))</f>
        <v/>
      </c>
      <c r="CP43" s="294" t="str">
        <f>IF(ISNA(VLOOKUP($A43,Old_List_Price!$A$4:$BO$289,CP$2,FALSE)),"",VLOOKUP($A43,Old_List_Price!$A$4:$BO$289,CP$2,FALSE))</f>
        <v/>
      </c>
      <c r="CQ43" s="295" t="str">
        <f t="shared" si="20"/>
        <v/>
      </c>
      <c r="CR43" s="295" t="str">
        <f t="shared" si="21"/>
        <v/>
      </c>
      <c r="CS43" s="297" t="str">
        <f>IF(ISNA(VLOOKUP($A43,Old_List_Price!$A$4:$BO$289,CS$2,FALSE)),"",VLOOKUP($A43,Old_List_Price!$A$4:$BO$289,CS$2,FALSE))</f>
        <v/>
      </c>
      <c r="CT43" s="297" t="str">
        <f>IF(ISNA(VLOOKUP($A43,Old_List_Price!$A$4:$BO$289,CT$2,FALSE)),"",VLOOKUP($A43,Old_List_Price!$A$4:$BO$289,CT$2,FALSE))</f>
        <v/>
      </c>
      <c r="CU43" s="297" t="str">
        <f>IF(ISNA(VLOOKUP($A43,Old_List_Price!$A$4:$BO$289,CU$2,FALSE)),"",VLOOKUP($A43,Old_List_Price!$A$4:$BO$289,CU$2,FALSE))</f>
        <v/>
      </c>
      <c r="CV43" s="298" t="str">
        <f t="shared" si="22"/>
        <v/>
      </c>
      <c r="CW43" s="298" t="str">
        <f t="shared" si="23"/>
        <v/>
      </c>
      <c r="CX43" s="285" t="str">
        <f>IF(ISNA(VLOOKUP($A43,Old_List_Price!$A$4:$BO$289,CX$2,FALSE)),"",VLOOKUP($A43,Old_List_Price!$A$4:$BO$289,CX$2,FALSE))</f>
        <v/>
      </c>
      <c r="CY43" s="285" t="str">
        <f>IF(ISNA(VLOOKUP($A43,Old_List_Price!$A$4:$BO$289,CY$2,FALSE)),"",VLOOKUP($A43,Old_List_Price!$A$4:$BO$289,CY$2,FALSE))</f>
        <v/>
      </c>
      <c r="CZ43" s="285" t="str">
        <f>IF(ISNA(VLOOKUP($A43,Old_List_Price!$A$4:$BO$289,CZ$2,FALSE)),"",VLOOKUP($A43,Old_List_Price!$A$4:$BO$289,CZ$2,FALSE))</f>
        <v/>
      </c>
      <c r="DA43" s="287" t="str">
        <f t="shared" si="24"/>
        <v/>
      </c>
      <c r="DB43" s="333" t="str">
        <f t="shared" si="25"/>
        <v/>
      </c>
    </row>
    <row r="44" spans="1:106" ht="15.75" thickBot="1">
      <c r="A44" s="56" t="s">
        <v>316</v>
      </c>
      <c r="B44" s="37" t="s">
        <v>297</v>
      </c>
      <c r="C44" s="57">
        <f>VLOOKUP(LEFT($C$3,2)&amp;LEFT($A44,3)&amp;RIGHT($A44,5),'CS8000-P13_Overview'!$B$14:$X$391,$C$2,0)</f>
        <v>52.304299999999998</v>
      </c>
      <c r="D44" s="58">
        <f>E44*(1-'CS8000-P13_Overview'!$B$3)</f>
        <v>75.579713499999983</v>
      </c>
      <c r="E44" s="58">
        <f>VLOOKUP(LEFT($E$3,2)&amp;LEFT($A44,3)&amp;RIGHT($A44,5),'CS8000-P13_Overview'!$B$14:$X$391,$C$2,0)</f>
        <v>88.917309999999986</v>
      </c>
      <c r="F44" s="59">
        <f>VLOOKUP(LEFT($F$3,2)&amp;LEFT($A44,3)&amp;RIGHT($A44,5),'CS8000-P13_Overview'!$B$14:$X$391,$F$2,0)</f>
        <v>52.304299999999998</v>
      </c>
      <c r="G44" s="59">
        <f>H44*(1-'CS8000-P13_Overview'!$B$3)</f>
        <v>75.579713499999983</v>
      </c>
      <c r="H44" s="59">
        <f>VLOOKUP(LEFT($H$3,2)&amp;LEFT($A44,3)&amp;RIGHT($A44,5),'CS8000-P13_Overview'!$B$14:$X$391,$F$2,0)</f>
        <v>88.917309999999986</v>
      </c>
      <c r="I44" s="60">
        <f>VLOOKUP(LEFT($I$3,2)&amp;LEFT($A44,3)&amp;RIGHT($A44,5),'CS8000-P13_Overview'!$B$14:$X$391,$I$2,0)</f>
        <v>75.3917</v>
      </c>
      <c r="J44" s="60">
        <f>K44*(1-'CS8000-P13_Overview'!$B$3)</f>
        <v>115.349301</v>
      </c>
      <c r="K44" s="60">
        <f>VLOOKUP(LEFT($K$3,2)&amp;LEFT($A44,3)&amp;RIGHT($A44,5),'CS8000-P13_Overview'!$B$14:$X$391,$I$2,0)</f>
        <v>135.70506</v>
      </c>
      <c r="L44" s="61">
        <f>VLOOKUP(LEFT($L$3,2)&amp;LEFT($A44,3)&amp;RIGHT($A44,5),'CS8000-P13_Overview'!$B$14:$X$391,$L$2,0)</f>
        <v>82.935199999999995</v>
      </c>
      <c r="M44" s="61">
        <f>N44*(1-'CS8000-P13_Overview'!$B$3)</f>
        <v>126.89085599999999</v>
      </c>
      <c r="N44" s="61">
        <f>VLOOKUP(LEFT($N$3,2)&amp;LEFT($A44,3)&amp;RIGHT($A44,5),'CS8000-P13_Overview'!$B$14:$X$391,$L$2,0)</f>
        <v>149.28335999999999</v>
      </c>
      <c r="O44" s="62">
        <f>VLOOKUP(LEFT($O$3,2)&amp;LEFT($A44,3)&amp;RIGHT($A44,5),'CS8000-P13_Overview'!$B$14:$X$391,$O$2,0)</f>
        <v>84.174700000000001</v>
      </c>
      <c r="P44" s="62">
        <f>Q44*(1-'CS8000-P13_Overview'!$B$3)</f>
        <v>135.94214050000002</v>
      </c>
      <c r="Q44" s="62">
        <f>VLOOKUP(LEFT($Q$3,2)&amp;LEFT($A44,3)&amp;RIGHT($A44,5),'CS8000-P13_Overview'!$B$14:$X$391,$O$2,0)</f>
        <v>159.93193000000002</v>
      </c>
      <c r="R44" s="63">
        <f>VLOOKUP(LEFT($R$3,2)&amp;LEFT($A44,3)&amp;RIGHT($A44,5),'CS8000-P13_Overview'!$B$14:$X$391,$R$2,0)</f>
        <v>84.174700000000001</v>
      </c>
      <c r="S44" s="63">
        <f>T44*(1-'CS8000-P13_Overview'!$B$3)</f>
        <v>135.94214050000002</v>
      </c>
      <c r="T44" s="63">
        <f>VLOOKUP(LEFT($T$3,2)&amp;LEFT($A44,3)&amp;RIGHT($A44,5),'CS8000-P13_Overview'!$B$14:$X$391,$R$2,0)</f>
        <v>159.93193000000002</v>
      </c>
      <c r="U44" s="59">
        <f>VLOOKUP(LEFT($U$3,2)&amp;LEFT($A44,3)&amp;RIGHT($A44,5),'CS8000-P13_Overview'!$B$14:$X$391,$U$2,0)</f>
        <v>89.752499999999998</v>
      </c>
      <c r="V44" s="59">
        <f>W44*(1-'CS8000-P13_Overview'!$B$3)</f>
        <v>152.57925</v>
      </c>
      <c r="W44" s="44">
        <f>VLOOKUP(LEFT($W$3,2)&amp;LEFT($A44,3)&amp;RIGHT($A44,5),'CS8000-P13_Overview'!$B$14:$X$391,$U$2,0)</f>
        <v>179.505</v>
      </c>
      <c r="X44" s="33" t="s">
        <v>856</v>
      </c>
      <c r="Y44" s="57">
        <f>VLOOKUP(LEFT($Y$3,2)&amp;LEFT($A44,3)&amp;RIGHT($A44,5),'CS8000-P13_Overview'!$B$14:$X$391,$Y$2,0)</f>
        <v>63.612400000000001</v>
      </c>
      <c r="Z44" s="58">
        <f>AA44*(1-'CS8000-P13_Overview'!$B$3)</f>
        <v>91.919917999999996</v>
      </c>
      <c r="AA44" s="58">
        <f>VLOOKUP(LEFT($AA$3,2)&amp;LEFT($A44,3)&amp;RIGHT($A44,5),'CS8000-P13_Overview'!$B$14:$X$391,$Y$2,0)</f>
        <v>108.14108</v>
      </c>
      <c r="AB44" s="59">
        <f>VLOOKUP(LEFT($AB$3,2)&amp;LEFT($A44,3)&amp;RIGHT($A44,5),'CS8000-P13_Overview'!$B$14:$X$391,$AB$2,0)</f>
        <v>63.612400000000001</v>
      </c>
      <c r="AC44" s="59">
        <f>AD44*(1-'CS8000-P13_Overview'!$B$3)</f>
        <v>91.919917999999996</v>
      </c>
      <c r="AD44" s="59">
        <f>VLOOKUP(LEFT($AD$3,2)&amp;LEFT($A44,3)&amp;RIGHT($A44,5),'CS8000-P13_Overview'!$B$14:$X$391,$AB$2,0)</f>
        <v>108.14108</v>
      </c>
      <c r="AE44" s="60">
        <f>VLOOKUP(LEFT($AE$3,2)&amp;LEFT($A44,3)&amp;RIGHT($A44,5),'CS8000-P13_Overview'!$B$14:$X$391,$AE$2,0)</f>
        <v>86.699700000000007</v>
      </c>
      <c r="AF44" s="60">
        <f>AG44*(1-'CS8000-P13_Overview'!$B$3)</f>
        <v>132.650541</v>
      </c>
      <c r="AG44" s="60">
        <f>VLOOKUP(LEFT($AG$3,2)&amp;LEFT($A44,3)&amp;RIGHT($A44,5),'CS8000-P13_Overview'!$B$14:$X$391,$AE$2,0)</f>
        <v>156.05946</v>
      </c>
      <c r="AH44" s="61">
        <f>VLOOKUP(LEFT($AH$3,2)&amp;LEFT($A44,3)&amp;RIGHT($A44,5),'CS8000-P13_Overview'!$B$14:$X$391,$AH$2,0)</f>
        <v>94.243300000000005</v>
      </c>
      <c r="AI44" s="61">
        <f>AJ44*(1-'CS8000-P13_Overview'!$B$3)</f>
        <v>144.192249</v>
      </c>
      <c r="AJ44" s="61">
        <f>VLOOKUP(LEFT($AJ$3,2)&amp;LEFT($A44,3)&amp;RIGHT($A44,5),'CS8000-P13_Overview'!$B$14:$X$391,$AH$2,0)</f>
        <v>169.63794000000001</v>
      </c>
      <c r="AK44" s="62">
        <f>VLOOKUP(LEFT($AK$3,2)&amp;LEFT($A44,3)&amp;RIGHT($A44,5),'CS8000-P13_Overview'!$B$14:$X$391,$AK$2,0)</f>
        <v>95.482799999999997</v>
      </c>
      <c r="AL44" s="62">
        <f>AM44*(1-'CS8000-P13_Overview'!$B$3)</f>
        <v>154.204722</v>
      </c>
      <c r="AM44" s="62">
        <f>VLOOKUP(LEFT($AM$3,2)&amp;LEFT($A44,3)&amp;RIGHT($A44,5),'CS8000-P13_Overview'!$B$14:$X$391,$AK$2,0)</f>
        <v>181.41732000000002</v>
      </c>
      <c r="AN44" s="63">
        <f>VLOOKUP(LEFT($AN$3,2)&amp;LEFT($A44,3)&amp;RIGHT($A44,5),'CS8000-P13_Overview'!$B$14:$X$391,$AN$2,0)</f>
        <v>95.482799999999997</v>
      </c>
      <c r="AO44" s="63">
        <f>AP44*(1-'CS8000-P13_Overview'!$B$3)</f>
        <v>154.204722</v>
      </c>
      <c r="AP44" s="63">
        <f>VLOOKUP(LEFT($AP$3,2)&amp;LEFT($A44,3)&amp;RIGHT($A44,5),'CS8000-P13_Overview'!$B$14:$X$391,$AN$2,0)</f>
        <v>181.41732000000002</v>
      </c>
      <c r="AQ44" s="59">
        <f>VLOOKUP(LEFT($AQ$3,2)&amp;LEFT($A44,3)&amp;RIGHT($A44,5),'CS8000-P13_Overview'!$B$14:$X$391,$AQ$2,0)</f>
        <v>101.06059999999999</v>
      </c>
      <c r="AR44" s="59">
        <f>AS44*(1-'CS8000-P13_Overview'!$B$3)</f>
        <v>171.80301999999998</v>
      </c>
      <c r="AS44" s="44">
        <f>VLOOKUP(LEFT($AS$3,2)&amp;LEFT($A44,3)&amp;RIGHT($A44,5),'CS8000-P13_Overview'!$B$14:$X$391,$AQ$2,0)</f>
        <v>202.12119999999999</v>
      </c>
      <c r="AU44" s="203">
        <f t="shared" si="44"/>
        <v>2018.6519999999998</v>
      </c>
      <c r="AV44" s="211">
        <f t="shared" si="45"/>
        <v>2916.9521399999994</v>
      </c>
      <c r="AW44" s="211">
        <f t="shared" si="46"/>
        <v>3431.7083999999995</v>
      </c>
      <c r="AX44" s="212">
        <f t="shared" si="46"/>
        <v>2018.6519999999998</v>
      </c>
      <c r="AY44" s="212">
        <f t="shared" si="46"/>
        <v>2916.9521399999994</v>
      </c>
      <c r="AZ44" s="212">
        <f t="shared" si="46"/>
        <v>3431.7083999999995</v>
      </c>
      <c r="BA44" s="213">
        <f t="shared" si="47"/>
        <v>2849.7972</v>
      </c>
      <c r="BB44" s="213">
        <f t="shared" si="48"/>
        <v>4360.1897160000008</v>
      </c>
      <c r="BC44" s="213">
        <f t="shared" si="49"/>
        <v>5129.6349600000003</v>
      </c>
      <c r="BD44" s="214">
        <f t="shared" si="50"/>
        <v>3121.3643999999999</v>
      </c>
      <c r="BE44" s="214">
        <f t="shared" si="51"/>
        <v>4775.6875319999999</v>
      </c>
      <c r="BF44" s="214">
        <f t="shared" si="52"/>
        <v>5618.4559199999994</v>
      </c>
      <c r="BG44" s="215">
        <f t="shared" si="53"/>
        <v>3165.9863999999998</v>
      </c>
      <c r="BH44" s="215">
        <f t="shared" si="54"/>
        <v>5113.0680360000006</v>
      </c>
      <c r="BI44" s="215">
        <f t="shared" si="55"/>
        <v>6015.3741600000012</v>
      </c>
      <c r="BJ44" s="216">
        <f t="shared" si="56"/>
        <v>3165.9863999999998</v>
      </c>
      <c r="BK44" s="216">
        <f t="shared" si="57"/>
        <v>5113.0680360000006</v>
      </c>
      <c r="BL44" s="216">
        <f t="shared" si="58"/>
        <v>6015.3741600000012</v>
      </c>
      <c r="BM44" s="212">
        <f t="shared" si="59"/>
        <v>3366.7871999999998</v>
      </c>
      <c r="BN44" s="212">
        <f t="shared" si="60"/>
        <v>5723.5382399999999</v>
      </c>
      <c r="BO44" s="202">
        <f t="shared" si="61"/>
        <v>6733.5743999999995</v>
      </c>
      <c r="BQ44" s="277">
        <f>VLOOKUP("HDD"&amp;$A44,'CS8000-P13_Overview'!$B:$X,3,FALSE)</f>
        <v>25.96</v>
      </c>
      <c r="BR44" s="278">
        <f>VLOOKUP("HDD"&amp;$A44,'CS8000-P13_Overview'!$B:$X,4,FALSE)</f>
        <v>31.152000000000001</v>
      </c>
      <c r="BS44" s="279">
        <f>VLOOKUP("HDD"&amp;$A44,'CS8000-P13_Overview'!$B:$X,6,FALSE)</f>
        <v>36.344000000000001</v>
      </c>
      <c r="BT44" s="300"/>
      <c r="BU44" s="300"/>
      <c r="BV44" s="300"/>
      <c r="BW44" s="301"/>
      <c r="BX44" s="301"/>
      <c r="BY44" s="302" t="str">
        <f>IF(ISNA(VLOOKUP($A44,Old_List_Price!$A$4:$BO$289,BY$2,FALSE)),"",VLOOKUP($A44,Old_List_Price!$A$4:$BO$289,BY$2,FALSE))</f>
        <v/>
      </c>
      <c r="BZ44" s="302" t="str">
        <f>IF(ISNA(VLOOKUP($A44,Old_List_Price!$A$4:$BO$289,BZ$2,FALSE)),"",VLOOKUP($A44,Old_List_Price!$A$4:$BO$289,BZ$2,FALSE))</f>
        <v/>
      </c>
      <c r="CA44" s="302" t="str">
        <f>IF(ISNA(VLOOKUP($A44,Old_List_Price!$A$4:$BO$289,CA$2,FALSE)),"",VLOOKUP($A44,Old_List_Price!$A$4:$BO$289,CA$2,FALSE))</f>
        <v/>
      </c>
      <c r="CB44" s="310" t="str">
        <f t="shared" si="38"/>
        <v/>
      </c>
      <c r="CC44" s="310" t="str">
        <f t="shared" si="39"/>
        <v/>
      </c>
      <c r="CD44" s="304" t="str">
        <f>IF(ISNA(VLOOKUP($A44,Old_List_Price!$A$4:$BO$289,CD$2,FALSE)),"",VLOOKUP($A44,Old_List_Price!$A$4:$BO$289,CD$2,FALSE))</f>
        <v/>
      </c>
      <c r="CE44" s="304" t="str">
        <f>IF(ISNA(VLOOKUP($A44,Old_List_Price!$A$4:$BO$289,CE$2,FALSE)),"",VLOOKUP($A44,Old_List_Price!$A$4:$BO$289,CE$2,FALSE))</f>
        <v/>
      </c>
      <c r="CF44" s="304" t="str">
        <f>IF(ISNA(VLOOKUP($A44,Old_List_Price!$A$4:$BO$289,CF$2,FALSE)),"",VLOOKUP($A44,Old_List_Price!$A$4:$BO$289,CF$2,FALSE))</f>
        <v/>
      </c>
      <c r="CG44" s="305" t="str">
        <f t="shared" si="6"/>
        <v/>
      </c>
      <c r="CH44" s="305" t="str">
        <f t="shared" si="7"/>
        <v/>
      </c>
      <c r="CI44" s="311" t="str">
        <f>IF(ISNA(VLOOKUP($A44,Old_List_Price!$A$4:$BO$289,CI$2,FALSE)),"",VLOOKUP($A44,Old_List_Price!$A$4:$BO$289,CI$2,FALSE))</f>
        <v/>
      </c>
      <c r="CJ44" s="311" t="str">
        <f>IF(ISNA(VLOOKUP($A44,Old_List_Price!$A$4:$BO$289,CJ$2,FALSE)),"",VLOOKUP($A44,Old_List_Price!$A$4:$BO$289,CJ$2,FALSE))</f>
        <v/>
      </c>
      <c r="CK44" s="311" t="str">
        <f>IF(ISNA(VLOOKUP($A44,Old_List_Price!$A$4:$BO$289,CK$2,FALSE)),"",VLOOKUP($A44,Old_List_Price!$A$4:$BO$289,CK$2,FALSE))</f>
        <v/>
      </c>
      <c r="CL44" s="312" t="str">
        <f t="shared" si="18"/>
        <v/>
      </c>
      <c r="CM44" s="312" t="str">
        <f t="shared" si="19"/>
        <v/>
      </c>
      <c r="CN44" s="313" t="str">
        <f>IF(ISNA(VLOOKUP($A44,Old_List_Price!$A$4:$BO$289,CN$2,FALSE)),"",VLOOKUP($A44,Old_List_Price!$A$4:$BO$289,CN$2,FALSE))</f>
        <v/>
      </c>
      <c r="CO44" s="313" t="str">
        <f>IF(ISNA(VLOOKUP($A44,Old_List_Price!$A$4:$BO$289,CO$2,FALSE)),"",VLOOKUP($A44,Old_List_Price!$A$4:$BO$289,CO$2,FALSE))</f>
        <v/>
      </c>
      <c r="CP44" s="313" t="str">
        <f>IF(ISNA(VLOOKUP($A44,Old_List_Price!$A$4:$BO$289,CP$2,FALSE)),"",VLOOKUP($A44,Old_List_Price!$A$4:$BO$289,CP$2,FALSE))</f>
        <v/>
      </c>
      <c r="CQ44" s="314" t="str">
        <f t="shared" si="20"/>
        <v/>
      </c>
      <c r="CR44" s="314" t="str">
        <f t="shared" si="21"/>
        <v/>
      </c>
      <c r="CS44" s="315" t="str">
        <f>IF(ISNA(VLOOKUP($A44,Old_List_Price!$A$4:$BO$289,CS$2,FALSE)),"",VLOOKUP($A44,Old_List_Price!$A$4:$BO$289,CS$2,FALSE))</f>
        <v/>
      </c>
      <c r="CT44" s="315" t="str">
        <f>IF(ISNA(VLOOKUP($A44,Old_List_Price!$A$4:$BO$289,CT$2,FALSE)),"",VLOOKUP($A44,Old_List_Price!$A$4:$BO$289,CT$2,FALSE))</f>
        <v/>
      </c>
      <c r="CU44" s="315" t="str">
        <f>IF(ISNA(VLOOKUP($A44,Old_List_Price!$A$4:$BO$289,CU$2,FALSE)),"",VLOOKUP($A44,Old_List_Price!$A$4:$BO$289,CU$2,FALSE))</f>
        <v/>
      </c>
      <c r="CV44" s="316" t="str">
        <f t="shared" si="22"/>
        <v/>
      </c>
      <c r="CW44" s="316" t="str">
        <f t="shared" si="23"/>
        <v/>
      </c>
      <c r="CX44" s="302" t="str">
        <f>IF(ISNA(VLOOKUP($A44,Old_List_Price!$A$4:$BO$289,CX$2,FALSE)),"",VLOOKUP($A44,Old_List_Price!$A$4:$BO$289,CX$2,FALSE))</f>
        <v/>
      </c>
      <c r="CY44" s="302" t="str">
        <f>IF(ISNA(VLOOKUP($A44,Old_List_Price!$A$4:$BO$289,CY$2,FALSE)),"",VLOOKUP($A44,Old_List_Price!$A$4:$BO$289,CY$2,FALSE))</f>
        <v/>
      </c>
      <c r="CZ44" s="302" t="str">
        <f>IF(ISNA(VLOOKUP($A44,Old_List_Price!$A$4:$BO$289,CZ$2,FALSE)),"",VLOOKUP($A44,Old_List_Price!$A$4:$BO$289,CZ$2,FALSE))</f>
        <v/>
      </c>
      <c r="DA44" s="310" t="str">
        <f t="shared" si="24"/>
        <v/>
      </c>
      <c r="DB44" s="334" t="str">
        <f t="shared" si="25"/>
        <v/>
      </c>
    </row>
    <row r="45" spans="1:106" ht="19.899999999999999" customHeight="1">
      <c r="A45" s="36" t="s">
        <v>317</v>
      </c>
      <c r="B45" s="47"/>
      <c r="C45" s="48"/>
      <c r="D45" s="49"/>
      <c r="E45" s="49"/>
      <c r="F45" s="50"/>
      <c r="G45" s="50"/>
      <c r="H45" s="50"/>
      <c r="I45" s="51"/>
      <c r="J45" s="51"/>
      <c r="K45" s="51"/>
      <c r="L45" s="52"/>
      <c r="M45" s="52"/>
      <c r="N45" s="52"/>
      <c r="O45" s="53"/>
      <c r="P45" s="53"/>
      <c r="Q45" s="53"/>
      <c r="R45" s="54"/>
      <c r="S45" s="54"/>
      <c r="T45" s="54"/>
      <c r="U45" s="50"/>
      <c r="V45" s="50"/>
      <c r="W45" s="55"/>
      <c r="Y45" s="48"/>
      <c r="Z45" s="49"/>
      <c r="AA45" s="49"/>
      <c r="AB45" s="50"/>
      <c r="AC45" s="50"/>
      <c r="AD45" s="50"/>
      <c r="AE45" s="51"/>
      <c r="AF45" s="51"/>
      <c r="AG45" s="51"/>
      <c r="AH45" s="52"/>
      <c r="AI45" s="52"/>
      <c r="AJ45" s="52"/>
      <c r="AK45" s="53"/>
      <c r="AL45" s="53"/>
      <c r="AM45" s="53"/>
      <c r="AN45" s="54"/>
      <c r="AO45" s="54"/>
      <c r="AP45" s="54"/>
      <c r="AQ45" s="50"/>
      <c r="AR45" s="50"/>
      <c r="AS45" s="55"/>
      <c r="AU45" s="195"/>
      <c r="AV45" s="204"/>
      <c r="AW45" s="204"/>
      <c r="AX45" s="205"/>
      <c r="AY45" s="205"/>
      <c r="AZ45" s="205"/>
      <c r="BA45" s="206"/>
      <c r="BB45" s="206"/>
      <c r="BC45" s="206"/>
      <c r="BD45" s="207"/>
      <c r="BE45" s="207"/>
      <c r="BF45" s="207"/>
      <c r="BG45" s="208"/>
      <c r="BH45" s="208"/>
      <c r="BI45" s="208"/>
      <c r="BJ45" s="209"/>
      <c r="BK45" s="209"/>
      <c r="BL45" s="209"/>
      <c r="BM45" s="205"/>
      <c r="BN45" s="205"/>
      <c r="BO45" s="210"/>
      <c r="BQ45" s="274"/>
      <c r="BR45" s="275"/>
      <c r="BS45" s="276"/>
      <c r="BT45" s="282"/>
      <c r="BU45" s="282"/>
      <c r="BV45" s="282"/>
      <c r="BW45" s="284"/>
      <c r="BX45" s="284"/>
      <c r="BY45" s="285" t="str">
        <f>IF(ISNA(VLOOKUP($A45,Old_List_Price!$A$4:$BO$289,BY$2,FALSE)),"",VLOOKUP($A45,Old_List_Price!$A$4:$BO$289,BY$2,FALSE))</f>
        <v/>
      </c>
      <c r="BZ45" s="285" t="str">
        <f>IF(ISNA(VLOOKUP($A45,Old_List_Price!$A$4:$BO$289,BZ$2,FALSE)),"",VLOOKUP($A45,Old_List_Price!$A$4:$BO$289,BZ$2,FALSE))</f>
        <v/>
      </c>
      <c r="CA45" s="285" t="str">
        <f>IF(ISNA(VLOOKUP($A45,Old_List_Price!$A$4:$BO$289,CA$2,FALSE)),"",VLOOKUP($A45,Old_List_Price!$A$4:$BO$289,CA$2,FALSE))</f>
        <v/>
      </c>
      <c r="CB45" s="287" t="str">
        <f t="shared" si="38"/>
        <v/>
      </c>
      <c r="CC45" s="287" t="str">
        <f t="shared" si="39"/>
        <v/>
      </c>
      <c r="CD45" s="288" t="str">
        <f>IF(ISNA(VLOOKUP($A45,Old_List_Price!$A$4:$BO$289,CD$2,FALSE)),"",VLOOKUP($A45,Old_List_Price!$A$4:$BO$289,CD$2,FALSE))</f>
        <v/>
      </c>
      <c r="CE45" s="288" t="str">
        <f>IF(ISNA(VLOOKUP($A45,Old_List_Price!$A$4:$BO$289,CE$2,FALSE)),"",VLOOKUP($A45,Old_List_Price!$A$4:$BO$289,CE$2,FALSE))</f>
        <v/>
      </c>
      <c r="CF45" s="288" t="str">
        <f>IF(ISNA(VLOOKUP($A45,Old_List_Price!$A$4:$BO$289,CF$2,FALSE)),"",VLOOKUP($A45,Old_List_Price!$A$4:$BO$289,CF$2,FALSE))</f>
        <v/>
      </c>
      <c r="CG45" s="289" t="str">
        <f t="shared" si="6"/>
        <v/>
      </c>
      <c r="CH45" s="289" t="str">
        <f t="shared" si="7"/>
        <v/>
      </c>
      <c r="CI45" s="291" t="str">
        <f>IF(ISNA(VLOOKUP($A45,Old_List_Price!$A$4:$BO$289,CI$2,FALSE)),"",VLOOKUP($A45,Old_List_Price!$A$4:$BO$289,CI$2,FALSE))</f>
        <v/>
      </c>
      <c r="CJ45" s="291" t="str">
        <f>IF(ISNA(VLOOKUP($A45,Old_List_Price!$A$4:$BO$289,CJ$2,FALSE)),"",VLOOKUP($A45,Old_List_Price!$A$4:$BO$289,CJ$2,FALSE))</f>
        <v/>
      </c>
      <c r="CK45" s="291" t="str">
        <f>IF(ISNA(VLOOKUP($A45,Old_List_Price!$A$4:$BO$289,CK$2,FALSE)),"",VLOOKUP($A45,Old_List_Price!$A$4:$BO$289,CK$2,FALSE))</f>
        <v/>
      </c>
      <c r="CL45" s="292" t="str">
        <f t="shared" si="18"/>
        <v/>
      </c>
      <c r="CM45" s="292" t="str">
        <f t="shared" si="19"/>
        <v/>
      </c>
      <c r="CN45" s="294" t="str">
        <f>IF(ISNA(VLOOKUP($A45,Old_List_Price!$A$4:$BO$289,CN$2,FALSE)),"",VLOOKUP($A45,Old_List_Price!$A$4:$BO$289,CN$2,FALSE))</f>
        <v/>
      </c>
      <c r="CO45" s="294" t="str">
        <f>IF(ISNA(VLOOKUP($A45,Old_List_Price!$A$4:$BO$289,CO$2,FALSE)),"",VLOOKUP($A45,Old_List_Price!$A$4:$BO$289,CO$2,FALSE))</f>
        <v/>
      </c>
      <c r="CP45" s="294" t="str">
        <f>IF(ISNA(VLOOKUP($A45,Old_List_Price!$A$4:$BO$289,CP$2,FALSE)),"",VLOOKUP($A45,Old_List_Price!$A$4:$BO$289,CP$2,FALSE))</f>
        <v/>
      </c>
      <c r="CQ45" s="295" t="str">
        <f t="shared" si="20"/>
        <v/>
      </c>
      <c r="CR45" s="295" t="str">
        <f t="shared" si="21"/>
        <v/>
      </c>
      <c r="CS45" s="297" t="str">
        <f>IF(ISNA(VLOOKUP($A45,Old_List_Price!$A$4:$BO$289,CS$2,FALSE)),"",VLOOKUP($A45,Old_List_Price!$A$4:$BO$289,CS$2,FALSE))</f>
        <v/>
      </c>
      <c r="CT45" s="297" t="str">
        <f>IF(ISNA(VLOOKUP($A45,Old_List_Price!$A$4:$BO$289,CT$2,FALSE)),"",VLOOKUP($A45,Old_List_Price!$A$4:$BO$289,CT$2,FALSE))</f>
        <v/>
      </c>
      <c r="CU45" s="297" t="str">
        <f>IF(ISNA(VLOOKUP($A45,Old_List_Price!$A$4:$BO$289,CU$2,FALSE)),"",VLOOKUP($A45,Old_List_Price!$A$4:$BO$289,CU$2,FALSE))</f>
        <v/>
      </c>
      <c r="CV45" s="298" t="str">
        <f t="shared" si="22"/>
        <v/>
      </c>
      <c r="CW45" s="298" t="str">
        <f t="shared" si="23"/>
        <v/>
      </c>
      <c r="CX45" s="285" t="str">
        <f>IF(ISNA(VLOOKUP($A45,Old_List_Price!$A$4:$BO$289,CX$2,FALSE)),"",VLOOKUP($A45,Old_List_Price!$A$4:$BO$289,CX$2,FALSE))</f>
        <v/>
      </c>
      <c r="CY45" s="285" t="str">
        <f>IF(ISNA(VLOOKUP($A45,Old_List_Price!$A$4:$BO$289,CY$2,FALSE)),"",VLOOKUP($A45,Old_List_Price!$A$4:$BO$289,CY$2,FALSE))</f>
        <v/>
      </c>
      <c r="CZ45" s="285" t="str">
        <f>IF(ISNA(VLOOKUP($A45,Old_List_Price!$A$4:$BO$289,CZ$2,FALSE)),"",VLOOKUP($A45,Old_List_Price!$A$4:$BO$289,CZ$2,FALSE))</f>
        <v/>
      </c>
      <c r="DA45" s="287" t="str">
        <f t="shared" si="24"/>
        <v/>
      </c>
      <c r="DB45" s="333" t="str">
        <f t="shared" si="25"/>
        <v/>
      </c>
    </row>
    <row r="46" spans="1:106">
      <c r="A46" s="37" t="s">
        <v>318</v>
      </c>
      <c r="B46" s="37" t="s">
        <v>319</v>
      </c>
      <c r="C46" s="57">
        <f>VLOOKUP(LEFT($C$3,2)&amp;$A46,'CS8000-P14_Overview'!$B$46:$W$418,$C$2,FALSE)</f>
        <v>165.66829999999999</v>
      </c>
      <c r="D46" s="58">
        <f>E46*(1-'CS8000-P14_Overview'!$B$3)</f>
        <v>239.39069349999997</v>
      </c>
      <c r="E46" s="58">
        <f>VLOOKUP(LEFT($E$3,2)&amp;$A46,'CS8000-P14_Overview'!$B$46:$W$418,$C$2,FALSE)</f>
        <v>281.63610999999997</v>
      </c>
      <c r="F46" s="59">
        <f>VLOOKUP(LEFT($F$3,2)&amp;$A46,'CS8000-P14_Overview'!$B$46:$W$418,$F$2,FALSE)</f>
        <v>469.98945416666669</v>
      </c>
      <c r="G46" s="59">
        <f>H46*(1-'CS8000-P14_Overview'!$B$3)</f>
        <v>679.13476127083334</v>
      </c>
      <c r="H46" s="59">
        <f>VLOOKUP(LEFT($H$3,2)&amp;$A46,'CS8000-P14_Overview'!$B$46:$W$418,$F$2,FALSE)</f>
        <v>798.98207208333338</v>
      </c>
      <c r="I46" s="60">
        <f>VLOOKUP(LEFT($I$3,2)&amp;$A46,'CS8000-P14_Overview'!$B$46:$W$418,$I$2,FALSE)</f>
        <v>239.00119999999998</v>
      </c>
      <c r="J46" s="60">
        <f>K46*(1-'CS8000-P14_Overview'!$B$3)</f>
        <v>365.67183599999998</v>
      </c>
      <c r="K46" s="60">
        <f>VLOOKUP(LEFT($K$3,2)&amp;$A46,'CS8000-P14_Overview'!$B$46:$W$418,$I$2,FALSE)</f>
        <v>430.20215999999999</v>
      </c>
      <c r="L46" s="61">
        <f>VLOOKUP(LEFT($L$3,2)&amp;$A46,'CS8000-P14_Overview'!$B$46:$W$418,$L$2,FALSE)</f>
        <v>572.37605416666668</v>
      </c>
      <c r="M46" s="61">
        <f>N46*(1-'CS8000-P14_Overview'!$B$3)</f>
        <v>875.73536287499985</v>
      </c>
      <c r="N46" s="61">
        <f>VLOOKUP(LEFT($N$3,2)&amp;$A46,'CS8000-P14_Overview'!$B$46:$W$418,$L$2,FALSE)</f>
        <v>1030.2768974999999</v>
      </c>
      <c r="O46" s="62">
        <f>VLOOKUP(LEFT($O$3,2)&amp;$A46,'CS8000-P14_Overview'!$B$46:$W$418,$O$2,FALSE)</f>
        <v>272.00940000000003</v>
      </c>
      <c r="P46" s="62">
        <f>Q46*(1-'CS8000-P14_Overview'!$B$3)</f>
        <v>439.29518100000007</v>
      </c>
      <c r="Q46" s="62">
        <f>VLOOKUP(LEFT($Q$3,2)&amp;$A46,'CS8000-P14_Overview'!$B$46:$W$418,$O$2,FALSE)</f>
        <v>516.81786000000011</v>
      </c>
      <c r="R46" s="63">
        <f>VLOOKUP(LEFT($R$3,2)&amp;$A46,'CS8000-P14_Overview'!$B$46:$W$418,$R$2,FALSE)</f>
        <v>576.33055416666673</v>
      </c>
      <c r="S46" s="63">
        <f>T46*(1-'CS8000-P14_Overview'!$B$3)</f>
        <v>930.7738449791666</v>
      </c>
      <c r="T46" s="63">
        <f>VLOOKUP(LEFT($T$3,2)&amp;$A46,'CS8000-P14_Overview'!$B$46:$W$418,$R$2,FALSE)</f>
        <v>1095.0280529166666</v>
      </c>
      <c r="U46" s="59">
        <f>VLOOKUP(LEFT($U$3,2)&amp;$A46,'CS8000-P14_Overview'!$B$46:$W$418,$U$2,FALSE)</f>
        <v>861.79792083333336</v>
      </c>
      <c r="V46" s="59">
        <f>W46*(1-'CS8000-P14_Overview'!$B$3)</f>
        <v>1465.0564654166667</v>
      </c>
      <c r="W46" s="44">
        <f>VLOOKUP(LEFT($W$3,2)&amp;$A46,'CS8000-P14_Overview'!$B$46:$W$418,$U$2,FALSE)</f>
        <v>1723.5958416666667</v>
      </c>
      <c r="X46" s="33" t="s">
        <v>857</v>
      </c>
      <c r="Y46" s="57">
        <f>VLOOKUP(LEFT($Y$3,2)&amp;$A46,'CS8000-P14_Overview'!$B$46:$W$418,$Y$2,FALSE)</f>
        <v>203.68029999999999</v>
      </c>
      <c r="Z46" s="58">
        <f>AA46*(1-'CS8000-P14_Overview'!$B$3)</f>
        <v>294.31803349999996</v>
      </c>
      <c r="AA46" s="58">
        <f>VLOOKUP(LEFT($AA$3,2)&amp;$A46,'CS8000-P14_Overview'!$B$46:$W$418,$Y$2,FALSE)</f>
        <v>346.25650999999993</v>
      </c>
      <c r="AB46" s="59">
        <f>VLOOKUP(LEFT($AB$3,2)&amp;$A46,'CS8000-P14_Overview'!$B$46:$W$418,$AB$2,FALSE)</f>
        <v>488.97326666666669</v>
      </c>
      <c r="AC46" s="59">
        <f>AD46*(1-'CS8000-P14_Overview'!$B$3)</f>
        <v>706.56637033333345</v>
      </c>
      <c r="AD46" s="59">
        <f>VLOOKUP(LEFT($AD$3,2)&amp;$A46,'CS8000-P14_Overview'!$B$46:$W$418,$AB$2,FALSE)</f>
        <v>831.25455333333343</v>
      </c>
      <c r="AE46" s="60">
        <f>VLOOKUP(LEFT($AE$3,2)&amp;$A46,'CS8000-P14_Overview'!$B$46:$W$418,$AE$2,FALSE)</f>
        <v>277.01300000000009</v>
      </c>
      <c r="AF46" s="60">
        <f>AG46*(1-'CS8000-P14_Overview'!$B$3)</f>
        <v>423.82989000000015</v>
      </c>
      <c r="AG46" s="60">
        <f>VLOOKUP(LEFT($AG$3,2)&amp;$A46,'CS8000-P14_Overview'!$B$46:$W$418,$AE$2,FALSE)</f>
        <v>498.62340000000017</v>
      </c>
      <c r="AH46" s="61">
        <f>VLOOKUP(LEFT($AH$3,2)&amp;$A46,'CS8000-P14_Overview'!$B$46:$W$418,$AH$2,FALSE)</f>
        <v>591.35986666666668</v>
      </c>
      <c r="AI46" s="61">
        <f>AJ46*(1-'CS8000-P14_Overview'!$B$3)</f>
        <v>904.78059599999995</v>
      </c>
      <c r="AJ46" s="61">
        <f>VLOOKUP(LEFT($AJ$3,2)&amp;$A46,'CS8000-P14_Overview'!$B$46:$W$418,$AH$2,FALSE)</f>
        <v>1064.44776</v>
      </c>
      <c r="AK46" s="62">
        <f>VLOOKUP(LEFT($AK$3,2)&amp;$A46,'CS8000-P14_Overview'!$B$46:$W$418,$AK$2,FALSE)</f>
        <v>310.0213</v>
      </c>
      <c r="AL46" s="62">
        <f>AM46*(1-'CS8000-P14_Overview'!$B$3)</f>
        <v>500.68439949999998</v>
      </c>
      <c r="AM46" s="62">
        <f>VLOOKUP(LEFT($AM$3,2)&amp;$A46,'CS8000-P14_Overview'!$B$46:$W$418,$AK$2,FALSE)</f>
        <v>589.04047000000003</v>
      </c>
      <c r="AN46" s="63">
        <f>VLOOKUP(LEFT($AN$3,2)&amp;$A46,'CS8000-P14_Overview'!$B$46:$W$418,$AN$2,FALSE)</f>
        <v>595.31426666666675</v>
      </c>
      <c r="AO46" s="63">
        <f>AP46*(1-'CS8000-P14_Overview'!$B$3)</f>
        <v>961.4325406666668</v>
      </c>
      <c r="AP46" s="63">
        <f>VLOOKUP(LEFT($AP$3,2)&amp;$A46,'CS8000-P14_Overview'!$B$46:$W$418,$AN$2,FALSE)</f>
        <v>1131.0971066666668</v>
      </c>
      <c r="AQ46" s="59">
        <f>VLOOKUP(LEFT($AQ$3,2)&amp;$A46,'CS8000-P14_Overview'!$B$46:$W$418,$AQ$2,FALSE)</f>
        <v>880.78173333333336</v>
      </c>
      <c r="AR46" s="59">
        <f>AS46*(1-'CS8000-P14_Overview'!$B$3)</f>
        <v>1497.3289466666668</v>
      </c>
      <c r="AS46" s="44">
        <f>VLOOKUP(LEFT($AS$3,2)&amp;$A46,'CS8000-P14_Overview'!$B$46:$W$418,$AQ$2,FALSE)</f>
        <v>1761.5634666666667</v>
      </c>
      <c r="AU46" s="203">
        <f t="shared" ref="AU46:AU51" si="62">C46*24+Y46*12</f>
        <v>6420.2027999999991</v>
      </c>
      <c r="AV46" s="211">
        <f t="shared" ref="AV46:AV51" si="63">D46*24+Z46*12</f>
        <v>9277.1930459999985</v>
      </c>
      <c r="AW46" s="211">
        <f t="shared" ref="AW46:AZ51" si="64">E46*24+AA46*12</f>
        <v>10914.34476</v>
      </c>
      <c r="AX46" s="212">
        <f t="shared" si="64"/>
        <v>17147.426100000001</v>
      </c>
      <c r="AY46" s="212">
        <f t="shared" si="64"/>
        <v>24778.030714500004</v>
      </c>
      <c r="AZ46" s="212">
        <f t="shared" si="64"/>
        <v>29150.624370000005</v>
      </c>
      <c r="BA46" s="213">
        <f t="shared" ref="BA46:BA51" si="65">I46*24+AE46*12</f>
        <v>9060.1848000000009</v>
      </c>
      <c r="BB46" s="213">
        <f t="shared" ref="BB46:BB51" si="66">J46*24+AF46*12</f>
        <v>13862.082744000001</v>
      </c>
      <c r="BC46" s="213">
        <f t="shared" ref="BC46:BC51" si="67">K46*24+AG46*12</f>
        <v>16308.332640000001</v>
      </c>
      <c r="BD46" s="214">
        <f t="shared" ref="BD46:BD51" si="68">L46*24+AH46*12</f>
        <v>20833.343700000001</v>
      </c>
      <c r="BE46" s="214">
        <f t="shared" ref="BE46:BE51" si="69">M46*24+AI46*12</f>
        <v>31875.015860999996</v>
      </c>
      <c r="BF46" s="214">
        <f t="shared" ref="BF46:BF51" si="70">N46*24+AJ46*12</f>
        <v>37500.018660000002</v>
      </c>
      <c r="BG46" s="215">
        <f t="shared" ref="BG46:BG51" si="71">O46*24+AK46*12</f>
        <v>10248.4812</v>
      </c>
      <c r="BH46" s="215">
        <f t="shared" ref="BH46:BH51" si="72">P46*24+AL46*12</f>
        <v>16551.297138000002</v>
      </c>
      <c r="BI46" s="215">
        <f t="shared" ref="BI46:BI51" si="73">Q46*24+AM46*12</f>
        <v>19472.114280000002</v>
      </c>
      <c r="BJ46" s="216">
        <f t="shared" ref="BJ46:BJ51" si="74">R46*24+AN46*12</f>
        <v>20975.7045</v>
      </c>
      <c r="BK46" s="216">
        <f t="shared" ref="BK46:BK51" si="75">S46*24+AO46*12</f>
        <v>33875.762767499997</v>
      </c>
      <c r="BL46" s="216">
        <f t="shared" ref="BL46:BL51" si="76">T46*24+AP46*12</f>
        <v>39853.83855</v>
      </c>
      <c r="BM46" s="212">
        <f t="shared" ref="BM46:BM51" si="77">U46*24+AQ46*12</f>
        <v>31252.530899999998</v>
      </c>
      <c r="BN46" s="212">
        <f t="shared" ref="BN46:BN51" si="78">V46*24+AR46*12</f>
        <v>53129.302530000001</v>
      </c>
      <c r="BO46" s="202">
        <f t="shared" ref="BO46:BO51" si="79">W46*24+AS46*12</f>
        <v>62505.061799999996</v>
      </c>
      <c r="BQ46" s="274">
        <f>VLOOKUP("HDD"&amp;$A46,'CS8000-P14_Overview'!$B:$X,3,FALSE)</f>
        <v>77.88</v>
      </c>
      <c r="BR46" s="275">
        <f>VLOOKUP("HDD"&amp;$A46,'CS8000-P14_Overview'!$B:$X,4,FALSE)</f>
        <v>93.456000000000003</v>
      </c>
      <c r="BS46" s="276">
        <f>VLOOKUP("HDD"&amp;$A46,'CS8000-P14_Overview'!$B:$X,6,FALSE)</f>
        <v>109.03200000000001</v>
      </c>
      <c r="BT46" s="282"/>
      <c r="BU46" s="282"/>
      <c r="BV46" s="282"/>
      <c r="BW46" s="284"/>
      <c r="BX46" s="284"/>
      <c r="BY46" s="285" t="str">
        <f>IF(ISNA(VLOOKUP($A46,Old_List_Price!$A$4:$BO$289,BY$2,FALSE)),"",VLOOKUP($A46,Old_List_Price!$A$4:$BO$289,BY$2,FALSE))</f>
        <v/>
      </c>
      <c r="BZ46" s="285" t="str">
        <f>IF(ISNA(VLOOKUP($A46,Old_List_Price!$A$4:$BO$289,BZ$2,FALSE)),"",VLOOKUP($A46,Old_List_Price!$A$4:$BO$289,BZ$2,FALSE))</f>
        <v/>
      </c>
      <c r="CA46" s="285" t="str">
        <f>IF(ISNA(VLOOKUP($A46,Old_List_Price!$A$4:$BO$289,CA$2,FALSE)),"",VLOOKUP($A46,Old_List_Price!$A$4:$BO$289,CA$2,FALSE))</f>
        <v/>
      </c>
      <c r="CB46" s="287" t="str">
        <f t="shared" si="38"/>
        <v/>
      </c>
      <c r="CC46" s="287" t="str">
        <f t="shared" si="39"/>
        <v/>
      </c>
      <c r="CD46" s="288" t="str">
        <f>IF(ISNA(VLOOKUP($A46,Old_List_Price!$A$4:$BO$289,CD$2,FALSE)),"",VLOOKUP($A46,Old_List_Price!$A$4:$BO$289,CD$2,FALSE))</f>
        <v/>
      </c>
      <c r="CE46" s="288" t="str">
        <f>IF(ISNA(VLOOKUP($A46,Old_List_Price!$A$4:$BO$289,CE$2,FALSE)),"",VLOOKUP($A46,Old_List_Price!$A$4:$BO$289,CE$2,FALSE))</f>
        <v/>
      </c>
      <c r="CF46" s="288" t="str">
        <f>IF(ISNA(VLOOKUP($A46,Old_List_Price!$A$4:$BO$289,CF$2,FALSE)),"",VLOOKUP($A46,Old_List_Price!$A$4:$BO$289,CF$2,FALSE))</f>
        <v/>
      </c>
      <c r="CG46" s="289" t="str">
        <f t="shared" si="6"/>
        <v/>
      </c>
      <c r="CH46" s="289" t="str">
        <f t="shared" si="7"/>
        <v/>
      </c>
      <c r="CI46" s="291" t="str">
        <f>IF(ISNA(VLOOKUP($A46,Old_List_Price!$A$4:$BO$289,CI$2,FALSE)),"",VLOOKUP($A46,Old_List_Price!$A$4:$BO$289,CI$2,FALSE))</f>
        <v/>
      </c>
      <c r="CJ46" s="291" t="str">
        <f>IF(ISNA(VLOOKUP($A46,Old_List_Price!$A$4:$BO$289,CJ$2,FALSE)),"",VLOOKUP($A46,Old_List_Price!$A$4:$BO$289,CJ$2,FALSE))</f>
        <v/>
      </c>
      <c r="CK46" s="291" t="str">
        <f>IF(ISNA(VLOOKUP($A46,Old_List_Price!$A$4:$BO$289,CK$2,FALSE)),"",VLOOKUP($A46,Old_List_Price!$A$4:$BO$289,CK$2,FALSE))</f>
        <v/>
      </c>
      <c r="CL46" s="292" t="str">
        <f t="shared" si="18"/>
        <v/>
      </c>
      <c r="CM46" s="292" t="str">
        <f t="shared" si="19"/>
        <v/>
      </c>
      <c r="CN46" s="294" t="str">
        <f>IF(ISNA(VLOOKUP($A46,Old_List_Price!$A$4:$BO$289,CN$2,FALSE)),"",VLOOKUP($A46,Old_List_Price!$A$4:$BO$289,CN$2,FALSE))</f>
        <v/>
      </c>
      <c r="CO46" s="294" t="str">
        <f>IF(ISNA(VLOOKUP($A46,Old_List_Price!$A$4:$BO$289,CO$2,FALSE)),"",VLOOKUP($A46,Old_List_Price!$A$4:$BO$289,CO$2,FALSE))</f>
        <v/>
      </c>
      <c r="CP46" s="294" t="str">
        <f>IF(ISNA(VLOOKUP($A46,Old_List_Price!$A$4:$BO$289,CP$2,FALSE)),"",VLOOKUP($A46,Old_List_Price!$A$4:$BO$289,CP$2,FALSE))</f>
        <v/>
      </c>
      <c r="CQ46" s="295" t="str">
        <f t="shared" si="20"/>
        <v/>
      </c>
      <c r="CR46" s="295" t="str">
        <f t="shared" si="21"/>
        <v/>
      </c>
      <c r="CS46" s="297" t="str">
        <f>IF(ISNA(VLOOKUP($A46,Old_List_Price!$A$4:$BO$289,CS$2,FALSE)),"",VLOOKUP($A46,Old_List_Price!$A$4:$BO$289,CS$2,FALSE))</f>
        <v/>
      </c>
      <c r="CT46" s="297" t="str">
        <f>IF(ISNA(VLOOKUP($A46,Old_List_Price!$A$4:$BO$289,CT$2,FALSE)),"",VLOOKUP($A46,Old_List_Price!$A$4:$BO$289,CT$2,FALSE))</f>
        <v/>
      </c>
      <c r="CU46" s="297" t="str">
        <f>IF(ISNA(VLOOKUP($A46,Old_List_Price!$A$4:$BO$289,CU$2,FALSE)),"",VLOOKUP($A46,Old_List_Price!$A$4:$BO$289,CU$2,FALSE))</f>
        <v/>
      </c>
      <c r="CV46" s="298" t="str">
        <f t="shared" si="22"/>
        <v/>
      </c>
      <c r="CW46" s="298" t="str">
        <f t="shared" si="23"/>
        <v/>
      </c>
      <c r="CX46" s="285" t="str">
        <f>IF(ISNA(VLOOKUP($A46,Old_List_Price!$A$4:$BO$289,CX$2,FALSE)),"",VLOOKUP($A46,Old_List_Price!$A$4:$BO$289,CX$2,FALSE))</f>
        <v/>
      </c>
      <c r="CY46" s="285" t="str">
        <f>IF(ISNA(VLOOKUP($A46,Old_List_Price!$A$4:$BO$289,CY$2,FALSE)),"",VLOOKUP($A46,Old_List_Price!$A$4:$BO$289,CY$2,FALSE))</f>
        <v/>
      </c>
      <c r="CZ46" s="285" t="str">
        <f>IF(ISNA(VLOOKUP($A46,Old_List_Price!$A$4:$BO$289,CZ$2,FALSE)),"",VLOOKUP($A46,Old_List_Price!$A$4:$BO$289,CZ$2,FALSE))</f>
        <v/>
      </c>
      <c r="DA46" s="287" t="str">
        <f t="shared" si="24"/>
        <v/>
      </c>
      <c r="DB46" s="333" t="str">
        <f t="shared" si="25"/>
        <v/>
      </c>
    </row>
    <row r="47" spans="1:106">
      <c r="A47" s="37" t="s">
        <v>320</v>
      </c>
      <c r="B47" s="37" t="s">
        <v>321</v>
      </c>
      <c r="C47" s="57">
        <f>VLOOKUP(LEFT($C$3,2)&amp;$A47,'CS8000-P14_Overview'!$B$46:$W$418,$C$2,FALSE)</f>
        <v>333.84949999999998</v>
      </c>
      <c r="D47" s="58">
        <f>E47*(1-'CS8000-P14_Overview'!$B$3)</f>
        <v>482.41252749999995</v>
      </c>
      <c r="E47" s="58">
        <f>VLOOKUP(LEFT($E$3,2)&amp;$A47,'CS8000-P14_Overview'!$B$46:$W$418,$C$2,FALSE)</f>
        <v>567.54414999999995</v>
      </c>
      <c r="F47" s="59">
        <f>VLOOKUP(LEFT($F$3,2)&amp;$A47,'CS8000-P14_Overview'!$B$46:$W$418,$F$2,FALSE)</f>
        <v>698.87950416666672</v>
      </c>
      <c r="G47" s="59">
        <f>H47*(1-'CS8000-P14_Overview'!$B$3)</f>
        <v>1009.8808835208333</v>
      </c>
      <c r="H47" s="59">
        <f>VLOOKUP(LEFT($H$3,2)&amp;$A47,'CS8000-P14_Overview'!$B$46:$W$418,$F$2,FALSE)</f>
        <v>1188.0951570833333</v>
      </c>
      <c r="I47" s="60">
        <f>VLOOKUP(LEFT($I$3,2)&amp;$A47,'CS8000-P14_Overview'!$B$46:$W$418,$I$2,FALSE)</f>
        <v>481.47370000000001</v>
      </c>
      <c r="J47" s="60">
        <f>K47*(1-'CS8000-P14_Overview'!$B$3)</f>
        <v>736.65476100000001</v>
      </c>
      <c r="K47" s="60">
        <f>VLOOKUP(LEFT($K$3,2)&amp;$A47,'CS8000-P14_Overview'!$B$46:$W$418,$I$2,FALSE)</f>
        <v>866.65265999999997</v>
      </c>
      <c r="L47" s="61">
        <f>VLOOKUP(LEFT($L$3,2)&amp;$A47,'CS8000-P14_Overview'!$B$46:$W$418,$L$2,FALSE)</f>
        <v>907.28170416666671</v>
      </c>
      <c r="M47" s="61">
        <f>N47*(1-'CS8000-P14_Overview'!$B$3)</f>
        <v>1388.1410073750001</v>
      </c>
      <c r="N47" s="61">
        <f>VLOOKUP(LEFT($N$3,2)&amp;$A47,'CS8000-P14_Overview'!$B$46:$W$418,$L$2,FALSE)</f>
        <v>1633.1070675000001</v>
      </c>
      <c r="O47" s="62">
        <f>VLOOKUP(LEFT($O$3,2)&amp;$A47,'CS8000-P14_Overview'!$B$46:$W$418,$O$2,FALSE)</f>
        <v>550.18350000000009</v>
      </c>
      <c r="P47" s="62">
        <f>Q47*(1-'CS8000-P14_Overview'!$B$3)</f>
        <v>888.54635250000013</v>
      </c>
      <c r="Q47" s="62">
        <f>VLOOKUP(LEFT($Q$3,2)&amp;$A47,'CS8000-P14_Overview'!$B$46:$W$418,$O$2,FALSE)</f>
        <v>1045.3486500000001</v>
      </c>
      <c r="R47" s="63">
        <f>VLOOKUP(LEFT($R$3,2)&amp;$A47,'CS8000-P14_Overview'!$B$46:$W$418,$R$2,FALSE)</f>
        <v>915.21350416666678</v>
      </c>
      <c r="S47" s="63">
        <f>T47*(1-'CS8000-P14_Overview'!$B$3)</f>
        <v>1478.0698092291668</v>
      </c>
      <c r="T47" s="63">
        <f>VLOOKUP(LEFT($T$3,2)&amp;$A47,'CS8000-P14_Overview'!$B$46:$W$418,$R$2,FALSE)</f>
        <v>1738.9056579166668</v>
      </c>
      <c r="U47" s="59">
        <f>VLOOKUP(LEFT($U$3,2)&amp;$A47,'CS8000-P14_Overview'!$B$46:$W$418,$U$2,FALSE)</f>
        <v>1279.2879208333334</v>
      </c>
      <c r="V47" s="59">
        <f>W47*(1-'CS8000-P14_Overview'!$B$3)</f>
        <v>2174.7894654166666</v>
      </c>
      <c r="W47" s="44">
        <f>VLOOKUP(LEFT($W$3,2)&amp;$A47,'CS8000-P14_Overview'!$B$46:$W$418,$U$2,FALSE)</f>
        <v>2558.5758416666667</v>
      </c>
      <c r="X47" s="33" t="s">
        <v>857</v>
      </c>
      <c r="Y47" s="57">
        <f>VLOOKUP(LEFT($Y$3,2)&amp;$A47,'CS8000-P14_Overview'!$B$46:$W$418,$Y$2,FALSE)</f>
        <v>411.83889999999997</v>
      </c>
      <c r="Z47" s="58">
        <f>AA47*(1-'CS8000-P14_Overview'!$B$3)</f>
        <v>595.10721049999984</v>
      </c>
      <c r="AA47" s="58">
        <f>VLOOKUP(LEFT($AA$3,2)&amp;$A47,'CS8000-P14_Overview'!$B$46:$W$418,$Y$2,FALSE)</f>
        <v>700.12612999999988</v>
      </c>
      <c r="AB47" s="59">
        <f>VLOOKUP(LEFT($AB$3,2)&amp;$A47,'CS8000-P14_Overview'!$B$46:$W$418,$AB$2,FALSE)</f>
        <v>757.84071666666659</v>
      </c>
      <c r="AC47" s="59">
        <f>AD47*(1-'CS8000-P14_Overview'!$B$3)</f>
        <v>1095.0798355833333</v>
      </c>
      <c r="AD47" s="59">
        <f>VLOOKUP(LEFT($AD$3,2)&amp;$A47,'CS8000-P14_Overview'!$B$46:$W$418,$AB$2,FALSE)</f>
        <v>1288.3292183333333</v>
      </c>
      <c r="AE47" s="60">
        <f>VLOOKUP(LEFT($AE$3,2)&amp;$A47,'CS8000-P14_Overview'!$B$46:$W$418,$AE$2,FALSE)</f>
        <v>559.46260000000007</v>
      </c>
      <c r="AF47" s="60">
        <f>AG47*(1-'CS8000-P14_Overview'!$B$3)</f>
        <v>855.97777800000006</v>
      </c>
      <c r="AG47" s="60">
        <f>VLOOKUP(LEFT($AG$3,2)&amp;$A47,'CS8000-P14_Overview'!$B$46:$W$418,$AE$2,FALSE)</f>
        <v>1007.0326800000001</v>
      </c>
      <c r="AH47" s="61">
        <f>VLOOKUP(LEFT($AH$3,2)&amp;$A47,'CS8000-P14_Overview'!$B$46:$W$418,$AH$2,FALSE)</f>
        <v>966.24291666666659</v>
      </c>
      <c r="AI47" s="61">
        <f>AJ47*(1-'CS8000-P14_Overview'!$B$3)</f>
        <v>1478.3516625</v>
      </c>
      <c r="AJ47" s="61">
        <f>VLOOKUP(LEFT($AJ$3,2)&amp;$A47,'CS8000-P14_Overview'!$B$46:$W$418,$AH$2,FALSE)</f>
        <v>1739.2372499999999</v>
      </c>
      <c r="AK47" s="62">
        <f>VLOOKUP(LEFT($AK$3,2)&amp;$A47,'CS8000-P14_Overview'!$B$46:$W$418,$AK$2,FALSE)</f>
        <v>628.17280000000005</v>
      </c>
      <c r="AL47" s="62">
        <f>AM47*(1-'CS8000-P14_Overview'!$B$3)</f>
        <v>1014.4990720000001</v>
      </c>
      <c r="AM47" s="62">
        <f>VLOOKUP(LEFT($AM$3,2)&amp;$A47,'CS8000-P14_Overview'!$B$46:$W$418,$AK$2,FALSE)</f>
        <v>1193.5283200000001</v>
      </c>
      <c r="AN47" s="63">
        <f>VLOOKUP(LEFT($AN$3,2)&amp;$A47,'CS8000-P14_Overview'!$B$46:$W$418,$AN$2,FALSE)</f>
        <v>974.17461666666668</v>
      </c>
      <c r="AO47" s="63">
        <f>AP47*(1-'CS8000-P14_Overview'!$B$3)</f>
        <v>1573.2920059166665</v>
      </c>
      <c r="AP47" s="63">
        <f>VLOOKUP(LEFT($AP$3,2)&amp;$A47,'CS8000-P14_Overview'!$B$46:$W$418,$AN$2,FALSE)</f>
        <v>1850.9317716666667</v>
      </c>
      <c r="AQ47" s="59">
        <f>VLOOKUP(LEFT($AQ$3,2)&amp;$A47,'CS8000-P14_Overview'!$B$46:$W$418,$AQ$2,FALSE)</f>
        <v>1338.2491333333332</v>
      </c>
      <c r="AR47" s="59">
        <f>AS47*(1-'CS8000-P14_Overview'!$B$3)</f>
        <v>2275.0235266666664</v>
      </c>
      <c r="AS47" s="44">
        <f>VLOOKUP(LEFT($AS$3,2)&amp;$A47,'CS8000-P14_Overview'!$B$46:$W$418,$AQ$2,FALSE)</f>
        <v>2676.4982666666665</v>
      </c>
      <c r="AU47" s="203">
        <f t="shared" si="62"/>
        <v>12954.4548</v>
      </c>
      <c r="AV47" s="211">
        <f t="shared" si="63"/>
        <v>18719.187185999996</v>
      </c>
      <c r="AW47" s="211">
        <f t="shared" si="64"/>
        <v>22022.57316</v>
      </c>
      <c r="AX47" s="212">
        <f t="shared" si="64"/>
        <v>25867.1967</v>
      </c>
      <c r="AY47" s="212">
        <f t="shared" si="64"/>
        <v>37378.099231500004</v>
      </c>
      <c r="AZ47" s="212">
        <f t="shared" si="64"/>
        <v>43974.234389999998</v>
      </c>
      <c r="BA47" s="213">
        <f t="shared" si="65"/>
        <v>18268.920000000002</v>
      </c>
      <c r="BB47" s="213">
        <f t="shared" si="66"/>
        <v>27951.447600000003</v>
      </c>
      <c r="BC47" s="213">
        <f t="shared" si="67"/>
        <v>32884.056000000004</v>
      </c>
      <c r="BD47" s="214">
        <f t="shared" si="68"/>
        <v>33369.675900000002</v>
      </c>
      <c r="BE47" s="214">
        <f t="shared" si="69"/>
        <v>51055.604126999999</v>
      </c>
      <c r="BF47" s="214">
        <f t="shared" si="70"/>
        <v>60065.416620000004</v>
      </c>
      <c r="BG47" s="215">
        <f t="shared" si="71"/>
        <v>20742.477600000002</v>
      </c>
      <c r="BH47" s="215">
        <f t="shared" si="72"/>
        <v>33499.101324000003</v>
      </c>
      <c r="BI47" s="215">
        <f t="shared" si="73"/>
        <v>39410.707440000006</v>
      </c>
      <c r="BJ47" s="216">
        <f t="shared" si="74"/>
        <v>33655.219499999999</v>
      </c>
      <c r="BK47" s="216">
        <f t="shared" si="75"/>
        <v>54353.179492499999</v>
      </c>
      <c r="BL47" s="216">
        <f t="shared" si="76"/>
        <v>63944.917050000004</v>
      </c>
      <c r="BM47" s="212">
        <f t="shared" si="77"/>
        <v>46761.899700000002</v>
      </c>
      <c r="BN47" s="212">
        <f t="shared" si="78"/>
        <v>79495.229489999998</v>
      </c>
      <c r="BO47" s="202">
        <f t="shared" si="79"/>
        <v>93523.799400000004</v>
      </c>
      <c r="BQ47" s="274">
        <f>VLOOKUP("HDD"&amp;$A47,'CS8000-P14_Overview'!$B:$X,3,FALSE)</f>
        <v>155.76</v>
      </c>
      <c r="BR47" s="275">
        <f>VLOOKUP("HDD"&amp;$A47,'CS8000-P14_Overview'!$B:$X,4,FALSE)</f>
        <v>186.91200000000001</v>
      </c>
      <c r="BS47" s="276">
        <f>VLOOKUP("HDD"&amp;$A47,'CS8000-P14_Overview'!$B:$X,6,FALSE)</f>
        <v>218.06400000000002</v>
      </c>
      <c r="BT47" s="282"/>
      <c r="BU47" s="282"/>
      <c r="BV47" s="282"/>
      <c r="BW47" s="284"/>
      <c r="BX47" s="284"/>
      <c r="BY47" s="285" t="str">
        <f>IF(ISNA(VLOOKUP($A47,Old_List_Price!$A$4:$BO$289,BY$2,FALSE)),"",VLOOKUP($A47,Old_List_Price!$A$4:$BO$289,BY$2,FALSE))</f>
        <v/>
      </c>
      <c r="BZ47" s="285" t="str">
        <f>IF(ISNA(VLOOKUP($A47,Old_List_Price!$A$4:$BO$289,BZ$2,FALSE)),"",VLOOKUP($A47,Old_List_Price!$A$4:$BO$289,BZ$2,FALSE))</f>
        <v/>
      </c>
      <c r="CA47" s="285" t="str">
        <f>IF(ISNA(VLOOKUP($A47,Old_List_Price!$A$4:$BO$289,CA$2,FALSE)),"",VLOOKUP($A47,Old_List_Price!$A$4:$BO$289,CA$2,FALSE))</f>
        <v/>
      </c>
      <c r="CB47" s="287" t="str">
        <f t="shared" si="38"/>
        <v/>
      </c>
      <c r="CC47" s="287" t="str">
        <f t="shared" si="39"/>
        <v/>
      </c>
      <c r="CD47" s="288" t="str">
        <f>IF(ISNA(VLOOKUP($A47,Old_List_Price!$A$4:$BO$289,CD$2,FALSE)),"",VLOOKUP($A47,Old_List_Price!$A$4:$BO$289,CD$2,FALSE))</f>
        <v/>
      </c>
      <c r="CE47" s="288" t="str">
        <f>IF(ISNA(VLOOKUP($A47,Old_List_Price!$A$4:$BO$289,CE$2,FALSE)),"",VLOOKUP($A47,Old_List_Price!$A$4:$BO$289,CE$2,FALSE))</f>
        <v/>
      </c>
      <c r="CF47" s="288" t="str">
        <f>IF(ISNA(VLOOKUP($A47,Old_List_Price!$A$4:$BO$289,CF$2,FALSE)),"",VLOOKUP($A47,Old_List_Price!$A$4:$BO$289,CF$2,FALSE))</f>
        <v/>
      </c>
      <c r="CG47" s="289" t="str">
        <f t="shared" si="6"/>
        <v/>
      </c>
      <c r="CH47" s="289" t="str">
        <f t="shared" si="7"/>
        <v/>
      </c>
      <c r="CI47" s="291" t="str">
        <f>IF(ISNA(VLOOKUP($A47,Old_List_Price!$A$4:$BO$289,CI$2,FALSE)),"",VLOOKUP($A47,Old_List_Price!$A$4:$BO$289,CI$2,FALSE))</f>
        <v/>
      </c>
      <c r="CJ47" s="291" t="str">
        <f>IF(ISNA(VLOOKUP($A47,Old_List_Price!$A$4:$BO$289,CJ$2,FALSE)),"",VLOOKUP($A47,Old_List_Price!$A$4:$BO$289,CJ$2,FALSE))</f>
        <v/>
      </c>
      <c r="CK47" s="291" t="str">
        <f>IF(ISNA(VLOOKUP($A47,Old_List_Price!$A$4:$BO$289,CK$2,FALSE)),"",VLOOKUP($A47,Old_List_Price!$A$4:$BO$289,CK$2,FALSE))</f>
        <v/>
      </c>
      <c r="CL47" s="292" t="str">
        <f t="shared" si="18"/>
        <v/>
      </c>
      <c r="CM47" s="292" t="str">
        <f t="shared" si="19"/>
        <v/>
      </c>
      <c r="CN47" s="294" t="str">
        <f>IF(ISNA(VLOOKUP($A47,Old_List_Price!$A$4:$BO$289,CN$2,FALSE)),"",VLOOKUP($A47,Old_List_Price!$A$4:$BO$289,CN$2,FALSE))</f>
        <v/>
      </c>
      <c r="CO47" s="294" t="str">
        <f>IF(ISNA(VLOOKUP($A47,Old_List_Price!$A$4:$BO$289,CO$2,FALSE)),"",VLOOKUP($A47,Old_List_Price!$A$4:$BO$289,CO$2,FALSE))</f>
        <v/>
      </c>
      <c r="CP47" s="294" t="str">
        <f>IF(ISNA(VLOOKUP($A47,Old_List_Price!$A$4:$BO$289,CP$2,FALSE)),"",VLOOKUP($A47,Old_List_Price!$A$4:$BO$289,CP$2,FALSE))</f>
        <v/>
      </c>
      <c r="CQ47" s="295" t="str">
        <f t="shared" si="20"/>
        <v/>
      </c>
      <c r="CR47" s="295" t="str">
        <f t="shared" si="21"/>
        <v/>
      </c>
      <c r="CS47" s="297" t="str">
        <f>IF(ISNA(VLOOKUP($A47,Old_List_Price!$A$4:$BO$289,CS$2,FALSE)),"",VLOOKUP($A47,Old_List_Price!$A$4:$BO$289,CS$2,FALSE))</f>
        <v/>
      </c>
      <c r="CT47" s="297" t="str">
        <f>IF(ISNA(VLOOKUP($A47,Old_List_Price!$A$4:$BO$289,CT$2,FALSE)),"",VLOOKUP($A47,Old_List_Price!$A$4:$BO$289,CT$2,FALSE))</f>
        <v/>
      </c>
      <c r="CU47" s="297" t="str">
        <f>IF(ISNA(VLOOKUP($A47,Old_List_Price!$A$4:$BO$289,CU$2,FALSE)),"",VLOOKUP($A47,Old_List_Price!$A$4:$BO$289,CU$2,FALSE))</f>
        <v/>
      </c>
      <c r="CV47" s="298" t="str">
        <f t="shared" si="22"/>
        <v/>
      </c>
      <c r="CW47" s="298" t="str">
        <f t="shared" si="23"/>
        <v/>
      </c>
      <c r="CX47" s="285" t="str">
        <f>IF(ISNA(VLOOKUP($A47,Old_List_Price!$A$4:$BO$289,CX$2,FALSE)),"",VLOOKUP($A47,Old_List_Price!$A$4:$BO$289,CX$2,FALSE))</f>
        <v/>
      </c>
      <c r="CY47" s="285" t="str">
        <f>IF(ISNA(VLOOKUP($A47,Old_List_Price!$A$4:$BO$289,CY$2,FALSE)),"",VLOOKUP($A47,Old_List_Price!$A$4:$BO$289,CY$2,FALSE))</f>
        <v/>
      </c>
      <c r="CZ47" s="285" t="str">
        <f>IF(ISNA(VLOOKUP($A47,Old_List_Price!$A$4:$BO$289,CZ$2,FALSE)),"",VLOOKUP($A47,Old_List_Price!$A$4:$BO$289,CZ$2,FALSE))</f>
        <v/>
      </c>
      <c r="DA47" s="287" t="str">
        <f t="shared" si="24"/>
        <v/>
      </c>
      <c r="DB47" s="333" t="str">
        <f t="shared" si="25"/>
        <v/>
      </c>
    </row>
    <row r="48" spans="1:106">
      <c r="A48" s="37" t="s">
        <v>322</v>
      </c>
      <c r="B48" s="37" t="s">
        <v>323</v>
      </c>
      <c r="C48" s="57">
        <f>VLOOKUP(LEFT($C$3,2)&amp;$A48,'CS8000-P14_Overview'!$B$46:$W$418,$C$2,FALSE)</f>
        <v>353.78640000000001</v>
      </c>
      <c r="D48" s="58">
        <f>E48*(1-'CS8000-P14_Overview'!$B$3)</f>
        <v>511.22134799999998</v>
      </c>
      <c r="E48" s="58">
        <f>VLOOKUP(LEFT($E$3,2)&amp;$A48,'CS8000-P14_Overview'!$B$46:$W$418,$C$2,FALSE)</f>
        <v>601.43687999999997</v>
      </c>
      <c r="F48" s="59">
        <f>VLOOKUP(LEFT($F$3,2)&amp;$A48,'CS8000-P14_Overview'!$B$46:$W$418,$F$2,FALSE)</f>
        <v>770.05087916666662</v>
      </c>
      <c r="G48" s="59">
        <f>H48*(1-'CS8000-P14_Overview'!$B$3)</f>
        <v>1112.7235203958332</v>
      </c>
      <c r="H48" s="59">
        <f>VLOOKUP(LEFT($H$3,2)&amp;$A48,'CS8000-P14_Overview'!$B$46:$W$418,$F$2,FALSE)</f>
        <v>1309.0864945833332</v>
      </c>
      <c r="I48" s="60">
        <f>VLOOKUP(LEFT($I$3,2)&amp;$A48,'CS8000-P14_Overview'!$B$46:$W$418,$I$2,FALSE)</f>
        <v>510.47090000000003</v>
      </c>
      <c r="J48" s="60">
        <f>K48*(1-'CS8000-P14_Overview'!$B$3)</f>
        <v>781.02047700000003</v>
      </c>
      <c r="K48" s="60">
        <f>VLOOKUP(LEFT($K$3,2)&amp;$A48,'CS8000-P14_Overview'!$B$46:$W$418,$I$2,FALSE)</f>
        <v>918.84762000000001</v>
      </c>
      <c r="L48" s="61">
        <f>VLOOKUP(LEFT($L$3,2)&amp;$A48,'CS8000-P14_Overview'!$B$46:$W$418,$L$2,FALSE)</f>
        <v>1001.2075791666666</v>
      </c>
      <c r="M48" s="61">
        <f>N48*(1-'CS8000-P14_Overview'!$B$3)</f>
        <v>1531.8475961249999</v>
      </c>
      <c r="N48" s="61">
        <f>VLOOKUP(LEFT($N$3,2)&amp;$A48,'CS8000-P14_Overview'!$B$46:$W$418,$L$2,FALSE)</f>
        <v>1802.1736424999999</v>
      </c>
      <c r="O48" s="62">
        <f>VLOOKUP(LEFT($O$3,2)&amp;$A48,'CS8000-P14_Overview'!$B$46:$W$418,$O$2,FALSE)</f>
        <v>593.25420000000008</v>
      </c>
      <c r="P48" s="62">
        <f>Q48*(1-'CS8000-P14_Overview'!$B$3)</f>
        <v>958.10553300000004</v>
      </c>
      <c r="Q48" s="62">
        <f>VLOOKUP(LEFT($Q$3,2)&amp;$A48,'CS8000-P14_Overview'!$B$46:$W$418,$O$2,FALSE)</f>
        <v>1127.18298</v>
      </c>
      <c r="R48" s="63">
        <f>VLOOKUP(LEFT($R$3,2)&amp;$A48,'CS8000-P14_Overview'!$B$46:$W$418,$R$2,FALSE)</f>
        <v>1009.5186791666667</v>
      </c>
      <c r="S48" s="63">
        <f>T48*(1-'CS8000-P14_Overview'!$B$3)</f>
        <v>1630.3726668541667</v>
      </c>
      <c r="T48" s="63">
        <f>VLOOKUP(LEFT($T$3,2)&amp;$A48,'CS8000-P14_Overview'!$B$46:$W$418,$R$2,FALSE)</f>
        <v>1918.0854904166667</v>
      </c>
      <c r="U48" s="59">
        <f>VLOOKUP(LEFT($U$3,2)&amp;$A48,'CS8000-P14_Overview'!$B$46:$W$418,$U$2,FALSE)</f>
        <v>1417.7229958333335</v>
      </c>
      <c r="V48" s="59">
        <f>W48*(1-'CS8000-P14_Overview'!$B$3)</f>
        <v>2410.1290929166667</v>
      </c>
      <c r="W48" s="44">
        <f>VLOOKUP(LEFT($W$3,2)&amp;$A48,'CS8000-P14_Overview'!$B$46:$W$418,$U$2,FALSE)</f>
        <v>2835.4459916666669</v>
      </c>
      <c r="X48" s="33" t="s">
        <v>857</v>
      </c>
      <c r="Y48" s="57">
        <f>VLOOKUP(LEFT($Y$3,2)&amp;$A48,'CS8000-P14_Overview'!$B$46:$W$418,$Y$2,FALSE)</f>
        <v>440.92319999999995</v>
      </c>
      <c r="Z48" s="58">
        <f>AA48*(1-'CS8000-P14_Overview'!$B$3)</f>
        <v>637.13402399999984</v>
      </c>
      <c r="AA48" s="58">
        <f>VLOOKUP(LEFT($AA$3,2)&amp;$A48,'CS8000-P14_Overview'!$B$46:$W$418,$Y$2,FALSE)</f>
        <v>749.56943999999987</v>
      </c>
      <c r="AB48" s="59">
        <f>VLOOKUP(LEFT($AB$3,2)&amp;$A48,'CS8000-P14_Overview'!$B$46:$W$418,$AB$2,FALSE)</f>
        <v>838.15949166666655</v>
      </c>
      <c r="AC48" s="59">
        <f>AD48*(1-'CS8000-P14_Overview'!$B$3)</f>
        <v>1211.140465458333</v>
      </c>
      <c r="AD48" s="59">
        <f>VLOOKUP(LEFT($AD$3,2)&amp;$A48,'CS8000-P14_Overview'!$B$46:$W$418,$AB$2,FALSE)</f>
        <v>1424.871135833333</v>
      </c>
      <c r="AE48" s="60">
        <f>VLOOKUP(LEFT($AE$3,2)&amp;$A48,'CS8000-P14_Overview'!$B$46:$W$418,$AE$2,FALSE)</f>
        <v>597.60720000000003</v>
      </c>
      <c r="AF48" s="60">
        <f>AG48*(1-'CS8000-P14_Overview'!$B$3)</f>
        <v>914.33901600000002</v>
      </c>
      <c r="AG48" s="60">
        <f>VLOOKUP(LEFT($AG$3,2)&amp;$A48,'CS8000-P14_Overview'!$B$46:$W$418,$AE$2,FALSE)</f>
        <v>1075.6929600000001</v>
      </c>
      <c r="AH48" s="61">
        <f>VLOOKUP(LEFT($AH$3,2)&amp;$A48,'CS8000-P14_Overview'!$B$46:$W$418,$AH$2,FALSE)</f>
        <v>1069.3160916666666</v>
      </c>
      <c r="AI48" s="61">
        <f>AJ48*(1-'CS8000-P14_Overview'!$B$3)</f>
        <v>1636.0536202499998</v>
      </c>
      <c r="AJ48" s="61">
        <f>VLOOKUP(LEFT($AJ$3,2)&amp;$A48,'CS8000-P14_Overview'!$B$46:$W$418,$AH$2,FALSE)</f>
        <v>1924.7689649999998</v>
      </c>
      <c r="AK48" s="62">
        <f>VLOOKUP(LEFT($AK$3,2)&amp;$A48,'CS8000-P14_Overview'!$B$46:$W$418,$AK$2,FALSE)</f>
        <v>680.39069999999992</v>
      </c>
      <c r="AL48" s="62">
        <f>AM48*(1-'CS8000-P14_Overview'!$B$3)</f>
        <v>1098.8309804999999</v>
      </c>
      <c r="AM48" s="62">
        <f>VLOOKUP(LEFT($AM$3,2)&amp;$A48,'CS8000-P14_Overview'!$B$46:$W$418,$AK$2,FALSE)</f>
        <v>1292.74233</v>
      </c>
      <c r="AN48" s="63">
        <f>VLOOKUP(LEFT($AN$3,2)&amp;$A48,'CS8000-P14_Overview'!$B$46:$W$418,$AN$2,FALSE)</f>
        <v>1077.6269916666665</v>
      </c>
      <c r="AO48" s="63">
        <f>AP48*(1-'CS8000-P14_Overview'!$B$3)</f>
        <v>1740.3675915416663</v>
      </c>
      <c r="AP48" s="63">
        <f>VLOOKUP(LEFT($AP$3,2)&amp;$A48,'CS8000-P14_Overview'!$B$46:$W$418,$AN$2,FALSE)</f>
        <v>2047.4912841666664</v>
      </c>
      <c r="AQ48" s="59">
        <f>VLOOKUP(LEFT($AQ$3,2)&amp;$A48,'CS8000-P14_Overview'!$B$46:$W$418,$AQ$2,FALSE)</f>
        <v>1485.8316083333334</v>
      </c>
      <c r="AR48" s="59">
        <f>AS48*(1-'CS8000-P14_Overview'!$B$3)</f>
        <v>2525.9137341666669</v>
      </c>
      <c r="AS48" s="44">
        <f>VLOOKUP(LEFT($AS$3,2)&amp;$A48,'CS8000-P14_Overview'!$B$46:$W$418,$AQ$2,FALSE)</f>
        <v>2971.6632166666668</v>
      </c>
      <c r="AU48" s="203">
        <f t="shared" si="62"/>
        <v>13781.952000000001</v>
      </c>
      <c r="AV48" s="211">
        <f t="shared" si="63"/>
        <v>19914.920639999997</v>
      </c>
      <c r="AW48" s="211">
        <f t="shared" si="64"/>
        <v>23429.318399999996</v>
      </c>
      <c r="AX48" s="212">
        <f t="shared" si="64"/>
        <v>28539.134999999998</v>
      </c>
      <c r="AY48" s="212">
        <f t="shared" si="64"/>
        <v>41239.050074999992</v>
      </c>
      <c r="AZ48" s="212">
        <f t="shared" si="64"/>
        <v>48516.52949999999</v>
      </c>
      <c r="BA48" s="213">
        <f t="shared" si="65"/>
        <v>19422.588000000003</v>
      </c>
      <c r="BB48" s="213">
        <f t="shared" si="66"/>
        <v>29716.559639999999</v>
      </c>
      <c r="BC48" s="213">
        <f t="shared" si="67"/>
        <v>34960.6584</v>
      </c>
      <c r="BD48" s="214">
        <f t="shared" si="68"/>
        <v>36860.774999999994</v>
      </c>
      <c r="BE48" s="214">
        <f t="shared" si="69"/>
        <v>56396.985749999993</v>
      </c>
      <c r="BF48" s="214">
        <f t="shared" si="70"/>
        <v>66349.39499999999</v>
      </c>
      <c r="BG48" s="215">
        <f t="shared" si="71"/>
        <v>22402.789199999999</v>
      </c>
      <c r="BH48" s="215">
        <f t="shared" si="72"/>
        <v>36180.504558000001</v>
      </c>
      <c r="BI48" s="215">
        <f t="shared" si="73"/>
        <v>42565.299480000001</v>
      </c>
      <c r="BJ48" s="216">
        <f t="shared" si="74"/>
        <v>37159.972200000004</v>
      </c>
      <c r="BK48" s="216">
        <f t="shared" si="75"/>
        <v>60013.355102999994</v>
      </c>
      <c r="BL48" s="216">
        <f t="shared" si="76"/>
        <v>70603.947180000003</v>
      </c>
      <c r="BM48" s="212">
        <f t="shared" si="77"/>
        <v>51855.331200000001</v>
      </c>
      <c r="BN48" s="212">
        <f t="shared" si="78"/>
        <v>88154.063040000008</v>
      </c>
      <c r="BO48" s="202">
        <f t="shared" si="79"/>
        <v>103710.6624</v>
      </c>
      <c r="BQ48" s="274">
        <f>VLOOKUP("HDD"&amp;$A48,'CS8000-P14_Overview'!$B:$X,3,FALSE)</f>
        <v>155.76</v>
      </c>
      <c r="BR48" s="275">
        <f>VLOOKUP("HDD"&amp;$A48,'CS8000-P14_Overview'!$B:$X,4,FALSE)</f>
        <v>186.91200000000001</v>
      </c>
      <c r="BS48" s="276">
        <f>VLOOKUP("HDD"&amp;$A48,'CS8000-P14_Overview'!$B:$X,6,FALSE)</f>
        <v>218.06400000000002</v>
      </c>
      <c r="BT48" s="282"/>
      <c r="BU48" s="282"/>
      <c r="BV48" s="282"/>
      <c r="BW48" s="284"/>
      <c r="BX48" s="284"/>
      <c r="BY48" s="285" t="str">
        <f>IF(ISNA(VLOOKUP($A48,Old_List_Price!$A$4:$BO$289,BY$2,FALSE)),"",VLOOKUP($A48,Old_List_Price!$A$4:$BO$289,BY$2,FALSE))</f>
        <v/>
      </c>
      <c r="BZ48" s="285" t="str">
        <f>IF(ISNA(VLOOKUP($A48,Old_List_Price!$A$4:$BO$289,BZ$2,FALSE)),"",VLOOKUP($A48,Old_List_Price!$A$4:$BO$289,BZ$2,FALSE))</f>
        <v/>
      </c>
      <c r="CA48" s="285" t="str">
        <f>IF(ISNA(VLOOKUP($A48,Old_List_Price!$A$4:$BO$289,CA$2,FALSE)),"",VLOOKUP($A48,Old_List_Price!$A$4:$BO$289,CA$2,FALSE))</f>
        <v/>
      </c>
      <c r="CB48" s="287" t="str">
        <f t="shared" si="38"/>
        <v/>
      </c>
      <c r="CC48" s="287" t="str">
        <f t="shared" si="39"/>
        <v/>
      </c>
      <c r="CD48" s="288" t="str">
        <f>IF(ISNA(VLOOKUP($A48,Old_List_Price!$A$4:$BO$289,CD$2,FALSE)),"",VLOOKUP($A48,Old_List_Price!$A$4:$BO$289,CD$2,FALSE))</f>
        <v/>
      </c>
      <c r="CE48" s="288" t="str">
        <f>IF(ISNA(VLOOKUP($A48,Old_List_Price!$A$4:$BO$289,CE$2,FALSE)),"",VLOOKUP($A48,Old_List_Price!$A$4:$BO$289,CE$2,FALSE))</f>
        <v/>
      </c>
      <c r="CF48" s="288" t="str">
        <f>IF(ISNA(VLOOKUP($A48,Old_List_Price!$A$4:$BO$289,CF$2,FALSE)),"",VLOOKUP($A48,Old_List_Price!$A$4:$BO$289,CF$2,FALSE))</f>
        <v/>
      </c>
      <c r="CG48" s="289" t="str">
        <f t="shared" si="6"/>
        <v/>
      </c>
      <c r="CH48" s="289" t="str">
        <f t="shared" si="7"/>
        <v/>
      </c>
      <c r="CI48" s="291" t="str">
        <f>IF(ISNA(VLOOKUP($A48,Old_List_Price!$A$4:$BO$289,CI$2,FALSE)),"",VLOOKUP($A48,Old_List_Price!$A$4:$BO$289,CI$2,FALSE))</f>
        <v/>
      </c>
      <c r="CJ48" s="291" t="str">
        <f>IF(ISNA(VLOOKUP($A48,Old_List_Price!$A$4:$BO$289,CJ$2,FALSE)),"",VLOOKUP($A48,Old_List_Price!$A$4:$BO$289,CJ$2,FALSE))</f>
        <v/>
      </c>
      <c r="CK48" s="291" t="str">
        <f>IF(ISNA(VLOOKUP($A48,Old_List_Price!$A$4:$BO$289,CK$2,FALSE)),"",VLOOKUP($A48,Old_List_Price!$A$4:$BO$289,CK$2,FALSE))</f>
        <v/>
      </c>
      <c r="CL48" s="292" t="str">
        <f t="shared" si="18"/>
        <v/>
      </c>
      <c r="CM48" s="292" t="str">
        <f t="shared" si="19"/>
        <v/>
      </c>
      <c r="CN48" s="294" t="str">
        <f>IF(ISNA(VLOOKUP($A48,Old_List_Price!$A$4:$BO$289,CN$2,FALSE)),"",VLOOKUP($A48,Old_List_Price!$A$4:$BO$289,CN$2,FALSE))</f>
        <v/>
      </c>
      <c r="CO48" s="294" t="str">
        <f>IF(ISNA(VLOOKUP($A48,Old_List_Price!$A$4:$BO$289,CO$2,FALSE)),"",VLOOKUP($A48,Old_List_Price!$A$4:$BO$289,CO$2,FALSE))</f>
        <v/>
      </c>
      <c r="CP48" s="294" t="str">
        <f>IF(ISNA(VLOOKUP($A48,Old_List_Price!$A$4:$BO$289,CP$2,FALSE)),"",VLOOKUP($A48,Old_List_Price!$A$4:$BO$289,CP$2,FALSE))</f>
        <v/>
      </c>
      <c r="CQ48" s="295" t="str">
        <f t="shared" si="20"/>
        <v/>
      </c>
      <c r="CR48" s="295" t="str">
        <f t="shared" si="21"/>
        <v/>
      </c>
      <c r="CS48" s="297" t="str">
        <f>IF(ISNA(VLOOKUP($A48,Old_List_Price!$A$4:$BO$289,CS$2,FALSE)),"",VLOOKUP($A48,Old_List_Price!$A$4:$BO$289,CS$2,FALSE))</f>
        <v/>
      </c>
      <c r="CT48" s="297" t="str">
        <f>IF(ISNA(VLOOKUP($A48,Old_List_Price!$A$4:$BO$289,CT$2,FALSE)),"",VLOOKUP($A48,Old_List_Price!$A$4:$BO$289,CT$2,FALSE))</f>
        <v/>
      </c>
      <c r="CU48" s="297" t="str">
        <f>IF(ISNA(VLOOKUP($A48,Old_List_Price!$A$4:$BO$289,CU$2,FALSE)),"",VLOOKUP($A48,Old_List_Price!$A$4:$BO$289,CU$2,FALSE))</f>
        <v/>
      </c>
      <c r="CV48" s="298" t="str">
        <f t="shared" si="22"/>
        <v/>
      </c>
      <c r="CW48" s="298" t="str">
        <f t="shared" si="23"/>
        <v/>
      </c>
      <c r="CX48" s="285" t="str">
        <f>IF(ISNA(VLOOKUP($A48,Old_List_Price!$A$4:$BO$289,CX$2,FALSE)),"",VLOOKUP($A48,Old_List_Price!$A$4:$BO$289,CX$2,FALSE))</f>
        <v/>
      </c>
      <c r="CY48" s="285" t="str">
        <f>IF(ISNA(VLOOKUP($A48,Old_List_Price!$A$4:$BO$289,CY$2,FALSE)),"",VLOOKUP($A48,Old_List_Price!$A$4:$BO$289,CY$2,FALSE))</f>
        <v/>
      </c>
      <c r="CZ48" s="285" t="str">
        <f>IF(ISNA(VLOOKUP($A48,Old_List_Price!$A$4:$BO$289,CZ$2,FALSE)),"",VLOOKUP($A48,Old_List_Price!$A$4:$BO$289,CZ$2,FALSE))</f>
        <v/>
      </c>
      <c r="DA48" s="287" t="str">
        <f t="shared" si="24"/>
        <v/>
      </c>
      <c r="DB48" s="333" t="str">
        <f t="shared" si="25"/>
        <v/>
      </c>
    </row>
    <row r="49" spans="1:106">
      <c r="A49" s="37" t="s">
        <v>278</v>
      </c>
      <c r="B49" s="37" t="s">
        <v>324</v>
      </c>
      <c r="C49" s="57">
        <f>VLOOKUP(LEFT($C$3,2)&amp;$A49,'CS8000-P14_Overview'!$B$46:$W$418,$C$2,FALSE)</f>
        <v>5.3228999999999997</v>
      </c>
      <c r="D49" s="58">
        <f>E49*(1-'CS8000-P14_Overview'!$B$3)</f>
        <v>7.6915904999999984</v>
      </c>
      <c r="E49" s="58">
        <f>VLOOKUP(LEFT($E$3,2)&amp;$A49,'CS8000-P14_Overview'!$B$46:$W$418,$C$2,FALSE)</f>
        <v>9.0489299999999986</v>
      </c>
      <c r="F49" s="59">
        <f>VLOOKUP(LEFT($F$3,2)&amp;$A49,'CS8000-P14_Overview'!$B$46:$W$418,$F$2,FALSE)</f>
        <v>5.3228999999999997</v>
      </c>
      <c r="G49" s="59">
        <f>H49*(1-'CS8000-P14_Overview'!$B$3)</f>
        <v>7.6915904999999984</v>
      </c>
      <c r="H49" s="59">
        <f>VLOOKUP(LEFT($H$3,2)&amp;$A49,'CS8000-P14_Overview'!$B$46:$W$418,$F$2,FALSE)</f>
        <v>9.0489299999999986</v>
      </c>
      <c r="I49" s="60">
        <f>VLOOKUP(LEFT($I$3,2)&amp;$A49,'CS8000-P14_Overview'!$B$46:$W$418,$I$2,FALSE)</f>
        <v>7.5327999999999999</v>
      </c>
      <c r="J49" s="60">
        <f>K49*(1-'CS8000-P14_Overview'!$B$3)</f>
        <v>11.525183999999999</v>
      </c>
      <c r="K49" s="60">
        <f>VLOOKUP(LEFT($K$3,2)&amp;$A49,'CS8000-P14_Overview'!$B$46:$W$418,$I$2,FALSE)</f>
        <v>13.55904</v>
      </c>
      <c r="L49" s="61">
        <f>VLOOKUP(LEFT($L$3,2)&amp;$A49,'CS8000-P14_Overview'!$B$46:$W$418,$L$2,FALSE)</f>
        <v>10.9001</v>
      </c>
      <c r="M49" s="61">
        <f>N49*(1-'CS8000-P14_Overview'!$B$3)</f>
        <v>16.677153000000001</v>
      </c>
      <c r="N49" s="61">
        <f>VLOOKUP(LEFT($N$3,2)&amp;$A49,'CS8000-P14_Overview'!$B$46:$W$418,$L$2,FALSE)</f>
        <v>19.620180000000001</v>
      </c>
      <c r="O49" s="62">
        <f>VLOOKUP(LEFT($O$3,2)&amp;$A49,'CS8000-P14_Overview'!$B$46:$W$418,$O$2,FALSE)</f>
        <v>10.976699999999999</v>
      </c>
      <c r="P49" s="62">
        <f>Q49*(1-'CS8000-P14_Overview'!$B$3)</f>
        <v>17.727370499999999</v>
      </c>
      <c r="Q49" s="62">
        <f>VLOOKUP(LEFT($Q$3,2)&amp;$A49,'CS8000-P14_Overview'!$B$46:$W$418,$O$2,FALSE)</f>
        <v>20.855730000000001</v>
      </c>
      <c r="R49" s="63">
        <f>VLOOKUP(LEFT($R$3,2)&amp;$A49,'CS8000-P14_Overview'!$B$46:$W$418,$R$2,FALSE)</f>
        <v>10.976699999999999</v>
      </c>
      <c r="S49" s="63">
        <f>T49*(1-'CS8000-P14_Overview'!$B$3)</f>
        <v>17.727370499999999</v>
      </c>
      <c r="T49" s="63">
        <f>VLOOKUP(LEFT($T$3,2)&amp;$A49,'CS8000-P14_Overview'!$B$46:$W$418,$R$2,FALSE)</f>
        <v>20.855730000000001</v>
      </c>
      <c r="U49" s="59">
        <f>VLOOKUP(LEFT($U$3,2)&amp;$A49,'CS8000-P14_Overview'!$B$46:$W$418,$U$2,FALSE)</f>
        <v>11.321199999999999</v>
      </c>
      <c r="V49" s="59">
        <f>W49*(1-'CS8000-P14_Overview'!$B$3)</f>
        <v>19.246039999999997</v>
      </c>
      <c r="W49" s="44">
        <f>VLOOKUP(LEFT($W$3,2)&amp;$A49,'CS8000-P14_Overview'!$B$46:$W$418,$U$2,FALSE)</f>
        <v>22.642399999999999</v>
      </c>
      <c r="X49" s="33" t="s">
        <v>857</v>
      </c>
      <c r="Y49" s="57">
        <f>VLOOKUP(LEFT($Y$3,2)&amp;$A49,'CS8000-P14_Overview'!$B$46:$W$418,$Y$2,FALSE)</f>
        <v>6.8395000000000001</v>
      </c>
      <c r="Z49" s="58">
        <f>AA49*(1-'CS8000-P14_Overview'!$B$3)</f>
        <v>9.8830775000000006</v>
      </c>
      <c r="AA49" s="58">
        <f>VLOOKUP(LEFT($AA$3,2)&amp;$A49,'CS8000-P14_Overview'!$B$46:$W$418,$Y$2,FALSE)</f>
        <v>11.62715</v>
      </c>
      <c r="AB49" s="59">
        <f>VLOOKUP(LEFT($AB$3,2)&amp;$A49,'CS8000-P14_Overview'!$B$46:$W$418,$AB$2,FALSE)</f>
        <v>6.8395000000000001</v>
      </c>
      <c r="AC49" s="59">
        <f>AD49*(1-'CS8000-P14_Overview'!$B$3)</f>
        <v>9.8830775000000006</v>
      </c>
      <c r="AD49" s="59">
        <f>VLOOKUP(LEFT($AD$3,2)&amp;$A49,'CS8000-P14_Overview'!$B$46:$W$418,$AB$2,FALSE)</f>
        <v>11.62715</v>
      </c>
      <c r="AE49" s="60">
        <f>VLOOKUP(LEFT($AE$3,2)&amp;$A49,'CS8000-P14_Overview'!$B$46:$W$418,$AE$2,FALSE)</f>
        <v>9.0495000000000001</v>
      </c>
      <c r="AF49" s="60">
        <f>AG49*(1-'CS8000-P14_Overview'!$B$3)</f>
        <v>13.845735000000001</v>
      </c>
      <c r="AG49" s="60">
        <f>VLOOKUP(LEFT($AG$3,2)&amp;$A49,'CS8000-P14_Overview'!$B$46:$W$418,$AE$2,FALSE)</f>
        <v>16.289100000000001</v>
      </c>
      <c r="AH49" s="61">
        <f>VLOOKUP(LEFT($AH$3,2)&amp;$A49,'CS8000-P14_Overview'!$B$46:$W$418,$AH$2,FALSE)</f>
        <v>12.416700000000001</v>
      </c>
      <c r="AI49" s="61">
        <f>AJ49*(1-'CS8000-P14_Overview'!$B$3)</f>
        <v>18.997550999999998</v>
      </c>
      <c r="AJ49" s="61">
        <f>VLOOKUP(LEFT($AJ$3,2)&amp;$A49,'CS8000-P14_Overview'!$B$46:$W$418,$AH$2,FALSE)</f>
        <v>22.350059999999999</v>
      </c>
      <c r="AK49" s="62">
        <f>VLOOKUP(LEFT($AK$3,2)&amp;$A49,'CS8000-P14_Overview'!$B$46:$W$418,$AK$2,FALSE)</f>
        <v>12.4933</v>
      </c>
      <c r="AL49" s="62">
        <f>AM49*(1-'CS8000-P14_Overview'!$B$3)</f>
        <v>20.176679499999999</v>
      </c>
      <c r="AM49" s="62">
        <f>VLOOKUP(LEFT($AM$3,2)&amp;$A49,'CS8000-P14_Overview'!$B$46:$W$418,$AK$2,FALSE)</f>
        <v>23.737269999999999</v>
      </c>
      <c r="AN49" s="63">
        <f>VLOOKUP(LEFT($AN$3,2)&amp;$A49,'CS8000-P14_Overview'!$B$46:$W$418,$AN$2,FALSE)</f>
        <v>12.4933</v>
      </c>
      <c r="AO49" s="63">
        <f>AP49*(1-'CS8000-P14_Overview'!$B$3)</f>
        <v>20.176679499999999</v>
      </c>
      <c r="AP49" s="63">
        <f>VLOOKUP(LEFT($AP$3,2)&amp;$A49,'CS8000-P14_Overview'!$B$46:$W$418,$AN$2,FALSE)</f>
        <v>23.737269999999999</v>
      </c>
      <c r="AQ49" s="59">
        <f>VLOOKUP(LEFT($AQ$3,2)&amp;$A49,'CS8000-P14_Overview'!$B$46:$W$418,$AQ$2,FALSE)</f>
        <v>12.8378</v>
      </c>
      <c r="AR49" s="59">
        <f>AS49*(1-'CS8000-P14_Overview'!$B$3)</f>
        <v>21.824259999999999</v>
      </c>
      <c r="AS49" s="44">
        <f>VLOOKUP(LEFT($AS$3,2)&amp;$A49,'CS8000-P14_Overview'!$B$46:$W$418,$AQ$2,FALSE)</f>
        <v>25.675599999999999</v>
      </c>
      <c r="AU49" s="203">
        <f t="shared" si="62"/>
        <v>209.8236</v>
      </c>
      <c r="AV49" s="211">
        <f t="shared" si="63"/>
        <v>303.19510200000002</v>
      </c>
      <c r="AW49" s="211">
        <f t="shared" si="64"/>
        <v>356.70011999999997</v>
      </c>
      <c r="AX49" s="212">
        <f t="shared" si="64"/>
        <v>209.8236</v>
      </c>
      <c r="AY49" s="212">
        <f t="shared" si="64"/>
        <v>303.19510200000002</v>
      </c>
      <c r="AZ49" s="212">
        <f t="shared" si="64"/>
        <v>356.70011999999997</v>
      </c>
      <c r="BA49" s="213">
        <f t="shared" si="65"/>
        <v>289.38119999999998</v>
      </c>
      <c r="BB49" s="213">
        <f t="shared" si="66"/>
        <v>442.75323600000002</v>
      </c>
      <c r="BC49" s="213">
        <f t="shared" si="67"/>
        <v>520.88616000000002</v>
      </c>
      <c r="BD49" s="214">
        <f t="shared" si="68"/>
        <v>410.6028</v>
      </c>
      <c r="BE49" s="214">
        <f t="shared" si="69"/>
        <v>628.22228399999995</v>
      </c>
      <c r="BF49" s="214">
        <f t="shared" si="70"/>
        <v>739.08503999999994</v>
      </c>
      <c r="BG49" s="215">
        <f t="shared" si="71"/>
        <v>413.36039999999997</v>
      </c>
      <c r="BH49" s="215">
        <f t="shared" si="72"/>
        <v>667.577046</v>
      </c>
      <c r="BI49" s="215">
        <f t="shared" si="73"/>
        <v>785.38476000000003</v>
      </c>
      <c r="BJ49" s="216">
        <f t="shared" si="74"/>
        <v>413.36039999999997</v>
      </c>
      <c r="BK49" s="216">
        <f t="shared" si="75"/>
        <v>667.577046</v>
      </c>
      <c r="BL49" s="216">
        <f t="shared" si="76"/>
        <v>785.38476000000003</v>
      </c>
      <c r="BM49" s="212">
        <f t="shared" si="77"/>
        <v>425.76239999999996</v>
      </c>
      <c r="BN49" s="212">
        <f t="shared" si="78"/>
        <v>723.79607999999996</v>
      </c>
      <c r="BO49" s="202">
        <f t="shared" si="79"/>
        <v>851.52479999999991</v>
      </c>
      <c r="BQ49" s="274"/>
      <c r="BR49" s="275"/>
      <c r="BS49" s="276"/>
      <c r="BT49" s="282">
        <f>IF(ISNA(VLOOKUP($A49,Old_List_Price!$A$4:$BO$289,BT$2,FALSE)),"",VLOOKUP($A49,Old_List_Price!$A$4:$BO$289,BT$2,FALSE))</f>
        <v>233.88000000000002</v>
      </c>
      <c r="BU49" s="282">
        <f>IF(ISNA(VLOOKUP($A49,Old_List_Price!$A$4:$BO$289,BU$2,FALSE)),"",VLOOKUP($A49,Old_List_Price!$A$4:$BO$289,BU$2,FALSE))</f>
        <v>318.75</v>
      </c>
      <c r="BV49" s="282">
        <f>IF(ISNA(VLOOKUP($A49,Old_List_Price!$A$4:$BO$289,BV$2,FALSE)),"",VLOOKUP($A49,Old_List_Price!$A$4:$BO$289,BV$2,FALSE))</f>
        <v>375</v>
      </c>
      <c r="BW49" s="283">
        <f t="shared" ref="BW49" si="80">IF(BT49&lt;&gt;"",(AU49-BT49)/AU49,"")</f>
        <v>-0.1146505922117437</v>
      </c>
      <c r="BX49" s="283">
        <f t="shared" ref="BX49" si="81">IF(BV49&lt;&gt;"",(AW49-BV49)/AW49,"")</f>
        <v>-5.1303262807985688E-2</v>
      </c>
      <c r="BY49" s="285">
        <f>IF(ISNA(VLOOKUP($A49,Old_List_Price!$A$4:$BO$289,BY$2,FALSE)),"",VLOOKUP($A49,Old_List_Price!$A$4:$BO$289,BY$2,FALSE))</f>
        <v>233.88000000000002</v>
      </c>
      <c r="BZ49" s="285">
        <f>IF(ISNA(VLOOKUP($A49,Old_List_Price!$A$4:$BO$289,BZ$2,FALSE)),"",VLOOKUP($A49,Old_List_Price!$A$4:$BO$289,BZ$2,FALSE))</f>
        <v>337.62</v>
      </c>
      <c r="CA49" s="285">
        <f>IF(ISNA(VLOOKUP($A49,Old_List_Price!$A$4:$BO$289,CA$2,FALSE)),"",VLOOKUP($A49,Old_List_Price!$A$4:$BO$289,CA$2,FALSE))</f>
        <v>397.20000000000005</v>
      </c>
      <c r="CB49" s="287">
        <f t="shared" si="38"/>
        <v>-0.1146505922117437</v>
      </c>
      <c r="CC49" s="287">
        <f t="shared" si="39"/>
        <v>-0.11354041596621857</v>
      </c>
      <c r="CD49" s="288">
        <f>IF(ISNA(VLOOKUP($A49,Old_List_Price!$A$4:$BO$289,CD$2,FALSE)),"",VLOOKUP($A49,Old_List_Price!$A$4:$BO$289,CD$2,FALSE))</f>
        <v>330</v>
      </c>
      <c r="CE49" s="288">
        <f>IF(ISNA(VLOOKUP($A49,Old_List_Price!$A$4:$BO$289,CE$2,FALSE)),"",VLOOKUP($A49,Old_List_Price!$A$4:$BO$289,CE$2,FALSE))</f>
        <v>504.9</v>
      </c>
      <c r="CF49" s="288">
        <f>IF(ISNA(VLOOKUP($A49,Old_List_Price!$A$4:$BO$289,CF$2,FALSE)),"",VLOOKUP($A49,Old_List_Price!$A$4:$BO$289,CF$2,FALSE))</f>
        <v>594</v>
      </c>
      <c r="CG49" s="289">
        <f t="shared" si="6"/>
        <v>-0.14036433603841586</v>
      </c>
      <c r="CH49" s="289">
        <f t="shared" si="7"/>
        <v>-0.14036433603841572</v>
      </c>
      <c r="CI49" s="291">
        <f>IF(ISNA(VLOOKUP($A49,Old_List_Price!$A$4:$BO$289,CI$2,FALSE)),"",VLOOKUP($A49,Old_List_Price!$A$4:$BO$289,CI$2,FALSE))</f>
        <v>999.48</v>
      </c>
      <c r="CJ49" s="291">
        <f>IF(ISNA(VLOOKUP($A49,Old_List_Price!$A$4:$BO$289,CJ$2,FALSE)),"",VLOOKUP($A49,Old_List_Price!$A$4:$BO$289,CJ$2,FALSE))</f>
        <v>1529.1840000000002</v>
      </c>
      <c r="CK49" s="291">
        <f>IF(ISNA(VLOOKUP($A49,Old_List_Price!$A$4:$BO$289,CK$2,FALSE)),"",VLOOKUP($A49,Old_List_Price!$A$4:$BO$289,CK$2,FALSE))</f>
        <v>1799.04</v>
      </c>
      <c r="CL49" s="292">
        <f t="shared" si="18"/>
        <v>-1.4341772632821792</v>
      </c>
      <c r="CM49" s="292">
        <f t="shared" si="19"/>
        <v>-1.4341447906995928</v>
      </c>
      <c r="CN49" s="294">
        <f>IF(ISNA(VLOOKUP($A49,Old_List_Price!$A$4:$BO$289,CN$2,FALSE)),"",VLOOKUP($A49,Old_List_Price!$A$4:$BO$289,CN$2,FALSE))</f>
        <v>322.07999999999993</v>
      </c>
      <c r="CO49" s="294">
        <f>IF(ISNA(VLOOKUP($A49,Old_List_Price!$A$4:$BO$289,CO$2,FALSE)),"",VLOOKUP($A49,Old_List_Price!$A$4:$BO$289,CO$2,FALSE))</f>
        <v>520.19999999999993</v>
      </c>
      <c r="CP49" s="294">
        <f>IF(ISNA(VLOOKUP($A49,Old_List_Price!$A$4:$BO$289,CP$2,FALSE)),"",VLOOKUP($A49,Old_List_Price!$A$4:$BO$289,CP$2,FALSE))</f>
        <v>612</v>
      </c>
      <c r="CQ49" s="295">
        <f t="shared" si="20"/>
        <v>0.22082521692934312</v>
      </c>
      <c r="CR49" s="295">
        <f t="shared" si="21"/>
        <v>0.22076410038819702</v>
      </c>
      <c r="CS49" s="297">
        <f>IF(ISNA(VLOOKUP($A49,Old_List_Price!$A$4:$BO$289,CS$2,FALSE)),"",VLOOKUP($A49,Old_List_Price!$A$4:$BO$289,CS$2,FALSE))</f>
        <v>1008.2400000000001</v>
      </c>
      <c r="CT49" s="297">
        <f>IF(ISNA(VLOOKUP($A49,Old_List_Price!$A$4:$BO$289,CT$2,FALSE)),"",VLOOKUP($A49,Old_List_Price!$A$4:$BO$289,CT$2,FALSE))</f>
        <v>1713.0900000000001</v>
      </c>
      <c r="CU49" s="297">
        <f>IF(ISNA(VLOOKUP($A49,Old_List_Price!$A$4:$BO$289,CU$2,FALSE)),"",VLOOKUP($A49,Old_List_Price!$A$4:$BO$289,CU$2,FALSE))</f>
        <v>2015.3999999999999</v>
      </c>
      <c r="CV49" s="298">
        <f t="shared" si="22"/>
        <v>-1.439130598867236</v>
      </c>
      <c r="CW49" s="298">
        <f t="shared" si="23"/>
        <v>-1.5661307713686725</v>
      </c>
      <c r="CX49" s="285">
        <f>IF(ISNA(VLOOKUP($A49,Old_List_Price!$A$4:$BO$289,CX$2,FALSE)),"",VLOOKUP($A49,Old_List_Price!$A$4:$BO$289,CX$2,FALSE))</f>
        <v>1017.6000000000001</v>
      </c>
      <c r="CY49" s="285">
        <f>IF(ISNA(VLOOKUP($A49,Old_List_Price!$A$4:$BO$289,CY$2,FALSE)),"",VLOOKUP($A49,Old_List_Price!$A$4:$BO$289,CY$2,FALSE))</f>
        <v>1902.9119999999998</v>
      </c>
      <c r="CZ49" s="285">
        <f>IF(ISNA(VLOOKUP($A49,Old_List_Price!$A$4:$BO$289,CZ$2,FALSE)),"",VLOOKUP($A49,Old_List_Price!$A$4:$BO$289,CZ$2,FALSE))</f>
        <v>2238.7200000000003</v>
      </c>
      <c r="DA49" s="287">
        <f t="shared" si="24"/>
        <v>-1.3900654449523966</v>
      </c>
      <c r="DB49" s="333">
        <f t="shared" si="25"/>
        <v>-1.6290719894476362</v>
      </c>
    </row>
    <row r="50" spans="1:106">
      <c r="A50" s="37" t="s">
        <v>843</v>
      </c>
      <c r="B50" s="37" t="s">
        <v>844</v>
      </c>
      <c r="C50" s="57">
        <f>VLOOKUP(LEFT($C$3,2)&amp;$A50,'CS8000-P14_Overview'!$B$46:$W$418,$C$2,FALSE)</f>
        <v>5.3228999999999997</v>
      </c>
      <c r="D50" s="58">
        <f>E50*(1-'CS8000-P14_Overview'!$B$3)</f>
        <v>7.6915904999999984</v>
      </c>
      <c r="E50" s="58">
        <f>VLOOKUP(LEFT($E$3,2)&amp;$A50,'CS8000-P14_Overview'!$B$46:$W$418,$C$2,FALSE)</f>
        <v>9.0489299999999986</v>
      </c>
      <c r="F50" s="59">
        <f>VLOOKUP(LEFT($F$3,2)&amp;$A50,'CS8000-P14_Overview'!$B$46:$W$418,$F$2,FALSE)</f>
        <v>5.3228999999999997</v>
      </c>
      <c r="G50" s="59">
        <f>H50*(1-'CS8000-P14_Overview'!$B$3)</f>
        <v>7.6915904999999984</v>
      </c>
      <c r="H50" s="59">
        <f>VLOOKUP(LEFT($H$3,2)&amp;$A50,'CS8000-P14_Overview'!$B$46:$W$418,$F$2,FALSE)</f>
        <v>9.0489299999999986</v>
      </c>
      <c r="I50" s="60">
        <f>VLOOKUP(LEFT($I$3,2)&amp;$A50,'CS8000-P14_Overview'!$B$46:$W$418,$I$2,FALSE)</f>
        <v>7.5327999999999999</v>
      </c>
      <c r="J50" s="60">
        <f>K50*(1-'CS8000-P14_Overview'!$B$3)</f>
        <v>11.525183999999999</v>
      </c>
      <c r="K50" s="60">
        <f>VLOOKUP(LEFT($K$3,2)&amp;$A50,'CS8000-P14_Overview'!$B$46:$W$418,$I$2,FALSE)</f>
        <v>13.55904</v>
      </c>
      <c r="L50" s="61">
        <f>VLOOKUP(LEFT($L$3,2)&amp;$A50,'CS8000-P14_Overview'!$B$46:$W$418,$L$2,FALSE)</f>
        <v>10.9001</v>
      </c>
      <c r="M50" s="61">
        <f>N50*(1-'CS8000-P14_Overview'!$B$3)</f>
        <v>16.677153000000001</v>
      </c>
      <c r="N50" s="61">
        <f>VLOOKUP(LEFT($N$3,2)&amp;$A50,'CS8000-P14_Overview'!$B$46:$W$418,$L$2,FALSE)</f>
        <v>19.620180000000001</v>
      </c>
      <c r="O50" s="62">
        <f>VLOOKUP(LEFT($O$3,2)&amp;$A50,'CS8000-P14_Overview'!$B$46:$W$418,$O$2,FALSE)</f>
        <v>10.976699999999999</v>
      </c>
      <c r="P50" s="62">
        <f>Q50*(1-'CS8000-P14_Overview'!$B$3)</f>
        <v>17.727370499999999</v>
      </c>
      <c r="Q50" s="62">
        <f>VLOOKUP(LEFT($Q$3,2)&amp;$A50,'CS8000-P14_Overview'!$B$46:$W$418,$O$2,FALSE)</f>
        <v>20.855730000000001</v>
      </c>
      <c r="R50" s="63">
        <f>VLOOKUP(LEFT($R$3,2)&amp;$A50,'CS8000-P14_Overview'!$B$46:$W$418,$R$2,FALSE)</f>
        <v>10.976699999999999</v>
      </c>
      <c r="S50" s="63">
        <f>T50*(1-'CS8000-P14_Overview'!$B$3)</f>
        <v>17.727370499999999</v>
      </c>
      <c r="T50" s="63">
        <f>VLOOKUP(LEFT($T$3,2)&amp;$A50,'CS8000-P14_Overview'!$B$46:$W$418,$R$2,FALSE)</f>
        <v>20.855730000000001</v>
      </c>
      <c r="U50" s="59">
        <f>VLOOKUP(LEFT($U$3,2)&amp;$A50,'CS8000-P14_Overview'!$B$46:$W$418,$U$2,FALSE)</f>
        <v>11.321199999999999</v>
      </c>
      <c r="V50" s="59">
        <f>W50*(1-'CS8000-P14_Overview'!$B$3)</f>
        <v>19.246039999999997</v>
      </c>
      <c r="W50" s="44">
        <f>VLOOKUP(LEFT($W$3,2)&amp;$A50,'CS8000-P14_Overview'!$B$46:$W$418,$U$2,FALSE)</f>
        <v>22.642399999999999</v>
      </c>
      <c r="X50" s="33" t="s">
        <v>857</v>
      </c>
      <c r="Y50" s="57">
        <f>VLOOKUP(LEFT($Y$3,2)&amp;$A50,'CS8000-P14_Overview'!$B$46:$W$418,$Y$2,FALSE)</f>
        <v>6.8395000000000001</v>
      </c>
      <c r="Z50" s="58">
        <f>AA50*(1-'CS8000-P14_Overview'!$B$3)</f>
        <v>9.8830775000000006</v>
      </c>
      <c r="AA50" s="58">
        <f>VLOOKUP(LEFT($AA$3,2)&amp;$A50,'CS8000-P14_Overview'!$B$46:$W$418,$Y$2,FALSE)</f>
        <v>11.62715</v>
      </c>
      <c r="AB50" s="59">
        <f>VLOOKUP(LEFT($AB$3,2)&amp;$A50,'CS8000-P14_Overview'!$B$46:$W$418,$AB$2,FALSE)</f>
        <v>6.8395000000000001</v>
      </c>
      <c r="AC50" s="59">
        <f>AD50*(1-'CS8000-P14_Overview'!$B$3)</f>
        <v>9.8830775000000006</v>
      </c>
      <c r="AD50" s="59">
        <f>VLOOKUP(LEFT($AD$3,2)&amp;$A50,'CS8000-P14_Overview'!$B$46:$W$418,$AB$2,FALSE)</f>
        <v>11.62715</v>
      </c>
      <c r="AE50" s="60">
        <f>VLOOKUP(LEFT($AE$3,2)&amp;$A50,'CS8000-P14_Overview'!$B$46:$W$418,$AE$2,FALSE)</f>
        <v>9.0495000000000001</v>
      </c>
      <c r="AF50" s="60">
        <f>AG50*(1-'CS8000-P14_Overview'!$B$3)</f>
        <v>13.845735000000001</v>
      </c>
      <c r="AG50" s="60">
        <f>VLOOKUP(LEFT($AG$3,2)&amp;$A50,'CS8000-P14_Overview'!$B$46:$W$418,$AE$2,FALSE)</f>
        <v>16.289100000000001</v>
      </c>
      <c r="AH50" s="61">
        <f>VLOOKUP(LEFT($AH$3,2)&amp;$A50,'CS8000-P14_Overview'!$B$46:$W$418,$AH$2,FALSE)</f>
        <v>12.416700000000001</v>
      </c>
      <c r="AI50" s="61">
        <f>AJ50*(1-'CS8000-P14_Overview'!$B$3)</f>
        <v>18.997550999999998</v>
      </c>
      <c r="AJ50" s="61">
        <f>VLOOKUP(LEFT($AJ$3,2)&amp;$A50,'CS8000-P14_Overview'!$B$46:$W$418,$AH$2,FALSE)</f>
        <v>22.350059999999999</v>
      </c>
      <c r="AK50" s="62">
        <f>VLOOKUP(LEFT($AK$3,2)&amp;$A50,'CS8000-P14_Overview'!$B$46:$W$418,$AK$2,FALSE)</f>
        <v>12.4933</v>
      </c>
      <c r="AL50" s="62">
        <f>AM50*(1-'CS8000-P14_Overview'!$B$3)</f>
        <v>20.176679499999999</v>
      </c>
      <c r="AM50" s="62">
        <f>VLOOKUP(LEFT($AM$3,2)&amp;$A50,'CS8000-P14_Overview'!$B$46:$W$418,$AK$2,FALSE)</f>
        <v>23.737269999999999</v>
      </c>
      <c r="AN50" s="63">
        <f>VLOOKUP(LEFT($AN$3,2)&amp;$A50,'CS8000-P14_Overview'!$B$46:$W$418,$AN$2,FALSE)</f>
        <v>12.4933</v>
      </c>
      <c r="AO50" s="63">
        <f>AP50*(1-'CS8000-P14_Overview'!$B$3)</f>
        <v>20.176679499999999</v>
      </c>
      <c r="AP50" s="63">
        <f>VLOOKUP(LEFT($AP$3,2)&amp;$A50,'CS8000-P14_Overview'!$B$46:$W$418,$AN$2,FALSE)</f>
        <v>23.737269999999999</v>
      </c>
      <c r="AQ50" s="59">
        <f>VLOOKUP(LEFT($AQ$3,2)&amp;$A50,'CS8000-P14_Overview'!$B$46:$W$418,$AQ$2,FALSE)</f>
        <v>12.8378</v>
      </c>
      <c r="AR50" s="59">
        <f>AS50*(1-'CS8000-P14_Overview'!$B$3)</f>
        <v>21.824259999999999</v>
      </c>
      <c r="AS50" s="44">
        <f>VLOOKUP(LEFT($AS$3,2)&amp;$A50,'CS8000-P14_Overview'!$B$46:$W$418,$AQ$2,FALSE)</f>
        <v>25.675599999999999</v>
      </c>
      <c r="AU50" s="203">
        <f t="shared" si="62"/>
        <v>209.8236</v>
      </c>
      <c r="AV50" s="211">
        <f t="shared" si="63"/>
        <v>303.19510200000002</v>
      </c>
      <c r="AW50" s="211">
        <f t="shared" si="64"/>
        <v>356.70011999999997</v>
      </c>
      <c r="AX50" s="212">
        <f t="shared" si="64"/>
        <v>209.8236</v>
      </c>
      <c r="AY50" s="212">
        <f t="shared" si="64"/>
        <v>303.19510200000002</v>
      </c>
      <c r="AZ50" s="212">
        <f t="shared" si="64"/>
        <v>356.70011999999997</v>
      </c>
      <c r="BA50" s="213">
        <f t="shared" si="65"/>
        <v>289.38119999999998</v>
      </c>
      <c r="BB50" s="213">
        <f t="shared" si="66"/>
        <v>442.75323600000002</v>
      </c>
      <c r="BC50" s="213">
        <f t="shared" si="67"/>
        <v>520.88616000000002</v>
      </c>
      <c r="BD50" s="214">
        <f t="shared" si="68"/>
        <v>410.6028</v>
      </c>
      <c r="BE50" s="214">
        <f t="shared" si="69"/>
        <v>628.22228399999995</v>
      </c>
      <c r="BF50" s="214">
        <f t="shared" si="70"/>
        <v>739.08503999999994</v>
      </c>
      <c r="BG50" s="215">
        <f t="shared" si="71"/>
        <v>413.36039999999997</v>
      </c>
      <c r="BH50" s="215">
        <f t="shared" si="72"/>
        <v>667.577046</v>
      </c>
      <c r="BI50" s="215">
        <f t="shared" si="73"/>
        <v>785.38476000000003</v>
      </c>
      <c r="BJ50" s="216">
        <f t="shared" si="74"/>
        <v>413.36039999999997</v>
      </c>
      <c r="BK50" s="216">
        <f t="shared" si="75"/>
        <v>667.577046</v>
      </c>
      <c r="BL50" s="216">
        <f t="shared" si="76"/>
        <v>785.38476000000003</v>
      </c>
      <c r="BM50" s="212">
        <f t="shared" si="77"/>
        <v>425.76239999999996</v>
      </c>
      <c r="BN50" s="212">
        <f t="shared" si="78"/>
        <v>723.79607999999996</v>
      </c>
      <c r="BO50" s="202">
        <f t="shared" si="79"/>
        <v>851.52479999999991</v>
      </c>
      <c r="BQ50" s="274"/>
      <c r="BR50" s="275"/>
      <c r="BS50" s="276"/>
      <c r="BT50" s="282"/>
      <c r="BU50" s="282"/>
      <c r="BV50" s="282"/>
      <c r="BW50" s="284"/>
      <c r="BX50" s="284"/>
      <c r="BY50" s="285" t="str">
        <f>IF(ISNA(VLOOKUP($A50,Old_List_Price!$A$4:$BO$289,BY$2,FALSE)),"",VLOOKUP($A50,Old_List_Price!$A$4:$BO$289,BY$2,FALSE))</f>
        <v/>
      </c>
      <c r="BZ50" s="285" t="str">
        <f>IF(ISNA(VLOOKUP($A50,Old_List_Price!$A$4:$BO$289,BZ$2,FALSE)),"",VLOOKUP($A50,Old_List_Price!$A$4:$BO$289,BZ$2,FALSE))</f>
        <v/>
      </c>
      <c r="CA50" s="285" t="str">
        <f>IF(ISNA(VLOOKUP($A50,Old_List_Price!$A$4:$BO$289,CA$2,FALSE)),"",VLOOKUP($A50,Old_List_Price!$A$4:$BO$289,CA$2,FALSE))</f>
        <v/>
      </c>
      <c r="CB50" s="287" t="str">
        <f t="shared" si="38"/>
        <v/>
      </c>
      <c r="CC50" s="287" t="str">
        <f t="shared" si="39"/>
        <v/>
      </c>
      <c r="CD50" s="288" t="str">
        <f>IF(ISNA(VLOOKUP($A50,Old_List_Price!$A$4:$BO$289,CD$2,FALSE)),"",VLOOKUP($A50,Old_List_Price!$A$4:$BO$289,CD$2,FALSE))</f>
        <v/>
      </c>
      <c r="CE50" s="288" t="str">
        <f>IF(ISNA(VLOOKUP($A50,Old_List_Price!$A$4:$BO$289,CE$2,FALSE)),"",VLOOKUP($A50,Old_List_Price!$A$4:$BO$289,CE$2,FALSE))</f>
        <v/>
      </c>
      <c r="CF50" s="288" t="str">
        <f>IF(ISNA(VLOOKUP($A50,Old_List_Price!$A$4:$BO$289,CF$2,FALSE)),"",VLOOKUP($A50,Old_List_Price!$A$4:$BO$289,CF$2,FALSE))</f>
        <v/>
      </c>
      <c r="CG50" s="289" t="str">
        <f t="shared" si="6"/>
        <v/>
      </c>
      <c r="CH50" s="289" t="str">
        <f t="shared" si="7"/>
        <v/>
      </c>
      <c r="CI50" s="291" t="str">
        <f>IF(ISNA(VLOOKUP($A50,Old_List_Price!$A$4:$BO$289,CI$2,FALSE)),"",VLOOKUP($A50,Old_List_Price!$A$4:$BO$289,CI$2,FALSE))</f>
        <v/>
      </c>
      <c r="CJ50" s="291" t="str">
        <f>IF(ISNA(VLOOKUP($A50,Old_List_Price!$A$4:$BO$289,CJ$2,FALSE)),"",VLOOKUP($A50,Old_List_Price!$A$4:$BO$289,CJ$2,FALSE))</f>
        <v/>
      </c>
      <c r="CK50" s="291" t="str">
        <f>IF(ISNA(VLOOKUP($A50,Old_List_Price!$A$4:$BO$289,CK$2,FALSE)),"",VLOOKUP($A50,Old_List_Price!$A$4:$BO$289,CK$2,FALSE))</f>
        <v/>
      </c>
      <c r="CL50" s="292" t="str">
        <f t="shared" si="18"/>
        <v/>
      </c>
      <c r="CM50" s="292" t="str">
        <f t="shared" si="19"/>
        <v/>
      </c>
      <c r="CN50" s="294" t="str">
        <f>IF(ISNA(VLOOKUP($A50,Old_List_Price!$A$4:$BO$289,CN$2,FALSE)),"",VLOOKUP($A50,Old_List_Price!$A$4:$BO$289,CN$2,FALSE))</f>
        <v/>
      </c>
      <c r="CO50" s="294" t="str">
        <f>IF(ISNA(VLOOKUP($A50,Old_List_Price!$A$4:$BO$289,CO$2,FALSE)),"",VLOOKUP($A50,Old_List_Price!$A$4:$BO$289,CO$2,FALSE))</f>
        <v/>
      </c>
      <c r="CP50" s="294" t="str">
        <f>IF(ISNA(VLOOKUP($A50,Old_List_Price!$A$4:$BO$289,CP$2,FALSE)),"",VLOOKUP($A50,Old_List_Price!$A$4:$BO$289,CP$2,FALSE))</f>
        <v/>
      </c>
      <c r="CQ50" s="295" t="str">
        <f t="shared" si="20"/>
        <v/>
      </c>
      <c r="CR50" s="295" t="str">
        <f t="shared" si="21"/>
        <v/>
      </c>
      <c r="CS50" s="297" t="str">
        <f>IF(ISNA(VLOOKUP($A50,Old_List_Price!$A$4:$BO$289,CS$2,FALSE)),"",VLOOKUP($A50,Old_List_Price!$A$4:$BO$289,CS$2,FALSE))</f>
        <v/>
      </c>
      <c r="CT50" s="297" t="str">
        <f>IF(ISNA(VLOOKUP($A50,Old_List_Price!$A$4:$BO$289,CT$2,FALSE)),"",VLOOKUP($A50,Old_List_Price!$A$4:$BO$289,CT$2,FALSE))</f>
        <v/>
      </c>
      <c r="CU50" s="297" t="str">
        <f>IF(ISNA(VLOOKUP($A50,Old_List_Price!$A$4:$BO$289,CU$2,FALSE)),"",VLOOKUP($A50,Old_List_Price!$A$4:$BO$289,CU$2,FALSE))</f>
        <v/>
      </c>
      <c r="CV50" s="298" t="str">
        <f t="shared" si="22"/>
        <v/>
      </c>
      <c r="CW50" s="298" t="str">
        <f t="shared" si="23"/>
        <v/>
      </c>
      <c r="CX50" s="285" t="str">
        <f>IF(ISNA(VLOOKUP($A50,Old_List_Price!$A$4:$BO$289,CX$2,FALSE)),"",VLOOKUP($A50,Old_List_Price!$A$4:$BO$289,CX$2,FALSE))</f>
        <v/>
      </c>
      <c r="CY50" s="285" t="str">
        <f>IF(ISNA(VLOOKUP($A50,Old_List_Price!$A$4:$BO$289,CY$2,FALSE)),"",VLOOKUP($A50,Old_List_Price!$A$4:$BO$289,CY$2,FALSE))</f>
        <v/>
      </c>
      <c r="CZ50" s="285" t="str">
        <f>IF(ISNA(VLOOKUP($A50,Old_List_Price!$A$4:$BO$289,CZ$2,FALSE)),"",VLOOKUP($A50,Old_List_Price!$A$4:$BO$289,CZ$2,FALSE))</f>
        <v/>
      </c>
      <c r="DA50" s="287" t="str">
        <f t="shared" si="24"/>
        <v/>
      </c>
      <c r="DB50" s="333" t="str">
        <f t="shared" si="25"/>
        <v/>
      </c>
    </row>
    <row r="51" spans="1:106">
      <c r="A51" s="37" t="s">
        <v>325</v>
      </c>
      <c r="B51" s="37" t="s">
        <v>326</v>
      </c>
      <c r="C51" s="57">
        <f>VLOOKUP(LEFT($C$3,2)&amp;$A51,'CS8000-P14_Overview'!$B$46:$W$418,$C$2,FALSE)</f>
        <v>11.4704</v>
      </c>
      <c r="D51" s="58">
        <f>E51*(1-'CS8000-P14_Overview'!$B$3)</f>
        <v>16.574727999999997</v>
      </c>
      <c r="E51" s="58">
        <f>VLOOKUP(LEFT($E$3,2)&amp;$A51,'CS8000-P14_Overview'!$B$46:$W$418,$C$2,FALSE)</f>
        <v>19.499679999999998</v>
      </c>
      <c r="F51" s="59">
        <f>VLOOKUP(LEFT($F$3,2)&amp;$A51,'CS8000-P14_Overview'!$B$46:$W$418,$F$2,FALSE)</f>
        <v>11.4704</v>
      </c>
      <c r="G51" s="59">
        <f>H51*(1-'CS8000-P14_Overview'!$B$3)</f>
        <v>16.574727999999997</v>
      </c>
      <c r="H51" s="59">
        <f>VLOOKUP(LEFT($H$3,2)&amp;$A51,'CS8000-P14_Overview'!$B$46:$W$418,$F$2,FALSE)</f>
        <v>19.499679999999998</v>
      </c>
      <c r="I51" s="60">
        <f>VLOOKUP(LEFT($I$3,2)&amp;$A51,'CS8000-P14_Overview'!$B$46:$W$418,$I$2,FALSE)</f>
        <v>16.005600000000001</v>
      </c>
      <c r="J51" s="60">
        <f>K51*(1-'CS8000-P14_Overview'!$B$3)</f>
        <v>24.488568000000001</v>
      </c>
      <c r="K51" s="60">
        <f>VLOOKUP(LEFT($K$3,2)&amp;$A51,'CS8000-P14_Overview'!$B$46:$W$418,$I$2,FALSE)</f>
        <v>28.810080000000003</v>
      </c>
      <c r="L51" s="61">
        <f>VLOOKUP(LEFT($L$3,2)&amp;$A51,'CS8000-P14_Overview'!$B$46:$W$418,$L$2,FALSE)</f>
        <v>24.685199999999998</v>
      </c>
      <c r="M51" s="61">
        <f>N51*(1-'CS8000-P14_Overview'!$B$3)</f>
        <v>37.76835599999999</v>
      </c>
      <c r="N51" s="61">
        <f>VLOOKUP(LEFT($N$3,2)&amp;$A51,'CS8000-P14_Overview'!$B$46:$W$418,$L$2,FALSE)</f>
        <v>44.433359999999993</v>
      </c>
      <c r="O51" s="62">
        <f>VLOOKUP(LEFT($O$3,2)&amp;$A51,'CS8000-P14_Overview'!$B$46:$W$418,$O$2,FALSE)</f>
        <v>24.813500000000001</v>
      </c>
      <c r="P51" s="62">
        <f>Q51*(1-'CS8000-P14_Overview'!$B$3)</f>
        <v>40.073802499999999</v>
      </c>
      <c r="Q51" s="62">
        <f>VLOOKUP(LEFT($Q$3,2)&amp;$A51,'CS8000-P14_Overview'!$B$46:$W$418,$O$2,FALSE)</f>
        <v>47.145650000000003</v>
      </c>
      <c r="R51" s="63">
        <f>VLOOKUP(LEFT($R$3,2)&amp;$A51,'CS8000-P14_Overview'!$B$46:$W$418,$R$2,FALSE)</f>
        <v>24.813500000000001</v>
      </c>
      <c r="S51" s="63">
        <f>T51*(1-'CS8000-P14_Overview'!$B$3)</f>
        <v>40.073802499999999</v>
      </c>
      <c r="T51" s="63">
        <f>VLOOKUP(LEFT($T$3,2)&amp;$A51,'CS8000-P14_Overview'!$B$46:$W$418,$R$2,FALSE)</f>
        <v>47.145650000000003</v>
      </c>
      <c r="U51" s="59">
        <f>VLOOKUP(LEFT($U$3,2)&amp;$A51,'CS8000-P14_Overview'!$B$46:$W$418,$U$2,FALSE)</f>
        <v>25.390999999999998</v>
      </c>
      <c r="V51" s="59">
        <f>W51*(1-'CS8000-P14_Overview'!$B$3)</f>
        <v>43.164699999999996</v>
      </c>
      <c r="W51" s="44">
        <f>VLOOKUP(LEFT($W$3,2)&amp;$A51,'CS8000-P14_Overview'!$B$46:$W$418,$U$2,FALSE)</f>
        <v>50.781999999999996</v>
      </c>
      <c r="X51" s="33" t="s">
        <v>857</v>
      </c>
      <c r="Y51" s="57">
        <f>VLOOKUP(LEFT($Y$3,2)&amp;$A51,'CS8000-P14_Overview'!$B$46:$W$418,$Y$2,FALSE)</f>
        <v>15.3216</v>
      </c>
      <c r="Z51" s="58">
        <f>AA51*(1-'CS8000-P14_Overview'!$B$3)</f>
        <v>22.139711999999999</v>
      </c>
      <c r="AA51" s="58">
        <f>VLOOKUP(LEFT($AA$3,2)&amp;$A51,'CS8000-P14_Overview'!$B$46:$W$418,$Y$2,FALSE)</f>
        <v>26.046720000000001</v>
      </c>
      <c r="AB51" s="59">
        <f>VLOOKUP(LEFT($AB$3,2)&amp;$A51,'CS8000-P14_Overview'!$B$46:$W$418,$AB$2,FALSE)</f>
        <v>15.3216</v>
      </c>
      <c r="AC51" s="59">
        <f>AD51*(1-'CS8000-P14_Overview'!$B$3)</f>
        <v>22.139711999999999</v>
      </c>
      <c r="AD51" s="59">
        <f>VLOOKUP(LEFT($AD$3,2)&amp;$A51,'CS8000-P14_Overview'!$B$46:$W$418,$AB$2,FALSE)</f>
        <v>26.046720000000001</v>
      </c>
      <c r="AE51" s="60">
        <f>VLOOKUP(LEFT($AE$3,2)&amp;$A51,'CS8000-P14_Overview'!$B$46:$W$418,$AE$2,FALSE)</f>
        <v>19.8568</v>
      </c>
      <c r="AF51" s="60">
        <f>AG51*(1-'CS8000-P14_Overview'!$B$3)</f>
        <v>30.380904000000001</v>
      </c>
      <c r="AG51" s="60">
        <f>VLOOKUP(LEFT($AG$3,2)&amp;$A51,'CS8000-P14_Overview'!$B$46:$W$418,$AE$2,FALSE)</f>
        <v>35.742240000000002</v>
      </c>
      <c r="AH51" s="61">
        <f>VLOOKUP(LEFT($AH$3,2)&amp;$A51,'CS8000-P14_Overview'!$B$46:$W$418,$AH$2,FALSE)</f>
        <v>28.5364</v>
      </c>
      <c r="AI51" s="61">
        <f>AJ51*(1-'CS8000-P14_Overview'!$B$3)</f>
        <v>43.660692000000004</v>
      </c>
      <c r="AJ51" s="61">
        <f>VLOOKUP(LEFT($AJ$3,2)&amp;$A51,'CS8000-P14_Overview'!$B$46:$W$418,$AH$2,FALSE)</f>
        <v>51.365520000000004</v>
      </c>
      <c r="AK51" s="62">
        <f>VLOOKUP(LEFT($AK$3,2)&amp;$A51,'CS8000-P14_Overview'!$B$46:$W$418,$AK$2,FALSE)</f>
        <v>28.6647</v>
      </c>
      <c r="AL51" s="62">
        <f>AM51*(1-'CS8000-P14_Overview'!$B$3)</f>
        <v>46.293490499999997</v>
      </c>
      <c r="AM51" s="62">
        <f>VLOOKUP(LEFT($AM$3,2)&amp;$A51,'CS8000-P14_Overview'!$B$46:$W$418,$AK$2,FALSE)</f>
        <v>54.46293</v>
      </c>
      <c r="AN51" s="63">
        <f>VLOOKUP(LEFT($AN$3,2)&amp;$A51,'CS8000-P14_Overview'!$B$46:$W$418,$AN$2,FALSE)</f>
        <v>28.6647</v>
      </c>
      <c r="AO51" s="63">
        <f>AP51*(1-'CS8000-P14_Overview'!$B$3)</f>
        <v>46.293490499999997</v>
      </c>
      <c r="AP51" s="63">
        <f>VLOOKUP(LEFT($AP$3,2)&amp;$A51,'CS8000-P14_Overview'!$B$46:$W$418,$AN$2,FALSE)</f>
        <v>54.46293</v>
      </c>
      <c r="AQ51" s="59">
        <f>VLOOKUP(LEFT($AQ$3,2)&amp;$A51,'CS8000-P14_Overview'!$B$46:$W$418,$AQ$2,FALSE)</f>
        <v>29.2422</v>
      </c>
      <c r="AR51" s="59">
        <f>AS51*(1-'CS8000-P14_Overview'!$B$3)</f>
        <v>49.711739999999999</v>
      </c>
      <c r="AS51" s="44">
        <f>VLOOKUP(LEFT($AS$3,2)&amp;$A51,'CS8000-P14_Overview'!$B$46:$W$418,$AQ$2,FALSE)</f>
        <v>58.484400000000001</v>
      </c>
      <c r="AU51" s="203">
        <f t="shared" si="62"/>
        <v>459.14879999999999</v>
      </c>
      <c r="AV51" s="211">
        <f t="shared" si="63"/>
        <v>663.47001599999999</v>
      </c>
      <c r="AW51" s="211">
        <f t="shared" si="64"/>
        <v>780.55295999999998</v>
      </c>
      <c r="AX51" s="212">
        <f t="shared" si="64"/>
        <v>459.14879999999999</v>
      </c>
      <c r="AY51" s="212">
        <f t="shared" si="64"/>
        <v>663.47001599999999</v>
      </c>
      <c r="AZ51" s="212">
        <f t="shared" si="64"/>
        <v>780.55295999999998</v>
      </c>
      <c r="BA51" s="213">
        <f t="shared" si="65"/>
        <v>622.41600000000005</v>
      </c>
      <c r="BB51" s="213">
        <f t="shared" si="66"/>
        <v>952.29647999999997</v>
      </c>
      <c r="BC51" s="213">
        <f t="shared" si="67"/>
        <v>1120.3488000000002</v>
      </c>
      <c r="BD51" s="214">
        <f t="shared" si="68"/>
        <v>934.88159999999993</v>
      </c>
      <c r="BE51" s="214">
        <f t="shared" si="69"/>
        <v>1430.3688479999998</v>
      </c>
      <c r="BF51" s="214">
        <f t="shared" si="70"/>
        <v>1682.7868799999999</v>
      </c>
      <c r="BG51" s="215">
        <f t="shared" si="71"/>
        <v>939.50040000000001</v>
      </c>
      <c r="BH51" s="215">
        <f t="shared" si="72"/>
        <v>1517.293146</v>
      </c>
      <c r="BI51" s="215">
        <f t="shared" si="73"/>
        <v>1785.0507600000001</v>
      </c>
      <c r="BJ51" s="216">
        <f t="shared" si="74"/>
        <v>939.50040000000001</v>
      </c>
      <c r="BK51" s="216">
        <f t="shared" si="75"/>
        <v>1517.293146</v>
      </c>
      <c r="BL51" s="216">
        <f t="shared" si="76"/>
        <v>1785.0507600000001</v>
      </c>
      <c r="BM51" s="212">
        <f t="shared" si="77"/>
        <v>960.29040000000009</v>
      </c>
      <c r="BN51" s="212">
        <f t="shared" si="78"/>
        <v>1632.49368</v>
      </c>
      <c r="BO51" s="202">
        <f t="shared" si="79"/>
        <v>1920.5808000000002</v>
      </c>
      <c r="BQ51" s="274"/>
      <c r="BR51" s="275"/>
      <c r="BS51" s="276"/>
      <c r="BT51" s="282"/>
      <c r="BU51" s="282"/>
      <c r="BV51" s="282"/>
      <c r="BW51" s="284"/>
      <c r="BX51" s="284"/>
      <c r="BY51" s="285" t="str">
        <f>IF(ISNA(VLOOKUP($A51,Old_List_Price!$A$4:$BO$289,BY$2,FALSE)),"",VLOOKUP($A51,Old_List_Price!$A$4:$BO$289,BY$2,FALSE))</f>
        <v/>
      </c>
      <c r="BZ51" s="285" t="str">
        <f>IF(ISNA(VLOOKUP($A51,Old_List_Price!$A$4:$BO$289,BZ$2,FALSE)),"",VLOOKUP($A51,Old_List_Price!$A$4:$BO$289,BZ$2,FALSE))</f>
        <v/>
      </c>
      <c r="CA51" s="285" t="str">
        <f>IF(ISNA(VLOOKUP($A51,Old_List_Price!$A$4:$BO$289,CA$2,FALSE)),"",VLOOKUP($A51,Old_List_Price!$A$4:$BO$289,CA$2,FALSE))</f>
        <v/>
      </c>
      <c r="CB51" s="287" t="str">
        <f t="shared" si="38"/>
        <v/>
      </c>
      <c r="CC51" s="287" t="str">
        <f t="shared" si="39"/>
        <v/>
      </c>
      <c r="CD51" s="288" t="str">
        <f>IF(ISNA(VLOOKUP($A51,Old_List_Price!$A$4:$BO$289,CD$2,FALSE)),"",VLOOKUP($A51,Old_List_Price!$A$4:$BO$289,CD$2,FALSE))</f>
        <v/>
      </c>
      <c r="CE51" s="288" t="str">
        <f>IF(ISNA(VLOOKUP($A51,Old_List_Price!$A$4:$BO$289,CE$2,FALSE)),"",VLOOKUP($A51,Old_List_Price!$A$4:$BO$289,CE$2,FALSE))</f>
        <v/>
      </c>
      <c r="CF51" s="288" t="str">
        <f>IF(ISNA(VLOOKUP($A51,Old_List_Price!$A$4:$BO$289,CF$2,FALSE)),"",VLOOKUP($A51,Old_List_Price!$A$4:$BO$289,CF$2,FALSE))</f>
        <v/>
      </c>
      <c r="CG51" s="289" t="str">
        <f t="shared" si="6"/>
        <v/>
      </c>
      <c r="CH51" s="289" t="str">
        <f t="shared" si="7"/>
        <v/>
      </c>
      <c r="CI51" s="291" t="str">
        <f>IF(ISNA(VLOOKUP($A51,Old_List_Price!$A$4:$BO$289,CI$2,FALSE)),"",VLOOKUP($A51,Old_List_Price!$A$4:$BO$289,CI$2,FALSE))</f>
        <v/>
      </c>
      <c r="CJ51" s="291" t="str">
        <f>IF(ISNA(VLOOKUP($A51,Old_List_Price!$A$4:$BO$289,CJ$2,FALSE)),"",VLOOKUP($A51,Old_List_Price!$A$4:$BO$289,CJ$2,FALSE))</f>
        <v/>
      </c>
      <c r="CK51" s="291" t="str">
        <f>IF(ISNA(VLOOKUP($A51,Old_List_Price!$A$4:$BO$289,CK$2,FALSE)),"",VLOOKUP($A51,Old_List_Price!$A$4:$BO$289,CK$2,FALSE))</f>
        <v/>
      </c>
      <c r="CL51" s="292" t="str">
        <f t="shared" si="18"/>
        <v/>
      </c>
      <c r="CM51" s="292" t="str">
        <f t="shared" si="19"/>
        <v/>
      </c>
      <c r="CN51" s="294" t="str">
        <f>IF(ISNA(VLOOKUP($A51,Old_List_Price!$A$4:$BO$289,CN$2,FALSE)),"",VLOOKUP($A51,Old_List_Price!$A$4:$BO$289,CN$2,FALSE))</f>
        <v/>
      </c>
      <c r="CO51" s="294" t="str">
        <f>IF(ISNA(VLOOKUP($A51,Old_List_Price!$A$4:$BO$289,CO$2,FALSE)),"",VLOOKUP($A51,Old_List_Price!$A$4:$BO$289,CO$2,FALSE))</f>
        <v/>
      </c>
      <c r="CP51" s="294" t="str">
        <f>IF(ISNA(VLOOKUP($A51,Old_List_Price!$A$4:$BO$289,CP$2,FALSE)),"",VLOOKUP($A51,Old_List_Price!$A$4:$BO$289,CP$2,FALSE))</f>
        <v/>
      </c>
      <c r="CQ51" s="295" t="str">
        <f t="shared" si="20"/>
        <v/>
      </c>
      <c r="CR51" s="295" t="str">
        <f t="shared" si="21"/>
        <v/>
      </c>
      <c r="CS51" s="297" t="str">
        <f>IF(ISNA(VLOOKUP($A51,Old_List_Price!$A$4:$BO$289,CS$2,FALSE)),"",VLOOKUP($A51,Old_List_Price!$A$4:$BO$289,CS$2,FALSE))</f>
        <v/>
      </c>
      <c r="CT51" s="297" t="str">
        <f>IF(ISNA(VLOOKUP($A51,Old_List_Price!$A$4:$BO$289,CT$2,FALSE)),"",VLOOKUP($A51,Old_List_Price!$A$4:$BO$289,CT$2,FALSE))</f>
        <v/>
      </c>
      <c r="CU51" s="297" t="str">
        <f>IF(ISNA(VLOOKUP($A51,Old_List_Price!$A$4:$BO$289,CU$2,FALSE)),"",VLOOKUP($A51,Old_List_Price!$A$4:$BO$289,CU$2,FALSE))</f>
        <v/>
      </c>
      <c r="CV51" s="298" t="str">
        <f t="shared" si="22"/>
        <v/>
      </c>
      <c r="CW51" s="298" t="str">
        <f t="shared" si="23"/>
        <v/>
      </c>
      <c r="CX51" s="285" t="str">
        <f>IF(ISNA(VLOOKUP($A51,Old_List_Price!$A$4:$BO$289,CX$2,FALSE)),"",VLOOKUP($A51,Old_List_Price!$A$4:$BO$289,CX$2,FALSE))</f>
        <v/>
      </c>
      <c r="CY51" s="285" t="str">
        <f>IF(ISNA(VLOOKUP($A51,Old_List_Price!$A$4:$BO$289,CY$2,FALSE)),"",VLOOKUP($A51,Old_List_Price!$A$4:$BO$289,CY$2,FALSE))</f>
        <v/>
      </c>
      <c r="CZ51" s="285" t="str">
        <f>IF(ISNA(VLOOKUP($A51,Old_List_Price!$A$4:$BO$289,CZ$2,FALSE)),"",VLOOKUP($A51,Old_List_Price!$A$4:$BO$289,CZ$2,FALSE))</f>
        <v/>
      </c>
      <c r="DA51" s="287" t="str">
        <f t="shared" si="24"/>
        <v/>
      </c>
      <c r="DB51" s="333" t="str">
        <f t="shared" si="25"/>
        <v/>
      </c>
    </row>
    <row r="52" spans="1:106">
      <c r="A52" s="37" t="s">
        <v>327</v>
      </c>
      <c r="B52" s="37" t="s">
        <v>328</v>
      </c>
      <c r="C52" s="64">
        <v>0</v>
      </c>
      <c r="D52" s="65">
        <v>0</v>
      </c>
      <c r="E52" s="65">
        <v>0</v>
      </c>
      <c r="F52" s="178">
        <v>0</v>
      </c>
      <c r="G52" s="178">
        <v>0</v>
      </c>
      <c r="H52" s="178">
        <v>0</v>
      </c>
      <c r="I52" s="179">
        <v>0</v>
      </c>
      <c r="J52" s="179">
        <v>0</v>
      </c>
      <c r="K52" s="179">
        <v>0</v>
      </c>
      <c r="L52" s="180">
        <v>0</v>
      </c>
      <c r="M52" s="180">
        <v>0</v>
      </c>
      <c r="N52" s="180">
        <v>0</v>
      </c>
      <c r="O52" s="181">
        <v>0</v>
      </c>
      <c r="P52" s="181">
        <v>0</v>
      </c>
      <c r="Q52" s="181">
        <v>0</v>
      </c>
      <c r="R52" s="182">
        <v>0</v>
      </c>
      <c r="S52" s="182">
        <v>0</v>
      </c>
      <c r="T52" s="182">
        <v>0</v>
      </c>
      <c r="U52" s="178">
        <v>0</v>
      </c>
      <c r="V52" s="178">
        <v>0</v>
      </c>
      <c r="W52" s="171">
        <v>0</v>
      </c>
      <c r="Y52" s="64">
        <v>0</v>
      </c>
      <c r="Z52" s="65">
        <v>0</v>
      </c>
      <c r="AA52" s="65">
        <v>0</v>
      </c>
      <c r="AB52" s="178">
        <v>0</v>
      </c>
      <c r="AC52" s="178">
        <v>0</v>
      </c>
      <c r="AD52" s="178">
        <v>0</v>
      </c>
      <c r="AE52" s="179">
        <v>0</v>
      </c>
      <c r="AF52" s="179">
        <v>0</v>
      </c>
      <c r="AG52" s="179">
        <v>0</v>
      </c>
      <c r="AH52" s="180">
        <v>0</v>
      </c>
      <c r="AI52" s="180">
        <v>0</v>
      </c>
      <c r="AJ52" s="180">
        <v>0</v>
      </c>
      <c r="AK52" s="181">
        <v>0</v>
      </c>
      <c r="AL52" s="181">
        <v>0</v>
      </c>
      <c r="AM52" s="181">
        <v>0</v>
      </c>
      <c r="AN52" s="182">
        <v>0</v>
      </c>
      <c r="AO52" s="182">
        <v>0</v>
      </c>
      <c r="AP52" s="182">
        <v>0</v>
      </c>
      <c r="AQ52" s="178">
        <v>0</v>
      </c>
      <c r="AR52" s="178">
        <v>0</v>
      </c>
      <c r="AS52" s="171">
        <v>0</v>
      </c>
      <c r="AU52" s="217">
        <v>0</v>
      </c>
      <c r="AV52" s="218">
        <v>0</v>
      </c>
      <c r="AW52" s="218">
        <v>0</v>
      </c>
      <c r="AX52" s="219">
        <v>0</v>
      </c>
      <c r="AY52" s="219">
        <v>0</v>
      </c>
      <c r="AZ52" s="219">
        <v>0</v>
      </c>
      <c r="BA52" s="220">
        <v>0</v>
      </c>
      <c r="BB52" s="220">
        <v>0</v>
      </c>
      <c r="BC52" s="220">
        <v>0</v>
      </c>
      <c r="BD52" s="221">
        <v>0</v>
      </c>
      <c r="BE52" s="221">
        <v>0</v>
      </c>
      <c r="BF52" s="221">
        <v>0</v>
      </c>
      <c r="BG52" s="222">
        <v>0</v>
      </c>
      <c r="BH52" s="222">
        <v>0</v>
      </c>
      <c r="BI52" s="222">
        <v>0</v>
      </c>
      <c r="BJ52" s="223">
        <v>0</v>
      </c>
      <c r="BK52" s="223">
        <v>0</v>
      </c>
      <c r="BL52" s="223">
        <v>0</v>
      </c>
      <c r="BM52" s="219">
        <v>0</v>
      </c>
      <c r="BN52" s="219">
        <v>0</v>
      </c>
      <c r="BO52" s="224">
        <v>0</v>
      </c>
      <c r="BQ52" s="274"/>
      <c r="BR52" s="275"/>
      <c r="BS52" s="276"/>
      <c r="BT52" s="282"/>
      <c r="BU52" s="282"/>
      <c r="BV52" s="282"/>
      <c r="BW52" s="284"/>
      <c r="BX52" s="284"/>
      <c r="BY52" s="285" t="str">
        <f>IF(ISNA(VLOOKUP($A52,Old_List_Price!$A$4:$BO$289,BY$2,FALSE)),"",VLOOKUP($A52,Old_List_Price!$A$4:$BO$289,BY$2,FALSE))</f>
        <v/>
      </c>
      <c r="BZ52" s="285" t="str">
        <f>IF(ISNA(VLOOKUP($A52,Old_List_Price!$A$4:$BO$289,BZ$2,FALSE)),"",VLOOKUP($A52,Old_List_Price!$A$4:$BO$289,BZ$2,FALSE))</f>
        <v/>
      </c>
      <c r="CA52" s="285" t="str">
        <f>IF(ISNA(VLOOKUP($A52,Old_List_Price!$A$4:$BO$289,CA$2,FALSE)),"",VLOOKUP($A52,Old_List_Price!$A$4:$BO$289,CA$2,FALSE))</f>
        <v/>
      </c>
      <c r="CB52" s="287" t="str">
        <f t="shared" si="38"/>
        <v/>
      </c>
      <c r="CC52" s="287" t="str">
        <f t="shared" si="39"/>
        <v/>
      </c>
      <c r="CD52" s="288" t="str">
        <f>IF(ISNA(VLOOKUP($A52,Old_List_Price!$A$4:$BO$289,CD$2,FALSE)),"",VLOOKUP($A52,Old_List_Price!$A$4:$BO$289,CD$2,FALSE))</f>
        <v/>
      </c>
      <c r="CE52" s="288" t="str">
        <f>IF(ISNA(VLOOKUP($A52,Old_List_Price!$A$4:$BO$289,CE$2,FALSE)),"",VLOOKUP($A52,Old_List_Price!$A$4:$BO$289,CE$2,FALSE))</f>
        <v/>
      </c>
      <c r="CF52" s="288" t="str">
        <f>IF(ISNA(VLOOKUP($A52,Old_List_Price!$A$4:$BO$289,CF$2,FALSE)),"",VLOOKUP($A52,Old_List_Price!$A$4:$BO$289,CF$2,FALSE))</f>
        <v/>
      </c>
      <c r="CG52" s="289" t="str">
        <f t="shared" si="6"/>
        <v/>
      </c>
      <c r="CH52" s="289" t="str">
        <f t="shared" si="7"/>
        <v/>
      </c>
      <c r="CI52" s="291" t="str">
        <f>IF(ISNA(VLOOKUP($A52,Old_List_Price!$A$4:$BO$289,CI$2,FALSE)),"",VLOOKUP($A52,Old_List_Price!$A$4:$BO$289,CI$2,FALSE))</f>
        <v/>
      </c>
      <c r="CJ52" s="291" t="str">
        <f>IF(ISNA(VLOOKUP($A52,Old_List_Price!$A$4:$BO$289,CJ$2,FALSE)),"",VLOOKUP($A52,Old_List_Price!$A$4:$BO$289,CJ$2,FALSE))</f>
        <v/>
      </c>
      <c r="CK52" s="291" t="str">
        <f>IF(ISNA(VLOOKUP($A52,Old_List_Price!$A$4:$BO$289,CK$2,FALSE)),"",VLOOKUP($A52,Old_List_Price!$A$4:$BO$289,CK$2,FALSE))</f>
        <v/>
      </c>
      <c r="CL52" s="292" t="str">
        <f t="shared" si="18"/>
        <v/>
      </c>
      <c r="CM52" s="292" t="str">
        <f t="shared" si="19"/>
        <v/>
      </c>
      <c r="CN52" s="294" t="str">
        <f>IF(ISNA(VLOOKUP($A52,Old_List_Price!$A$4:$BO$289,CN$2,FALSE)),"",VLOOKUP($A52,Old_List_Price!$A$4:$BO$289,CN$2,FALSE))</f>
        <v/>
      </c>
      <c r="CO52" s="294" t="str">
        <f>IF(ISNA(VLOOKUP($A52,Old_List_Price!$A$4:$BO$289,CO$2,FALSE)),"",VLOOKUP($A52,Old_List_Price!$A$4:$BO$289,CO$2,FALSE))</f>
        <v/>
      </c>
      <c r="CP52" s="294" t="str">
        <f>IF(ISNA(VLOOKUP($A52,Old_List_Price!$A$4:$BO$289,CP$2,FALSE)),"",VLOOKUP($A52,Old_List_Price!$A$4:$BO$289,CP$2,FALSE))</f>
        <v/>
      </c>
      <c r="CQ52" s="295" t="str">
        <f t="shared" si="20"/>
        <v/>
      </c>
      <c r="CR52" s="295" t="str">
        <f t="shared" si="21"/>
        <v/>
      </c>
      <c r="CS52" s="297" t="str">
        <f>IF(ISNA(VLOOKUP($A52,Old_List_Price!$A$4:$BO$289,CS$2,FALSE)),"",VLOOKUP($A52,Old_List_Price!$A$4:$BO$289,CS$2,FALSE))</f>
        <v/>
      </c>
      <c r="CT52" s="297" t="str">
        <f>IF(ISNA(VLOOKUP($A52,Old_List_Price!$A$4:$BO$289,CT$2,FALSE)),"",VLOOKUP($A52,Old_List_Price!$A$4:$BO$289,CT$2,FALSE))</f>
        <v/>
      </c>
      <c r="CU52" s="297" t="str">
        <f>IF(ISNA(VLOOKUP($A52,Old_List_Price!$A$4:$BO$289,CU$2,FALSE)),"",VLOOKUP($A52,Old_List_Price!$A$4:$BO$289,CU$2,FALSE))</f>
        <v/>
      </c>
      <c r="CV52" s="298" t="str">
        <f t="shared" si="22"/>
        <v/>
      </c>
      <c r="CW52" s="298" t="str">
        <f t="shared" si="23"/>
        <v/>
      </c>
      <c r="CX52" s="285" t="str">
        <f>IF(ISNA(VLOOKUP($A52,Old_List_Price!$A$4:$BO$289,CX$2,FALSE)),"",VLOOKUP($A52,Old_List_Price!$A$4:$BO$289,CX$2,FALSE))</f>
        <v/>
      </c>
      <c r="CY52" s="285" t="str">
        <f>IF(ISNA(VLOOKUP($A52,Old_List_Price!$A$4:$BO$289,CY$2,FALSE)),"",VLOOKUP($A52,Old_List_Price!$A$4:$BO$289,CY$2,FALSE))</f>
        <v/>
      </c>
      <c r="CZ52" s="285" t="str">
        <f>IF(ISNA(VLOOKUP($A52,Old_List_Price!$A$4:$BO$289,CZ$2,FALSE)),"",VLOOKUP($A52,Old_List_Price!$A$4:$BO$289,CZ$2,FALSE))</f>
        <v/>
      </c>
      <c r="DA52" s="287" t="str">
        <f t="shared" si="24"/>
        <v/>
      </c>
      <c r="DB52" s="333" t="str">
        <f t="shared" si="25"/>
        <v/>
      </c>
    </row>
    <row r="53" spans="1:106">
      <c r="A53" s="37" t="s">
        <v>329</v>
      </c>
      <c r="B53" s="37" t="s">
        <v>330</v>
      </c>
      <c r="C53" s="64">
        <v>0</v>
      </c>
      <c r="D53" s="65">
        <v>0</v>
      </c>
      <c r="E53" s="65">
        <v>0</v>
      </c>
      <c r="F53" s="178">
        <v>0</v>
      </c>
      <c r="G53" s="178">
        <v>0</v>
      </c>
      <c r="H53" s="178">
        <v>0</v>
      </c>
      <c r="I53" s="179">
        <v>0</v>
      </c>
      <c r="J53" s="179">
        <v>0</v>
      </c>
      <c r="K53" s="179">
        <v>0</v>
      </c>
      <c r="L53" s="180">
        <v>0</v>
      </c>
      <c r="M53" s="180">
        <v>0</v>
      </c>
      <c r="N53" s="180">
        <v>0</v>
      </c>
      <c r="O53" s="181">
        <v>0</v>
      </c>
      <c r="P53" s="181">
        <v>0</v>
      </c>
      <c r="Q53" s="181">
        <v>0</v>
      </c>
      <c r="R53" s="182">
        <v>0</v>
      </c>
      <c r="S53" s="182">
        <v>0</v>
      </c>
      <c r="T53" s="182">
        <v>0</v>
      </c>
      <c r="U53" s="178">
        <v>0</v>
      </c>
      <c r="V53" s="178">
        <v>0</v>
      </c>
      <c r="W53" s="171">
        <v>0</v>
      </c>
      <c r="Y53" s="64">
        <v>0</v>
      </c>
      <c r="Z53" s="65">
        <v>0</v>
      </c>
      <c r="AA53" s="65">
        <v>0</v>
      </c>
      <c r="AB53" s="178">
        <v>0</v>
      </c>
      <c r="AC53" s="178">
        <v>0</v>
      </c>
      <c r="AD53" s="178">
        <v>0</v>
      </c>
      <c r="AE53" s="179">
        <v>0</v>
      </c>
      <c r="AF53" s="179">
        <v>0</v>
      </c>
      <c r="AG53" s="179">
        <v>0</v>
      </c>
      <c r="AH53" s="180">
        <v>0</v>
      </c>
      <c r="AI53" s="180">
        <v>0</v>
      </c>
      <c r="AJ53" s="180">
        <v>0</v>
      </c>
      <c r="AK53" s="181">
        <v>0</v>
      </c>
      <c r="AL53" s="181">
        <v>0</v>
      </c>
      <c r="AM53" s="181">
        <v>0</v>
      </c>
      <c r="AN53" s="182">
        <v>0</v>
      </c>
      <c r="AO53" s="182">
        <v>0</v>
      </c>
      <c r="AP53" s="182">
        <v>0</v>
      </c>
      <c r="AQ53" s="178">
        <v>0</v>
      </c>
      <c r="AR53" s="178">
        <v>0</v>
      </c>
      <c r="AS53" s="171">
        <v>0</v>
      </c>
      <c r="AU53" s="217">
        <v>0</v>
      </c>
      <c r="AV53" s="218">
        <v>0</v>
      </c>
      <c r="AW53" s="218">
        <v>0</v>
      </c>
      <c r="AX53" s="219">
        <v>0</v>
      </c>
      <c r="AY53" s="219">
        <v>0</v>
      </c>
      <c r="AZ53" s="219">
        <v>0</v>
      </c>
      <c r="BA53" s="220">
        <v>0</v>
      </c>
      <c r="BB53" s="220">
        <v>0</v>
      </c>
      <c r="BC53" s="220">
        <v>0</v>
      </c>
      <c r="BD53" s="221">
        <v>0</v>
      </c>
      <c r="BE53" s="221">
        <v>0</v>
      </c>
      <c r="BF53" s="221">
        <v>0</v>
      </c>
      <c r="BG53" s="222">
        <v>0</v>
      </c>
      <c r="BH53" s="222">
        <v>0</v>
      </c>
      <c r="BI53" s="222">
        <v>0</v>
      </c>
      <c r="BJ53" s="223">
        <v>0</v>
      </c>
      <c r="BK53" s="223">
        <v>0</v>
      </c>
      <c r="BL53" s="223">
        <v>0</v>
      </c>
      <c r="BM53" s="219">
        <v>0</v>
      </c>
      <c r="BN53" s="219">
        <v>0</v>
      </c>
      <c r="BO53" s="224">
        <v>0</v>
      </c>
      <c r="BQ53" s="274"/>
      <c r="BR53" s="275"/>
      <c r="BS53" s="276"/>
      <c r="BT53" s="282"/>
      <c r="BU53" s="282"/>
      <c r="BV53" s="282"/>
      <c r="BW53" s="284"/>
      <c r="BX53" s="284"/>
      <c r="BY53" s="285" t="str">
        <f>IF(ISNA(VLOOKUP($A53,Old_List_Price!$A$4:$BO$289,BY$2,FALSE)),"",VLOOKUP($A53,Old_List_Price!$A$4:$BO$289,BY$2,FALSE))</f>
        <v/>
      </c>
      <c r="BZ53" s="285" t="str">
        <f>IF(ISNA(VLOOKUP($A53,Old_List_Price!$A$4:$BO$289,BZ$2,FALSE)),"",VLOOKUP($A53,Old_List_Price!$A$4:$BO$289,BZ$2,FALSE))</f>
        <v/>
      </c>
      <c r="CA53" s="285" t="str">
        <f>IF(ISNA(VLOOKUP($A53,Old_List_Price!$A$4:$BO$289,CA$2,FALSE)),"",VLOOKUP($A53,Old_List_Price!$A$4:$BO$289,CA$2,FALSE))</f>
        <v/>
      </c>
      <c r="CB53" s="287" t="str">
        <f t="shared" si="38"/>
        <v/>
      </c>
      <c r="CC53" s="287" t="str">
        <f t="shared" si="39"/>
        <v/>
      </c>
      <c r="CD53" s="288" t="str">
        <f>IF(ISNA(VLOOKUP($A53,Old_List_Price!$A$4:$BO$289,CD$2,FALSE)),"",VLOOKUP($A53,Old_List_Price!$A$4:$BO$289,CD$2,FALSE))</f>
        <v/>
      </c>
      <c r="CE53" s="288" t="str">
        <f>IF(ISNA(VLOOKUP($A53,Old_List_Price!$A$4:$BO$289,CE$2,FALSE)),"",VLOOKUP($A53,Old_List_Price!$A$4:$BO$289,CE$2,FALSE))</f>
        <v/>
      </c>
      <c r="CF53" s="288" t="str">
        <f>IF(ISNA(VLOOKUP($A53,Old_List_Price!$A$4:$BO$289,CF$2,FALSE)),"",VLOOKUP($A53,Old_List_Price!$A$4:$BO$289,CF$2,FALSE))</f>
        <v/>
      </c>
      <c r="CG53" s="289" t="str">
        <f t="shared" si="6"/>
        <v/>
      </c>
      <c r="CH53" s="289" t="str">
        <f t="shared" si="7"/>
        <v/>
      </c>
      <c r="CI53" s="291" t="str">
        <f>IF(ISNA(VLOOKUP($A53,Old_List_Price!$A$4:$BO$289,CI$2,FALSE)),"",VLOOKUP($A53,Old_List_Price!$A$4:$BO$289,CI$2,FALSE))</f>
        <v/>
      </c>
      <c r="CJ53" s="291" t="str">
        <f>IF(ISNA(VLOOKUP($A53,Old_List_Price!$A$4:$BO$289,CJ$2,FALSE)),"",VLOOKUP($A53,Old_List_Price!$A$4:$BO$289,CJ$2,FALSE))</f>
        <v/>
      </c>
      <c r="CK53" s="291" t="str">
        <f>IF(ISNA(VLOOKUP($A53,Old_List_Price!$A$4:$BO$289,CK$2,FALSE)),"",VLOOKUP($A53,Old_List_Price!$A$4:$BO$289,CK$2,FALSE))</f>
        <v/>
      </c>
      <c r="CL53" s="292" t="str">
        <f t="shared" si="18"/>
        <v/>
      </c>
      <c r="CM53" s="292" t="str">
        <f t="shared" si="19"/>
        <v/>
      </c>
      <c r="CN53" s="294" t="str">
        <f>IF(ISNA(VLOOKUP($A53,Old_List_Price!$A$4:$BO$289,CN$2,FALSE)),"",VLOOKUP($A53,Old_List_Price!$A$4:$BO$289,CN$2,FALSE))</f>
        <v/>
      </c>
      <c r="CO53" s="294" t="str">
        <f>IF(ISNA(VLOOKUP($A53,Old_List_Price!$A$4:$BO$289,CO$2,FALSE)),"",VLOOKUP($A53,Old_List_Price!$A$4:$BO$289,CO$2,FALSE))</f>
        <v/>
      </c>
      <c r="CP53" s="294" t="str">
        <f>IF(ISNA(VLOOKUP($A53,Old_List_Price!$A$4:$BO$289,CP$2,FALSE)),"",VLOOKUP($A53,Old_List_Price!$A$4:$BO$289,CP$2,FALSE))</f>
        <v/>
      </c>
      <c r="CQ53" s="295" t="str">
        <f t="shared" si="20"/>
        <v/>
      </c>
      <c r="CR53" s="295" t="str">
        <f t="shared" si="21"/>
        <v/>
      </c>
      <c r="CS53" s="297" t="str">
        <f>IF(ISNA(VLOOKUP($A53,Old_List_Price!$A$4:$BO$289,CS$2,FALSE)),"",VLOOKUP($A53,Old_List_Price!$A$4:$BO$289,CS$2,FALSE))</f>
        <v/>
      </c>
      <c r="CT53" s="297" t="str">
        <f>IF(ISNA(VLOOKUP($A53,Old_List_Price!$A$4:$BO$289,CT$2,FALSE)),"",VLOOKUP($A53,Old_List_Price!$A$4:$BO$289,CT$2,FALSE))</f>
        <v/>
      </c>
      <c r="CU53" s="297" t="str">
        <f>IF(ISNA(VLOOKUP($A53,Old_List_Price!$A$4:$BO$289,CU$2,FALSE)),"",VLOOKUP($A53,Old_List_Price!$A$4:$BO$289,CU$2,FALSE))</f>
        <v/>
      </c>
      <c r="CV53" s="298" t="str">
        <f t="shared" si="22"/>
        <v/>
      </c>
      <c r="CW53" s="298" t="str">
        <f t="shared" si="23"/>
        <v/>
      </c>
      <c r="CX53" s="285" t="str">
        <f>IF(ISNA(VLOOKUP($A53,Old_List_Price!$A$4:$BO$289,CX$2,FALSE)),"",VLOOKUP($A53,Old_List_Price!$A$4:$BO$289,CX$2,FALSE))</f>
        <v/>
      </c>
      <c r="CY53" s="285" t="str">
        <f>IF(ISNA(VLOOKUP($A53,Old_List_Price!$A$4:$BO$289,CY$2,FALSE)),"",VLOOKUP($A53,Old_List_Price!$A$4:$BO$289,CY$2,FALSE))</f>
        <v/>
      </c>
      <c r="CZ53" s="285" t="str">
        <f>IF(ISNA(VLOOKUP($A53,Old_List_Price!$A$4:$BO$289,CZ$2,FALSE)),"",VLOOKUP($A53,Old_List_Price!$A$4:$BO$289,CZ$2,FALSE))</f>
        <v/>
      </c>
      <c r="DA53" s="287" t="str">
        <f t="shared" si="24"/>
        <v/>
      </c>
      <c r="DB53" s="333" t="str">
        <f t="shared" si="25"/>
        <v/>
      </c>
    </row>
    <row r="54" spans="1:106">
      <c r="A54" s="37" t="s">
        <v>331</v>
      </c>
      <c r="B54" s="37" t="s">
        <v>332</v>
      </c>
      <c r="C54" s="64">
        <v>0</v>
      </c>
      <c r="D54" s="65">
        <v>0</v>
      </c>
      <c r="E54" s="65">
        <v>0</v>
      </c>
      <c r="F54" s="178">
        <v>0</v>
      </c>
      <c r="G54" s="178">
        <v>0</v>
      </c>
      <c r="H54" s="178">
        <v>0</v>
      </c>
      <c r="I54" s="179">
        <v>0</v>
      </c>
      <c r="J54" s="179">
        <v>0</v>
      </c>
      <c r="K54" s="179">
        <v>0</v>
      </c>
      <c r="L54" s="180">
        <v>0</v>
      </c>
      <c r="M54" s="180">
        <v>0</v>
      </c>
      <c r="N54" s="180">
        <v>0</v>
      </c>
      <c r="O54" s="181">
        <v>0</v>
      </c>
      <c r="P54" s="181">
        <v>0</v>
      </c>
      <c r="Q54" s="181">
        <v>0</v>
      </c>
      <c r="R54" s="182">
        <v>0</v>
      </c>
      <c r="S54" s="182">
        <v>0</v>
      </c>
      <c r="T54" s="182">
        <v>0</v>
      </c>
      <c r="U54" s="178">
        <v>0</v>
      </c>
      <c r="V54" s="178">
        <v>0</v>
      </c>
      <c r="W54" s="171">
        <v>0</v>
      </c>
      <c r="Y54" s="64">
        <v>0</v>
      </c>
      <c r="Z54" s="65">
        <v>0</v>
      </c>
      <c r="AA54" s="65">
        <v>0</v>
      </c>
      <c r="AB54" s="178">
        <v>0</v>
      </c>
      <c r="AC54" s="178">
        <v>0</v>
      </c>
      <c r="AD54" s="178">
        <v>0</v>
      </c>
      <c r="AE54" s="179">
        <v>0</v>
      </c>
      <c r="AF54" s="179">
        <v>0</v>
      </c>
      <c r="AG54" s="179">
        <v>0</v>
      </c>
      <c r="AH54" s="180">
        <v>0</v>
      </c>
      <c r="AI54" s="180">
        <v>0</v>
      </c>
      <c r="AJ54" s="180">
        <v>0</v>
      </c>
      <c r="AK54" s="181">
        <v>0</v>
      </c>
      <c r="AL54" s="181">
        <v>0</v>
      </c>
      <c r="AM54" s="181">
        <v>0</v>
      </c>
      <c r="AN54" s="182">
        <v>0</v>
      </c>
      <c r="AO54" s="182">
        <v>0</v>
      </c>
      <c r="AP54" s="182">
        <v>0</v>
      </c>
      <c r="AQ54" s="178">
        <v>0</v>
      </c>
      <c r="AR54" s="178">
        <v>0</v>
      </c>
      <c r="AS54" s="171">
        <v>0</v>
      </c>
      <c r="AU54" s="217">
        <v>0</v>
      </c>
      <c r="AV54" s="218">
        <v>0</v>
      </c>
      <c r="AW54" s="218">
        <v>0</v>
      </c>
      <c r="AX54" s="219">
        <v>0</v>
      </c>
      <c r="AY54" s="219">
        <v>0</v>
      </c>
      <c r="AZ54" s="219">
        <v>0</v>
      </c>
      <c r="BA54" s="220">
        <v>0</v>
      </c>
      <c r="BB54" s="220">
        <v>0</v>
      </c>
      <c r="BC54" s="220">
        <v>0</v>
      </c>
      <c r="BD54" s="221">
        <v>0</v>
      </c>
      <c r="BE54" s="221">
        <v>0</v>
      </c>
      <c r="BF54" s="221">
        <v>0</v>
      </c>
      <c r="BG54" s="222">
        <v>0</v>
      </c>
      <c r="BH54" s="222">
        <v>0</v>
      </c>
      <c r="BI54" s="222">
        <v>0</v>
      </c>
      <c r="BJ54" s="223">
        <v>0</v>
      </c>
      <c r="BK54" s="223">
        <v>0</v>
      </c>
      <c r="BL54" s="223">
        <v>0</v>
      </c>
      <c r="BM54" s="219">
        <v>0</v>
      </c>
      <c r="BN54" s="219">
        <v>0</v>
      </c>
      <c r="BO54" s="224">
        <v>0</v>
      </c>
      <c r="BQ54" s="274"/>
      <c r="BR54" s="275"/>
      <c r="BS54" s="276"/>
      <c r="BT54" s="282"/>
      <c r="BU54" s="282"/>
      <c r="BV54" s="282"/>
      <c r="BW54" s="284"/>
      <c r="BX54" s="284"/>
      <c r="BY54" s="285" t="str">
        <f>IF(ISNA(VLOOKUP($A54,Old_List_Price!$A$4:$BO$289,BY$2,FALSE)),"",VLOOKUP($A54,Old_List_Price!$A$4:$BO$289,BY$2,FALSE))</f>
        <v/>
      </c>
      <c r="BZ54" s="285" t="str">
        <f>IF(ISNA(VLOOKUP($A54,Old_List_Price!$A$4:$BO$289,BZ$2,FALSE)),"",VLOOKUP($A54,Old_List_Price!$A$4:$BO$289,BZ$2,FALSE))</f>
        <v/>
      </c>
      <c r="CA54" s="285" t="str">
        <f>IF(ISNA(VLOOKUP($A54,Old_List_Price!$A$4:$BO$289,CA$2,FALSE)),"",VLOOKUP($A54,Old_List_Price!$A$4:$BO$289,CA$2,FALSE))</f>
        <v/>
      </c>
      <c r="CB54" s="287" t="str">
        <f t="shared" si="38"/>
        <v/>
      </c>
      <c r="CC54" s="287" t="str">
        <f t="shared" si="39"/>
        <v/>
      </c>
      <c r="CD54" s="288" t="str">
        <f>IF(ISNA(VLOOKUP($A54,Old_List_Price!$A$4:$BO$289,CD$2,FALSE)),"",VLOOKUP($A54,Old_List_Price!$A$4:$BO$289,CD$2,FALSE))</f>
        <v/>
      </c>
      <c r="CE54" s="288" t="str">
        <f>IF(ISNA(VLOOKUP($A54,Old_List_Price!$A$4:$BO$289,CE$2,FALSE)),"",VLOOKUP($A54,Old_List_Price!$A$4:$BO$289,CE$2,FALSE))</f>
        <v/>
      </c>
      <c r="CF54" s="288" t="str">
        <f>IF(ISNA(VLOOKUP($A54,Old_List_Price!$A$4:$BO$289,CF$2,FALSE)),"",VLOOKUP($A54,Old_List_Price!$A$4:$BO$289,CF$2,FALSE))</f>
        <v/>
      </c>
      <c r="CG54" s="289" t="str">
        <f t="shared" si="6"/>
        <v/>
      </c>
      <c r="CH54" s="289" t="str">
        <f t="shared" si="7"/>
        <v/>
      </c>
      <c r="CI54" s="291" t="str">
        <f>IF(ISNA(VLOOKUP($A54,Old_List_Price!$A$4:$BO$289,CI$2,FALSE)),"",VLOOKUP($A54,Old_List_Price!$A$4:$BO$289,CI$2,FALSE))</f>
        <v/>
      </c>
      <c r="CJ54" s="291" t="str">
        <f>IF(ISNA(VLOOKUP($A54,Old_List_Price!$A$4:$BO$289,CJ$2,FALSE)),"",VLOOKUP($A54,Old_List_Price!$A$4:$BO$289,CJ$2,FALSE))</f>
        <v/>
      </c>
      <c r="CK54" s="291" t="str">
        <f>IF(ISNA(VLOOKUP($A54,Old_List_Price!$A$4:$BO$289,CK$2,FALSE)),"",VLOOKUP($A54,Old_List_Price!$A$4:$BO$289,CK$2,FALSE))</f>
        <v/>
      </c>
      <c r="CL54" s="292" t="str">
        <f t="shared" si="18"/>
        <v/>
      </c>
      <c r="CM54" s="292" t="str">
        <f t="shared" si="19"/>
        <v/>
      </c>
      <c r="CN54" s="294" t="str">
        <f>IF(ISNA(VLOOKUP($A54,Old_List_Price!$A$4:$BO$289,CN$2,FALSE)),"",VLOOKUP($A54,Old_List_Price!$A$4:$BO$289,CN$2,FALSE))</f>
        <v/>
      </c>
      <c r="CO54" s="294" t="str">
        <f>IF(ISNA(VLOOKUP($A54,Old_List_Price!$A$4:$BO$289,CO$2,FALSE)),"",VLOOKUP($A54,Old_List_Price!$A$4:$BO$289,CO$2,FALSE))</f>
        <v/>
      </c>
      <c r="CP54" s="294" t="str">
        <f>IF(ISNA(VLOOKUP($A54,Old_List_Price!$A$4:$BO$289,CP$2,FALSE)),"",VLOOKUP($A54,Old_List_Price!$A$4:$BO$289,CP$2,FALSE))</f>
        <v/>
      </c>
      <c r="CQ54" s="295" t="str">
        <f t="shared" si="20"/>
        <v/>
      </c>
      <c r="CR54" s="295" t="str">
        <f t="shared" si="21"/>
        <v/>
      </c>
      <c r="CS54" s="297" t="str">
        <f>IF(ISNA(VLOOKUP($A54,Old_List_Price!$A$4:$BO$289,CS$2,FALSE)),"",VLOOKUP($A54,Old_List_Price!$A$4:$BO$289,CS$2,FALSE))</f>
        <v/>
      </c>
      <c r="CT54" s="297" t="str">
        <f>IF(ISNA(VLOOKUP($A54,Old_List_Price!$A$4:$BO$289,CT$2,FALSE)),"",VLOOKUP($A54,Old_List_Price!$A$4:$BO$289,CT$2,FALSE))</f>
        <v/>
      </c>
      <c r="CU54" s="297" t="str">
        <f>IF(ISNA(VLOOKUP($A54,Old_List_Price!$A$4:$BO$289,CU$2,FALSE)),"",VLOOKUP($A54,Old_List_Price!$A$4:$BO$289,CU$2,FALSE))</f>
        <v/>
      </c>
      <c r="CV54" s="298" t="str">
        <f t="shared" si="22"/>
        <v/>
      </c>
      <c r="CW54" s="298" t="str">
        <f t="shared" si="23"/>
        <v/>
      </c>
      <c r="CX54" s="285" t="str">
        <f>IF(ISNA(VLOOKUP($A54,Old_List_Price!$A$4:$BO$289,CX$2,FALSE)),"",VLOOKUP($A54,Old_List_Price!$A$4:$BO$289,CX$2,FALSE))</f>
        <v/>
      </c>
      <c r="CY54" s="285" t="str">
        <f>IF(ISNA(VLOOKUP($A54,Old_List_Price!$A$4:$BO$289,CY$2,FALSE)),"",VLOOKUP($A54,Old_List_Price!$A$4:$BO$289,CY$2,FALSE))</f>
        <v/>
      </c>
      <c r="CZ54" s="285" t="str">
        <f>IF(ISNA(VLOOKUP($A54,Old_List_Price!$A$4:$BO$289,CZ$2,FALSE)),"",VLOOKUP($A54,Old_List_Price!$A$4:$BO$289,CZ$2,FALSE))</f>
        <v/>
      </c>
      <c r="DA54" s="287" t="str">
        <f t="shared" si="24"/>
        <v/>
      </c>
      <c r="DB54" s="333" t="str">
        <f t="shared" si="25"/>
        <v/>
      </c>
    </row>
    <row r="55" spans="1:106">
      <c r="A55" s="37" t="s">
        <v>333</v>
      </c>
      <c r="B55" s="37" t="s">
        <v>268</v>
      </c>
      <c r="C55" s="57">
        <f>VLOOKUP(LEFT($C$3,2)&amp;LEFT($A55,7),'CS8000-P14_Overview'!$B$58:$X$754,$C$2,FALSE)</f>
        <v>0.21149999999999999</v>
      </c>
      <c r="D55" s="58">
        <f>E55*(1-'CS8000-P14_Overview'!$B$3)</f>
        <v>0.30561749999999999</v>
      </c>
      <c r="E55" s="58">
        <f>VLOOKUP(LEFT($E$3,2)&amp;
LEFT($A55,7),'CS8000-P14_Overview'!$B$58:$X$754,$C$2,FALSE)</f>
        <v>0.35954999999999998</v>
      </c>
      <c r="F55" s="59">
        <f>VLOOKUP(LEFT($F$3,2)&amp;LEFT($A55,7),'CS8000-P14_Overview'!$B$58:$X$754,$F$2,FALSE)</f>
        <v>0.21149999999999999</v>
      </c>
      <c r="G55" s="59">
        <f>H55*(1-'CS8000-P14_Overview'!$B$3)</f>
        <v>0.30561749999999999</v>
      </c>
      <c r="H55" s="59">
        <f>VLOOKUP(LEFT($H$3,2)&amp;
LEFT($A55,7),'CS8000-P14_Overview'!$B$58:$X$754,$F$2,FALSE)</f>
        <v>0.35954999999999998</v>
      </c>
      <c r="I55" s="60">
        <f>VLOOKUP(LEFT($I$3,2)&amp;LEFT($A55,7),'CS8000-P14_Overview'!$B$58:$X$754,$I$2,FALSE)</f>
        <v>1.4332</v>
      </c>
      <c r="J55" s="60">
        <f>K55*(1-'CS8000-P14_Overview'!$B$3)</f>
        <v>2.192796</v>
      </c>
      <c r="K55" s="60">
        <f>VLOOKUP(LEFT($K$3,2)&amp;
LEFT($A55,7),'CS8000-P14_Overview'!$B$58:$X$754,$I$2,FALSE)</f>
        <v>2.5797600000000003</v>
      </c>
      <c r="L55" s="61">
        <f>VLOOKUP(LEFT($L$3,2)&amp;LEFT($A55,7),'CS8000-P14_Overview'!$B$58:$X$754,$L$2,FALSE)</f>
        <v>0.85809999999999997</v>
      </c>
      <c r="M55" s="61">
        <f>N55*(1-'CS8000-P14_Overview'!$B$3)</f>
        <v>1.3128929999999999</v>
      </c>
      <c r="N55" s="61">
        <f>VLOOKUP(LEFT($N$3,2)&amp;
LEFT($A55,7),'CS8000-P14_Overview'!$B$58:$X$754,$L$2,FALSE)</f>
        <v>1.5445799999999998</v>
      </c>
      <c r="O55" s="62">
        <f>VLOOKUP(LEFT($O$3,2)&amp;LEFT($A55,7),'CS8000-P14_Overview'!$B$58:$X$754,$O$2,FALSE)</f>
        <v>1.0051000000000001</v>
      </c>
      <c r="P55" s="62">
        <f>Q55*(1-'CS8000-P14_Overview'!$B$3)</f>
        <v>1.6232365000000002</v>
      </c>
      <c r="Q55" s="62">
        <f>VLOOKUP(LEFT($Q$3,2)&amp;
LEFT($A55,7),'CS8000-P14_Overview'!$B$58:$X$754,$O$2,FALSE)</f>
        <v>1.9096900000000003</v>
      </c>
      <c r="R55" s="63">
        <f>VLOOKUP(LEFT($R$3,2)&amp;LEFT($A55,7),'CS8000-P14_Overview'!$B$58:$X$754,$R$2,FALSE)</f>
        <v>1.0051000000000001</v>
      </c>
      <c r="S55" s="63">
        <f>T55*(1-'CS8000-P14_Overview'!$B$3)</f>
        <v>1.6232365000000002</v>
      </c>
      <c r="T55" s="63">
        <f>VLOOKUP(LEFT($T$3,2)&amp;
LEFT($A55,7),'CS8000-P14_Overview'!$B$58:$X$754,$R$2,FALSE)</f>
        <v>1.9096900000000003</v>
      </c>
      <c r="U55" s="59">
        <f>VLOOKUP(LEFT($U$3,2)&amp;LEFT($A55,7),'CS8000-P14_Overview'!$B$58:$X$754,$U$2,FALSE)</f>
        <v>1.6665000000000001</v>
      </c>
      <c r="V55" s="59">
        <f>W55*(1-'CS8000-P14_Overview'!$B$3)</f>
        <v>2.8330500000000001</v>
      </c>
      <c r="W55" s="44">
        <f>VLOOKUP(LEFT($W$3,2)&amp;
LEFT($A55,7),'CS8000-P14_Overview'!$B$58:$X$754,$U$2,FALSE)</f>
        <v>3.3330000000000002</v>
      </c>
      <c r="X55" s="33" t="s">
        <v>857</v>
      </c>
      <c r="Y55" s="57">
        <f>VLOOKUP(LEFT($Y$3,2)&amp;LEFT($A55,7),'CS8000-P14_Overview'!$B$58:$X$754,$Y$2,FALSE)</f>
        <v>3.3102</v>
      </c>
      <c r="Z55" s="58">
        <f>AA55*(1-'CS8000-P14_Overview'!$B$3)</f>
        <v>4.783239</v>
      </c>
      <c r="AA55" s="58">
        <f>VLOOKUP(LEFT($AA$3,2)&amp;
LEFT($A55,7),'CS8000-P14_Overview'!$B$58:$X$754,$Y$2,FALSE)</f>
        <v>5.6273400000000002</v>
      </c>
      <c r="AB55" s="59">
        <f>VLOOKUP(LEFT($AB$3,2)&amp;LEFT($A55,7),'CS8000-P14_Overview'!$B$58:$X$754,$AB$2,FALSE)</f>
        <v>3.3102</v>
      </c>
      <c r="AC55" s="59">
        <f>AD55*(1-'CS8000-P14_Overview'!$B$3)</f>
        <v>4.783239</v>
      </c>
      <c r="AD55" s="59">
        <f>VLOOKUP(LEFT($AD$3,2)&amp;
LEFT($A55,7),'CS8000-P14_Overview'!$B$58:$X$754,$AB$2,FALSE)</f>
        <v>5.6273400000000002</v>
      </c>
      <c r="AE55" s="60">
        <f>VLOOKUP(LEFT($AE$3,2)&amp;LEFT($A55,7),'CS8000-P14_Overview'!$B$58:$X$754,$AE$2,FALSE)</f>
        <v>4.5317999999999996</v>
      </c>
      <c r="AF55" s="60">
        <f>AG55*(1-'CS8000-P14_Overview'!$B$3)</f>
        <v>6.9336539999999998</v>
      </c>
      <c r="AG55" s="60">
        <f>VLOOKUP(LEFT($AG$3,2)&amp;
LEFT($A55,7),'CS8000-P14_Overview'!$B$58:$X$754,$AE$2,FALSE)</f>
        <v>8.1572399999999998</v>
      </c>
      <c r="AH55" s="61">
        <f>VLOOKUP(LEFT($AH$3,2)&amp;LEFT($A55,7),'CS8000-P14_Overview'!$B$58:$X$754,$AH$2,FALSE)</f>
        <v>3.9567000000000001</v>
      </c>
      <c r="AI55" s="61">
        <f>AJ55*(1-'CS8000-P14_Overview'!$B$3)</f>
        <v>6.0537510000000001</v>
      </c>
      <c r="AJ55" s="61">
        <f>VLOOKUP(LEFT($AJ$3,2)&amp;
LEFT($A55,7),'CS8000-P14_Overview'!$B$58:$X$754,$AH$2,FALSE)</f>
        <v>7.1220600000000003</v>
      </c>
      <c r="AK55" s="62">
        <f>VLOOKUP(LEFT($AK$3,2)&amp;LEFT($A55,7),'CS8000-P14_Overview'!$B$58:$X$754,$AK$2,FALSE)</f>
        <v>4.1036999999999999</v>
      </c>
      <c r="AL55" s="62">
        <f>AM55*(1-'CS8000-P14_Overview'!$B$3)</f>
        <v>6.6274754999999992</v>
      </c>
      <c r="AM55" s="62">
        <f>VLOOKUP(LEFT($AM$3,2)&amp;
LEFT($A55,7),'CS8000-P14_Overview'!$B$58:$X$754,$AK$2,FALSE)</f>
        <v>7.7970299999999995</v>
      </c>
      <c r="AN55" s="63">
        <f>VLOOKUP(LEFT($AN$3,2)&amp;LEFT($A55,7),'CS8000-P14_Overview'!$B$58:$X$754,$AN$2,FALSE)</f>
        <v>4.1036999999999999</v>
      </c>
      <c r="AO55" s="63">
        <f>AP55*(1-'CS8000-P14_Overview'!$B$3)</f>
        <v>6.6274754999999992</v>
      </c>
      <c r="AP55" s="63">
        <f>VLOOKUP(LEFT($AP$3,2)&amp;
LEFT($A55,7),'CS8000-P14_Overview'!$B$58:$X$754,$AN$2,FALSE)</f>
        <v>7.7970299999999995</v>
      </c>
      <c r="AQ55" s="59">
        <f>VLOOKUP(LEFT($AQ$3,2)&amp;LEFT($A55,7),'CS8000-P14_Overview'!$B$58:$X$754,$AQ$2,FALSE)</f>
        <v>4.7652000000000001</v>
      </c>
      <c r="AR55" s="59">
        <f>AS55*(1-'CS8000-P14_Overview'!$B$3)</f>
        <v>8.1008399999999998</v>
      </c>
      <c r="AS55" s="44">
        <f>VLOOKUP(LEFT($AS$3,2)&amp;
LEFT($A55,7),'CS8000-P14_Overview'!$B$58:$X$754,$AQ$2,FALSE)</f>
        <v>9.5304000000000002</v>
      </c>
      <c r="AU55" s="203">
        <f t="shared" ref="AU55:AU67" si="82">C55*24+Y55*12</f>
        <v>44.798400000000001</v>
      </c>
      <c r="AV55" s="211">
        <f t="shared" ref="AV55:AV67" si="83">D55*24+Z55*12</f>
        <v>64.733688000000001</v>
      </c>
      <c r="AW55" s="211">
        <f t="shared" ref="AW55:AZ67" si="84">E55*24+AA55*12</f>
        <v>76.15728</v>
      </c>
      <c r="AX55" s="212">
        <f t="shared" si="84"/>
        <v>44.798400000000001</v>
      </c>
      <c r="AY55" s="212">
        <f t="shared" si="84"/>
        <v>64.733688000000001</v>
      </c>
      <c r="AZ55" s="212">
        <f t="shared" si="84"/>
        <v>76.15728</v>
      </c>
      <c r="BA55" s="213">
        <f t="shared" ref="BA55:BA67" si="85">I55*24+AE55*12</f>
        <v>88.778399999999991</v>
      </c>
      <c r="BB55" s="213">
        <f t="shared" ref="BB55:BB67" si="86">J55*24+AF55*12</f>
        <v>135.830952</v>
      </c>
      <c r="BC55" s="213">
        <f t="shared" ref="BC55:BC67" si="87">K55*24+AG55*12</f>
        <v>159.80112</v>
      </c>
      <c r="BD55" s="214">
        <f t="shared" ref="BD55:BD67" si="88">L55*24+AH55*12</f>
        <v>68.07480000000001</v>
      </c>
      <c r="BE55" s="214">
        <f t="shared" ref="BE55:BE67" si="89">M55*24+AI55*12</f>
        <v>104.15444400000001</v>
      </c>
      <c r="BF55" s="214">
        <f t="shared" ref="BF55:BF67" si="90">N55*24+AJ55*12</f>
        <v>122.53464</v>
      </c>
      <c r="BG55" s="215">
        <f t="shared" ref="BG55:BG67" si="91">O55*24+AK55*12</f>
        <v>73.366799999999998</v>
      </c>
      <c r="BH55" s="215">
        <f t="shared" ref="BH55:BH67" si="92">P55*24+AL55*12</f>
        <v>118.487382</v>
      </c>
      <c r="BI55" s="215">
        <f t="shared" ref="BI55:BI67" si="93">Q55*24+AM55*12</f>
        <v>139.39691999999999</v>
      </c>
      <c r="BJ55" s="216">
        <f t="shared" ref="BJ55:BJ67" si="94">R55*24+AN55*12</f>
        <v>73.366799999999998</v>
      </c>
      <c r="BK55" s="216">
        <f t="shared" ref="BK55:BK67" si="95">S55*24+AO55*12</f>
        <v>118.487382</v>
      </c>
      <c r="BL55" s="216">
        <f t="shared" ref="BL55:BL67" si="96">T55*24+AP55*12</f>
        <v>139.39691999999999</v>
      </c>
      <c r="BM55" s="212">
        <f t="shared" ref="BM55:BM67" si="97">U55*24+AQ55*12</f>
        <v>97.178400000000011</v>
      </c>
      <c r="BN55" s="212">
        <f t="shared" ref="BN55:BN67" si="98">V55*24+AR55*12</f>
        <v>165.20328000000001</v>
      </c>
      <c r="BO55" s="202">
        <f t="shared" ref="BO55:BO67" si="99">W55*24+AS55*12</f>
        <v>194.35680000000002</v>
      </c>
      <c r="BQ55" s="274"/>
      <c r="BR55" s="275"/>
      <c r="BS55" s="276"/>
      <c r="BT55" s="282"/>
      <c r="BU55" s="282"/>
      <c r="BV55" s="282"/>
      <c r="BW55" s="284"/>
      <c r="BX55" s="284"/>
      <c r="BY55" s="285" t="str">
        <f>IF(ISNA(VLOOKUP($A55,Old_List_Price!$A$4:$BO$289,BY$2,FALSE)),"",VLOOKUP($A55,Old_List_Price!$A$4:$BO$289,BY$2,FALSE))</f>
        <v/>
      </c>
      <c r="BZ55" s="285" t="str">
        <f>IF(ISNA(VLOOKUP($A55,Old_List_Price!$A$4:$BO$289,BZ$2,FALSE)),"",VLOOKUP($A55,Old_List_Price!$A$4:$BO$289,BZ$2,FALSE))</f>
        <v/>
      </c>
      <c r="CA55" s="285" t="str">
        <f>IF(ISNA(VLOOKUP($A55,Old_List_Price!$A$4:$BO$289,CA$2,FALSE)),"",VLOOKUP($A55,Old_List_Price!$A$4:$BO$289,CA$2,FALSE))</f>
        <v/>
      </c>
      <c r="CB55" s="287" t="str">
        <f t="shared" si="38"/>
        <v/>
      </c>
      <c r="CC55" s="287" t="str">
        <f t="shared" si="39"/>
        <v/>
      </c>
      <c r="CD55" s="288" t="str">
        <f>IF(ISNA(VLOOKUP($A55,Old_List_Price!$A$4:$BO$289,CD$2,FALSE)),"",VLOOKUP($A55,Old_List_Price!$A$4:$BO$289,CD$2,FALSE))</f>
        <v/>
      </c>
      <c r="CE55" s="288" t="str">
        <f>IF(ISNA(VLOOKUP($A55,Old_List_Price!$A$4:$BO$289,CE$2,FALSE)),"",VLOOKUP($A55,Old_List_Price!$A$4:$BO$289,CE$2,FALSE))</f>
        <v/>
      </c>
      <c r="CF55" s="288" t="str">
        <f>IF(ISNA(VLOOKUP($A55,Old_List_Price!$A$4:$BO$289,CF$2,FALSE)),"",VLOOKUP($A55,Old_List_Price!$A$4:$BO$289,CF$2,FALSE))</f>
        <v/>
      </c>
      <c r="CG55" s="289" t="str">
        <f t="shared" si="6"/>
        <v/>
      </c>
      <c r="CH55" s="289" t="str">
        <f t="shared" si="7"/>
        <v/>
      </c>
      <c r="CI55" s="291" t="str">
        <f>IF(ISNA(VLOOKUP($A55,Old_List_Price!$A$4:$BO$289,CI$2,FALSE)),"",VLOOKUP($A55,Old_List_Price!$A$4:$BO$289,CI$2,FALSE))</f>
        <v/>
      </c>
      <c r="CJ55" s="291" t="str">
        <f>IF(ISNA(VLOOKUP($A55,Old_List_Price!$A$4:$BO$289,CJ$2,FALSE)),"",VLOOKUP($A55,Old_List_Price!$A$4:$BO$289,CJ$2,FALSE))</f>
        <v/>
      </c>
      <c r="CK55" s="291" t="str">
        <f>IF(ISNA(VLOOKUP($A55,Old_List_Price!$A$4:$BO$289,CK$2,FALSE)),"",VLOOKUP($A55,Old_List_Price!$A$4:$BO$289,CK$2,FALSE))</f>
        <v/>
      </c>
      <c r="CL55" s="292" t="str">
        <f t="shared" si="18"/>
        <v/>
      </c>
      <c r="CM55" s="292" t="str">
        <f t="shared" si="19"/>
        <v/>
      </c>
      <c r="CN55" s="294" t="str">
        <f>IF(ISNA(VLOOKUP($A55,Old_List_Price!$A$4:$BO$289,CN$2,FALSE)),"",VLOOKUP($A55,Old_List_Price!$A$4:$BO$289,CN$2,FALSE))</f>
        <v/>
      </c>
      <c r="CO55" s="294" t="str">
        <f>IF(ISNA(VLOOKUP($A55,Old_List_Price!$A$4:$BO$289,CO$2,FALSE)),"",VLOOKUP($A55,Old_List_Price!$A$4:$BO$289,CO$2,FALSE))</f>
        <v/>
      </c>
      <c r="CP55" s="294" t="str">
        <f>IF(ISNA(VLOOKUP($A55,Old_List_Price!$A$4:$BO$289,CP$2,FALSE)),"",VLOOKUP($A55,Old_List_Price!$A$4:$BO$289,CP$2,FALSE))</f>
        <v/>
      </c>
      <c r="CQ55" s="295" t="str">
        <f t="shared" si="20"/>
        <v/>
      </c>
      <c r="CR55" s="295" t="str">
        <f t="shared" si="21"/>
        <v/>
      </c>
      <c r="CS55" s="297" t="str">
        <f>IF(ISNA(VLOOKUP($A55,Old_List_Price!$A$4:$BO$289,CS$2,FALSE)),"",VLOOKUP($A55,Old_List_Price!$A$4:$BO$289,CS$2,FALSE))</f>
        <v/>
      </c>
      <c r="CT55" s="297" t="str">
        <f>IF(ISNA(VLOOKUP($A55,Old_List_Price!$A$4:$BO$289,CT$2,FALSE)),"",VLOOKUP($A55,Old_List_Price!$A$4:$BO$289,CT$2,FALSE))</f>
        <v/>
      </c>
      <c r="CU55" s="297" t="str">
        <f>IF(ISNA(VLOOKUP($A55,Old_List_Price!$A$4:$BO$289,CU$2,FALSE)),"",VLOOKUP($A55,Old_List_Price!$A$4:$BO$289,CU$2,FALSE))</f>
        <v/>
      </c>
      <c r="CV55" s="298" t="str">
        <f t="shared" si="22"/>
        <v/>
      </c>
      <c r="CW55" s="298" t="str">
        <f t="shared" si="23"/>
        <v/>
      </c>
      <c r="CX55" s="285" t="str">
        <f>IF(ISNA(VLOOKUP($A55,Old_List_Price!$A$4:$BO$289,CX$2,FALSE)),"",VLOOKUP($A55,Old_List_Price!$A$4:$BO$289,CX$2,FALSE))</f>
        <v/>
      </c>
      <c r="CY55" s="285" t="str">
        <f>IF(ISNA(VLOOKUP($A55,Old_List_Price!$A$4:$BO$289,CY$2,FALSE)),"",VLOOKUP($A55,Old_List_Price!$A$4:$BO$289,CY$2,FALSE))</f>
        <v/>
      </c>
      <c r="CZ55" s="285" t="str">
        <f>IF(ISNA(VLOOKUP($A55,Old_List_Price!$A$4:$BO$289,CZ$2,FALSE)),"",VLOOKUP($A55,Old_List_Price!$A$4:$BO$289,CZ$2,FALSE))</f>
        <v/>
      </c>
      <c r="DA55" s="287" t="str">
        <f t="shared" si="24"/>
        <v/>
      </c>
      <c r="DB55" s="333" t="str">
        <f t="shared" si="25"/>
        <v/>
      </c>
    </row>
    <row r="56" spans="1:106">
      <c r="A56" s="37" t="s">
        <v>334</v>
      </c>
      <c r="B56" s="37" t="s">
        <v>268</v>
      </c>
      <c r="C56" s="57">
        <f>VLOOKUP(LEFT($C$3,2)&amp;LEFT($A56,7),'CS8000-P14_Overview'!$B$58:$X$754,$C$2,FALSE)</f>
        <v>0.21149999999999999</v>
      </c>
      <c r="D56" s="58">
        <f>E56*(1-'CS8000-P14_Overview'!$B$3)</f>
        <v>0.30561749999999999</v>
      </c>
      <c r="E56" s="58">
        <f>VLOOKUP(LEFT($E$3,2)&amp;
LEFT($A56,7),'CS8000-P14_Overview'!$B$58:$X$754,$C$2,FALSE)</f>
        <v>0.35954999999999998</v>
      </c>
      <c r="F56" s="59">
        <f>VLOOKUP(LEFT($F$3,2)&amp;LEFT($A56,7),'CS8000-P14_Overview'!$B$58:$X$754,$F$2,FALSE)</f>
        <v>0.21149999999999999</v>
      </c>
      <c r="G56" s="59">
        <f>H56*(1-'CS8000-P14_Overview'!$B$3)</f>
        <v>0.30561749999999999</v>
      </c>
      <c r="H56" s="59">
        <f>VLOOKUP(LEFT($H$3,2)&amp;
LEFT($A56,7),'CS8000-P14_Overview'!$B$58:$X$754,$F$2,FALSE)</f>
        <v>0.35954999999999998</v>
      </c>
      <c r="I56" s="60">
        <f>VLOOKUP(LEFT($I$3,2)&amp;LEFT($A56,7),'CS8000-P14_Overview'!$B$58:$X$754,$I$2,FALSE)</f>
        <v>1.4332</v>
      </c>
      <c r="J56" s="60">
        <f>K56*(1-'CS8000-P14_Overview'!$B$3)</f>
        <v>2.192796</v>
      </c>
      <c r="K56" s="60">
        <f>VLOOKUP(LEFT($K$3,2)&amp;
LEFT($A56,7),'CS8000-P14_Overview'!$B$58:$X$754,$I$2,FALSE)</f>
        <v>2.5797600000000003</v>
      </c>
      <c r="L56" s="61">
        <f>VLOOKUP(LEFT($L$3,2)&amp;LEFT($A56,7),'CS8000-P14_Overview'!$B$58:$X$754,$L$2,FALSE)</f>
        <v>0.85809999999999997</v>
      </c>
      <c r="M56" s="61">
        <f>N56*(1-'CS8000-P14_Overview'!$B$3)</f>
        <v>1.3128929999999999</v>
      </c>
      <c r="N56" s="61">
        <f>VLOOKUP(LEFT($N$3,2)&amp;
LEFT($A56,7),'CS8000-P14_Overview'!$B$58:$X$754,$L$2,FALSE)</f>
        <v>1.5445799999999998</v>
      </c>
      <c r="O56" s="62">
        <f>VLOOKUP(LEFT($O$3,2)&amp;LEFT($A56,7),'CS8000-P14_Overview'!$B$58:$X$754,$O$2,FALSE)</f>
        <v>1.0051000000000001</v>
      </c>
      <c r="P56" s="62">
        <f>Q56*(1-'CS8000-P14_Overview'!$B$3)</f>
        <v>1.6232365000000002</v>
      </c>
      <c r="Q56" s="62">
        <f>VLOOKUP(LEFT($Q$3,2)&amp;
LEFT($A56,7),'CS8000-P14_Overview'!$B$58:$X$754,$O$2,FALSE)</f>
        <v>1.9096900000000003</v>
      </c>
      <c r="R56" s="63">
        <f>VLOOKUP(LEFT($R$3,2)&amp;LEFT($A56,7),'CS8000-P14_Overview'!$B$58:$X$754,$R$2,FALSE)</f>
        <v>1.0051000000000001</v>
      </c>
      <c r="S56" s="63">
        <f>T56*(1-'CS8000-P14_Overview'!$B$3)</f>
        <v>1.6232365000000002</v>
      </c>
      <c r="T56" s="63">
        <f>VLOOKUP(LEFT($T$3,2)&amp;
LEFT($A56,7),'CS8000-P14_Overview'!$B$58:$X$754,$R$2,FALSE)</f>
        <v>1.9096900000000003</v>
      </c>
      <c r="U56" s="59">
        <f>VLOOKUP(LEFT($U$3,2)&amp;LEFT($A56,7),'CS8000-P14_Overview'!$B$58:$X$754,$U$2,FALSE)</f>
        <v>1.6665000000000001</v>
      </c>
      <c r="V56" s="59">
        <f>W56*(1-'CS8000-P14_Overview'!$B$3)</f>
        <v>2.8330500000000001</v>
      </c>
      <c r="W56" s="44">
        <f>VLOOKUP(LEFT($W$3,2)&amp;
LEFT($A56,7),'CS8000-P14_Overview'!$B$58:$X$754,$U$2,FALSE)</f>
        <v>3.3330000000000002</v>
      </c>
      <c r="X56" s="33" t="s">
        <v>857</v>
      </c>
      <c r="Y56" s="57">
        <f>VLOOKUP(LEFT($Y$3,2)&amp;LEFT($A56,7),'CS8000-P14_Overview'!$B$58:$X$754,$Y$2,FALSE)</f>
        <v>3.3102</v>
      </c>
      <c r="Z56" s="58">
        <f>AA56*(1-'CS8000-P14_Overview'!$B$3)</f>
        <v>4.783239</v>
      </c>
      <c r="AA56" s="58">
        <f>VLOOKUP(LEFT($AA$3,2)&amp;
LEFT($A56,7),'CS8000-P14_Overview'!$B$58:$X$754,$Y$2,FALSE)</f>
        <v>5.6273400000000002</v>
      </c>
      <c r="AB56" s="59">
        <f>VLOOKUP(LEFT($AB$3,2)&amp;LEFT($A56,7),'CS8000-P14_Overview'!$B$58:$X$754,$AB$2,FALSE)</f>
        <v>3.3102</v>
      </c>
      <c r="AC56" s="59">
        <f>AD56*(1-'CS8000-P14_Overview'!$B$3)</f>
        <v>4.783239</v>
      </c>
      <c r="AD56" s="59">
        <f>VLOOKUP(LEFT($AD$3,2)&amp;
LEFT($A56,7),'CS8000-P14_Overview'!$B$58:$X$754,$AB$2,FALSE)</f>
        <v>5.6273400000000002</v>
      </c>
      <c r="AE56" s="60">
        <f>VLOOKUP(LEFT($AE$3,2)&amp;LEFT($A56,7),'CS8000-P14_Overview'!$B$58:$X$754,$AE$2,FALSE)</f>
        <v>4.5317999999999996</v>
      </c>
      <c r="AF56" s="60">
        <f>AG56*(1-'CS8000-P14_Overview'!$B$3)</f>
        <v>6.9336539999999998</v>
      </c>
      <c r="AG56" s="60">
        <f>VLOOKUP(LEFT($AG$3,2)&amp;
LEFT($A56,7),'CS8000-P14_Overview'!$B$58:$X$754,$AE$2,FALSE)</f>
        <v>8.1572399999999998</v>
      </c>
      <c r="AH56" s="61">
        <f>VLOOKUP(LEFT($AH$3,2)&amp;LEFT($A56,7),'CS8000-P14_Overview'!$B$58:$X$754,$AH$2,FALSE)</f>
        <v>3.9567000000000001</v>
      </c>
      <c r="AI56" s="61">
        <f>AJ56*(1-'CS8000-P14_Overview'!$B$3)</f>
        <v>6.0537510000000001</v>
      </c>
      <c r="AJ56" s="61">
        <f>VLOOKUP(LEFT($AJ$3,2)&amp;
LEFT($A56,7),'CS8000-P14_Overview'!$B$58:$X$754,$AH$2,FALSE)</f>
        <v>7.1220600000000003</v>
      </c>
      <c r="AK56" s="62">
        <f>VLOOKUP(LEFT($AK$3,2)&amp;LEFT($A56,7),'CS8000-P14_Overview'!$B$58:$X$754,$AK$2,FALSE)</f>
        <v>4.1036999999999999</v>
      </c>
      <c r="AL56" s="62">
        <f>AM56*(1-'CS8000-P14_Overview'!$B$3)</f>
        <v>6.6274754999999992</v>
      </c>
      <c r="AM56" s="62">
        <f>VLOOKUP(LEFT($AM$3,2)&amp;
LEFT($A56,7),'CS8000-P14_Overview'!$B$58:$X$754,$AK$2,FALSE)</f>
        <v>7.7970299999999995</v>
      </c>
      <c r="AN56" s="63">
        <f>VLOOKUP(LEFT($AN$3,2)&amp;LEFT($A56,7),'CS8000-P14_Overview'!$B$58:$X$754,$AN$2,FALSE)</f>
        <v>4.1036999999999999</v>
      </c>
      <c r="AO56" s="63">
        <f>AP56*(1-'CS8000-P14_Overview'!$B$3)</f>
        <v>6.6274754999999992</v>
      </c>
      <c r="AP56" s="63">
        <f>VLOOKUP(LEFT($AP$3,2)&amp;
LEFT($A56,7),'CS8000-P14_Overview'!$B$58:$X$754,$AN$2,FALSE)</f>
        <v>7.7970299999999995</v>
      </c>
      <c r="AQ56" s="59">
        <f>VLOOKUP(LEFT($AQ$3,2)&amp;LEFT($A56,7),'CS8000-P14_Overview'!$B$58:$X$754,$AQ$2,FALSE)</f>
        <v>4.7652000000000001</v>
      </c>
      <c r="AR56" s="59">
        <f>AS56*(1-'CS8000-P14_Overview'!$B$3)</f>
        <v>8.1008399999999998</v>
      </c>
      <c r="AS56" s="44">
        <f>VLOOKUP(LEFT($AS$3,2)&amp;
LEFT($A56,7),'CS8000-P14_Overview'!$B$58:$X$754,$AQ$2,FALSE)</f>
        <v>9.5304000000000002</v>
      </c>
      <c r="AU56" s="203">
        <f t="shared" si="82"/>
        <v>44.798400000000001</v>
      </c>
      <c r="AV56" s="211">
        <f t="shared" si="83"/>
        <v>64.733688000000001</v>
      </c>
      <c r="AW56" s="211">
        <f t="shared" si="84"/>
        <v>76.15728</v>
      </c>
      <c r="AX56" s="212">
        <f t="shared" si="84"/>
        <v>44.798400000000001</v>
      </c>
      <c r="AY56" s="212">
        <f t="shared" si="84"/>
        <v>64.733688000000001</v>
      </c>
      <c r="AZ56" s="212">
        <f t="shared" si="84"/>
        <v>76.15728</v>
      </c>
      <c r="BA56" s="213">
        <f t="shared" si="85"/>
        <v>88.778399999999991</v>
      </c>
      <c r="BB56" s="213">
        <f t="shared" si="86"/>
        <v>135.830952</v>
      </c>
      <c r="BC56" s="213">
        <f t="shared" si="87"/>
        <v>159.80112</v>
      </c>
      <c r="BD56" s="214">
        <f t="shared" si="88"/>
        <v>68.07480000000001</v>
      </c>
      <c r="BE56" s="214">
        <f t="shared" si="89"/>
        <v>104.15444400000001</v>
      </c>
      <c r="BF56" s="214">
        <f t="shared" si="90"/>
        <v>122.53464</v>
      </c>
      <c r="BG56" s="215">
        <f t="shared" si="91"/>
        <v>73.366799999999998</v>
      </c>
      <c r="BH56" s="215">
        <f t="shared" si="92"/>
        <v>118.487382</v>
      </c>
      <c r="BI56" s="215">
        <f t="shared" si="93"/>
        <v>139.39691999999999</v>
      </c>
      <c r="BJ56" s="216">
        <f t="shared" si="94"/>
        <v>73.366799999999998</v>
      </c>
      <c r="BK56" s="216">
        <f t="shared" si="95"/>
        <v>118.487382</v>
      </c>
      <c r="BL56" s="216">
        <f t="shared" si="96"/>
        <v>139.39691999999999</v>
      </c>
      <c r="BM56" s="212">
        <f t="shared" si="97"/>
        <v>97.178400000000011</v>
      </c>
      <c r="BN56" s="212">
        <f t="shared" si="98"/>
        <v>165.20328000000001</v>
      </c>
      <c r="BO56" s="202">
        <f t="shared" si="99"/>
        <v>194.35680000000002</v>
      </c>
      <c r="BQ56" s="274"/>
      <c r="BR56" s="275"/>
      <c r="BS56" s="276"/>
      <c r="BT56" s="282"/>
      <c r="BU56" s="282"/>
      <c r="BV56" s="282"/>
      <c r="BW56" s="284"/>
      <c r="BX56" s="284"/>
      <c r="BY56" s="285" t="str">
        <f>IF(ISNA(VLOOKUP($A56,Old_List_Price!$A$4:$BO$289,BY$2,FALSE)),"",VLOOKUP($A56,Old_List_Price!$A$4:$BO$289,BY$2,FALSE))</f>
        <v/>
      </c>
      <c r="BZ56" s="285" t="str">
        <f>IF(ISNA(VLOOKUP($A56,Old_List_Price!$A$4:$BO$289,BZ$2,FALSE)),"",VLOOKUP($A56,Old_List_Price!$A$4:$BO$289,BZ$2,FALSE))</f>
        <v/>
      </c>
      <c r="CA56" s="285" t="str">
        <f>IF(ISNA(VLOOKUP($A56,Old_List_Price!$A$4:$BO$289,CA$2,FALSE)),"",VLOOKUP($A56,Old_List_Price!$A$4:$BO$289,CA$2,FALSE))</f>
        <v/>
      </c>
      <c r="CB56" s="287" t="str">
        <f t="shared" si="38"/>
        <v/>
      </c>
      <c r="CC56" s="287" t="str">
        <f t="shared" si="39"/>
        <v/>
      </c>
      <c r="CD56" s="288" t="str">
        <f>IF(ISNA(VLOOKUP($A56,Old_List_Price!$A$4:$BO$289,CD$2,FALSE)),"",VLOOKUP($A56,Old_List_Price!$A$4:$BO$289,CD$2,FALSE))</f>
        <v/>
      </c>
      <c r="CE56" s="288" t="str">
        <f>IF(ISNA(VLOOKUP($A56,Old_List_Price!$A$4:$BO$289,CE$2,FALSE)),"",VLOOKUP($A56,Old_List_Price!$A$4:$BO$289,CE$2,FALSE))</f>
        <v/>
      </c>
      <c r="CF56" s="288" t="str">
        <f>IF(ISNA(VLOOKUP($A56,Old_List_Price!$A$4:$BO$289,CF$2,FALSE)),"",VLOOKUP($A56,Old_List_Price!$A$4:$BO$289,CF$2,FALSE))</f>
        <v/>
      </c>
      <c r="CG56" s="289" t="str">
        <f t="shared" si="6"/>
        <v/>
      </c>
      <c r="CH56" s="289" t="str">
        <f t="shared" si="7"/>
        <v/>
      </c>
      <c r="CI56" s="291" t="str">
        <f>IF(ISNA(VLOOKUP($A56,Old_List_Price!$A$4:$BO$289,CI$2,FALSE)),"",VLOOKUP($A56,Old_List_Price!$A$4:$BO$289,CI$2,FALSE))</f>
        <v/>
      </c>
      <c r="CJ56" s="291" t="str">
        <f>IF(ISNA(VLOOKUP($A56,Old_List_Price!$A$4:$BO$289,CJ$2,FALSE)),"",VLOOKUP($A56,Old_List_Price!$A$4:$BO$289,CJ$2,FALSE))</f>
        <v/>
      </c>
      <c r="CK56" s="291" t="str">
        <f>IF(ISNA(VLOOKUP($A56,Old_List_Price!$A$4:$BO$289,CK$2,FALSE)),"",VLOOKUP($A56,Old_List_Price!$A$4:$BO$289,CK$2,FALSE))</f>
        <v/>
      </c>
      <c r="CL56" s="292" t="str">
        <f t="shared" si="18"/>
        <v/>
      </c>
      <c r="CM56" s="292" t="str">
        <f t="shared" si="19"/>
        <v/>
      </c>
      <c r="CN56" s="294" t="str">
        <f>IF(ISNA(VLOOKUP($A56,Old_List_Price!$A$4:$BO$289,CN$2,FALSE)),"",VLOOKUP($A56,Old_List_Price!$A$4:$BO$289,CN$2,FALSE))</f>
        <v/>
      </c>
      <c r="CO56" s="294" t="str">
        <f>IF(ISNA(VLOOKUP($A56,Old_List_Price!$A$4:$BO$289,CO$2,FALSE)),"",VLOOKUP($A56,Old_List_Price!$A$4:$BO$289,CO$2,FALSE))</f>
        <v/>
      </c>
      <c r="CP56" s="294" t="str">
        <f>IF(ISNA(VLOOKUP($A56,Old_List_Price!$A$4:$BO$289,CP$2,FALSE)),"",VLOOKUP($A56,Old_List_Price!$A$4:$BO$289,CP$2,FALSE))</f>
        <v/>
      </c>
      <c r="CQ56" s="295" t="str">
        <f t="shared" si="20"/>
        <v/>
      </c>
      <c r="CR56" s="295" t="str">
        <f t="shared" si="21"/>
        <v/>
      </c>
      <c r="CS56" s="297" t="str">
        <f>IF(ISNA(VLOOKUP($A56,Old_List_Price!$A$4:$BO$289,CS$2,FALSE)),"",VLOOKUP($A56,Old_List_Price!$A$4:$BO$289,CS$2,FALSE))</f>
        <v/>
      </c>
      <c r="CT56" s="297" t="str">
        <f>IF(ISNA(VLOOKUP($A56,Old_List_Price!$A$4:$BO$289,CT$2,FALSE)),"",VLOOKUP($A56,Old_List_Price!$A$4:$BO$289,CT$2,FALSE))</f>
        <v/>
      </c>
      <c r="CU56" s="297" t="str">
        <f>IF(ISNA(VLOOKUP($A56,Old_List_Price!$A$4:$BO$289,CU$2,FALSE)),"",VLOOKUP($A56,Old_List_Price!$A$4:$BO$289,CU$2,FALSE))</f>
        <v/>
      </c>
      <c r="CV56" s="298" t="str">
        <f t="shared" si="22"/>
        <v/>
      </c>
      <c r="CW56" s="298" t="str">
        <f t="shared" si="23"/>
        <v/>
      </c>
      <c r="CX56" s="285" t="str">
        <f>IF(ISNA(VLOOKUP($A56,Old_List_Price!$A$4:$BO$289,CX$2,FALSE)),"",VLOOKUP($A56,Old_List_Price!$A$4:$BO$289,CX$2,FALSE))</f>
        <v/>
      </c>
      <c r="CY56" s="285" t="str">
        <f>IF(ISNA(VLOOKUP($A56,Old_List_Price!$A$4:$BO$289,CY$2,FALSE)),"",VLOOKUP($A56,Old_List_Price!$A$4:$BO$289,CY$2,FALSE))</f>
        <v/>
      </c>
      <c r="CZ56" s="285" t="str">
        <f>IF(ISNA(VLOOKUP($A56,Old_List_Price!$A$4:$BO$289,CZ$2,FALSE)),"",VLOOKUP($A56,Old_List_Price!$A$4:$BO$289,CZ$2,FALSE))</f>
        <v/>
      </c>
      <c r="DA56" s="287" t="str">
        <f t="shared" si="24"/>
        <v/>
      </c>
      <c r="DB56" s="333" t="str">
        <f t="shared" si="25"/>
        <v/>
      </c>
    </row>
    <row r="57" spans="1:106">
      <c r="A57" s="37" t="s">
        <v>335</v>
      </c>
      <c r="B57" s="37" t="s">
        <v>271</v>
      </c>
      <c r="C57" s="57">
        <f>VLOOKUP(LEFT($C$3,2)&amp;LEFT($A57,7),'CS8000-P14_Overview'!$B$58:$X$754,$C$2,FALSE)</f>
        <v>0.21149999999999999</v>
      </c>
      <c r="D57" s="58">
        <f>E57*(1-'CS8000-P14_Overview'!$B$3)</f>
        <v>0.30561749999999999</v>
      </c>
      <c r="E57" s="58">
        <f>VLOOKUP(LEFT($E$3,2)&amp;
LEFT($A57,7),'CS8000-P14_Overview'!$B$58:$X$754,$C$2,FALSE)</f>
        <v>0.35954999999999998</v>
      </c>
      <c r="F57" s="59">
        <f>VLOOKUP(LEFT($F$3,2)&amp;LEFT($A57,7),'CS8000-P14_Overview'!$B$58:$X$754,$F$2,FALSE)</f>
        <v>0.21149999999999999</v>
      </c>
      <c r="G57" s="59">
        <f>H57*(1-'CS8000-P14_Overview'!$B$3)</f>
        <v>0.30561749999999999</v>
      </c>
      <c r="H57" s="59">
        <f>VLOOKUP(LEFT($H$3,2)&amp;
LEFT($A57,7),'CS8000-P14_Overview'!$B$58:$X$754,$F$2,FALSE)</f>
        <v>0.35954999999999998</v>
      </c>
      <c r="I57" s="60">
        <f>VLOOKUP(LEFT($I$3,2)&amp;LEFT($A57,7),'CS8000-P14_Overview'!$B$58:$X$754,$I$2,FALSE)</f>
        <v>1.4332</v>
      </c>
      <c r="J57" s="60">
        <f>K57*(1-'CS8000-P14_Overview'!$B$3)</f>
        <v>2.192796</v>
      </c>
      <c r="K57" s="60">
        <f>VLOOKUP(LEFT($K$3,2)&amp;
LEFT($A57,7),'CS8000-P14_Overview'!$B$58:$X$754,$I$2,FALSE)</f>
        <v>2.5797600000000003</v>
      </c>
      <c r="L57" s="61">
        <f>VLOOKUP(LEFT($L$3,2)&amp;LEFT($A57,7),'CS8000-P14_Overview'!$B$58:$X$754,$L$2,FALSE)</f>
        <v>0.85809999999999997</v>
      </c>
      <c r="M57" s="61">
        <f>N57*(1-'CS8000-P14_Overview'!$B$3)</f>
        <v>1.3128929999999999</v>
      </c>
      <c r="N57" s="61">
        <f>VLOOKUP(LEFT($N$3,2)&amp;
LEFT($A57,7),'CS8000-P14_Overview'!$B$58:$X$754,$L$2,FALSE)</f>
        <v>1.5445799999999998</v>
      </c>
      <c r="O57" s="62">
        <f>VLOOKUP(LEFT($O$3,2)&amp;LEFT($A57,7),'CS8000-P14_Overview'!$B$58:$X$754,$O$2,FALSE)</f>
        <v>1.0051000000000001</v>
      </c>
      <c r="P57" s="62">
        <f>Q57*(1-'CS8000-P14_Overview'!$B$3)</f>
        <v>1.6232365000000002</v>
      </c>
      <c r="Q57" s="62">
        <f>VLOOKUP(LEFT($Q$3,2)&amp;
LEFT($A57,7),'CS8000-P14_Overview'!$B$58:$X$754,$O$2,FALSE)</f>
        <v>1.9096900000000003</v>
      </c>
      <c r="R57" s="63">
        <f>VLOOKUP(LEFT($R$3,2)&amp;LEFT($A57,7),'CS8000-P14_Overview'!$B$58:$X$754,$R$2,FALSE)</f>
        <v>1.0051000000000001</v>
      </c>
      <c r="S57" s="63">
        <f>T57*(1-'CS8000-P14_Overview'!$B$3)</f>
        <v>1.6232365000000002</v>
      </c>
      <c r="T57" s="63">
        <f>VLOOKUP(LEFT($T$3,2)&amp;
LEFT($A57,7),'CS8000-P14_Overview'!$B$58:$X$754,$R$2,FALSE)</f>
        <v>1.9096900000000003</v>
      </c>
      <c r="U57" s="59">
        <f>VLOOKUP(LEFT($U$3,2)&amp;LEFT($A57,7),'CS8000-P14_Overview'!$B$58:$X$754,$U$2,FALSE)</f>
        <v>1.6665000000000001</v>
      </c>
      <c r="V57" s="59">
        <f>W57*(1-'CS8000-P14_Overview'!$B$3)</f>
        <v>2.8330500000000001</v>
      </c>
      <c r="W57" s="44">
        <f>VLOOKUP(LEFT($W$3,2)&amp;
LEFT($A57,7),'CS8000-P14_Overview'!$B$58:$X$754,$U$2,FALSE)</f>
        <v>3.3330000000000002</v>
      </c>
      <c r="X57" s="33" t="s">
        <v>857</v>
      </c>
      <c r="Y57" s="57">
        <f>VLOOKUP(LEFT($Y$3,2)&amp;LEFT($A57,7),'CS8000-P14_Overview'!$B$58:$X$754,$Y$2,FALSE)</f>
        <v>3.3102</v>
      </c>
      <c r="Z57" s="58">
        <f>AA57*(1-'CS8000-P14_Overview'!$B$3)</f>
        <v>4.783239</v>
      </c>
      <c r="AA57" s="58">
        <f>VLOOKUP(LEFT($AA$3,2)&amp;
LEFT($A57,7),'CS8000-P14_Overview'!$B$58:$X$754,$Y$2,FALSE)</f>
        <v>5.6273400000000002</v>
      </c>
      <c r="AB57" s="59">
        <f>VLOOKUP(LEFT($AB$3,2)&amp;LEFT($A57,7),'CS8000-P14_Overview'!$B$58:$X$754,$AB$2,FALSE)</f>
        <v>3.3102</v>
      </c>
      <c r="AC57" s="59">
        <f>AD57*(1-'CS8000-P14_Overview'!$B$3)</f>
        <v>4.783239</v>
      </c>
      <c r="AD57" s="59">
        <f>VLOOKUP(LEFT($AD$3,2)&amp;
LEFT($A57,7),'CS8000-P14_Overview'!$B$58:$X$754,$AB$2,FALSE)</f>
        <v>5.6273400000000002</v>
      </c>
      <c r="AE57" s="60">
        <f>VLOOKUP(LEFT($AE$3,2)&amp;LEFT($A57,7),'CS8000-P14_Overview'!$B$58:$X$754,$AE$2,FALSE)</f>
        <v>4.5317999999999996</v>
      </c>
      <c r="AF57" s="60">
        <f>AG57*(1-'CS8000-P14_Overview'!$B$3)</f>
        <v>6.9336539999999998</v>
      </c>
      <c r="AG57" s="60">
        <f>VLOOKUP(LEFT($AG$3,2)&amp;
LEFT($A57,7),'CS8000-P14_Overview'!$B$58:$X$754,$AE$2,FALSE)</f>
        <v>8.1572399999999998</v>
      </c>
      <c r="AH57" s="61">
        <f>VLOOKUP(LEFT($AH$3,2)&amp;LEFT($A57,7),'CS8000-P14_Overview'!$B$58:$X$754,$AH$2,FALSE)</f>
        <v>3.9567000000000001</v>
      </c>
      <c r="AI57" s="61">
        <f>AJ57*(1-'CS8000-P14_Overview'!$B$3)</f>
        <v>6.0537510000000001</v>
      </c>
      <c r="AJ57" s="61">
        <f>VLOOKUP(LEFT($AJ$3,2)&amp;
LEFT($A57,7),'CS8000-P14_Overview'!$B$58:$X$754,$AH$2,FALSE)</f>
        <v>7.1220600000000003</v>
      </c>
      <c r="AK57" s="62">
        <f>VLOOKUP(LEFT($AK$3,2)&amp;LEFT($A57,7),'CS8000-P14_Overview'!$B$58:$X$754,$AK$2,FALSE)</f>
        <v>4.1036999999999999</v>
      </c>
      <c r="AL57" s="62">
        <f>AM57*(1-'CS8000-P14_Overview'!$B$3)</f>
        <v>6.6274754999999992</v>
      </c>
      <c r="AM57" s="62">
        <f>VLOOKUP(LEFT($AM$3,2)&amp;
LEFT($A57,7),'CS8000-P14_Overview'!$B$58:$X$754,$AK$2,FALSE)</f>
        <v>7.7970299999999995</v>
      </c>
      <c r="AN57" s="63">
        <f>VLOOKUP(LEFT($AN$3,2)&amp;LEFT($A57,7),'CS8000-P14_Overview'!$B$58:$X$754,$AN$2,FALSE)</f>
        <v>4.1036999999999999</v>
      </c>
      <c r="AO57" s="63">
        <f>AP57*(1-'CS8000-P14_Overview'!$B$3)</f>
        <v>6.6274754999999992</v>
      </c>
      <c r="AP57" s="63">
        <f>VLOOKUP(LEFT($AP$3,2)&amp;
LEFT($A57,7),'CS8000-P14_Overview'!$B$58:$X$754,$AN$2,FALSE)</f>
        <v>7.7970299999999995</v>
      </c>
      <c r="AQ57" s="59">
        <f>VLOOKUP(LEFT($AQ$3,2)&amp;LEFT($A57,7),'CS8000-P14_Overview'!$B$58:$X$754,$AQ$2,FALSE)</f>
        <v>4.7652000000000001</v>
      </c>
      <c r="AR57" s="59">
        <f>AS57*(1-'CS8000-P14_Overview'!$B$3)</f>
        <v>8.1008399999999998</v>
      </c>
      <c r="AS57" s="44">
        <f>VLOOKUP(LEFT($AS$3,2)&amp;
LEFT($A57,7),'CS8000-P14_Overview'!$B$58:$X$754,$AQ$2,FALSE)</f>
        <v>9.5304000000000002</v>
      </c>
      <c r="AU57" s="203">
        <f t="shared" si="82"/>
        <v>44.798400000000001</v>
      </c>
      <c r="AV57" s="211">
        <f t="shared" si="83"/>
        <v>64.733688000000001</v>
      </c>
      <c r="AW57" s="211">
        <f t="shared" si="84"/>
        <v>76.15728</v>
      </c>
      <c r="AX57" s="212">
        <f t="shared" si="84"/>
        <v>44.798400000000001</v>
      </c>
      <c r="AY57" s="212">
        <f t="shared" si="84"/>
        <v>64.733688000000001</v>
      </c>
      <c r="AZ57" s="212">
        <f t="shared" si="84"/>
        <v>76.15728</v>
      </c>
      <c r="BA57" s="213">
        <f t="shared" si="85"/>
        <v>88.778399999999991</v>
      </c>
      <c r="BB57" s="213">
        <f t="shared" si="86"/>
        <v>135.830952</v>
      </c>
      <c r="BC57" s="213">
        <f t="shared" si="87"/>
        <v>159.80112</v>
      </c>
      <c r="BD57" s="214">
        <f t="shared" si="88"/>
        <v>68.07480000000001</v>
      </c>
      <c r="BE57" s="214">
        <f t="shared" si="89"/>
        <v>104.15444400000001</v>
      </c>
      <c r="BF57" s="214">
        <f t="shared" si="90"/>
        <v>122.53464</v>
      </c>
      <c r="BG57" s="215">
        <f t="shared" si="91"/>
        <v>73.366799999999998</v>
      </c>
      <c r="BH57" s="215">
        <f t="shared" si="92"/>
        <v>118.487382</v>
      </c>
      <c r="BI57" s="215">
        <f t="shared" si="93"/>
        <v>139.39691999999999</v>
      </c>
      <c r="BJ57" s="216">
        <f t="shared" si="94"/>
        <v>73.366799999999998</v>
      </c>
      <c r="BK57" s="216">
        <f t="shared" si="95"/>
        <v>118.487382</v>
      </c>
      <c r="BL57" s="216">
        <f t="shared" si="96"/>
        <v>139.39691999999999</v>
      </c>
      <c r="BM57" s="212">
        <f t="shared" si="97"/>
        <v>97.178400000000011</v>
      </c>
      <c r="BN57" s="212">
        <f t="shared" si="98"/>
        <v>165.20328000000001</v>
      </c>
      <c r="BO57" s="202">
        <f t="shared" si="99"/>
        <v>194.35680000000002</v>
      </c>
      <c r="BQ57" s="274"/>
      <c r="BR57" s="275"/>
      <c r="BS57" s="276"/>
      <c r="BT57" s="282"/>
      <c r="BU57" s="282"/>
      <c r="BV57" s="282"/>
      <c r="BW57" s="284"/>
      <c r="BX57" s="284"/>
      <c r="BY57" s="285" t="str">
        <f>IF(ISNA(VLOOKUP($A57,Old_List_Price!$A$4:$BO$289,BY$2,FALSE)),"",VLOOKUP($A57,Old_List_Price!$A$4:$BO$289,BY$2,FALSE))</f>
        <v/>
      </c>
      <c r="BZ57" s="285" t="str">
        <f>IF(ISNA(VLOOKUP($A57,Old_List_Price!$A$4:$BO$289,BZ$2,FALSE)),"",VLOOKUP($A57,Old_List_Price!$A$4:$BO$289,BZ$2,FALSE))</f>
        <v/>
      </c>
      <c r="CA57" s="285" t="str">
        <f>IF(ISNA(VLOOKUP($A57,Old_List_Price!$A$4:$BO$289,CA$2,FALSE)),"",VLOOKUP($A57,Old_List_Price!$A$4:$BO$289,CA$2,FALSE))</f>
        <v/>
      </c>
      <c r="CB57" s="287" t="str">
        <f t="shared" si="38"/>
        <v/>
      </c>
      <c r="CC57" s="287" t="str">
        <f t="shared" si="39"/>
        <v/>
      </c>
      <c r="CD57" s="288" t="str">
        <f>IF(ISNA(VLOOKUP($A57,Old_List_Price!$A$4:$BO$289,CD$2,FALSE)),"",VLOOKUP($A57,Old_List_Price!$A$4:$BO$289,CD$2,FALSE))</f>
        <v/>
      </c>
      <c r="CE57" s="288" t="str">
        <f>IF(ISNA(VLOOKUP($A57,Old_List_Price!$A$4:$BO$289,CE$2,FALSE)),"",VLOOKUP($A57,Old_List_Price!$A$4:$BO$289,CE$2,FALSE))</f>
        <v/>
      </c>
      <c r="CF57" s="288" t="str">
        <f>IF(ISNA(VLOOKUP($A57,Old_List_Price!$A$4:$BO$289,CF$2,FALSE)),"",VLOOKUP($A57,Old_List_Price!$A$4:$BO$289,CF$2,FALSE))</f>
        <v/>
      </c>
      <c r="CG57" s="289" t="str">
        <f t="shared" si="6"/>
        <v/>
      </c>
      <c r="CH57" s="289" t="str">
        <f t="shared" si="7"/>
        <v/>
      </c>
      <c r="CI57" s="291" t="str">
        <f>IF(ISNA(VLOOKUP($A57,Old_List_Price!$A$4:$BO$289,CI$2,FALSE)),"",VLOOKUP($A57,Old_List_Price!$A$4:$BO$289,CI$2,FALSE))</f>
        <v/>
      </c>
      <c r="CJ57" s="291" t="str">
        <f>IF(ISNA(VLOOKUP($A57,Old_List_Price!$A$4:$BO$289,CJ$2,FALSE)),"",VLOOKUP($A57,Old_List_Price!$A$4:$BO$289,CJ$2,FALSE))</f>
        <v/>
      </c>
      <c r="CK57" s="291" t="str">
        <f>IF(ISNA(VLOOKUP($A57,Old_List_Price!$A$4:$BO$289,CK$2,FALSE)),"",VLOOKUP($A57,Old_List_Price!$A$4:$BO$289,CK$2,FALSE))</f>
        <v/>
      </c>
      <c r="CL57" s="292" t="str">
        <f t="shared" si="18"/>
        <v/>
      </c>
      <c r="CM57" s="292" t="str">
        <f t="shared" si="19"/>
        <v/>
      </c>
      <c r="CN57" s="294" t="str">
        <f>IF(ISNA(VLOOKUP($A57,Old_List_Price!$A$4:$BO$289,CN$2,FALSE)),"",VLOOKUP($A57,Old_List_Price!$A$4:$BO$289,CN$2,FALSE))</f>
        <v/>
      </c>
      <c r="CO57" s="294" t="str">
        <f>IF(ISNA(VLOOKUP($A57,Old_List_Price!$A$4:$BO$289,CO$2,FALSE)),"",VLOOKUP($A57,Old_List_Price!$A$4:$BO$289,CO$2,FALSE))</f>
        <v/>
      </c>
      <c r="CP57" s="294" t="str">
        <f>IF(ISNA(VLOOKUP($A57,Old_List_Price!$A$4:$BO$289,CP$2,FALSE)),"",VLOOKUP($A57,Old_List_Price!$A$4:$BO$289,CP$2,FALSE))</f>
        <v/>
      </c>
      <c r="CQ57" s="295" t="str">
        <f t="shared" si="20"/>
        <v/>
      </c>
      <c r="CR57" s="295" t="str">
        <f t="shared" si="21"/>
        <v/>
      </c>
      <c r="CS57" s="297" t="str">
        <f>IF(ISNA(VLOOKUP($A57,Old_List_Price!$A$4:$BO$289,CS$2,FALSE)),"",VLOOKUP($A57,Old_List_Price!$A$4:$BO$289,CS$2,FALSE))</f>
        <v/>
      </c>
      <c r="CT57" s="297" t="str">
        <f>IF(ISNA(VLOOKUP($A57,Old_List_Price!$A$4:$BO$289,CT$2,FALSE)),"",VLOOKUP($A57,Old_List_Price!$A$4:$BO$289,CT$2,FALSE))</f>
        <v/>
      </c>
      <c r="CU57" s="297" t="str">
        <f>IF(ISNA(VLOOKUP($A57,Old_List_Price!$A$4:$BO$289,CU$2,FALSE)),"",VLOOKUP($A57,Old_List_Price!$A$4:$BO$289,CU$2,FALSE))</f>
        <v/>
      </c>
      <c r="CV57" s="298" t="str">
        <f t="shared" si="22"/>
        <v/>
      </c>
      <c r="CW57" s="298" t="str">
        <f t="shared" si="23"/>
        <v/>
      </c>
      <c r="CX57" s="285" t="str">
        <f>IF(ISNA(VLOOKUP($A57,Old_List_Price!$A$4:$BO$289,CX$2,FALSE)),"",VLOOKUP($A57,Old_List_Price!$A$4:$BO$289,CX$2,FALSE))</f>
        <v/>
      </c>
      <c r="CY57" s="285" t="str">
        <f>IF(ISNA(VLOOKUP($A57,Old_List_Price!$A$4:$BO$289,CY$2,FALSE)),"",VLOOKUP($A57,Old_List_Price!$A$4:$BO$289,CY$2,FALSE))</f>
        <v/>
      </c>
      <c r="CZ57" s="285" t="str">
        <f>IF(ISNA(VLOOKUP($A57,Old_List_Price!$A$4:$BO$289,CZ$2,FALSE)),"",VLOOKUP($A57,Old_List_Price!$A$4:$BO$289,CZ$2,FALSE))</f>
        <v/>
      </c>
      <c r="DA57" s="287" t="str">
        <f t="shared" si="24"/>
        <v/>
      </c>
      <c r="DB57" s="333" t="str">
        <f t="shared" si="25"/>
        <v/>
      </c>
    </row>
    <row r="58" spans="1:106">
      <c r="A58" s="37" t="s">
        <v>336</v>
      </c>
      <c r="B58" s="37" t="s">
        <v>273</v>
      </c>
      <c r="C58" s="57">
        <f>VLOOKUP(LEFT($C$3,2)&amp;LEFT($A58,7),'CS8000-P14_Overview'!$B$58:$X$754,$C$2,FALSE)</f>
        <v>0.21149999999999999</v>
      </c>
      <c r="D58" s="58">
        <f>E58*(1-'CS8000-P14_Overview'!$B$3)</f>
        <v>0.30561749999999999</v>
      </c>
      <c r="E58" s="58">
        <f>VLOOKUP(LEFT($E$3,2)&amp;
LEFT($A58,7),'CS8000-P14_Overview'!$B$58:$X$754,$C$2,FALSE)</f>
        <v>0.35954999999999998</v>
      </c>
      <c r="F58" s="59">
        <f>VLOOKUP(LEFT($F$3,2)&amp;LEFT($A58,7),'CS8000-P14_Overview'!$B$58:$X$754,$F$2,FALSE)</f>
        <v>0.21149999999999999</v>
      </c>
      <c r="G58" s="59">
        <f>H58*(1-'CS8000-P14_Overview'!$B$3)</f>
        <v>0.30561749999999999</v>
      </c>
      <c r="H58" s="59">
        <f>VLOOKUP(LEFT($H$3,2)&amp;
LEFT($A58,7),'CS8000-P14_Overview'!$B$58:$X$754,$F$2,FALSE)</f>
        <v>0.35954999999999998</v>
      </c>
      <c r="I58" s="60">
        <f>VLOOKUP(LEFT($I$3,2)&amp;LEFT($A58,7),'CS8000-P14_Overview'!$B$58:$X$754,$I$2,FALSE)</f>
        <v>1.4332</v>
      </c>
      <c r="J58" s="60">
        <f>K58*(1-'CS8000-P14_Overview'!$B$3)</f>
        <v>2.192796</v>
      </c>
      <c r="K58" s="60">
        <f>VLOOKUP(LEFT($K$3,2)&amp;
LEFT($A58,7),'CS8000-P14_Overview'!$B$58:$X$754,$I$2,FALSE)</f>
        <v>2.5797600000000003</v>
      </c>
      <c r="L58" s="61">
        <f>VLOOKUP(LEFT($L$3,2)&amp;LEFT($A58,7),'CS8000-P14_Overview'!$B$58:$X$754,$L$2,FALSE)</f>
        <v>0.85809999999999997</v>
      </c>
      <c r="M58" s="61">
        <f>N58*(1-'CS8000-P14_Overview'!$B$3)</f>
        <v>1.3128929999999999</v>
      </c>
      <c r="N58" s="61">
        <f>VLOOKUP(LEFT($N$3,2)&amp;
LEFT($A58,7),'CS8000-P14_Overview'!$B$58:$X$754,$L$2,FALSE)</f>
        <v>1.5445799999999998</v>
      </c>
      <c r="O58" s="62">
        <f>VLOOKUP(LEFT($O$3,2)&amp;LEFT($A58,7),'CS8000-P14_Overview'!$B$58:$X$754,$O$2,FALSE)</f>
        <v>1.0051000000000001</v>
      </c>
      <c r="P58" s="62">
        <f>Q58*(1-'CS8000-P14_Overview'!$B$3)</f>
        <v>1.6232365000000002</v>
      </c>
      <c r="Q58" s="62">
        <f>VLOOKUP(LEFT($Q$3,2)&amp;
LEFT($A58,7),'CS8000-P14_Overview'!$B$58:$X$754,$O$2,FALSE)</f>
        <v>1.9096900000000003</v>
      </c>
      <c r="R58" s="63">
        <f>VLOOKUP(LEFT($R$3,2)&amp;LEFT($A58,7),'CS8000-P14_Overview'!$B$58:$X$754,$R$2,FALSE)</f>
        <v>1.0051000000000001</v>
      </c>
      <c r="S58" s="63">
        <f>T58*(1-'CS8000-P14_Overview'!$B$3)</f>
        <v>1.6232365000000002</v>
      </c>
      <c r="T58" s="63">
        <f>VLOOKUP(LEFT($T$3,2)&amp;
LEFT($A58,7),'CS8000-P14_Overview'!$B$58:$X$754,$R$2,FALSE)</f>
        <v>1.9096900000000003</v>
      </c>
      <c r="U58" s="59">
        <f>VLOOKUP(LEFT($U$3,2)&amp;LEFT($A58,7),'CS8000-P14_Overview'!$B$58:$X$754,$U$2,FALSE)</f>
        <v>1.6665000000000001</v>
      </c>
      <c r="V58" s="59">
        <f>W58*(1-'CS8000-P14_Overview'!$B$3)</f>
        <v>2.8330500000000001</v>
      </c>
      <c r="W58" s="44">
        <f>VLOOKUP(LEFT($W$3,2)&amp;
LEFT($A58,7),'CS8000-P14_Overview'!$B$58:$X$754,$U$2,FALSE)</f>
        <v>3.3330000000000002</v>
      </c>
      <c r="X58" s="33" t="s">
        <v>857</v>
      </c>
      <c r="Y58" s="57">
        <f>VLOOKUP(LEFT($Y$3,2)&amp;LEFT($A58,7),'CS8000-P14_Overview'!$B$58:$X$754,$Y$2,FALSE)</f>
        <v>3.3102</v>
      </c>
      <c r="Z58" s="58">
        <f>AA58*(1-'CS8000-P14_Overview'!$B$3)</f>
        <v>4.783239</v>
      </c>
      <c r="AA58" s="58">
        <f>VLOOKUP(LEFT($AA$3,2)&amp;
LEFT($A58,7),'CS8000-P14_Overview'!$B$58:$X$754,$Y$2,FALSE)</f>
        <v>5.6273400000000002</v>
      </c>
      <c r="AB58" s="59">
        <f>VLOOKUP(LEFT($AB$3,2)&amp;LEFT($A58,7),'CS8000-P14_Overview'!$B$58:$X$754,$AB$2,FALSE)</f>
        <v>3.3102</v>
      </c>
      <c r="AC58" s="59">
        <f>AD58*(1-'CS8000-P14_Overview'!$B$3)</f>
        <v>4.783239</v>
      </c>
      <c r="AD58" s="59">
        <f>VLOOKUP(LEFT($AD$3,2)&amp;
LEFT($A58,7),'CS8000-P14_Overview'!$B$58:$X$754,$AB$2,FALSE)</f>
        <v>5.6273400000000002</v>
      </c>
      <c r="AE58" s="60">
        <f>VLOOKUP(LEFT($AE$3,2)&amp;LEFT($A58,7),'CS8000-P14_Overview'!$B$58:$X$754,$AE$2,FALSE)</f>
        <v>4.5317999999999996</v>
      </c>
      <c r="AF58" s="60">
        <f>AG58*(1-'CS8000-P14_Overview'!$B$3)</f>
        <v>6.9336539999999998</v>
      </c>
      <c r="AG58" s="60">
        <f>VLOOKUP(LEFT($AG$3,2)&amp;
LEFT($A58,7),'CS8000-P14_Overview'!$B$58:$X$754,$AE$2,FALSE)</f>
        <v>8.1572399999999998</v>
      </c>
      <c r="AH58" s="61">
        <f>VLOOKUP(LEFT($AH$3,2)&amp;LEFT($A58,7),'CS8000-P14_Overview'!$B$58:$X$754,$AH$2,FALSE)</f>
        <v>3.9567000000000001</v>
      </c>
      <c r="AI58" s="61">
        <f>AJ58*(1-'CS8000-P14_Overview'!$B$3)</f>
        <v>6.0537510000000001</v>
      </c>
      <c r="AJ58" s="61">
        <f>VLOOKUP(LEFT($AJ$3,2)&amp;
LEFT($A58,7),'CS8000-P14_Overview'!$B$58:$X$754,$AH$2,FALSE)</f>
        <v>7.1220600000000003</v>
      </c>
      <c r="AK58" s="62">
        <f>VLOOKUP(LEFT($AK$3,2)&amp;LEFT($A58,7),'CS8000-P14_Overview'!$B$58:$X$754,$AK$2,FALSE)</f>
        <v>4.1036999999999999</v>
      </c>
      <c r="AL58" s="62">
        <f>AM58*(1-'CS8000-P14_Overview'!$B$3)</f>
        <v>6.6274754999999992</v>
      </c>
      <c r="AM58" s="62">
        <f>VLOOKUP(LEFT($AM$3,2)&amp;
LEFT($A58,7),'CS8000-P14_Overview'!$B$58:$X$754,$AK$2,FALSE)</f>
        <v>7.7970299999999995</v>
      </c>
      <c r="AN58" s="63">
        <f>VLOOKUP(LEFT($AN$3,2)&amp;LEFT($A58,7),'CS8000-P14_Overview'!$B$58:$X$754,$AN$2,FALSE)</f>
        <v>4.1036999999999999</v>
      </c>
      <c r="AO58" s="63">
        <f>AP58*(1-'CS8000-P14_Overview'!$B$3)</f>
        <v>6.6274754999999992</v>
      </c>
      <c r="AP58" s="63">
        <f>VLOOKUP(LEFT($AP$3,2)&amp;
LEFT($A58,7),'CS8000-P14_Overview'!$B$58:$X$754,$AN$2,FALSE)</f>
        <v>7.7970299999999995</v>
      </c>
      <c r="AQ58" s="59">
        <f>VLOOKUP(LEFT($AQ$3,2)&amp;LEFT($A58,7),'CS8000-P14_Overview'!$B$58:$X$754,$AQ$2,FALSE)</f>
        <v>4.7652000000000001</v>
      </c>
      <c r="AR58" s="59">
        <f>AS58*(1-'CS8000-P14_Overview'!$B$3)</f>
        <v>8.1008399999999998</v>
      </c>
      <c r="AS58" s="44">
        <f>VLOOKUP(LEFT($AS$3,2)&amp;
LEFT($A58,7),'CS8000-P14_Overview'!$B$58:$X$754,$AQ$2,FALSE)</f>
        <v>9.5304000000000002</v>
      </c>
      <c r="AU58" s="203">
        <f t="shared" si="82"/>
        <v>44.798400000000001</v>
      </c>
      <c r="AV58" s="211">
        <f t="shared" si="83"/>
        <v>64.733688000000001</v>
      </c>
      <c r="AW58" s="211">
        <f t="shared" si="84"/>
        <v>76.15728</v>
      </c>
      <c r="AX58" s="212">
        <f t="shared" si="84"/>
        <v>44.798400000000001</v>
      </c>
      <c r="AY58" s="212">
        <f t="shared" si="84"/>
        <v>64.733688000000001</v>
      </c>
      <c r="AZ58" s="212">
        <f t="shared" si="84"/>
        <v>76.15728</v>
      </c>
      <c r="BA58" s="213">
        <f t="shared" si="85"/>
        <v>88.778399999999991</v>
      </c>
      <c r="BB58" s="213">
        <f t="shared" si="86"/>
        <v>135.830952</v>
      </c>
      <c r="BC58" s="213">
        <f t="shared" si="87"/>
        <v>159.80112</v>
      </c>
      <c r="BD58" s="214">
        <f t="shared" si="88"/>
        <v>68.07480000000001</v>
      </c>
      <c r="BE58" s="214">
        <f t="shared" si="89"/>
        <v>104.15444400000001</v>
      </c>
      <c r="BF58" s="214">
        <f t="shared" si="90"/>
        <v>122.53464</v>
      </c>
      <c r="BG58" s="215">
        <f t="shared" si="91"/>
        <v>73.366799999999998</v>
      </c>
      <c r="BH58" s="215">
        <f t="shared" si="92"/>
        <v>118.487382</v>
      </c>
      <c r="BI58" s="215">
        <f t="shared" si="93"/>
        <v>139.39691999999999</v>
      </c>
      <c r="BJ58" s="216">
        <f t="shared" si="94"/>
        <v>73.366799999999998</v>
      </c>
      <c r="BK58" s="216">
        <f t="shared" si="95"/>
        <v>118.487382</v>
      </c>
      <c r="BL58" s="216">
        <f t="shared" si="96"/>
        <v>139.39691999999999</v>
      </c>
      <c r="BM58" s="212">
        <f t="shared" si="97"/>
        <v>97.178400000000011</v>
      </c>
      <c r="BN58" s="212">
        <f t="shared" si="98"/>
        <v>165.20328000000001</v>
      </c>
      <c r="BO58" s="202">
        <f t="shared" si="99"/>
        <v>194.35680000000002</v>
      </c>
      <c r="BQ58" s="274"/>
      <c r="BR58" s="275"/>
      <c r="BS58" s="276"/>
      <c r="BT58" s="282"/>
      <c r="BU58" s="282"/>
      <c r="BV58" s="282"/>
      <c r="BW58" s="284"/>
      <c r="BX58" s="284"/>
      <c r="BY58" s="285" t="str">
        <f>IF(ISNA(VLOOKUP($A58,Old_List_Price!$A$4:$BO$289,BY$2,FALSE)),"",VLOOKUP($A58,Old_List_Price!$A$4:$BO$289,BY$2,FALSE))</f>
        <v/>
      </c>
      <c r="BZ58" s="285" t="str">
        <f>IF(ISNA(VLOOKUP($A58,Old_List_Price!$A$4:$BO$289,BZ$2,FALSE)),"",VLOOKUP($A58,Old_List_Price!$A$4:$BO$289,BZ$2,FALSE))</f>
        <v/>
      </c>
      <c r="CA58" s="285" t="str">
        <f>IF(ISNA(VLOOKUP($A58,Old_List_Price!$A$4:$BO$289,CA$2,FALSE)),"",VLOOKUP($A58,Old_List_Price!$A$4:$BO$289,CA$2,FALSE))</f>
        <v/>
      </c>
      <c r="CB58" s="287" t="str">
        <f t="shared" si="38"/>
        <v/>
      </c>
      <c r="CC58" s="287" t="str">
        <f t="shared" si="39"/>
        <v/>
      </c>
      <c r="CD58" s="288" t="str">
        <f>IF(ISNA(VLOOKUP($A58,Old_List_Price!$A$4:$BO$289,CD$2,FALSE)),"",VLOOKUP($A58,Old_List_Price!$A$4:$BO$289,CD$2,FALSE))</f>
        <v/>
      </c>
      <c r="CE58" s="288" t="str">
        <f>IF(ISNA(VLOOKUP($A58,Old_List_Price!$A$4:$BO$289,CE$2,FALSE)),"",VLOOKUP($A58,Old_List_Price!$A$4:$BO$289,CE$2,FALSE))</f>
        <v/>
      </c>
      <c r="CF58" s="288" t="str">
        <f>IF(ISNA(VLOOKUP($A58,Old_List_Price!$A$4:$BO$289,CF$2,FALSE)),"",VLOOKUP($A58,Old_List_Price!$A$4:$BO$289,CF$2,FALSE))</f>
        <v/>
      </c>
      <c r="CG58" s="289" t="str">
        <f t="shared" si="6"/>
        <v/>
      </c>
      <c r="CH58" s="289" t="str">
        <f t="shared" si="7"/>
        <v/>
      </c>
      <c r="CI58" s="291" t="str">
        <f>IF(ISNA(VLOOKUP($A58,Old_List_Price!$A$4:$BO$289,CI$2,FALSE)),"",VLOOKUP($A58,Old_List_Price!$A$4:$BO$289,CI$2,FALSE))</f>
        <v/>
      </c>
      <c r="CJ58" s="291" t="str">
        <f>IF(ISNA(VLOOKUP($A58,Old_List_Price!$A$4:$BO$289,CJ$2,FALSE)),"",VLOOKUP($A58,Old_List_Price!$A$4:$BO$289,CJ$2,FALSE))</f>
        <v/>
      </c>
      <c r="CK58" s="291" t="str">
        <f>IF(ISNA(VLOOKUP($A58,Old_List_Price!$A$4:$BO$289,CK$2,FALSE)),"",VLOOKUP($A58,Old_List_Price!$A$4:$BO$289,CK$2,FALSE))</f>
        <v/>
      </c>
      <c r="CL58" s="292" t="str">
        <f t="shared" si="18"/>
        <v/>
      </c>
      <c r="CM58" s="292" t="str">
        <f t="shared" si="19"/>
        <v/>
      </c>
      <c r="CN58" s="294" t="str">
        <f>IF(ISNA(VLOOKUP($A58,Old_List_Price!$A$4:$BO$289,CN$2,FALSE)),"",VLOOKUP($A58,Old_List_Price!$A$4:$BO$289,CN$2,FALSE))</f>
        <v/>
      </c>
      <c r="CO58" s="294" t="str">
        <f>IF(ISNA(VLOOKUP($A58,Old_List_Price!$A$4:$BO$289,CO$2,FALSE)),"",VLOOKUP($A58,Old_List_Price!$A$4:$BO$289,CO$2,FALSE))</f>
        <v/>
      </c>
      <c r="CP58" s="294" t="str">
        <f>IF(ISNA(VLOOKUP($A58,Old_List_Price!$A$4:$BO$289,CP$2,FALSE)),"",VLOOKUP($A58,Old_List_Price!$A$4:$BO$289,CP$2,FALSE))</f>
        <v/>
      </c>
      <c r="CQ58" s="295" t="str">
        <f t="shared" si="20"/>
        <v/>
      </c>
      <c r="CR58" s="295" t="str">
        <f t="shared" si="21"/>
        <v/>
      </c>
      <c r="CS58" s="297" t="str">
        <f>IF(ISNA(VLOOKUP($A58,Old_List_Price!$A$4:$BO$289,CS$2,FALSE)),"",VLOOKUP($A58,Old_List_Price!$A$4:$BO$289,CS$2,FALSE))</f>
        <v/>
      </c>
      <c r="CT58" s="297" t="str">
        <f>IF(ISNA(VLOOKUP($A58,Old_List_Price!$A$4:$BO$289,CT$2,FALSE)),"",VLOOKUP($A58,Old_List_Price!$A$4:$BO$289,CT$2,FALSE))</f>
        <v/>
      </c>
      <c r="CU58" s="297" t="str">
        <f>IF(ISNA(VLOOKUP($A58,Old_List_Price!$A$4:$BO$289,CU$2,FALSE)),"",VLOOKUP($A58,Old_List_Price!$A$4:$BO$289,CU$2,FALSE))</f>
        <v/>
      </c>
      <c r="CV58" s="298" t="str">
        <f t="shared" si="22"/>
        <v/>
      </c>
      <c r="CW58" s="298" t="str">
        <f t="shared" si="23"/>
        <v/>
      </c>
      <c r="CX58" s="285" t="str">
        <f>IF(ISNA(VLOOKUP($A58,Old_List_Price!$A$4:$BO$289,CX$2,FALSE)),"",VLOOKUP($A58,Old_List_Price!$A$4:$BO$289,CX$2,FALSE))</f>
        <v/>
      </c>
      <c r="CY58" s="285" t="str">
        <f>IF(ISNA(VLOOKUP($A58,Old_List_Price!$A$4:$BO$289,CY$2,FALSE)),"",VLOOKUP($A58,Old_List_Price!$A$4:$BO$289,CY$2,FALSE))</f>
        <v/>
      </c>
      <c r="CZ58" s="285" t="str">
        <f>IF(ISNA(VLOOKUP($A58,Old_List_Price!$A$4:$BO$289,CZ$2,FALSE)),"",VLOOKUP($A58,Old_List_Price!$A$4:$BO$289,CZ$2,FALSE))</f>
        <v/>
      </c>
      <c r="DA58" s="287" t="str">
        <f t="shared" si="24"/>
        <v/>
      </c>
      <c r="DB58" s="333" t="str">
        <f t="shared" si="25"/>
        <v/>
      </c>
    </row>
    <row r="59" spans="1:106">
      <c r="A59" s="37" t="s">
        <v>337</v>
      </c>
      <c r="B59" s="37" t="s">
        <v>275</v>
      </c>
      <c r="C59" s="57">
        <f>VLOOKUP(LEFT($C$3,2)&amp;LEFT($A59,7),'CS8000-P14_Overview'!$B$58:$X$754,$C$2,FALSE)</f>
        <v>0.21149999999999999</v>
      </c>
      <c r="D59" s="58">
        <f>E59*(1-'CS8000-P14_Overview'!$B$3)</f>
        <v>0.30561749999999999</v>
      </c>
      <c r="E59" s="58">
        <f>VLOOKUP(LEFT($E$3,2)&amp;
LEFT($A59,7),'CS8000-P14_Overview'!$B$58:$X$754,$C$2,FALSE)</f>
        <v>0.35954999999999998</v>
      </c>
      <c r="F59" s="59">
        <f>VLOOKUP(LEFT($F$3,2)&amp;LEFT($A59,7),'CS8000-P14_Overview'!$B$58:$X$754,$F$2,FALSE)</f>
        <v>0.21149999999999999</v>
      </c>
      <c r="G59" s="59">
        <f>H59*(1-'CS8000-P14_Overview'!$B$3)</f>
        <v>0.30561749999999999</v>
      </c>
      <c r="H59" s="59">
        <f>VLOOKUP(LEFT($H$3,2)&amp;
LEFT($A59,7),'CS8000-P14_Overview'!$B$58:$X$754,$F$2,FALSE)</f>
        <v>0.35954999999999998</v>
      </c>
      <c r="I59" s="60">
        <f>VLOOKUP(LEFT($I$3,2)&amp;LEFT($A59,7),'CS8000-P14_Overview'!$B$58:$X$754,$I$2,FALSE)</f>
        <v>1.4332</v>
      </c>
      <c r="J59" s="60">
        <f>K59*(1-'CS8000-P14_Overview'!$B$3)</f>
        <v>2.192796</v>
      </c>
      <c r="K59" s="60">
        <f>VLOOKUP(LEFT($K$3,2)&amp;
LEFT($A59,7),'CS8000-P14_Overview'!$B$58:$X$754,$I$2,FALSE)</f>
        <v>2.5797600000000003</v>
      </c>
      <c r="L59" s="61">
        <f>VLOOKUP(LEFT($L$3,2)&amp;LEFT($A59,7),'CS8000-P14_Overview'!$B$58:$X$754,$L$2,FALSE)</f>
        <v>0.85809999999999997</v>
      </c>
      <c r="M59" s="61">
        <f>N59*(1-'CS8000-P14_Overview'!$B$3)</f>
        <v>1.3128929999999999</v>
      </c>
      <c r="N59" s="61">
        <f>VLOOKUP(LEFT($N$3,2)&amp;
LEFT($A59,7),'CS8000-P14_Overview'!$B$58:$X$754,$L$2,FALSE)</f>
        <v>1.5445799999999998</v>
      </c>
      <c r="O59" s="62">
        <f>VLOOKUP(LEFT($O$3,2)&amp;LEFT($A59,7),'CS8000-P14_Overview'!$B$58:$X$754,$O$2,FALSE)</f>
        <v>1.0051000000000001</v>
      </c>
      <c r="P59" s="62">
        <f>Q59*(1-'CS8000-P14_Overview'!$B$3)</f>
        <v>1.6232365000000002</v>
      </c>
      <c r="Q59" s="62">
        <f>VLOOKUP(LEFT($Q$3,2)&amp;
LEFT($A59,7),'CS8000-P14_Overview'!$B$58:$X$754,$O$2,FALSE)</f>
        <v>1.9096900000000003</v>
      </c>
      <c r="R59" s="63">
        <f>VLOOKUP(LEFT($R$3,2)&amp;LEFT($A59,7),'CS8000-P14_Overview'!$B$58:$X$754,$R$2,FALSE)</f>
        <v>1.0051000000000001</v>
      </c>
      <c r="S59" s="63">
        <f>T59*(1-'CS8000-P14_Overview'!$B$3)</f>
        <v>1.6232365000000002</v>
      </c>
      <c r="T59" s="63">
        <f>VLOOKUP(LEFT($T$3,2)&amp;
LEFT($A59,7),'CS8000-P14_Overview'!$B$58:$X$754,$R$2,FALSE)</f>
        <v>1.9096900000000003</v>
      </c>
      <c r="U59" s="59">
        <f>VLOOKUP(LEFT($U$3,2)&amp;LEFT($A59,7),'CS8000-P14_Overview'!$B$58:$X$754,$U$2,FALSE)</f>
        <v>1.6665000000000001</v>
      </c>
      <c r="V59" s="59">
        <f>W59*(1-'CS8000-P14_Overview'!$B$3)</f>
        <v>2.8330500000000001</v>
      </c>
      <c r="W59" s="44">
        <f>VLOOKUP(LEFT($W$3,2)&amp;
LEFT($A59,7),'CS8000-P14_Overview'!$B$58:$X$754,$U$2,FALSE)</f>
        <v>3.3330000000000002</v>
      </c>
      <c r="X59" s="33" t="s">
        <v>857</v>
      </c>
      <c r="Y59" s="57">
        <f>VLOOKUP(LEFT($Y$3,2)&amp;LEFT($A59,7),'CS8000-P14_Overview'!$B$58:$X$754,$Y$2,FALSE)</f>
        <v>3.3102</v>
      </c>
      <c r="Z59" s="58">
        <f>AA59*(1-'CS8000-P14_Overview'!$B$3)</f>
        <v>4.783239</v>
      </c>
      <c r="AA59" s="58">
        <f>VLOOKUP(LEFT($AA$3,2)&amp;
LEFT($A59,7),'CS8000-P14_Overview'!$B$58:$X$754,$Y$2,FALSE)</f>
        <v>5.6273400000000002</v>
      </c>
      <c r="AB59" s="59">
        <f>VLOOKUP(LEFT($AB$3,2)&amp;LEFT($A59,7),'CS8000-P14_Overview'!$B$58:$X$754,$AB$2,FALSE)</f>
        <v>3.3102</v>
      </c>
      <c r="AC59" s="59">
        <f>AD59*(1-'CS8000-P14_Overview'!$B$3)</f>
        <v>4.783239</v>
      </c>
      <c r="AD59" s="59">
        <f>VLOOKUP(LEFT($AD$3,2)&amp;
LEFT($A59,7),'CS8000-P14_Overview'!$B$58:$X$754,$AB$2,FALSE)</f>
        <v>5.6273400000000002</v>
      </c>
      <c r="AE59" s="60">
        <f>VLOOKUP(LEFT($AE$3,2)&amp;LEFT($A59,7),'CS8000-P14_Overview'!$B$58:$X$754,$AE$2,FALSE)</f>
        <v>4.5317999999999996</v>
      </c>
      <c r="AF59" s="60">
        <f>AG59*(1-'CS8000-P14_Overview'!$B$3)</f>
        <v>6.9336539999999998</v>
      </c>
      <c r="AG59" s="60">
        <f>VLOOKUP(LEFT($AG$3,2)&amp;
LEFT($A59,7),'CS8000-P14_Overview'!$B$58:$X$754,$AE$2,FALSE)</f>
        <v>8.1572399999999998</v>
      </c>
      <c r="AH59" s="61">
        <f>VLOOKUP(LEFT($AH$3,2)&amp;LEFT($A59,7),'CS8000-P14_Overview'!$B$58:$X$754,$AH$2,FALSE)</f>
        <v>3.9567000000000001</v>
      </c>
      <c r="AI59" s="61">
        <f>AJ59*(1-'CS8000-P14_Overview'!$B$3)</f>
        <v>6.0537510000000001</v>
      </c>
      <c r="AJ59" s="61">
        <f>VLOOKUP(LEFT($AJ$3,2)&amp;
LEFT($A59,7),'CS8000-P14_Overview'!$B$58:$X$754,$AH$2,FALSE)</f>
        <v>7.1220600000000003</v>
      </c>
      <c r="AK59" s="62">
        <f>VLOOKUP(LEFT($AK$3,2)&amp;LEFT($A59,7),'CS8000-P14_Overview'!$B$58:$X$754,$AK$2,FALSE)</f>
        <v>4.1036999999999999</v>
      </c>
      <c r="AL59" s="62">
        <f>AM59*(1-'CS8000-P14_Overview'!$B$3)</f>
        <v>6.6274754999999992</v>
      </c>
      <c r="AM59" s="62">
        <f>VLOOKUP(LEFT($AM$3,2)&amp;
LEFT($A59,7),'CS8000-P14_Overview'!$B$58:$X$754,$AK$2,FALSE)</f>
        <v>7.7970299999999995</v>
      </c>
      <c r="AN59" s="63">
        <f>VLOOKUP(LEFT($AN$3,2)&amp;LEFT($A59,7),'CS8000-P14_Overview'!$B$58:$X$754,$AN$2,FALSE)</f>
        <v>4.1036999999999999</v>
      </c>
      <c r="AO59" s="63">
        <f>AP59*(1-'CS8000-P14_Overview'!$B$3)</f>
        <v>6.6274754999999992</v>
      </c>
      <c r="AP59" s="63">
        <f>VLOOKUP(LEFT($AP$3,2)&amp;
LEFT($A59,7),'CS8000-P14_Overview'!$B$58:$X$754,$AN$2,FALSE)</f>
        <v>7.7970299999999995</v>
      </c>
      <c r="AQ59" s="59">
        <f>VLOOKUP(LEFT($AQ$3,2)&amp;LEFT($A59,7),'CS8000-P14_Overview'!$B$58:$X$754,$AQ$2,FALSE)</f>
        <v>4.7652000000000001</v>
      </c>
      <c r="AR59" s="59">
        <f>AS59*(1-'CS8000-P14_Overview'!$B$3)</f>
        <v>8.1008399999999998</v>
      </c>
      <c r="AS59" s="44">
        <f>VLOOKUP(LEFT($AS$3,2)&amp;
LEFT($A59,7),'CS8000-P14_Overview'!$B$58:$X$754,$AQ$2,FALSE)</f>
        <v>9.5304000000000002</v>
      </c>
      <c r="AU59" s="203">
        <f t="shared" si="82"/>
        <v>44.798400000000001</v>
      </c>
      <c r="AV59" s="211">
        <f t="shared" si="83"/>
        <v>64.733688000000001</v>
      </c>
      <c r="AW59" s="211">
        <f t="shared" si="84"/>
        <v>76.15728</v>
      </c>
      <c r="AX59" s="212">
        <f t="shared" si="84"/>
        <v>44.798400000000001</v>
      </c>
      <c r="AY59" s="212">
        <f t="shared" si="84"/>
        <v>64.733688000000001</v>
      </c>
      <c r="AZ59" s="212">
        <f t="shared" si="84"/>
        <v>76.15728</v>
      </c>
      <c r="BA59" s="213">
        <f t="shared" si="85"/>
        <v>88.778399999999991</v>
      </c>
      <c r="BB59" s="213">
        <f t="shared" si="86"/>
        <v>135.830952</v>
      </c>
      <c r="BC59" s="213">
        <f t="shared" si="87"/>
        <v>159.80112</v>
      </c>
      <c r="BD59" s="214">
        <f t="shared" si="88"/>
        <v>68.07480000000001</v>
      </c>
      <c r="BE59" s="214">
        <f t="shared" si="89"/>
        <v>104.15444400000001</v>
      </c>
      <c r="BF59" s="214">
        <f t="shared" si="90"/>
        <v>122.53464</v>
      </c>
      <c r="BG59" s="215">
        <f t="shared" si="91"/>
        <v>73.366799999999998</v>
      </c>
      <c r="BH59" s="215">
        <f t="shared" si="92"/>
        <v>118.487382</v>
      </c>
      <c r="BI59" s="215">
        <f t="shared" si="93"/>
        <v>139.39691999999999</v>
      </c>
      <c r="BJ59" s="216">
        <f t="shared" si="94"/>
        <v>73.366799999999998</v>
      </c>
      <c r="BK59" s="216">
        <f t="shared" si="95"/>
        <v>118.487382</v>
      </c>
      <c r="BL59" s="216">
        <f t="shared" si="96"/>
        <v>139.39691999999999</v>
      </c>
      <c r="BM59" s="212">
        <f t="shared" si="97"/>
        <v>97.178400000000011</v>
      </c>
      <c r="BN59" s="212">
        <f t="shared" si="98"/>
        <v>165.20328000000001</v>
      </c>
      <c r="BO59" s="202">
        <f t="shared" si="99"/>
        <v>194.35680000000002</v>
      </c>
      <c r="BQ59" s="274"/>
      <c r="BR59" s="275"/>
      <c r="BS59" s="276"/>
      <c r="BT59" s="282"/>
      <c r="BU59" s="282"/>
      <c r="BV59" s="282"/>
      <c r="BW59" s="284"/>
      <c r="BX59" s="284"/>
      <c r="BY59" s="285" t="str">
        <f>IF(ISNA(VLOOKUP($A59,Old_List_Price!$A$4:$BO$289,BY$2,FALSE)),"",VLOOKUP($A59,Old_List_Price!$A$4:$BO$289,BY$2,FALSE))</f>
        <v/>
      </c>
      <c r="BZ59" s="285" t="str">
        <f>IF(ISNA(VLOOKUP($A59,Old_List_Price!$A$4:$BO$289,BZ$2,FALSE)),"",VLOOKUP($A59,Old_List_Price!$A$4:$BO$289,BZ$2,FALSE))</f>
        <v/>
      </c>
      <c r="CA59" s="285" t="str">
        <f>IF(ISNA(VLOOKUP($A59,Old_List_Price!$A$4:$BO$289,CA$2,FALSE)),"",VLOOKUP($A59,Old_List_Price!$A$4:$BO$289,CA$2,FALSE))</f>
        <v/>
      </c>
      <c r="CB59" s="287" t="str">
        <f t="shared" si="38"/>
        <v/>
      </c>
      <c r="CC59" s="287" t="str">
        <f t="shared" si="39"/>
        <v/>
      </c>
      <c r="CD59" s="288" t="str">
        <f>IF(ISNA(VLOOKUP($A59,Old_List_Price!$A$4:$BO$289,CD$2,FALSE)),"",VLOOKUP($A59,Old_List_Price!$A$4:$BO$289,CD$2,FALSE))</f>
        <v/>
      </c>
      <c r="CE59" s="288" t="str">
        <f>IF(ISNA(VLOOKUP($A59,Old_List_Price!$A$4:$BO$289,CE$2,FALSE)),"",VLOOKUP($A59,Old_List_Price!$A$4:$BO$289,CE$2,FALSE))</f>
        <v/>
      </c>
      <c r="CF59" s="288" t="str">
        <f>IF(ISNA(VLOOKUP($A59,Old_List_Price!$A$4:$BO$289,CF$2,FALSE)),"",VLOOKUP($A59,Old_List_Price!$A$4:$BO$289,CF$2,FALSE))</f>
        <v/>
      </c>
      <c r="CG59" s="289" t="str">
        <f t="shared" si="6"/>
        <v/>
      </c>
      <c r="CH59" s="289" t="str">
        <f t="shared" si="7"/>
        <v/>
      </c>
      <c r="CI59" s="291" t="str">
        <f>IF(ISNA(VLOOKUP($A59,Old_List_Price!$A$4:$BO$289,CI$2,FALSE)),"",VLOOKUP($A59,Old_List_Price!$A$4:$BO$289,CI$2,FALSE))</f>
        <v/>
      </c>
      <c r="CJ59" s="291" t="str">
        <f>IF(ISNA(VLOOKUP($A59,Old_List_Price!$A$4:$BO$289,CJ$2,FALSE)),"",VLOOKUP($A59,Old_List_Price!$A$4:$BO$289,CJ$2,FALSE))</f>
        <v/>
      </c>
      <c r="CK59" s="291" t="str">
        <f>IF(ISNA(VLOOKUP($A59,Old_List_Price!$A$4:$BO$289,CK$2,FALSE)),"",VLOOKUP($A59,Old_List_Price!$A$4:$BO$289,CK$2,FALSE))</f>
        <v/>
      </c>
      <c r="CL59" s="292" t="str">
        <f t="shared" si="18"/>
        <v/>
      </c>
      <c r="CM59" s="292" t="str">
        <f t="shared" si="19"/>
        <v/>
      </c>
      <c r="CN59" s="294" t="str">
        <f>IF(ISNA(VLOOKUP($A59,Old_List_Price!$A$4:$BO$289,CN$2,FALSE)),"",VLOOKUP($A59,Old_List_Price!$A$4:$BO$289,CN$2,FALSE))</f>
        <v/>
      </c>
      <c r="CO59" s="294" t="str">
        <f>IF(ISNA(VLOOKUP($A59,Old_List_Price!$A$4:$BO$289,CO$2,FALSE)),"",VLOOKUP($A59,Old_List_Price!$A$4:$BO$289,CO$2,FALSE))</f>
        <v/>
      </c>
      <c r="CP59" s="294" t="str">
        <f>IF(ISNA(VLOOKUP($A59,Old_List_Price!$A$4:$BO$289,CP$2,FALSE)),"",VLOOKUP($A59,Old_List_Price!$A$4:$BO$289,CP$2,FALSE))</f>
        <v/>
      </c>
      <c r="CQ59" s="295" t="str">
        <f t="shared" si="20"/>
        <v/>
      </c>
      <c r="CR59" s="295" t="str">
        <f t="shared" si="21"/>
        <v/>
      </c>
      <c r="CS59" s="297" t="str">
        <f>IF(ISNA(VLOOKUP($A59,Old_List_Price!$A$4:$BO$289,CS$2,FALSE)),"",VLOOKUP($A59,Old_List_Price!$A$4:$BO$289,CS$2,FALSE))</f>
        <v/>
      </c>
      <c r="CT59" s="297" t="str">
        <f>IF(ISNA(VLOOKUP($A59,Old_List_Price!$A$4:$BO$289,CT$2,FALSE)),"",VLOOKUP($A59,Old_List_Price!$A$4:$BO$289,CT$2,FALSE))</f>
        <v/>
      </c>
      <c r="CU59" s="297" t="str">
        <f>IF(ISNA(VLOOKUP($A59,Old_List_Price!$A$4:$BO$289,CU$2,FALSE)),"",VLOOKUP($A59,Old_List_Price!$A$4:$BO$289,CU$2,FALSE))</f>
        <v/>
      </c>
      <c r="CV59" s="298" t="str">
        <f t="shared" si="22"/>
        <v/>
      </c>
      <c r="CW59" s="298" t="str">
        <f t="shared" si="23"/>
        <v/>
      </c>
      <c r="CX59" s="285" t="str">
        <f>IF(ISNA(VLOOKUP($A59,Old_List_Price!$A$4:$BO$289,CX$2,FALSE)),"",VLOOKUP($A59,Old_List_Price!$A$4:$BO$289,CX$2,FALSE))</f>
        <v/>
      </c>
      <c r="CY59" s="285" t="str">
        <f>IF(ISNA(VLOOKUP($A59,Old_List_Price!$A$4:$BO$289,CY$2,FALSE)),"",VLOOKUP($A59,Old_List_Price!$A$4:$BO$289,CY$2,FALSE))</f>
        <v/>
      </c>
      <c r="CZ59" s="285" t="str">
        <f>IF(ISNA(VLOOKUP($A59,Old_List_Price!$A$4:$BO$289,CZ$2,FALSE)),"",VLOOKUP($A59,Old_List_Price!$A$4:$BO$289,CZ$2,FALSE))</f>
        <v/>
      </c>
      <c r="DA59" s="287" t="str">
        <f t="shared" si="24"/>
        <v/>
      </c>
      <c r="DB59" s="333" t="str">
        <f t="shared" si="25"/>
        <v/>
      </c>
    </row>
    <row r="60" spans="1:106">
      <c r="A60" s="37" t="s">
        <v>338</v>
      </c>
      <c r="B60" s="37" t="s">
        <v>283</v>
      </c>
      <c r="C60" s="57">
        <f>VLOOKUP(LEFT($C$3,2)&amp;LEFT($A60,3)&amp;RIGHT($A60,5),'CS8000-P14_Overview'!$B$58:$X$754,$C$2,FALSE)</f>
        <v>52.304299999999998</v>
      </c>
      <c r="D60" s="58">
        <f>E60*(1-'CS8000-P14_Overview'!$B$3)</f>
        <v>75.579713499999983</v>
      </c>
      <c r="E60" s="58">
        <f>VLOOKUP(LEFT($E$3,2)&amp;LEFT($A60,3)&amp;RIGHT($A60,5),'CS8000-P14_Overview'!$B$58:$X$754,$C$2,FALSE)</f>
        <v>88.917309999999986</v>
      </c>
      <c r="F60" s="59">
        <f>VLOOKUP(LEFT($F$3,2)&amp;LEFT($A60,3)&amp;RIGHT($A60,5),'CS8000-P14_Overview'!$B$58:$X$754,$F$2,FALSE)</f>
        <v>52.304299999999998</v>
      </c>
      <c r="G60" s="59">
        <f>H60*(1-'CS8000-P14_Overview'!$B$3)</f>
        <v>75.579713499999983</v>
      </c>
      <c r="H60" s="59">
        <f>VLOOKUP(LEFT($H$3,2)&amp;LEFT($A60,3)&amp;RIGHT($A60,5),'CS8000-P14_Overview'!$B$58:$X$754,$F$2,FALSE)</f>
        <v>88.917309999999986</v>
      </c>
      <c r="I60" s="60">
        <f>VLOOKUP(LEFT($I$3,2)&amp;LEFT($A60,3)&amp;RIGHT($A60,5),'CS8000-P14_Overview'!$B$58:$X$754,$I$2,FALSE)</f>
        <v>75.3917</v>
      </c>
      <c r="J60" s="60">
        <f>K60*(1-'CS8000-P14_Overview'!$B$3)</f>
        <v>115.349301</v>
      </c>
      <c r="K60" s="60">
        <f>VLOOKUP(LEFT($K$3,2)&amp;LEFT($A60,3)&amp;RIGHT($A60,5),'CS8000-P14_Overview'!$B$58:$X$754,$I$2,FALSE)</f>
        <v>135.70506</v>
      </c>
      <c r="L60" s="61">
        <f>VLOOKUP(LEFT($L$3,2)&amp;LEFT($A60,3)&amp;RIGHT($A60,5),'CS8000-P14_Overview'!$B$58:$X$754,$L$2,FALSE)</f>
        <v>82.935199999999995</v>
      </c>
      <c r="M60" s="61">
        <f>N60*(1-'CS8000-P14_Overview'!$B$3)</f>
        <v>126.89085599999999</v>
      </c>
      <c r="N60" s="61">
        <f>VLOOKUP(LEFT($N$3,2)&amp;LEFT($A60,3)&amp;RIGHT($A60,5),'CS8000-P14_Overview'!$B$58:$X$754,$L$2,FALSE)</f>
        <v>149.28335999999999</v>
      </c>
      <c r="O60" s="62">
        <f>VLOOKUP(LEFT($O$3,2)&amp;LEFT($A60,3)&amp;RIGHT($A60,5),'CS8000-P14_Overview'!$B$58:$X$754,$O$2,FALSE)</f>
        <v>84.174700000000001</v>
      </c>
      <c r="P60" s="62">
        <f>Q60*(1-'CS8000-P14_Overview'!$B$3)</f>
        <v>135.94214050000002</v>
      </c>
      <c r="Q60" s="62">
        <f>VLOOKUP(LEFT($Q$3,2)&amp;LEFT($A60,3)&amp;RIGHT($A60,5),'CS8000-P14_Overview'!$B$58:$X$754,$O$2,FALSE)</f>
        <v>159.93193000000002</v>
      </c>
      <c r="R60" s="63">
        <f>VLOOKUP(LEFT($R$3,2)&amp;LEFT($A60,3)&amp;RIGHT($A60,5),'CS8000-P14_Overview'!$B$58:$X$754,$R$2,FALSE)</f>
        <v>84.174700000000001</v>
      </c>
      <c r="S60" s="63">
        <f>T60*(1-'CS8000-P14_Overview'!$B$3)</f>
        <v>135.94214050000002</v>
      </c>
      <c r="T60" s="63">
        <f>VLOOKUP(LEFT($T$3,2)&amp;LEFT($A60,3)&amp;RIGHT($A60,5),'CS8000-P14_Overview'!$B$58:$X$754,$R$2,FALSE)</f>
        <v>159.93193000000002</v>
      </c>
      <c r="U60" s="59">
        <f>VLOOKUP(LEFT($U$3,2)&amp;LEFT($A60,3)&amp;RIGHT($A60,5),'CS8000-P14_Overview'!$B$58:$X$754,$U$2,FALSE)</f>
        <v>89.752499999999998</v>
      </c>
      <c r="V60" s="59">
        <f>W60*(1-'CS8000-P14_Overview'!$B$3)</f>
        <v>152.57925</v>
      </c>
      <c r="W60" s="44">
        <f>VLOOKUP(LEFT($W$3,2)&amp;LEFT($A60,3)&amp;RIGHT($A60,5),'CS8000-P14_Overview'!$B$58:$X$754,$U$2,FALSE)</f>
        <v>179.505</v>
      </c>
      <c r="X60" s="33" t="s">
        <v>857</v>
      </c>
      <c r="Y60" s="57">
        <f>VLOOKUP(LEFT($Y$3,2)&amp;LEFT($A60,3)&amp;RIGHT($A60,5),'CS8000-P14_Overview'!$B$58:$X$754,$Y$2,FALSE)</f>
        <v>63.612400000000001</v>
      </c>
      <c r="Z60" s="58">
        <f>AA60*(1-'CS8000-P14_Overview'!$B$3)</f>
        <v>91.919917999999996</v>
      </c>
      <c r="AA60" s="58">
        <f>VLOOKUP(LEFT($AA$3,2)&amp;LEFT($A60,3)&amp;RIGHT($A60,5),'CS8000-P14_Overview'!$B$58:$X$754,$Y$2,FALSE)</f>
        <v>108.14108</v>
      </c>
      <c r="AB60" s="59">
        <f>VLOOKUP(LEFT($AB$3,2)&amp;LEFT($A60,3)&amp;RIGHT($A60,5),'CS8000-P14_Overview'!$B$58:$X$754,$AB$2,FALSE)</f>
        <v>63.612400000000001</v>
      </c>
      <c r="AC60" s="59">
        <f>AD60*(1-'CS8000-P14_Overview'!$B$3)</f>
        <v>91.919917999999996</v>
      </c>
      <c r="AD60" s="59">
        <f>VLOOKUP(LEFT($AD$3,2)&amp;LEFT($A60,3)&amp;RIGHT($A60,5),'CS8000-P14_Overview'!$B$58:$X$754,$AB$2,FALSE)</f>
        <v>108.14108</v>
      </c>
      <c r="AE60" s="60">
        <f>VLOOKUP(LEFT($AE$3,2)&amp;LEFT($A60,3)&amp;RIGHT($A60,5),'CS8000-P14_Overview'!$B$58:$X$754,$AE$2,FALSE)</f>
        <v>86.699700000000007</v>
      </c>
      <c r="AF60" s="60">
        <f>AG60*(1-'CS8000-P14_Overview'!$B$3)</f>
        <v>132.650541</v>
      </c>
      <c r="AG60" s="60">
        <f>VLOOKUP(LEFT($AG$3,2)&amp;LEFT($A60,3)&amp;RIGHT($A60,5),'CS8000-P14_Overview'!$B$58:$X$754,$AE$2,FALSE)</f>
        <v>156.05946</v>
      </c>
      <c r="AH60" s="61">
        <f>VLOOKUP(LEFT($AH$3,2)&amp;LEFT($A60,3)&amp;RIGHT($A60,5),'CS8000-P14_Overview'!$B$58:$X$754,$AH$2,FALSE)</f>
        <v>94.243300000000005</v>
      </c>
      <c r="AI60" s="61">
        <f>AJ60*(1-'CS8000-P14_Overview'!$B$3)</f>
        <v>144.192249</v>
      </c>
      <c r="AJ60" s="61">
        <f>VLOOKUP(LEFT($AJ$3,2)&amp;LEFT($A60,3)&amp;RIGHT($A60,5),'CS8000-P14_Overview'!$B$58:$X$754,$AH$2,FALSE)</f>
        <v>169.63794000000001</v>
      </c>
      <c r="AK60" s="62">
        <f>VLOOKUP(LEFT($AK$3,2)&amp;LEFT($A60,3)&amp;RIGHT($A60,5),'CS8000-P14_Overview'!$B$58:$X$754,$AK$2,FALSE)</f>
        <v>95.482799999999997</v>
      </c>
      <c r="AL60" s="62">
        <f>AM60*(1-'CS8000-P14_Overview'!$B$3)</f>
        <v>154.204722</v>
      </c>
      <c r="AM60" s="62">
        <f>VLOOKUP(LEFT($AM$3,2)&amp;LEFT($A60,3)&amp;RIGHT($A60,5),'CS8000-P14_Overview'!$B$58:$X$754,$AK$2,FALSE)</f>
        <v>181.41732000000002</v>
      </c>
      <c r="AN60" s="63">
        <f>VLOOKUP(LEFT($AN$3,2)&amp;LEFT($A60,3)&amp;RIGHT($A60,5),'CS8000-P14_Overview'!$B$58:$X$754,$AN$2,FALSE)</f>
        <v>95.482799999999997</v>
      </c>
      <c r="AO60" s="63">
        <f>AP60*(1-'CS8000-P14_Overview'!$B$3)</f>
        <v>154.204722</v>
      </c>
      <c r="AP60" s="63">
        <f>VLOOKUP(LEFT($AP$3,2)&amp;LEFT($A60,3)&amp;RIGHT($A60,5),'CS8000-P14_Overview'!$B$58:$X$754,$AN$2,FALSE)</f>
        <v>181.41732000000002</v>
      </c>
      <c r="AQ60" s="59">
        <f>VLOOKUP(LEFT($AQ$3,2)&amp;LEFT($A60,3)&amp;RIGHT($A60,5),'CS8000-P14_Overview'!$B$58:$X$754,$AQ$2,FALSE)</f>
        <v>101.06059999999999</v>
      </c>
      <c r="AR60" s="59">
        <f>AS60*(1-'CS8000-P14_Overview'!$B$3)</f>
        <v>171.80301999999998</v>
      </c>
      <c r="AS60" s="44">
        <f>VLOOKUP(LEFT($AS$3,2)&amp;LEFT($A60,3)&amp;RIGHT($A60,5),'CS8000-P14_Overview'!$B$58:$X$754,$AQ$2,FALSE)</f>
        <v>202.12119999999999</v>
      </c>
      <c r="AU60" s="203">
        <f t="shared" si="82"/>
        <v>2018.6519999999998</v>
      </c>
      <c r="AV60" s="211">
        <f t="shared" si="83"/>
        <v>2916.9521399999994</v>
      </c>
      <c r="AW60" s="211">
        <f t="shared" si="84"/>
        <v>3431.7083999999995</v>
      </c>
      <c r="AX60" s="212">
        <f t="shared" si="84"/>
        <v>2018.6519999999998</v>
      </c>
      <c r="AY60" s="212">
        <f t="shared" si="84"/>
        <v>2916.9521399999994</v>
      </c>
      <c r="AZ60" s="212">
        <f t="shared" si="84"/>
        <v>3431.7083999999995</v>
      </c>
      <c r="BA60" s="213">
        <f t="shared" si="85"/>
        <v>2849.7972</v>
      </c>
      <c r="BB60" s="213">
        <f t="shared" si="86"/>
        <v>4360.1897160000008</v>
      </c>
      <c r="BC60" s="213">
        <f t="shared" si="87"/>
        <v>5129.6349600000003</v>
      </c>
      <c r="BD60" s="214">
        <f t="shared" si="88"/>
        <v>3121.3643999999999</v>
      </c>
      <c r="BE60" s="214">
        <f t="shared" si="89"/>
        <v>4775.6875319999999</v>
      </c>
      <c r="BF60" s="214">
        <f t="shared" si="90"/>
        <v>5618.4559199999994</v>
      </c>
      <c r="BG60" s="215">
        <f t="shared" si="91"/>
        <v>3165.9863999999998</v>
      </c>
      <c r="BH60" s="215">
        <f t="shared" si="92"/>
        <v>5113.0680360000006</v>
      </c>
      <c r="BI60" s="215">
        <f t="shared" si="93"/>
        <v>6015.3741600000012</v>
      </c>
      <c r="BJ60" s="216">
        <f t="shared" si="94"/>
        <v>3165.9863999999998</v>
      </c>
      <c r="BK60" s="216">
        <f t="shared" si="95"/>
        <v>5113.0680360000006</v>
      </c>
      <c r="BL60" s="216">
        <f t="shared" si="96"/>
        <v>6015.3741600000012</v>
      </c>
      <c r="BM60" s="212">
        <f t="shared" si="97"/>
        <v>3366.7871999999998</v>
      </c>
      <c r="BN60" s="212">
        <f t="shared" si="98"/>
        <v>5723.5382399999999</v>
      </c>
      <c r="BO60" s="202">
        <f t="shared" si="99"/>
        <v>6733.5743999999995</v>
      </c>
      <c r="BQ60" s="274">
        <f>VLOOKUP("HDD"&amp;$A60,'CS8000-P14_Overview'!$B:$X,3,FALSE)</f>
        <v>25.96</v>
      </c>
      <c r="BR60" s="275">
        <f>VLOOKUP("HDD"&amp;$A60,'CS8000-P14_Overview'!$B:$X,4,FALSE)</f>
        <v>31.152000000000001</v>
      </c>
      <c r="BS60" s="276">
        <f>VLOOKUP("HDD"&amp;$A60,'CS8000-P14_Overview'!$B:$X,6,FALSE)</f>
        <v>36.344000000000001</v>
      </c>
      <c r="BT60" s="282"/>
      <c r="BU60" s="282"/>
      <c r="BV60" s="282"/>
      <c r="BW60" s="284"/>
      <c r="BX60" s="284"/>
      <c r="BY60" s="285" t="str">
        <f>IF(ISNA(VLOOKUP($A60,Old_List_Price!$A$4:$BO$289,BY$2,FALSE)),"",VLOOKUP($A60,Old_List_Price!$A$4:$BO$289,BY$2,FALSE))</f>
        <v/>
      </c>
      <c r="BZ60" s="285" t="str">
        <f>IF(ISNA(VLOOKUP($A60,Old_List_Price!$A$4:$BO$289,BZ$2,FALSE)),"",VLOOKUP($A60,Old_List_Price!$A$4:$BO$289,BZ$2,FALSE))</f>
        <v/>
      </c>
      <c r="CA60" s="285" t="str">
        <f>IF(ISNA(VLOOKUP($A60,Old_List_Price!$A$4:$BO$289,CA$2,FALSE)),"",VLOOKUP($A60,Old_List_Price!$A$4:$BO$289,CA$2,FALSE))</f>
        <v/>
      </c>
      <c r="CB60" s="287" t="str">
        <f t="shared" si="38"/>
        <v/>
      </c>
      <c r="CC60" s="287" t="str">
        <f t="shared" si="39"/>
        <v/>
      </c>
      <c r="CD60" s="288" t="str">
        <f>IF(ISNA(VLOOKUP($A60,Old_List_Price!$A$4:$BO$289,CD$2,FALSE)),"",VLOOKUP($A60,Old_List_Price!$A$4:$BO$289,CD$2,FALSE))</f>
        <v/>
      </c>
      <c r="CE60" s="288" t="str">
        <f>IF(ISNA(VLOOKUP($A60,Old_List_Price!$A$4:$BO$289,CE$2,FALSE)),"",VLOOKUP($A60,Old_List_Price!$A$4:$BO$289,CE$2,FALSE))</f>
        <v/>
      </c>
      <c r="CF60" s="288" t="str">
        <f>IF(ISNA(VLOOKUP($A60,Old_List_Price!$A$4:$BO$289,CF$2,FALSE)),"",VLOOKUP($A60,Old_List_Price!$A$4:$BO$289,CF$2,FALSE))</f>
        <v/>
      </c>
      <c r="CG60" s="289" t="str">
        <f t="shared" si="6"/>
        <v/>
      </c>
      <c r="CH60" s="289" t="str">
        <f t="shared" si="7"/>
        <v/>
      </c>
      <c r="CI60" s="291" t="str">
        <f>IF(ISNA(VLOOKUP($A60,Old_List_Price!$A$4:$BO$289,CI$2,FALSE)),"",VLOOKUP($A60,Old_List_Price!$A$4:$BO$289,CI$2,FALSE))</f>
        <v/>
      </c>
      <c r="CJ60" s="291" t="str">
        <f>IF(ISNA(VLOOKUP($A60,Old_List_Price!$A$4:$BO$289,CJ$2,FALSE)),"",VLOOKUP($A60,Old_List_Price!$A$4:$BO$289,CJ$2,FALSE))</f>
        <v/>
      </c>
      <c r="CK60" s="291" t="str">
        <f>IF(ISNA(VLOOKUP($A60,Old_List_Price!$A$4:$BO$289,CK$2,FALSE)),"",VLOOKUP($A60,Old_List_Price!$A$4:$BO$289,CK$2,FALSE))</f>
        <v/>
      </c>
      <c r="CL60" s="292" t="str">
        <f t="shared" si="18"/>
        <v/>
      </c>
      <c r="CM60" s="292" t="str">
        <f t="shared" si="19"/>
        <v/>
      </c>
      <c r="CN60" s="294" t="str">
        <f>IF(ISNA(VLOOKUP($A60,Old_List_Price!$A$4:$BO$289,CN$2,FALSE)),"",VLOOKUP($A60,Old_List_Price!$A$4:$BO$289,CN$2,FALSE))</f>
        <v/>
      </c>
      <c r="CO60" s="294" t="str">
        <f>IF(ISNA(VLOOKUP($A60,Old_List_Price!$A$4:$BO$289,CO$2,FALSE)),"",VLOOKUP($A60,Old_List_Price!$A$4:$BO$289,CO$2,FALSE))</f>
        <v/>
      </c>
      <c r="CP60" s="294" t="str">
        <f>IF(ISNA(VLOOKUP($A60,Old_List_Price!$A$4:$BO$289,CP$2,FALSE)),"",VLOOKUP($A60,Old_List_Price!$A$4:$BO$289,CP$2,FALSE))</f>
        <v/>
      </c>
      <c r="CQ60" s="295" t="str">
        <f t="shared" si="20"/>
        <v/>
      </c>
      <c r="CR60" s="295" t="str">
        <f t="shared" si="21"/>
        <v/>
      </c>
      <c r="CS60" s="297" t="str">
        <f>IF(ISNA(VLOOKUP($A60,Old_List_Price!$A$4:$BO$289,CS$2,FALSE)),"",VLOOKUP($A60,Old_List_Price!$A$4:$BO$289,CS$2,FALSE))</f>
        <v/>
      </c>
      <c r="CT60" s="297" t="str">
        <f>IF(ISNA(VLOOKUP($A60,Old_List_Price!$A$4:$BO$289,CT$2,FALSE)),"",VLOOKUP($A60,Old_List_Price!$A$4:$BO$289,CT$2,FALSE))</f>
        <v/>
      </c>
      <c r="CU60" s="297" t="str">
        <f>IF(ISNA(VLOOKUP($A60,Old_List_Price!$A$4:$BO$289,CU$2,FALSE)),"",VLOOKUP($A60,Old_List_Price!$A$4:$BO$289,CU$2,FALSE))</f>
        <v/>
      </c>
      <c r="CV60" s="298" t="str">
        <f t="shared" si="22"/>
        <v/>
      </c>
      <c r="CW60" s="298" t="str">
        <f t="shared" si="23"/>
        <v/>
      </c>
      <c r="CX60" s="285" t="str">
        <f>IF(ISNA(VLOOKUP($A60,Old_List_Price!$A$4:$BO$289,CX$2,FALSE)),"",VLOOKUP($A60,Old_List_Price!$A$4:$BO$289,CX$2,FALSE))</f>
        <v/>
      </c>
      <c r="CY60" s="285" t="str">
        <f>IF(ISNA(VLOOKUP($A60,Old_List_Price!$A$4:$BO$289,CY$2,FALSE)),"",VLOOKUP($A60,Old_List_Price!$A$4:$BO$289,CY$2,FALSE))</f>
        <v/>
      </c>
      <c r="CZ60" s="285" t="str">
        <f>IF(ISNA(VLOOKUP($A60,Old_List_Price!$A$4:$BO$289,CZ$2,FALSE)),"",VLOOKUP($A60,Old_List_Price!$A$4:$BO$289,CZ$2,FALSE))</f>
        <v/>
      </c>
      <c r="DA60" s="287" t="str">
        <f t="shared" si="24"/>
        <v/>
      </c>
      <c r="DB60" s="333" t="str">
        <f t="shared" si="25"/>
        <v/>
      </c>
    </row>
    <row r="61" spans="1:106">
      <c r="A61" s="37" t="s">
        <v>339</v>
      </c>
      <c r="B61" s="37" t="s">
        <v>285</v>
      </c>
      <c r="C61" s="57">
        <f>VLOOKUP(LEFT($C$3,2)&amp;LEFT($A61,3)&amp;RIGHT($A61,5),'CS8000-P14_Overview'!$B$58:$X$754,$C$2,FALSE)</f>
        <v>52.304299999999998</v>
      </c>
      <c r="D61" s="58">
        <f>E61*(1-'CS8000-P14_Overview'!$B$3)</f>
        <v>75.579713499999983</v>
      </c>
      <c r="E61" s="58">
        <f>VLOOKUP(LEFT($E$3,2)&amp;LEFT($A61,3)&amp;RIGHT($A61,5),'CS8000-P14_Overview'!$B$58:$X$754,$C$2,FALSE)</f>
        <v>88.917309999999986</v>
      </c>
      <c r="F61" s="59">
        <f>VLOOKUP(LEFT($F$3,2)&amp;LEFT($A61,3)&amp;RIGHT($A61,5),'CS8000-P14_Overview'!$B$58:$X$754,$F$2,FALSE)</f>
        <v>52.304299999999998</v>
      </c>
      <c r="G61" s="59">
        <f>H61*(1-'CS8000-P14_Overview'!$B$3)</f>
        <v>75.579713499999983</v>
      </c>
      <c r="H61" s="59">
        <f>VLOOKUP(LEFT($H$3,2)&amp;LEFT($A61,3)&amp;RIGHT($A61,5),'CS8000-P14_Overview'!$B$58:$X$754,$F$2,FALSE)</f>
        <v>88.917309999999986</v>
      </c>
      <c r="I61" s="60">
        <f>VLOOKUP(LEFT($I$3,2)&amp;LEFT($A61,3)&amp;RIGHT($A61,5),'CS8000-P14_Overview'!$B$58:$X$754,$I$2,FALSE)</f>
        <v>75.3917</v>
      </c>
      <c r="J61" s="60">
        <f>K61*(1-'CS8000-P14_Overview'!$B$3)</f>
        <v>115.349301</v>
      </c>
      <c r="K61" s="60">
        <f>VLOOKUP(LEFT($K$3,2)&amp;LEFT($A61,3)&amp;RIGHT($A61,5),'CS8000-P14_Overview'!$B$58:$X$754,$I$2,FALSE)</f>
        <v>135.70506</v>
      </c>
      <c r="L61" s="61">
        <f>VLOOKUP(LEFT($L$3,2)&amp;LEFT($A61,3)&amp;RIGHT($A61,5),'CS8000-P14_Overview'!$B$58:$X$754,$L$2,FALSE)</f>
        <v>82.935199999999995</v>
      </c>
      <c r="M61" s="61">
        <f>N61*(1-'CS8000-P14_Overview'!$B$3)</f>
        <v>126.89085599999999</v>
      </c>
      <c r="N61" s="61">
        <f>VLOOKUP(LEFT($N$3,2)&amp;LEFT($A61,3)&amp;RIGHT($A61,5),'CS8000-P14_Overview'!$B$58:$X$754,$L$2,FALSE)</f>
        <v>149.28335999999999</v>
      </c>
      <c r="O61" s="62">
        <f>VLOOKUP(LEFT($O$3,2)&amp;LEFT($A61,3)&amp;RIGHT($A61,5),'CS8000-P14_Overview'!$B$58:$X$754,$O$2,FALSE)</f>
        <v>84.174700000000001</v>
      </c>
      <c r="P61" s="62">
        <f>Q61*(1-'CS8000-P14_Overview'!$B$3)</f>
        <v>135.94214050000002</v>
      </c>
      <c r="Q61" s="62">
        <f>VLOOKUP(LEFT($Q$3,2)&amp;LEFT($A61,3)&amp;RIGHT($A61,5),'CS8000-P14_Overview'!$B$58:$X$754,$O$2,FALSE)</f>
        <v>159.93193000000002</v>
      </c>
      <c r="R61" s="63">
        <f>VLOOKUP(LEFT($R$3,2)&amp;LEFT($A61,3)&amp;RIGHT($A61,5),'CS8000-P14_Overview'!$B$58:$X$754,$R$2,FALSE)</f>
        <v>84.174700000000001</v>
      </c>
      <c r="S61" s="63">
        <f>T61*(1-'CS8000-P14_Overview'!$B$3)</f>
        <v>135.94214050000002</v>
      </c>
      <c r="T61" s="63">
        <f>VLOOKUP(LEFT($T$3,2)&amp;LEFT($A61,3)&amp;RIGHT($A61,5),'CS8000-P14_Overview'!$B$58:$X$754,$R$2,FALSE)</f>
        <v>159.93193000000002</v>
      </c>
      <c r="U61" s="59">
        <f>VLOOKUP(LEFT($U$3,2)&amp;LEFT($A61,3)&amp;RIGHT($A61,5),'CS8000-P14_Overview'!$B$58:$X$754,$U$2,FALSE)</f>
        <v>89.752499999999998</v>
      </c>
      <c r="V61" s="59">
        <f>W61*(1-'CS8000-P14_Overview'!$B$3)</f>
        <v>152.57925</v>
      </c>
      <c r="W61" s="44">
        <f>VLOOKUP(LEFT($W$3,2)&amp;LEFT($A61,3)&amp;RIGHT($A61,5),'CS8000-P14_Overview'!$B$58:$X$754,$U$2,FALSE)</f>
        <v>179.505</v>
      </c>
      <c r="X61" s="33" t="s">
        <v>857</v>
      </c>
      <c r="Y61" s="57">
        <f>VLOOKUP(LEFT($Y$3,2)&amp;LEFT($A61,3)&amp;RIGHT($A61,5),'CS8000-P14_Overview'!$B$58:$X$754,$Y$2,FALSE)</f>
        <v>63.612400000000001</v>
      </c>
      <c r="Z61" s="58">
        <f>AA61*(1-'CS8000-P14_Overview'!$B$3)</f>
        <v>91.919917999999996</v>
      </c>
      <c r="AA61" s="58">
        <f>VLOOKUP(LEFT($AA$3,2)&amp;LEFT($A61,3)&amp;RIGHT($A61,5),'CS8000-P14_Overview'!$B$58:$X$754,$Y$2,FALSE)</f>
        <v>108.14108</v>
      </c>
      <c r="AB61" s="59">
        <f>VLOOKUP(LEFT($AB$3,2)&amp;LEFT($A61,3)&amp;RIGHT($A61,5),'CS8000-P14_Overview'!$B$58:$X$754,$AB$2,FALSE)</f>
        <v>63.612400000000001</v>
      </c>
      <c r="AC61" s="59">
        <f>AD61*(1-'CS8000-P14_Overview'!$B$3)</f>
        <v>91.919917999999996</v>
      </c>
      <c r="AD61" s="59">
        <f>VLOOKUP(LEFT($AD$3,2)&amp;LEFT($A61,3)&amp;RIGHT($A61,5),'CS8000-P14_Overview'!$B$58:$X$754,$AB$2,FALSE)</f>
        <v>108.14108</v>
      </c>
      <c r="AE61" s="60">
        <f>VLOOKUP(LEFT($AE$3,2)&amp;LEFT($A61,3)&amp;RIGHT($A61,5),'CS8000-P14_Overview'!$B$58:$X$754,$AE$2,FALSE)</f>
        <v>86.699700000000007</v>
      </c>
      <c r="AF61" s="60">
        <f>AG61*(1-'CS8000-P14_Overview'!$B$3)</f>
        <v>132.650541</v>
      </c>
      <c r="AG61" s="60">
        <f>VLOOKUP(LEFT($AG$3,2)&amp;LEFT($A61,3)&amp;RIGHT($A61,5),'CS8000-P14_Overview'!$B$58:$X$754,$AE$2,FALSE)</f>
        <v>156.05946</v>
      </c>
      <c r="AH61" s="61">
        <f>VLOOKUP(LEFT($AH$3,2)&amp;LEFT($A61,3)&amp;RIGHT($A61,5),'CS8000-P14_Overview'!$B$58:$X$754,$AH$2,FALSE)</f>
        <v>94.243300000000005</v>
      </c>
      <c r="AI61" s="61">
        <f>AJ61*(1-'CS8000-P14_Overview'!$B$3)</f>
        <v>144.192249</v>
      </c>
      <c r="AJ61" s="61">
        <f>VLOOKUP(LEFT($AJ$3,2)&amp;LEFT($A61,3)&amp;RIGHT($A61,5),'CS8000-P14_Overview'!$B$58:$X$754,$AH$2,FALSE)</f>
        <v>169.63794000000001</v>
      </c>
      <c r="AK61" s="62">
        <f>VLOOKUP(LEFT($AK$3,2)&amp;LEFT($A61,3)&amp;RIGHT($A61,5),'CS8000-P14_Overview'!$B$58:$X$754,$AK$2,FALSE)</f>
        <v>95.482799999999997</v>
      </c>
      <c r="AL61" s="62">
        <f>AM61*(1-'CS8000-P14_Overview'!$B$3)</f>
        <v>154.204722</v>
      </c>
      <c r="AM61" s="62">
        <f>VLOOKUP(LEFT($AM$3,2)&amp;LEFT($A61,3)&amp;RIGHT($A61,5),'CS8000-P14_Overview'!$B$58:$X$754,$AK$2,FALSE)</f>
        <v>181.41732000000002</v>
      </c>
      <c r="AN61" s="63">
        <f>VLOOKUP(LEFT($AN$3,2)&amp;LEFT($A61,3)&amp;RIGHT($A61,5),'CS8000-P14_Overview'!$B$58:$X$754,$AN$2,FALSE)</f>
        <v>95.482799999999997</v>
      </c>
      <c r="AO61" s="63">
        <f>AP61*(1-'CS8000-P14_Overview'!$B$3)</f>
        <v>154.204722</v>
      </c>
      <c r="AP61" s="63">
        <f>VLOOKUP(LEFT($AP$3,2)&amp;LEFT($A61,3)&amp;RIGHT($A61,5),'CS8000-P14_Overview'!$B$58:$X$754,$AN$2,FALSE)</f>
        <v>181.41732000000002</v>
      </c>
      <c r="AQ61" s="59">
        <f>VLOOKUP(LEFT($AQ$3,2)&amp;LEFT($A61,3)&amp;RIGHT($A61,5),'CS8000-P14_Overview'!$B$58:$X$754,$AQ$2,FALSE)</f>
        <v>101.06059999999999</v>
      </c>
      <c r="AR61" s="59">
        <f>AS61*(1-'CS8000-P14_Overview'!$B$3)</f>
        <v>171.80301999999998</v>
      </c>
      <c r="AS61" s="44">
        <f>VLOOKUP(LEFT($AS$3,2)&amp;LEFT($A61,3)&amp;RIGHT($A61,5),'CS8000-P14_Overview'!$B$58:$X$754,$AQ$2,FALSE)</f>
        <v>202.12119999999999</v>
      </c>
      <c r="AU61" s="203">
        <f t="shared" si="82"/>
        <v>2018.6519999999998</v>
      </c>
      <c r="AV61" s="211">
        <f t="shared" si="83"/>
        <v>2916.9521399999994</v>
      </c>
      <c r="AW61" s="211">
        <f t="shared" si="84"/>
        <v>3431.7083999999995</v>
      </c>
      <c r="AX61" s="212">
        <f t="shared" si="84"/>
        <v>2018.6519999999998</v>
      </c>
      <c r="AY61" s="212">
        <f t="shared" si="84"/>
        <v>2916.9521399999994</v>
      </c>
      <c r="AZ61" s="212">
        <f t="shared" si="84"/>
        <v>3431.7083999999995</v>
      </c>
      <c r="BA61" s="213">
        <f t="shared" si="85"/>
        <v>2849.7972</v>
      </c>
      <c r="BB61" s="213">
        <f t="shared" si="86"/>
        <v>4360.1897160000008</v>
      </c>
      <c r="BC61" s="213">
        <f t="shared" si="87"/>
        <v>5129.6349600000003</v>
      </c>
      <c r="BD61" s="214">
        <f t="shared" si="88"/>
        <v>3121.3643999999999</v>
      </c>
      <c r="BE61" s="214">
        <f t="shared" si="89"/>
        <v>4775.6875319999999</v>
      </c>
      <c r="BF61" s="214">
        <f t="shared" si="90"/>
        <v>5618.4559199999994</v>
      </c>
      <c r="BG61" s="215">
        <f t="shared" si="91"/>
        <v>3165.9863999999998</v>
      </c>
      <c r="BH61" s="215">
        <f t="shared" si="92"/>
        <v>5113.0680360000006</v>
      </c>
      <c r="BI61" s="215">
        <f t="shared" si="93"/>
        <v>6015.3741600000012</v>
      </c>
      <c r="BJ61" s="216">
        <f t="shared" si="94"/>
        <v>3165.9863999999998</v>
      </c>
      <c r="BK61" s="216">
        <f t="shared" si="95"/>
        <v>5113.0680360000006</v>
      </c>
      <c r="BL61" s="216">
        <f t="shared" si="96"/>
        <v>6015.3741600000012</v>
      </c>
      <c r="BM61" s="212">
        <f t="shared" si="97"/>
        <v>3366.7871999999998</v>
      </c>
      <c r="BN61" s="212">
        <f t="shared" si="98"/>
        <v>5723.5382399999999</v>
      </c>
      <c r="BO61" s="202">
        <f t="shared" si="99"/>
        <v>6733.5743999999995</v>
      </c>
      <c r="BQ61" s="274">
        <f>VLOOKUP("HDD"&amp;$A61,'CS8000-P14_Overview'!$B:$X,3,FALSE)</f>
        <v>25.96</v>
      </c>
      <c r="BR61" s="275">
        <f>VLOOKUP("HDD"&amp;$A61,'CS8000-P14_Overview'!$B:$X,4,FALSE)</f>
        <v>31.152000000000001</v>
      </c>
      <c r="BS61" s="276">
        <f>VLOOKUP("HDD"&amp;$A61,'CS8000-P14_Overview'!$B:$X,6,FALSE)</f>
        <v>36.344000000000001</v>
      </c>
      <c r="BT61" s="282"/>
      <c r="BU61" s="282"/>
      <c r="BV61" s="282"/>
      <c r="BW61" s="284"/>
      <c r="BX61" s="284"/>
      <c r="BY61" s="285" t="str">
        <f>IF(ISNA(VLOOKUP($A61,Old_List_Price!$A$4:$BO$289,BY$2,FALSE)),"",VLOOKUP($A61,Old_List_Price!$A$4:$BO$289,BY$2,FALSE))</f>
        <v/>
      </c>
      <c r="BZ61" s="285" t="str">
        <f>IF(ISNA(VLOOKUP($A61,Old_List_Price!$A$4:$BO$289,BZ$2,FALSE)),"",VLOOKUP($A61,Old_List_Price!$A$4:$BO$289,BZ$2,FALSE))</f>
        <v/>
      </c>
      <c r="CA61" s="285" t="str">
        <f>IF(ISNA(VLOOKUP($A61,Old_List_Price!$A$4:$BO$289,CA$2,FALSE)),"",VLOOKUP($A61,Old_List_Price!$A$4:$BO$289,CA$2,FALSE))</f>
        <v/>
      </c>
      <c r="CB61" s="287" t="str">
        <f t="shared" si="38"/>
        <v/>
      </c>
      <c r="CC61" s="287" t="str">
        <f t="shared" si="39"/>
        <v/>
      </c>
      <c r="CD61" s="288" t="str">
        <f>IF(ISNA(VLOOKUP($A61,Old_List_Price!$A$4:$BO$289,CD$2,FALSE)),"",VLOOKUP($A61,Old_List_Price!$A$4:$BO$289,CD$2,FALSE))</f>
        <v/>
      </c>
      <c r="CE61" s="288" t="str">
        <f>IF(ISNA(VLOOKUP($A61,Old_List_Price!$A$4:$BO$289,CE$2,FALSE)),"",VLOOKUP($A61,Old_List_Price!$A$4:$BO$289,CE$2,FALSE))</f>
        <v/>
      </c>
      <c r="CF61" s="288" t="str">
        <f>IF(ISNA(VLOOKUP($A61,Old_List_Price!$A$4:$BO$289,CF$2,FALSE)),"",VLOOKUP($A61,Old_List_Price!$A$4:$BO$289,CF$2,FALSE))</f>
        <v/>
      </c>
      <c r="CG61" s="289" t="str">
        <f t="shared" si="6"/>
        <v/>
      </c>
      <c r="CH61" s="289" t="str">
        <f t="shared" si="7"/>
        <v/>
      </c>
      <c r="CI61" s="291" t="str">
        <f>IF(ISNA(VLOOKUP($A61,Old_List_Price!$A$4:$BO$289,CI$2,FALSE)),"",VLOOKUP($A61,Old_List_Price!$A$4:$BO$289,CI$2,FALSE))</f>
        <v/>
      </c>
      <c r="CJ61" s="291" t="str">
        <f>IF(ISNA(VLOOKUP($A61,Old_List_Price!$A$4:$BO$289,CJ$2,FALSE)),"",VLOOKUP($A61,Old_List_Price!$A$4:$BO$289,CJ$2,FALSE))</f>
        <v/>
      </c>
      <c r="CK61" s="291" t="str">
        <f>IF(ISNA(VLOOKUP($A61,Old_List_Price!$A$4:$BO$289,CK$2,FALSE)),"",VLOOKUP($A61,Old_List_Price!$A$4:$BO$289,CK$2,FALSE))</f>
        <v/>
      </c>
      <c r="CL61" s="292" t="str">
        <f t="shared" si="18"/>
        <v/>
      </c>
      <c r="CM61" s="292" t="str">
        <f t="shared" si="19"/>
        <v/>
      </c>
      <c r="CN61" s="294" t="str">
        <f>IF(ISNA(VLOOKUP($A61,Old_List_Price!$A$4:$BO$289,CN$2,FALSE)),"",VLOOKUP($A61,Old_List_Price!$A$4:$BO$289,CN$2,FALSE))</f>
        <v/>
      </c>
      <c r="CO61" s="294" t="str">
        <f>IF(ISNA(VLOOKUP($A61,Old_List_Price!$A$4:$BO$289,CO$2,FALSE)),"",VLOOKUP($A61,Old_List_Price!$A$4:$BO$289,CO$2,FALSE))</f>
        <v/>
      </c>
      <c r="CP61" s="294" t="str">
        <f>IF(ISNA(VLOOKUP($A61,Old_List_Price!$A$4:$BO$289,CP$2,FALSE)),"",VLOOKUP($A61,Old_List_Price!$A$4:$BO$289,CP$2,FALSE))</f>
        <v/>
      </c>
      <c r="CQ61" s="295" t="str">
        <f t="shared" si="20"/>
        <v/>
      </c>
      <c r="CR61" s="295" t="str">
        <f t="shared" si="21"/>
        <v/>
      </c>
      <c r="CS61" s="297" t="str">
        <f>IF(ISNA(VLOOKUP($A61,Old_List_Price!$A$4:$BO$289,CS$2,FALSE)),"",VLOOKUP($A61,Old_List_Price!$A$4:$BO$289,CS$2,FALSE))</f>
        <v/>
      </c>
      <c r="CT61" s="297" t="str">
        <f>IF(ISNA(VLOOKUP($A61,Old_List_Price!$A$4:$BO$289,CT$2,FALSE)),"",VLOOKUP($A61,Old_List_Price!$A$4:$BO$289,CT$2,FALSE))</f>
        <v/>
      </c>
      <c r="CU61" s="297" t="str">
        <f>IF(ISNA(VLOOKUP($A61,Old_List_Price!$A$4:$BO$289,CU$2,FALSE)),"",VLOOKUP($A61,Old_List_Price!$A$4:$BO$289,CU$2,FALSE))</f>
        <v/>
      </c>
      <c r="CV61" s="298" t="str">
        <f t="shared" si="22"/>
        <v/>
      </c>
      <c r="CW61" s="298" t="str">
        <f t="shared" si="23"/>
        <v/>
      </c>
      <c r="CX61" s="285" t="str">
        <f>IF(ISNA(VLOOKUP($A61,Old_List_Price!$A$4:$BO$289,CX$2,FALSE)),"",VLOOKUP($A61,Old_List_Price!$A$4:$BO$289,CX$2,FALSE))</f>
        <v/>
      </c>
      <c r="CY61" s="285" t="str">
        <f>IF(ISNA(VLOOKUP($A61,Old_List_Price!$A$4:$BO$289,CY$2,FALSE)),"",VLOOKUP($A61,Old_List_Price!$A$4:$BO$289,CY$2,FALSE))</f>
        <v/>
      </c>
      <c r="CZ61" s="285" t="str">
        <f>IF(ISNA(VLOOKUP($A61,Old_List_Price!$A$4:$BO$289,CZ$2,FALSE)),"",VLOOKUP($A61,Old_List_Price!$A$4:$BO$289,CZ$2,FALSE))</f>
        <v/>
      </c>
      <c r="DA61" s="287" t="str">
        <f t="shared" si="24"/>
        <v/>
      </c>
      <c r="DB61" s="333" t="str">
        <f t="shared" si="25"/>
        <v/>
      </c>
    </row>
    <row r="62" spans="1:106">
      <c r="A62" s="37" t="s">
        <v>340</v>
      </c>
      <c r="B62" s="37" t="s">
        <v>287</v>
      </c>
      <c r="C62" s="57">
        <f>VLOOKUP(LEFT($C$3,2)&amp;LEFT($A62,3)&amp;RIGHT($A62,5),'CS8000-P14_Overview'!$B$58:$X$754,$C$2,FALSE)</f>
        <v>52.304299999999998</v>
      </c>
      <c r="D62" s="58">
        <f>E62*(1-'CS8000-P14_Overview'!$B$3)</f>
        <v>75.579713499999983</v>
      </c>
      <c r="E62" s="58">
        <f>VLOOKUP(LEFT($E$3,2)&amp;LEFT($A62,3)&amp;RIGHT($A62,5),'CS8000-P14_Overview'!$B$58:$X$754,$C$2,FALSE)</f>
        <v>88.917309999999986</v>
      </c>
      <c r="F62" s="59">
        <f>VLOOKUP(LEFT($F$3,2)&amp;LEFT($A62,3)&amp;RIGHT($A62,5),'CS8000-P14_Overview'!$B$58:$X$754,$F$2,FALSE)</f>
        <v>52.304299999999998</v>
      </c>
      <c r="G62" s="59">
        <f>H62*(1-'CS8000-P14_Overview'!$B$3)</f>
        <v>75.579713499999983</v>
      </c>
      <c r="H62" s="59">
        <f>VLOOKUP(LEFT($H$3,2)&amp;LEFT($A62,3)&amp;RIGHT($A62,5),'CS8000-P14_Overview'!$B$58:$X$754,$F$2,FALSE)</f>
        <v>88.917309999999986</v>
      </c>
      <c r="I62" s="60">
        <f>VLOOKUP(LEFT($I$3,2)&amp;LEFT($A62,3)&amp;RIGHT($A62,5),'CS8000-P14_Overview'!$B$58:$X$754,$I$2,FALSE)</f>
        <v>75.3917</v>
      </c>
      <c r="J62" s="60">
        <f>K62*(1-'CS8000-P14_Overview'!$B$3)</f>
        <v>115.349301</v>
      </c>
      <c r="K62" s="60">
        <f>VLOOKUP(LEFT($K$3,2)&amp;LEFT($A62,3)&amp;RIGHT($A62,5),'CS8000-P14_Overview'!$B$58:$X$754,$I$2,FALSE)</f>
        <v>135.70506</v>
      </c>
      <c r="L62" s="61">
        <f>VLOOKUP(LEFT($L$3,2)&amp;LEFT($A62,3)&amp;RIGHT($A62,5),'CS8000-P14_Overview'!$B$58:$X$754,$L$2,FALSE)</f>
        <v>82.935199999999995</v>
      </c>
      <c r="M62" s="61">
        <f>N62*(1-'CS8000-P14_Overview'!$B$3)</f>
        <v>126.89085599999999</v>
      </c>
      <c r="N62" s="61">
        <f>VLOOKUP(LEFT($N$3,2)&amp;LEFT($A62,3)&amp;RIGHT($A62,5),'CS8000-P14_Overview'!$B$58:$X$754,$L$2,FALSE)</f>
        <v>149.28335999999999</v>
      </c>
      <c r="O62" s="62">
        <f>VLOOKUP(LEFT($O$3,2)&amp;LEFT($A62,3)&amp;RIGHT($A62,5),'CS8000-P14_Overview'!$B$58:$X$754,$O$2,FALSE)</f>
        <v>84.174700000000001</v>
      </c>
      <c r="P62" s="62">
        <f>Q62*(1-'CS8000-P14_Overview'!$B$3)</f>
        <v>135.94214050000002</v>
      </c>
      <c r="Q62" s="62">
        <f>VLOOKUP(LEFT($Q$3,2)&amp;LEFT($A62,3)&amp;RIGHT($A62,5),'CS8000-P14_Overview'!$B$58:$X$754,$O$2,FALSE)</f>
        <v>159.93193000000002</v>
      </c>
      <c r="R62" s="63">
        <f>VLOOKUP(LEFT($R$3,2)&amp;LEFT($A62,3)&amp;RIGHT($A62,5),'CS8000-P14_Overview'!$B$58:$X$754,$R$2,FALSE)</f>
        <v>84.174700000000001</v>
      </c>
      <c r="S62" s="63">
        <f>T62*(1-'CS8000-P14_Overview'!$B$3)</f>
        <v>135.94214050000002</v>
      </c>
      <c r="T62" s="63">
        <f>VLOOKUP(LEFT($T$3,2)&amp;LEFT($A62,3)&amp;RIGHT($A62,5),'CS8000-P14_Overview'!$B$58:$X$754,$R$2,FALSE)</f>
        <v>159.93193000000002</v>
      </c>
      <c r="U62" s="59">
        <f>VLOOKUP(LEFT($U$3,2)&amp;LEFT($A62,3)&amp;RIGHT($A62,5),'CS8000-P14_Overview'!$B$58:$X$754,$U$2,FALSE)</f>
        <v>89.752499999999998</v>
      </c>
      <c r="V62" s="59">
        <f>W62*(1-'CS8000-P14_Overview'!$B$3)</f>
        <v>152.57925</v>
      </c>
      <c r="W62" s="44">
        <f>VLOOKUP(LEFT($W$3,2)&amp;LEFT($A62,3)&amp;RIGHT($A62,5),'CS8000-P14_Overview'!$B$58:$X$754,$U$2,FALSE)</f>
        <v>179.505</v>
      </c>
      <c r="X62" s="33" t="s">
        <v>857</v>
      </c>
      <c r="Y62" s="57">
        <f>VLOOKUP(LEFT($Y$3,2)&amp;LEFT($A62,3)&amp;RIGHT($A62,5),'CS8000-P14_Overview'!$B$58:$X$754,$Y$2,FALSE)</f>
        <v>63.612400000000001</v>
      </c>
      <c r="Z62" s="58">
        <f>AA62*(1-'CS8000-P14_Overview'!$B$3)</f>
        <v>91.919917999999996</v>
      </c>
      <c r="AA62" s="58">
        <f>VLOOKUP(LEFT($AA$3,2)&amp;LEFT($A62,3)&amp;RIGHT($A62,5),'CS8000-P14_Overview'!$B$58:$X$754,$Y$2,FALSE)</f>
        <v>108.14108</v>
      </c>
      <c r="AB62" s="59">
        <f>VLOOKUP(LEFT($AB$3,2)&amp;LEFT($A62,3)&amp;RIGHT($A62,5),'CS8000-P14_Overview'!$B$58:$X$754,$AB$2,FALSE)</f>
        <v>63.612400000000001</v>
      </c>
      <c r="AC62" s="59">
        <f>AD62*(1-'CS8000-P14_Overview'!$B$3)</f>
        <v>91.919917999999996</v>
      </c>
      <c r="AD62" s="59">
        <f>VLOOKUP(LEFT($AD$3,2)&amp;LEFT($A62,3)&amp;RIGHT($A62,5),'CS8000-P14_Overview'!$B$58:$X$754,$AB$2,FALSE)</f>
        <v>108.14108</v>
      </c>
      <c r="AE62" s="60">
        <f>VLOOKUP(LEFT($AE$3,2)&amp;LEFT($A62,3)&amp;RIGHT($A62,5),'CS8000-P14_Overview'!$B$58:$X$754,$AE$2,FALSE)</f>
        <v>86.699700000000007</v>
      </c>
      <c r="AF62" s="60">
        <f>AG62*(1-'CS8000-P14_Overview'!$B$3)</f>
        <v>132.650541</v>
      </c>
      <c r="AG62" s="60">
        <f>VLOOKUP(LEFT($AG$3,2)&amp;LEFT($A62,3)&amp;RIGHT($A62,5),'CS8000-P14_Overview'!$B$58:$X$754,$AE$2,FALSE)</f>
        <v>156.05946</v>
      </c>
      <c r="AH62" s="61">
        <f>VLOOKUP(LEFT($AH$3,2)&amp;LEFT($A62,3)&amp;RIGHT($A62,5),'CS8000-P14_Overview'!$B$58:$X$754,$AH$2,FALSE)</f>
        <v>94.243300000000005</v>
      </c>
      <c r="AI62" s="61">
        <f>AJ62*(1-'CS8000-P14_Overview'!$B$3)</f>
        <v>144.192249</v>
      </c>
      <c r="AJ62" s="61">
        <f>VLOOKUP(LEFT($AJ$3,2)&amp;LEFT($A62,3)&amp;RIGHT($A62,5),'CS8000-P14_Overview'!$B$58:$X$754,$AH$2,FALSE)</f>
        <v>169.63794000000001</v>
      </c>
      <c r="AK62" s="62">
        <f>VLOOKUP(LEFT($AK$3,2)&amp;LEFT($A62,3)&amp;RIGHT($A62,5),'CS8000-P14_Overview'!$B$58:$X$754,$AK$2,FALSE)</f>
        <v>95.482799999999997</v>
      </c>
      <c r="AL62" s="62">
        <f>AM62*(1-'CS8000-P14_Overview'!$B$3)</f>
        <v>154.204722</v>
      </c>
      <c r="AM62" s="62">
        <f>VLOOKUP(LEFT($AM$3,2)&amp;LEFT($A62,3)&amp;RIGHT($A62,5),'CS8000-P14_Overview'!$B$58:$X$754,$AK$2,FALSE)</f>
        <v>181.41732000000002</v>
      </c>
      <c r="AN62" s="63">
        <f>VLOOKUP(LEFT($AN$3,2)&amp;LEFT($A62,3)&amp;RIGHT($A62,5),'CS8000-P14_Overview'!$B$58:$X$754,$AN$2,FALSE)</f>
        <v>95.482799999999997</v>
      </c>
      <c r="AO62" s="63">
        <f>AP62*(1-'CS8000-P14_Overview'!$B$3)</f>
        <v>154.204722</v>
      </c>
      <c r="AP62" s="63">
        <f>VLOOKUP(LEFT($AP$3,2)&amp;LEFT($A62,3)&amp;RIGHT($A62,5),'CS8000-P14_Overview'!$B$58:$X$754,$AN$2,FALSE)</f>
        <v>181.41732000000002</v>
      </c>
      <c r="AQ62" s="59">
        <f>VLOOKUP(LEFT($AQ$3,2)&amp;LEFT($A62,3)&amp;RIGHT($A62,5),'CS8000-P14_Overview'!$B$58:$X$754,$AQ$2,FALSE)</f>
        <v>101.06059999999999</v>
      </c>
      <c r="AR62" s="59">
        <f>AS62*(1-'CS8000-P14_Overview'!$B$3)</f>
        <v>171.80301999999998</v>
      </c>
      <c r="AS62" s="44">
        <f>VLOOKUP(LEFT($AS$3,2)&amp;LEFT($A62,3)&amp;RIGHT($A62,5),'CS8000-P14_Overview'!$B$58:$X$754,$AQ$2,FALSE)</f>
        <v>202.12119999999999</v>
      </c>
      <c r="AU62" s="203">
        <f t="shared" si="82"/>
        <v>2018.6519999999998</v>
      </c>
      <c r="AV62" s="211">
        <f t="shared" si="83"/>
        <v>2916.9521399999994</v>
      </c>
      <c r="AW62" s="211">
        <f t="shared" si="84"/>
        <v>3431.7083999999995</v>
      </c>
      <c r="AX62" s="212">
        <f t="shared" si="84"/>
        <v>2018.6519999999998</v>
      </c>
      <c r="AY62" s="212">
        <f t="shared" si="84"/>
        <v>2916.9521399999994</v>
      </c>
      <c r="AZ62" s="212">
        <f t="shared" si="84"/>
        <v>3431.7083999999995</v>
      </c>
      <c r="BA62" s="213">
        <f t="shared" si="85"/>
        <v>2849.7972</v>
      </c>
      <c r="BB62" s="213">
        <f t="shared" si="86"/>
        <v>4360.1897160000008</v>
      </c>
      <c r="BC62" s="213">
        <f t="shared" si="87"/>
        <v>5129.6349600000003</v>
      </c>
      <c r="BD62" s="214">
        <f t="shared" si="88"/>
        <v>3121.3643999999999</v>
      </c>
      <c r="BE62" s="214">
        <f t="shared" si="89"/>
        <v>4775.6875319999999</v>
      </c>
      <c r="BF62" s="214">
        <f t="shared" si="90"/>
        <v>5618.4559199999994</v>
      </c>
      <c r="BG62" s="215">
        <f t="shared" si="91"/>
        <v>3165.9863999999998</v>
      </c>
      <c r="BH62" s="215">
        <f t="shared" si="92"/>
        <v>5113.0680360000006</v>
      </c>
      <c r="BI62" s="215">
        <f t="shared" si="93"/>
        <v>6015.3741600000012</v>
      </c>
      <c r="BJ62" s="216">
        <f t="shared" si="94"/>
        <v>3165.9863999999998</v>
      </c>
      <c r="BK62" s="216">
        <f t="shared" si="95"/>
        <v>5113.0680360000006</v>
      </c>
      <c r="BL62" s="216">
        <f t="shared" si="96"/>
        <v>6015.3741600000012</v>
      </c>
      <c r="BM62" s="212">
        <f t="shared" si="97"/>
        <v>3366.7871999999998</v>
      </c>
      <c r="BN62" s="212">
        <f t="shared" si="98"/>
        <v>5723.5382399999999</v>
      </c>
      <c r="BO62" s="202">
        <f t="shared" si="99"/>
        <v>6733.5743999999995</v>
      </c>
      <c r="BQ62" s="274">
        <f>VLOOKUP("HDD"&amp;$A62,'CS8000-P14_Overview'!$B:$X,3,FALSE)</f>
        <v>25.96</v>
      </c>
      <c r="BR62" s="275">
        <f>VLOOKUP("HDD"&amp;$A62,'CS8000-P14_Overview'!$B:$X,4,FALSE)</f>
        <v>31.152000000000001</v>
      </c>
      <c r="BS62" s="276">
        <f>VLOOKUP("HDD"&amp;$A62,'CS8000-P14_Overview'!$B:$X,6,FALSE)</f>
        <v>36.344000000000001</v>
      </c>
      <c r="BT62" s="282"/>
      <c r="BU62" s="282"/>
      <c r="BV62" s="282"/>
      <c r="BW62" s="284"/>
      <c r="BX62" s="284"/>
      <c r="BY62" s="285" t="str">
        <f>IF(ISNA(VLOOKUP($A62,Old_List_Price!$A$4:$BO$289,BY$2,FALSE)),"",VLOOKUP($A62,Old_List_Price!$A$4:$BO$289,BY$2,FALSE))</f>
        <v/>
      </c>
      <c r="BZ62" s="285" t="str">
        <f>IF(ISNA(VLOOKUP($A62,Old_List_Price!$A$4:$BO$289,BZ$2,FALSE)),"",VLOOKUP($A62,Old_List_Price!$A$4:$BO$289,BZ$2,FALSE))</f>
        <v/>
      </c>
      <c r="CA62" s="285" t="str">
        <f>IF(ISNA(VLOOKUP($A62,Old_List_Price!$A$4:$BO$289,CA$2,FALSE)),"",VLOOKUP($A62,Old_List_Price!$A$4:$BO$289,CA$2,FALSE))</f>
        <v/>
      </c>
      <c r="CB62" s="287" t="str">
        <f t="shared" si="38"/>
        <v/>
      </c>
      <c r="CC62" s="287" t="str">
        <f t="shared" si="39"/>
        <v/>
      </c>
      <c r="CD62" s="288" t="str">
        <f>IF(ISNA(VLOOKUP($A62,Old_List_Price!$A$4:$BO$289,CD$2,FALSE)),"",VLOOKUP($A62,Old_List_Price!$A$4:$BO$289,CD$2,FALSE))</f>
        <v/>
      </c>
      <c r="CE62" s="288" t="str">
        <f>IF(ISNA(VLOOKUP($A62,Old_List_Price!$A$4:$BO$289,CE$2,FALSE)),"",VLOOKUP($A62,Old_List_Price!$A$4:$BO$289,CE$2,FALSE))</f>
        <v/>
      </c>
      <c r="CF62" s="288" t="str">
        <f>IF(ISNA(VLOOKUP($A62,Old_List_Price!$A$4:$BO$289,CF$2,FALSE)),"",VLOOKUP($A62,Old_List_Price!$A$4:$BO$289,CF$2,FALSE))</f>
        <v/>
      </c>
      <c r="CG62" s="289" t="str">
        <f t="shared" si="6"/>
        <v/>
      </c>
      <c r="CH62" s="289" t="str">
        <f t="shared" si="7"/>
        <v/>
      </c>
      <c r="CI62" s="291" t="str">
        <f>IF(ISNA(VLOOKUP($A62,Old_List_Price!$A$4:$BO$289,CI$2,FALSE)),"",VLOOKUP($A62,Old_List_Price!$A$4:$BO$289,CI$2,FALSE))</f>
        <v/>
      </c>
      <c r="CJ62" s="291" t="str">
        <f>IF(ISNA(VLOOKUP($A62,Old_List_Price!$A$4:$BO$289,CJ$2,FALSE)),"",VLOOKUP($A62,Old_List_Price!$A$4:$BO$289,CJ$2,FALSE))</f>
        <v/>
      </c>
      <c r="CK62" s="291" t="str">
        <f>IF(ISNA(VLOOKUP($A62,Old_List_Price!$A$4:$BO$289,CK$2,FALSE)),"",VLOOKUP($A62,Old_List_Price!$A$4:$BO$289,CK$2,FALSE))</f>
        <v/>
      </c>
      <c r="CL62" s="292" t="str">
        <f t="shared" si="18"/>
        <v/>
      </c>
      <c r="CM62" s="292" t="str">
        <f t="shared" si="19"/>
        <v/>
      </c>
      <c r="CN62" s="294" t="str">
        <f>IF(ISNA(VLOOKUP($A62,Old_List_Price!$A$4:$BO$289,CN$2,FALSE)),"",VLOOKUP($A62,Old_List_Price!$A$4:$BO$289,CN$2,FALSE))</f>
        <v/>
      </c>
      <c r="CO62" s="294" t="str">
        <f>IF(ISNA(VLOOKUP($A62,Old_List_Price!$A$4:$BO$289,CO$2,FALSE)),"",VLOOKUP($A62,Old_List_Price!$A$4:$BO$289,CO$2,FALSE))</f>
        <v/>
      </c>
      <c r="CP62" s="294" t="str">
        <f>IF(ISNA(VLOOKUP($A62,Old_List_Price!$A$4:$BO$289,CP$2,FALSE)),"",VLOOKUP($A62,Old_List_Price!$A$4:$BO$289,CP$2,FALSE))</f>
        <v/>
      </c>
      <c r="CQ62" s="295" t="str">
        <f t="shared" si="20"/>
        <v/>
      </c>
      <c r="CR62" s="295" t="str">
        <f t="shared" si="21"/>
        <v/>
      </c>
      <c r="CS62" s="297" t="str">
        <f>IF(ISNA(VLOOKUP($A62,Old_List_Price!$A$4:$BO$289,CS$2,FALSE)),"",VLOOKUP($A62,Old_List_Price!$A$4:$BO$289,CS$2,FALSE))</f>
        <v/>
      </c>
      <c r="CT62" s="297" t="str">
        <f>IF(ISNA(VLOOKUP($A62,Old_List_Price!$A$4:$BO$289,CT$2,FALSE)),"",VLOOKUP($A62,Old_List_Price!$A$4:$BO$289,CT$2,FALSE))</f>
        <v/>
      </c>
      <c r="CU62" s="297" t="str">
        <f>IF(ISNA(VLOOKUP($A62,Old_List_Price!$A$4:$BO$289,CU$2,FALSE)),"",VLOOKUP($A62,Old_List_Price!$A$4:$BO$289,CU$2,FALSE))</f>
        <v/>
      </c>
      <c r="CV62" s="298" t="str">
        <f t="shared" si="22"/>
        <v/>
      </c>
      <c r="CW62" s="298" t="str">
        <f t="shared" si="23"/>
        <v/>
      </c>
      <c r="CX62" s="285" t="str">
        <f>IF(ISNA(VLOOKUP($A62,Old_List_Price!$A$4:$BO$289,CX$2,FALSE)),"",VLOOKUP($A62,Old_List_Price!$A$4:$BO$289,CX$2,FALSE))</f>
        <v/>
      </c>
      <c r="CY62" s="285" t="str">
        <f>IF(ISNA(VLOOKUP($A62,Old_List_Price!$A$4:$BO$289,CY$2,FALSE)),"",VLOOKUP($A62,Old_List_Price!$A$4:$BO$289,CY$2,FALSE))</f>
        <v/>
      </c>
      <c r="CZ62" s="285" t="str">
        <f>IF(ISNA(VLOOKUP($A62,Old_List_Price!$A$4:$BO$289,CZ$2,FALSE)),"",VLOOKUP($A62,Old_List_Price!$A$4:$BO$289,CZ$2,FALSE))</f>
        <v/>
      </c>
      <c r="DA62" s="287" t="str">
        <f t="shared" si="24"/>
        <v/>
      </c>
      <c r="DB62" s="333" t="str">
        <f t="shared" si="25"/>
        <v/>
      </c>
    </row>
    <row r="63" spans="1:106">
      <c r="A63" s="37" t="s">
        <v>341</v>
      </c>
      <c r="B63" s="37" t="s">
        <v>289</v>
      </c>
      <c r="C63" s="57">
        <f>VLOOKUP(LEFT($C$3,2)&amp;LEFT($A63,3)&amp;RIGHT($A63,5),'CS8000-P14_Overview'!$B$58:$X$754,$C$2,FALSE)</f>
        <v>52.304299999999998</v>
      </c>
      <c r="D63" s="58">
        <f>E63*(1-'CS8000-P14_Overview'!$B$3)</f>
        <v>75.579713499999983</v>
      </c>
      <c r="E63" s="58">
        <f>VLOOKUP(LEFT($E$3,2)&amp;LEFT($A63,3)&amp;RIGHT($A63,5),'CS8000-P14_Overview'!$B$58:$X$754,$C$2,FALSE)</f>
        <v>88.917309999999986</v>
      </c>
      <c r="F63" s="59">
        <f>VLOOKUP(LEFT($F$3,2)&amp;LEFT($A63,3)&amp;RIGHT($A63,5),'CS8000-P14_Overview'!$B$58:$X$754,$F$2,FALSE)</f>
        <v>52.304299999999998</v>
      </c>
      <c r="G63" s="59">
        <f>H63*(1-'CS8000-P14_Overview'!$B$3)</f>
        <v>75.579713499999983</v>
      </c>
      <c r="H63" s="59">
        <f>VLOOKUP(LEFT($H$3,2)&amp;LEFT($A63,3)&amp;RIGHT($A63,5),'CS8000-P14_Overview'!$B$58:$X$754,$F$2,FALSE)</f>
        <v>88.917309999999986</v>
      </c>
      <c r="I63" s="60">
        <f>VLOOKUP(LEFT($I$3,2)&amp;LEFT($A63,3)&amp;RIGHT($A63,5),'CS8000-P14_Overview'!$B$58:$X$754,$I$2,FALSE)</f>
        <v>75.3917</v>
      </c>
      <c r="J63" s="60">
        <f>K63*(1-'CS8000-P14_Overview'!$B$3)</f>
        <v>115.349301</v>
      </c>
      <c r="K63" s="60">
        <f>VLOOKUP(LEFT($K$3,2)&amp;LEFT($A63,3)&amp;RIGHT($A63,5),'CS8000-P14_Overview'!$B$58:$X$754,$I$2,FALSE)</f>
        <v>135.70506</v>
      </c>
      <c r="L63" s="61">
        <f>VLOOKUP(LEFT($L$3,2)&amp;LEFT($A63,3)&amp;RIGHT($A63,5),'CS8000-P14_Overview'!$B$58:$X$754,$L$2,FALSE)</f>
        <v>82.935199999999995</v>
      </c>
      <c r="M63" s="61">
        <f>N63*(1-'CS8000-P14_Overview'!$B$3)</f>
        <v>126.89085599999999</v>
      </c>
      <c r="N63" s="61">
        <f>VLOOKUP(LEFT($N$3,2)&amp;LEFT($A63,3)&amp;RIGHT($A63,5),'CS8000-P14_Overview'!$B$58:$X$754,$L$2,FALSE)</f>
        <v>149.28335999999999</v>
      </c>
      <c r="O63" s="62">
        <f>VLOOKUP(LEFT($O$3,2)&amp;LEFT($A63,3)&amp;RIGHT($A63,5),'CS8000-P14_Overview'!$B$58:$X$754,$O$2,FALSE)</f>
        <v>84.174700000000001</v>
      </c>
      <c r="P63" s="62">
        <f>Q63*(1-'CS8000-P14_Overview'!$B$3)</f>
        <v>135.94214050000002</v>
      </c>
      <c r="Q63" s="62">
        <f>VLOOKUP(LEFT($Q$3,2)&amp;LEFT($A63,3)&amp;RIGHT($A63,5),'CS8000-P14_Overview'!$B$58:$X$754,$O$2,FALSE)</f>
        <v>159.93193000000002</v>
      </c>
      <c r="R63" s="63">
        <f>VLOOKUP(LEFT($R$3,2)&amp;LEFT($A63,3)&amp;RIGHT($A63,5),'CS8000-P14_Overview'!$B$58:$X$754,$R$2,FALSE)</f>
        <v>84.174700000000001</v>
      </c>
      <c r="S63" s="63">
        <f>T63*(1-'CS8000-P14_Overview'!$B$3)</f>
        <v>135.94214050000002</v>
      </c>
      <c r="T63" s="63">
        <f>VLOOKUP(LEFT($T$3,2)&amp;LEFT($A63,3)&amp;RIGHT($A63,5),'CS8000-P14_Overview'!$B$58:$X$754,$R$2,FALSE)</f>
        <v>159.93193000000002</v>
      </c>
      <c r="U63" s="59">
        <f>VLOOKUP(LEFT($U$3,2)&amp;LEFT($A63,3)&amp;RIGHT($A63,5),'CS8000-P14_Overview'!$B$58:$X$754,$U$2,FALSE)</f>
        <v>89.752499999999998</v>
      </c>
      <c r="V63" s="59">
        <f>W63*(1-'CS8000-P14_Overview'!$B$3)</f>
        <v>152.57925</v>
      </c>
      <c r="W63" s="44">
        <f>VLOOKUP(LEFT($W$3,2)&amp;LEFT($A63,3)&amp;RIGHT($A63,5),'CS8000-P14_Overview'!$B$58:$X$754,$U$2,FALSE)</f>
        <v>179.505</v>
      </c>
      <c r="X63" s="33" t="s">
        <v>857</v>
      </c>
      <c r="Y63" s="57">
        <f>VLOOKUP(LEFT($Y$3,2)&amp;LEFT($A63,3)&amp;RIGHT($A63,5),'CS8000-P14_Overview'!$B$58:$X$754,$Y$2,FALSE)</f>
        <v>63.612400000000001</v>
      </c>
      <c r="Z63" s="58">
        <f>AA63*(1-'CS8000-P14_Overview'!$B$3)</f>
        <v>91.919917999999996</v>
      </c>
      <c r="AA63" s="58">
        <f>VLOOKUP(LEFT($AA$3,2)&amp;LEFT($A63,3)&amp;RIGHT($A63,5),'CS8000-P14_Overview'!$B$58:$X$754,$Y$2,FALSE)</f>
        <v>108.14108</v>
      </c>
      <c r="AB63" s="59">
        <f>VLOOKUP(LEFT($AB$3,2)&amp;LEFT($A63,3)&amp;RIGHT($A63,5),'CS8000-P14_Overview'!$B$58:$X$754,$AB$2,FALSE)</f>
        <v>63.612400000000001</v>
      </c>
      <c r="AC63" s="59">
        <f>AD63*(1-'CS8000-P14_Overview'!$B$3)</f>
        <v>91.919917999999996</v>
      </c>
      <c r="AD63" s="59">
        <f>VLOOKUP(LEFT($AD$3,2)&amp;LEFT($A63,3)&amp;RIGHT($A63,5),'CS8000-P14_Overview'!$B$58:$X$754,$AB$2,FALSE)</f>
        <v>108.14108</v>
      </c>
      <c r="AE63" s="60">
        <f>VLOOKUP(LEFT($AE$3,2)&amp;LEFT($A63,3)&amp;RIGHT($A63,5),'CS8000-P14_Overview'!$B$58:$X$754,$AE$2,FALSE)</f>
        <v>86.699700000000007</v>
      </c>
      <c r="AF63" s="60">
        <f>AG63*(1-'CS8000-P14_Overview'!$B$3)</f>
        <v>132.650541</v>
      </c>
      <c r="AG63" s="60">
        <f>VLOOKUP(LEFT($AG$3,2)&amp;LEFT($A63,3)&amp;RIGHT($A63,5),'CS8000-P14_Overview'!$B$58:$X$754,$AE$2,FALSE)</f>
        <v>156.05946</v>
      </c>
      <c r="AH63" s="61">
        <f>VLOOKUP(LEFT($AH$3,2)&amp;LEFT($A63,3)&amp;RIGHT($A63,5),'CS8000-P14_Overview'!$B$58:$X$754,$AH$2,FALSE)</f>
        <v>94.243300000000005</v>
      </c>
      <c r="AI63" s="61">
        <f>AJ63*(1-'CS8000-P14_Overview'!$B$3)</f>
        <v>144.192249</v>
      </c>
      <c r="AJ63" s="61">
        <f>VLOOKUP(LEFT($AJ$3,2)&amp;LEFT($A63,3)&amp;RIGHT($A63,5),'CS8000-P14_Overview'!$B$58:$X$754,$AH$2,FALSE)</f>
        <v>169.63794000000001</v>
      </c>
      <c r="AK63" s="62">
        <f>VLOOKUP(LEFT($AK$3,2)&amp;LEFT($A63,3)&amp;RIGHT($A63,5),'CS8000-P14_Overview'!$B$58:$X$754,$AK$2,FALSE)</f>
        <v>95.482799999999997</v>
      </c>
      <c r="AL63" s="62">
        <f>AM63*(1-'CS8000-P14_Overview'!$B$3)</f>
        <v>154.204722</v>
      </c>
      <c r="AM63" s="62">
        <f>VLOOKUP(LEFT($AM$3,2)&amp;LEFT($A63,3)&amp;RIGHT($A63,5),'CS8000-P14_Overview'!$B$58:$X$754,$AK$2,FALSE)</f>
        <v>181.41732000000002</v>
      </c>
      <c r="AN63" s="63">
        <f>VLOOKUP(LEFT($AN$3,2)&amp;LEFT($A63,3)&amp;RIGHT($A63,5),'CS8000-P14_Overview'!$B$58:$X$754,$AN$2,FALSE)</f>
        <v>95.482799999999997</v>
      </c>
      <c r="AO63" s="63">
        <f>AP63*(1-'CS8000-P14_Overview'!$B$3)</f>
        <v>154.204722</v>
      </c>
      <c r="AP63" s="63">
        <f>VLOOKUP(LEFT($AP$3,2)&amp;LEFT($A63,3)&amp;RIGHT($A63,5),'CS8000-P14_Overview'!$B$58:$X$754,$AN$2,FALSE)</f>
        <v>181.41732000000002</v>
      </c>
      <c r="AQ63" s="59">
        <f>VLOOKUP(LEFT($AQ$3,2)&amp;LEFT($A63,3)&amp;RIGHT($A63,5),'CS8000-P14_Overview'!$B$58:$X$754,$AQ$2,FALSE)</f>
        <v>101.06059999999999</v>
      </c>
      <c r="AR63" s="59">
        <f>AS63*(1-'CS8000-P14_Overview'!$B$3)</f>
        <v>171.80301999999998</v>
      </c>
      <c r="AS63" s="44">
        <f>VLOOKUP(LEFT($AS$3,2)&amp;LEFT($A63,3)&amp;RIGHT($A63,5),'CS8000-P14_Overview'!$B$58:$X$754,$AQ$2,FALSE)</f>
        <v>202.12119999999999</v>
      </c>
      <c r="AU63" s="203">
        <f t="shared" si="82"/>
        <v>2018.6519999999998</v>
      </c>
      <c r="AV63" s="211">
        <f t="shared" si="83"/>
        <v>2916.9521399999994</v>
      </c>
      <c r="AW63" s="211">
        <f t="shared" si="84"/>
        <v>3431.7083999999995</v>
      </c>
      <c r="AX63" s="212">
        <f t="shared" si="84"/>
        <v>2018.6519999999998</v>
      </c>
      <c r="AY63" s="212">
        <f t="shared" si="84"/>
        <v>2916.9521399999994</v>
      </c>
      <c r="AZ63" s="212">
        <f t="shared" si="84"/>
        <v>3431.7083999999995</v>
      </c>
      <c r="BA63" s="213">
        <f t="shared" si="85"/>
        <v>2849.7972</v>
      </c>
      <c r="BB63" s="213">
        <f t="shared" si="86"/>
        <v>4360.1897160000008</v>
      </c>
      <c r="BC63" s="213">
        <f t="shared" si="87"/>
        <v>5129.6349600000003</v>
      </c>
      <c r="BD63" s="214">
        <f t="shared" si="88"/>
        <v>3121.3643999999999</v>
      </c>
      <c r="BE63" s="214">
        <f t="shared" si="89"/>
        <v>4775.6875319999999</v>
      </c>
      <c r="BF63" s="214">
        <f t="shared" si="90"/>
        <v>5618.4559199999994</v>
      </c>
      <c r="BG63" s="215">
        <f t="shared" si="91"/>
        <v>3165.9863999999998</v>
      </c>
      <c r="BH63" s="215">
        <f t="shared" si="92"/>
        <v>5113.0680360000006</v>
      </c>
      <c r="BI63" s="215">
        <f t="shared" si="93"/>
        <v>6015.3741600000012</v>
      </c>
      <c r="BJ63" s="216">
        <f t="shared" si="94"/>
        <v>3165.9863999999998</v>
      </c>
      <c r="BK63" s="216">
        <f t="shared" si="95"/>
        <v>5113.0680360000006</v>
      </c>
      <c r="BL63" s="216">
        <f t="shared" si="96"/>
        <v>6015.3741600000012</v>
      </c>
      <c r="BM63" s="212">
        <f t="shared" si="97"/>
        <v>3366.7871999999998</v>
      </c>
      <c r="BN63" s="212">
        <f t="shared" si="98"/>
        <v>5723.5382399999999</v>
      </c>
      <c r="BO63" s="202">
        <f t="shared" si="99"/>
        <v>6733.5743999999995</v>
      </c>
      <c r="BQ63" s="274">
        <f>VLOOKUP("HDD"&amp;$A63,'CS8000-P14_Overview'!$B:$X,3,FALSE)</f>
        <v>25.96</v>
      </c>
      <c r="BR63" s="275">
        <f>VLOOKUP("HDD"&amp;$A63,'CS8000-P14_Overview'!$B:$X,4,FALSE)</f>
        <v>31.152000000000001</v>
      </c>
      <c r="BS63" s="276">
        <f>VLOOKUP("HDD"&amp;$A63,'CS8000-P14_Overview'!$B:$X,6,FALSE)</f>
        <v>36.344000000000001</v>
      </c>
      <c r="BT63" s="282"/>
      <c r="BU63" s="282"/>
      <c r="BV63" s="282"/>
      <c r="BW63" s="284"/>
      <c r="BX63" s="284"/>
      <c r="BY63" s="285" t="str">
        <f>IF(ISNA(VLOOKUP($A63,Old_List_Price!$A$4:$BO$289,BY$2,FALSE)),"",VLOOKUP($A63,Old_List_Price!$A$4:$BO$289,BY$2,FALSE))</f>
        <v/>
      </c>
      <c r="BZ63" s="285" t="str">
        <f>IF(ISNA(VLOOKUP($A63,Old_List_Price!$A$4:$BO$289,BZ$2,FALSE)),"",VLOOKUP($A63,Old_List_Price!$A$4:$BO$289,BZ$2,FALSE))</f>
        <v/>
      </c>
      <c r="CA63" s="285" t="str">
        <f>IF(ISNA(VLOOKUP($A63,Old_List_Price!$A$4:$BO$289,CA$2,FALSE)),"",VLOOKUP($A63,Old_List_Price!$A$4:$BO$289,CA$2,FALSE))</f>
        <v/>
      </c>
      <c r="CB63" s="287" t="str">
        <f t="shared" si="38"/>
        <v/>
      </c>
      <c r="CC63" s="287" t="str">
        <f t="shared" si="39"/>
        <v/>
      </c>
      <c r="CD63" s="288" t="str">
        <f>IF(ISNA(VLOOKUP($A63,Old_List_Price!$A$4:$BO$289,CD$2,FALSE)),"",VLOOKUP($A63,Old_List_Price!$A$4:$BO$289,CD$2,FALSE))</f>
        <v/>
      </c>
      <c r="CE63" s="288" t="str">
        <f>IF(ISNA(VLOOKUP($A63,Old_List_Price!$A$4:$BO$289,CE$2,FALSE)),"",VLOOKUP($A63,Old_List_Price!$A$4:$BO$289,CE$2,FALSE))</f>
        <v/>
      </c>
      <c r="CF63" s="288" t="str">
        <f>IF(ISNA(VLOOKUP($A63,Old_List_Price!$A$4:$BO$289,CF$2,FALSE)),"",VLOOKUP($A63,Old_List_Price!$A$4:$BO$289,CF$2,FALSE))</f>
        <v/>
      </c>
      <c r="CG63" s="289" t="str">
        <f t="shared" si="6"/>
        <v/>
      </c>
      <c r="CH63" s="289" t="str">
        <f t="shared" si="7"/>
        <v/>
      </c>
      <c r="CI63" s="291" t="str">
        <f>IF(ISNA(VLOOKUP($A63,Old_List_Price!$A$4:$BO$289,CI$2,FALSE)),"",VLOOKUP($A63,Old_List_Price!$A$4:$BO$289,CI$2,FALSE))</f>
        <v/>
      </c>
      <c r="CJ63" s="291" t="str">
        <f>IF(ISNA(VLOOKUP($A63,Old_List_Price!$A$4:$BO$289,CJ$2,FALSE)),"",VLOOKUP($A63,Old_List_Price!$A$4:$BO$289,CJ$2,FALSE))</f>
        <v/>
      </c>
      <c r="CK63" s="291" t="str">
        <f>IF(ISNA(VLOOKUP($A63,Old_List_Price!$A$4:$BO$289,CK$2,FALSE)),"",VLOOKUP($A63,Old_List_Price!$A$4:$BO$289,CK$2,FALSE))</f>
        <v/>
      </c>
      <c r="CL63" s="292" t="str">
        <f t="shared" si="18"/>
        <v/>
      </c>
      <c r="CM63" s="292" t="str">
        <f t="shared" si="19"/>
        <v/>
      </c>
      <c r="CN63" s="294" t="str">
        <f>IF(ISNA(VLOOKUP($A63,Old_List_Price!$A$4:$BO$289,CN$2,FALSE)),"",VLOOKUP($A63,Old_List_Price!$A$4:$BO$289,CN$2,FALSE))</f>
        <v/>
      </c>
      <c r="CO63" s="294" t="str">
        <f>IF(ISNA(VLOOKUP($A63,Old_List_Price!$A$4:$BO$289,CO$2,FALSE)),"",VLOOKUP($A63,Old_List_Price!$A$4:$BO$289,CO$2,FALSE))</f>
        <v/>
      </c>
      <c r="CP63" s="294" t="str">
        <f>IF(ISNA(VLOOKUP($A63,Old_List_Price!$A$4:$BO$289,CP$2,FALSE)),"",VLOOKUP($A63,Old_List_Price!$A$4:$BO$289,CP$2,FALSE))</f>
        <v/>
      </c>
      <c r="CQ63" s="295" t="str">
        <f t="shared" si="20"/>
        <v/>
      </c>
      <c r="CR63" s="295" t="str">
        <f t="shared" si="21"/>
        <v/>
      </c>
      <c r="CS63" s="297" t="str">
        <f>IF(ISNA(VLOOKUP($A63,Old_List_Price!$A$4:$BO$289,CS$2,FALSE)),"",VLOOKUP($A63,Old_List_Price!$A$4:$BO$289,CS$2,FALSE))</f>
        <v/>
      </c>
      <c r="CT63" s="297" t="str">
        <f>IF(ISNA(VLOOKUP($A63,Old_List_Price!$A$4:$BO$289,CT$2,FALSE)),"",VLOOKUP($A63,Old_List_Price!$A$4:$BO$289,CT$2,FALSE))</f>
        <v/>
      </c>
      <c r="CU63" s="297" t="str">
        <f>IF(ISNA(VLOOKUP($A63,Old_List_Price!$A$4:$BO$289,CU$2,FALSE)),"",VLOOKUP($A63,Old_List_Price!$A$4:$BO$289,CU$2,FALSE))</f>
        <v/>
      </c>
      <c r="CV63" s="298" t="str">
        <f t="shared" si="22"/>
        <v/>
      </c>
      <c r="CW63" s="298" t="str">
        <f t="shared" si="23"/>
        <v/>
      </c>
      <c r="CX63" s="285" t="str">
        <f>IF(ISNA(VLOOKUP($A63,Old_List_Price!$A$4:$BO$289,CX$2,FALSE)),"",VLOOKUP($A63,Old_List_Price!$A$4:$BO$289,CX$2,FALSE))</f>
        <v/>
      </c>
      <c r="CY63" s="285" t="str">
        <f>IF(ISNA(VLOOKUP($A63,Old_List_Price!$A$4:$BO$289,CY$2,FALSE)),"",VLOOKUP($A63,Old_List_Price!$A$4:$BO$289,CY$2,FALSE))</f>
        <v/>
      </c>
      <c r="CZ63" s="285" t="str">
        <f>IF(ISNA(VLOOKUP($A63,Old_List_Price!$A$4:$BO$289,CZ$2,FALSE)),"",VLOOKUP($A63,Old_List_Price!$A$4:$BO$289,CZ$2,FALSE))</f>
        <v/>
      </c>
      <c r="DA63" s="287" t="str">
        <f t="shared" si="24"/>
        <v/>
      </c>
      <c r="DB63" s="333" t="str">
        <f t="shared" si="25"/>
        <v/>
      </c>
    </row>
    <row r="64" spans="1:106">
      <c r="A64" s="37" t="s">
        <v>342</v>
      </c>
      <c r="B64" s="37" t="s">
        <v>291</v>
      </c>
      <c r="C64" s="57">
        <f>VLOOKUP(LEFT($C$3,2)&amp;LEFT($A64,3)&amp;RIGHT($A64,5),'CS8000-P14_Overview'!$B$58:$X$754,$C$2,FALSE)</f>
        <v>52.304299999999998</v>
      </c>
      <c r="D64" s="58">
        <f>E64*(1-'CS8000-P14_Overview'!$B$3)</f>
        <v>75.579713499999983</v>
      </c>
      <c r="E64" s="58">
        <f>VLOOKUP(LEFT($E$3,2)&amp;LEFT($A64,3)&amp;RIGHT($A64,5),'CS8000-P14_Overview'!$B$58:$X$754,$C$2,FALSE)</f>
        <v>88.917309999999986</v>
      </c>
      <c r="F64" s="59">
        <f>VLOOKUP(LEFT($F$3,2)&amp;LEFT($A64,3)&amp;RIGHT($A64,5),'CS8000-P14_Overview'!$B$58:$X$754,$F$2,FALSE)</f>
        <v>52.304299999999998</v>
      </c>
      <c r="G64" s="59">
        <f>H64*(1-'CS8000-P14_Overview'!$B$3)</f>
        <v>75.579713499999983</v>
      </c>
      <c r="H64" s="59">
        <f>VLOOKUP(LEFT($H$3,2)&amp;LEFT($A64,3)&amp;RIGHT($A64,5),'CS8000-P14_Overview'!$B$58:$X$754,$F$2,FALSE)</f>
        <v>88.917309999999986</v>
      </c>
      <c r="I64" s="60">
        <f>VLOOKUP(LEFT($I$3,2)&amp;LEFT($A64,3)&amp;RIGHT($A64,5),'CS8000-P14_Overview'!$B$58:$X$754,$I$2,FALSE)</f>
        <v>75.3917</v>
      </c>
      <c r="J64" s="60">
        <f>K64*(1-'CS8000-P14_Overview'!$B$3)</f>
        <v>115.349301</v>
      </c>
      <c r="K64" s="60">
        <f>VLOOKUP(LEFT($K$3,2)&amp;LEFT($A64,3)&amp;RIGHT($A64,5),'CS8000-P14_Overview'!$B$58:$X$754,$I$2,FALSE)</f>
        <v>135.70506</v>
      </c>
      <c r="L64" s="61">
        <f>VLOOKUP(LEFT($L$3,2)&amp;LEFT($A64,3)&amp;RIGHT($A64,5),'CS8000-P14_Overview'!$B$58:$X$754,$L$2,FALSE)</f>
        <v>82.935199999999995</v>
      </c>
      <c r="M64" s="61">
        <f>N64*(1-'CS8000-P14_Overview'!$B$3)</f>
        <v>126.89085599999999</v>
      </c>
      <c r="N64" s="61">
        <f>VLOOKUP(LEFT($N$3,2)&amp;LEFT($A64,3)&amp;RIGHT($A64,5),'CS8000-P14_Overview'!$B$58:$X$754,$L$2,FALSE)</f>
        <v>149.28335999999999</v>
      </c>
      <c r="O64" s="62">
        <f>VLOOKUP(LEFT($O$3,2)&amp;LEFT($A64,3)&amp;RIGHT($A64,5),'CS8000-P14_Overview'!$B$58:$X$754,$O$2,FALSE)</f>
        <v>84.174700000000001</v>
      </c>
      <c r="P64" s="62">
        <f>Q64*(1-'CS8000-P14_Overview'!$B$3)</f>
        <v>135.94214050000002</v>
      </c>
      <c r="Q64" s="62">
        <f>VLOOKUP(LEFT($Q$3,2)&amp;LEFT($A64,3)&amp;RIGHT($A64,5),'CS8000-P14_Overview'!$B$58:$X$754,$O$2,FALSE)</f>
        <v>159.93193000000002</v>
      </c>
      <c r="R64" s="63">
        <f>VLOOKUP(LEFT($R$3,2)&amp;LEFT($A64,3)&amp;RIGHT($A64,5),'CS8000-P14_Overview'!$B$58:$X$754,$R$2,FALSE)</f>
        <v>84.174700000000001</v>
      </c>
      <c r="S64" s="63">
        <f>T64*(1-'CS8000-P14_Overview'!$B$3)</f>
        <v>135.94214050000002</v>
      </c>
      <c r="T64" s="63">
        <f>VLOOKUP(LEFT($T$3,2)&amp;LEFT($A64,3)&amp;RIGHT($A64,5),'CS8000-P14_Overview'!$B$58:$X$754,$R$2,FALSE)</f>
        <v>159.93193000000002</v>
      </c>
      <c r="U64" s="59">
        <f>VLOOKUP(LEFT($U$3,2)&amp;LEFT($A64,3)&amp;RIGHT($A64,5),'CS8000-P14_Overview'!$B$58:$X$754,$U$2,FALSE)</f>
        <v>89.752499999999998</v>
      </c>
      <c r="V64" s="59">
        <f>W64*(1-'CS8000-P14_Overview'!$B$3)</f>
        <v>152.57925</v>
      </c>
      <c r="W64" s="44">
        <f>VLOOKUP(LEFT($W$3,2)&amp;LEFT($A64,3)&amp;RIGHT($A64,5),'CS8000-P14_Overview'!$B$58:$X$754,$U$2,FALSE)</f>
        <v>179.505</v>
      </c>
      <c r="X64" s="33" t="s">
        <v>857</v>
      </c>
      <c r="Y64" s="57">
        <f>VLOOKUP(LEFT($Y$3,2)&amp;LEFT($A64,3)&amp;RIGHT($A64,5),'CS8000-P14_Overview'!$B$58:$X$754,$Y$2,FALSE)</f>
        <v>63.612400000000001</v>
      </c>
      <c r="Z64" s="58">
        <f>AA64*(1-'CS8000-P14_Overview'!$B$3)</f>
        <v>91.919917999999996</v>
      </c>
      <c r="AA64" s="58">
        <f>VLOOKUP(LEFT($AA$3,2)&amp;LEFT($A64,3)&amp;RIGHT($A64,5),'CS8000-P14_Overview'!$B$58:$X$754,$Y$2,FALSE)</f>
        <v>108.14108</v>
      </c>
      <c r="AB64" s="59">
        <f>VLOOKUP(LEFT($AB$3,2)&amp;LEFT($A64,3)&amp;RIGHT($A64,5),'CS8000-P14_Overview'!$B$58:$X$754,$AB$2,FALSE)</f>
        <v>63.612400000000001</v>
      </c>
      <c r="AC64" s="59">
        <f>AD64*(1-'CS8000-P14_Overview'!$B$3)</f>
        <v>91.919917999999996</v>
      </c>
      <c r="AD64" s="59">
        <f>VLOOKUP(LEFT($AD$3,2)&amp;LEFT($A64,3)&amp;RIGHT($A64,5),'CS8000-P14_Overview'!$B$58:$X$754,$AB$2,FALSE)</f>
        <v>108.14108</v>
      </c>
      <c r="AE64" s="60">
        <f>VLOOKUP(LEFT($AE$3,2)&amp;LEFT($A64,3)&amp;RIGHT($A64,5),'CS8000-P14_Overview'!$B$58:$X$754,$AE$2,FALSE)</f>
        <v>86.699700000000007</v>
      </c>
      <c r="AF64" s="60">
        <f>AG64*(1-'CS8000-P14_Overview'!$B$3)</f>
        <v>132.650541</v>
      </c>
      <c r="AG64" s="60">
        <f>VLOOKUP(LEFT($AG$3,2)&amp;LEFT($A64,3)&amp;RIGHT($A64,5),'CS8000-P14_Overview'!$B$58:$X$754,$AE$2,FALSE)</f>
        <v>156.05946</v>
      </c>
      <c r="AH64" s="61">
        <f>VLOOKUP(LEFT($AH$3,2)&amp;LEFT($A64,3)&amp;RIGHT($A64,5),'CS8000-P14_Overview'!$B$58:$X$754,$AH$2,FALSE)</f>
        <v>94.243300000000005</v>
      </c>
      <c r="AI64" s="61">
        <f>AJ64*(1-'CS8000-P14_Overview'!$B$3)</f>
        <v>144.192249</v>
      </c>
      <c r="AJ64" s="61">
        <f>VLOOKUP(LEFT($AJ$3,2)&amp;LEFT($A64,3)&amp;RIGHT($A64,5),'CS8000-P14_Overview'!$B$58:$X$754,$AH$2,FALSE)</f>
        <v>169.63794000000001</v>
      </c>
      <c r="AK64" s="62">
        <f>VLOOKUP(LEFT($AK$3,2)&amp;LEFT($A64,3)&amp;RIGHT($A64,5),'CS8000-P14_Overview'!$B$58:$X$754,$AK$2,FALSE)</f>
        <v>95.482799999999997</v>
      </c>
      <c r="AL64" s="62">
        <f>AM64*(1-'CS8000-P14_Overview'!$B$3)</f>
        <v>154.204722</v>
      </c>
      <c r="AM64" s="62">
        <f>VLOOKUP(LEFT($AM$3,2)&amp;LEFT($A64,3)&amp;RIGHT($A64,5),'CS8000-P14_Overview'!$B$58:$X$754,$AK$2,FALSE)</f>
        <v>181.41732000000002</v>
      </c>
      <c r="AN64" s="63">
        <f>VLOOKUP(LEFT($AN$3,2)&amp;LEFT($A64,3)&amp;RIGHT($A64,5),'CS8000-P14_Overview'!$B$58:$X$754,$AN$2,FALSE)</f>
        <v>95.482799999999997</v>
      </c>
      <c r="AO64" s="63">
        <f>AP64*(1-'CS8000-P14_Overview'!$B$3)</f>
        <v>154.204722</v>
      </c>
      <c r="AP64" s="63">
        <f>VLOOKUP(LEFT($AP$3,2)&amp;LEFT($A64,3)&amp;RIGHT($A64,5),'CS8000-P14_Overview'!$B$58:$X$754,$AN$2,FALSE)</f>
        <v>181.41732000000002</v>
      </c>
      <c r="AQ64" s="59">
        <f>VLOOKUP(LEFT($AQ$3,2)&amp;LEFT($A64,3)&amp;RIGHT($A64,5),'CS8000-P14_Overview'!$B$58:$X$754,$AQ$2,FALSE)</f>
        <v>101.06059999999999</v>
      </c>
      <c r="AR64" s="59">
        <f>AS64*(1-'CS8000-P14_Overview'!$B$3)</f>
        <v>171.80301999999998</v>
      </c>
      <c r="AS64" s="44">
        <f>VLOOKUP(LEFT($AS$3,2)&amp;LEFT($A64,3)&amp;RIGHT($A64,5),'CS8000-P14_Overview'!$B$58:$X$754,$AQ$2,FALSE)</f>
        <v>202.12119999999999</v>
      </c>
      <c r="AU64" s="203">
        <f t="shared" si="82"/>
        <v>2018.6519999999998</v>
      </c>
      <c r="AV64" s="211">
        <f t="shared" si="83"/>
        <v>2916.9521399999994</v>
      </c>
      <c r="AW64" s="211">
        <f t="shared" si="84"/>
        <v>3431.7083999999995</v>
      </c>
      <c r="AX64" s="212">
        <f t="shared" si="84"/>
        <v>2018.6519999999998</v>
      </c>
      <c r="AY64" s="212">
        <f t="shared" si="84"/>
        <v>2916.9521399999994</v>
      </c>
      <c r="AZ64" s="212">
        <f t="shared" si="84"/>
        <v>3431.7083999999995</v>
      </c>
      <c r="BA64" s="213">
        <f t="shared" si="85"/>
        <v>2849.7972</v>
      </c>
      <c r="BB64" s="213">
        <f t="shared" si="86"/>
        <v>4360.1897160000008</v>
      </c>
      <c r="BC64" s="213">
        <f t="shared" si="87"/>
        <v>5129.6349600000003</v>
      </c>
      <c r="BD64" s="214">
        <f t="shared" si="88"/>
        <v>3121.3643999999999</v>
      </c>
      <c r="BE64" s="214">
        <f t="shared" si="89"/>
        <v>4775.6875319999999</v>
      </c>
      <c r="BF64" s="214">
        <f t="shared" si="90"/>
        <v>5618.4559199999994</v>
      </c>
      <c r="BG64" s="215">
        <f t="shared" si="91"/>
        <v>3165.9863999999998</v>
      </c>
      <c r="BH64" s="215">
        <f t="shared" si="92"/>
        <v>5113.0680360000006</v>
      </c>
      <c r="BI64" s="215">
        <f t="shared" si="93"/>
        <v>6015.3741600000012</v>
      </c>
      <c r="BJ64" s="216">
        <f t="shared" si="94"/>
        <v>3165.9863999999998</v>
      </c>
      <c r="BK64" s="216">
        <f t="shared" si="95"/>
        <v>5113.0680360000006</v>
      </c>
      <c r="BL64" s="216">
        <f t="shared" si="96"/>
        <v>6015.3741600000012</v>
      </c>
      <c r="BM64" s="212">
        <f t="shared" si="97"/>
        <v>3366.7871999999998</v>
      </c>
      <c r="BN64" s="212">
        <f t="shared" si="98"/>
        <v>5723.5382399999999</v>
      </c>
      <c r="BO64" s="202">
        <f t="shared" si="99"/>
        <v>6733.5743999999995</v>
      </c>
      <c r="BQ64" s="274">
        <f>VLOOKUP("HDD"&amp;$A64,'CS8000-P14_Overview'!$B:$X,3,FALSE)</f>
        <v>25.96</v>
      </c>
      <c r="BR64" s="275">
        <f>VLOOKUP("HDD"&amp;$A64,'CS8000-P14_Overview'!$B:$X,4,FALSE)</f>
        <v>31.152000000000001</v>
      </c>
      <c r="BS64" s="276">
        <f>VLOOKUP("HDD"&amp;$A64,'CS8000-P14_Overview'!$B:$X,6,FALSE)</f>
        <v>36.344000000000001</v>
      </c>
      <c r="BT64" s="282"/>
      <c r="BU64" s="282"/>
      <c r="BV64" s="282"/>
      <c r="BW64" s="284"/>
      <c r="BX64" s="284"/>
      <c r="BY64" s="285" t="str">
        <f>IF(ISNA(VLOOKUP($A64,Old_List_Price!$A$4:$BO$289,BY$2,FALSE)),"",VLOOKUP($A64,Old_List_Price!$A$4:$BO$289,BY$2,FALSE))</f>
        <v/>
      </c>
      <c r="BZ64" s="285" t="str">
        <f>IF(ISNA(VLOOKUP($A64,Old_List_Price!$A$4:$BO$289,BZ$2,FALSE)),"",VLOOKUP($A64,Old_List_Price!$A$4:$BO$289,BZ$2,FALSE))</f>
        <v/>
      </c>
      <c r="CA64" s="285" t="str">
        <f>IF(ISNA(VLOOKUP($A64,Old_List_Price!$A$4:$BO$289,CA$2,FALSE)),"",VLOOKUP($A64,Old_List_Price!$A$4:$BO$289,CA$2,FALSE))</f>
        <v/>
      </c>
      <c r="CB64" s="287" t="str">
        <f t="shared" si="38"/>
        <v/>
      </c>
      <c r="CC64" s="287" t="str">
        <f t="shared" si="39"/>
        <v/>
      </c>
      <c r="CD64" s="288" t="str">
        <f>IF(ISNA(VLOOKUP($A64,Old_List_Price!$A$4:$BO$289,CD$2,FALSE)),"",VLOOKUP($A64,Old_List_Price!$A$4:$BO$289,CD$2,FALSE))</f>
        <v/>
      </c>
      <c r="CE64" s="288" t="str">
        <f>IF(ISNA(VLOOKUP($A64,Old_List_Price!$A$4:$BO$289,CE$2,FALSE)),"",VLOOKUP($A64,Old_List_Price!$A$4:$BO$289,CE$2,FALSE))</f>
        <v/>
      </c>
      <c r="CF64" s="288" t="str">
        <f>IF(ISNA(VLOOKUP($A64,Old_List_Price!$A$4:$BO$289,CF$2,FALSE)),"",VLOOKUP($A64,Old_List_Price!$A$4:$BO$289,CF$2,FALSE))</f>
        <v/>
      </c>
      <c r="CG64" s="289" t="str">
        <f t="shared" si="6"/>
        <v/>
      </c>
      <c r="CH64" s="289" t="str">
        <f t="shared" si="7"/>
        <v/>
      </c>
      <c r="CI64" s="291" t="str">
        <f>IF(ISNA(VLOOKUP($A64,Old_List_Price!$A$4:$BO$289,CI$2,FALSE)),"",VLOOKUP($A64,Old_List_Price!$A$4:$BO$289,CI$2,FALSE))</f>
        <v/>
      </c>
      <c r="CJ64" s="291" t="str">
        <f>IF(ISNA(VLOOKUP($A64,Old_List_Price!$A$4:$BO$289,CJ$2,FALSE)),"",VLOOKUP($A64,Old_List_Price!$A$4:$BO$289,CJ$2,FALSE))</f>
        <v/>
      </c>
      <c r="CK64" s="291" t="str">
        <f>IF(ISNA(VLOOKUP($A64,Old_List_Price!$A$4:$BO$289,CK$2,FALSE)),"",VLOOKUP($A64,Old_List_Price!$A$4:$BO$289,CK$2,FALSE))</f>
        <v/>
      </c>
      <c r="CL64" s="292" t="str">
        <f t="shared" si="18"/>
        <v/>
      </c>
      <c r="CM64" s="292" t="str">
        <f t="shared" si="19"/>
        <v/>
      </c>
      <c r="CN64" s="294" t="str">
        <f>IF(ISNA(VLOOKUP($A64,Old_List_Price!$A$4:$BO$289,CN$2,FALSE)),"",VLOOKUP($A64,Old_List_Price!$A$4:$BO$289,CN$2,FALSE))</f>
        <v/>
      </c>
      <c r="CO64" s="294" t="str">
        <f>IF(ISNA(VLOOKUP($A64,Old_List_Price!$A$4:$BO$289,CO$2,FALSE)),"",VLOOKUP($A64,Old_List_Price!$A$4:$BO$289,CO$2,FALSE))</f>
        <v/>
      </c>
      <c r="CP64" s="294" t="str">
        <f>IF(ISNA(VLOOKUP($A64,Old_List_Price!$A$4:$BO$289,CP$2,FALSE)),"",VLOOKUP($A64,Old_List_Price!$A$4:$BO$289,CP$2,FALSE))</f>
        <v/>
      </c>
      <c r="CQ64" s="295" t="str">
        <f t="shared" si="20"/>
        <v/>
      </c>
      <c r="CR64" s="295" t="str">
        <f t="shared" si="21"/>
        <v/>
      </c>
      <c r="CS64" s="297" t="str">
        <f>IF(ISNA(VLOOKUP($A64,Old_List_Price!$A$4:$BO$289,CS$2,FALSE)),"",VLOOKUP($A64,Old_List_Price!$A$4:$BO$289,CS$2,FALSE))</f>
        <v/>
      </c>
      <c r="CT64" s="297" t="str">
        <f>IF(ISNA(VLOOKUP($A64,Old_List_Price!$A$4:$BO$289,CT$2,FALSE)),"",VLOOKUP($A64,Old_List_Price!$A$4:$BO$289,CT$2,FALSE))</f>
        <v/>
      </c>
      <c r="CU64" s="297" t="str">
        <f>IF(ISNA(VLOOKUP($A64,Old_List_Price!$A$4:$BO$289,CU$2,FALSE)),"",VLOOKUP($A64,Old_List_Price!$A$4:$BO$289,CU$2,FALSE))</f>
        <v/>
      </c>
      <c r="CV64" s="298" t="str">
        <f t="shared" si="22"/>
        <v/>
      </c>
      <c r="CW64" s="298" t="str">
        <f t="shared" si="23"/>
        <v/>
      </c>
      <c r="CX64" s="285" t="str">
        <f>IF(ISNA(VLOOKUP($A64,Old_List_Price!$A$4:$BO$289,CX$2,FALSE)),"",VLOOKUP($A64,Old_List_Price!$A$4:$BO$289,CX$2,FALSE))</f>
        <v/>
      </c>
      <c r="CY64" s="285" t="str">
        <f>IF(ISNA(VLOOKUP($A64,Old_List_Price!$A$4:$BO$289,CY$2,FALSE)),"",VLOOKUP($A64,Old_List_Price!$A$4:$BO$289,CY$2,FALSE))</f>
        <v/>
      </c>
      <c r="CZ64" s="285" t="str">
        <f>IF(ISNA(VLOOKUP($A64,Old_List_Price!$A$4:$BO$289,CZ$2,FALSE)),"",VLOOKUP($A64,Old_List_Price!$A$4:$BO$289,CZ$2,FALSE))</f>
        <v/>
      </c>
      <c r="DA64" s="287" t="str">
        <f t="shared" si="24"/>
        <v/>
      </c>
      <c r="DB64" s="333" t="str">
        <f t="shared" si="25"/>
        <v/>
      </c>
    </row>
    <row r="65" spans="1:106">
      <c r="A65" s="37" t="s">
        <v>343</v>
      </c>
      <c r="B65" s="37" t="s">
        <v>297</v>
      </c>
      <c r="C65" s="57">
        <f>VLOOKUP(LEFT($C$3,2)&amp;LEFT($A65,3)&amp;RIGHT($A65,5),'CS8000-P14_Overview'!$B$58:$X$754,$C$2,FALSE)</f>
        <v>52.304299999999998</v>
      </c>
      <c r="D65" s="58">
        <f>E65*(1-'CS8000-P14_Overview'!$B$3)</f>
        <v>75.579713499999983</v>
      </c>
      <c r="E65" s="58">
        <f>VLOOKUP(LEFT($E$3,2)&amp;LEFT($A65,3)&amp;RIGHT($A65,5),'CS8000-P14_Overview'!$B$58:$X$754,$C$2,FALSE)</f>
        <v>88.917309999999986</v>
      </c>
      <c r="F65" s="59">
        <f>VLOOKUP(LEFT($F$3,2)&amp;LEFT($A65,3)&amp;RIGHT($A65,5),'CS8000-P14_Overview'!$B$58:$X$754,$F$2,FALSE)</f>
        <v>52.304299999999998</v>
      </c>
      <c r="G65" s="59">
        <f>H65*(1-'CS8000-P14_Overview'!$B$3)</f>
        <v>75.579713499999983</v>
      </c>
      <c r="H65" s="59">
        <f>VLOOKUP(LEFT($H$3,2)&amp;LEFT($A65,3)&amp;RIGHT($A65,5),'CS8000-P14_Overview'!$B$58:$X$754,$F$2,FALSE)</f>
        <v>88.917309999999986</v>
      </c>
      <c r="I65" s="60">
        <f>VLOOKUP(LEFT($I$3,2)&amp;LEFT($A65,3)&amp;RIGHT($A65,5),'CS8000-P14_Overview'!$B$58:$X$754,$I$2,FALSE)</f>
        <v>75.3917</v>
      </c>
      <c r="J65" s="60">
        <f>K65*(1-'CS8000-P14_Overview'!$B$3)</f>
        <v>115.349301</v>
      </c>
      <c r="K65" s="60">
        <f>VLOOKUP(LEFT($K$3,2)&amp;LEFT($A65,3)&amp;RIGHT($A65,5),'CS8000-P14_Overview'!$B$58:$X$754,$I$2,FALSE)</f>
        <v>135.70506</v>
      </c>
      <c r="L65" s="61">
        <f>VLOOKUP(LEFT($L$3,2)&amp;LEFT($A65,3)&amp;RIGHT($A65,5),'CS8000-P14_Overview'!$B$58:$X$754,$L$2,FALSE)</f>
        <v>82.935199999999995</v>
      </c>
      <c r="M65" s="61">
        <f>N65*(1-'CS8000-P14_Overview'!$B$3)</f>
        <v>126.89085599999999</v>
      </c>
      <c r="N65" s="61">
        <f>VLOOKUP(LEFT($N$3,2)&amp;LEFT($A65,3)&amp;RIGHT($A65,5),'CS8000-P14_Overview'!$B$58:$X$754,$L$2,FALSE)</f>
        <v>149.28335999999999</v>
      </c>
      <c r="O65" s="62">
        <f>VLOOKUP(LEFT($O$3,2)&amp;LEFT($A65,3)&amp;RIGHT($A65,5),'CS8000-P14_Overview'!$B$58:$X$754,$O$2,FALSE)</f>
        <v>84.174700000000001</v>
      </c>
      <c r="P65" s="62">
        <f>Q65*(1-'CS8000-P14_Overview'!$B$3)</f>
        <v>135.94214050000002</v>
      </c>
      <c r="Q65" s="62">
        <f>VLOOKUP(LEFT($Q$3,2)&amp;LEFT($A65,3)&amp;RIGHT($A65,5),'CS8000-P14_Overview'!$B$58:$X$754,$O$2,FALSE)</f>
        <v>159.93193000000002</v>
      </c>
      <c r="R65" s="63">
        <f>VLOOKUP(LEFT($R$3,2)&amp;LEFT($A65,3)&amp;RIGHT($A65,5),'CS8000-P14_Overview'!$B$58:$X$754,$R$2,FALSE)</f>
        <v>84.174700000000001</v>
      </c>
      <c r="S65" s="63">
        <f>T65*(1-'CS8000-P14_Overview'!$B$3)</f>
        <v>135.94214050000002</v>
      </c>
      <c r="T65" s="63">
        <f>VLOOKUP(LEFT($T$3,2)&amp;LEFT($A65,3)&amp;RIGHT($A65,5),'CS8000-P14_Overview'!$B$58:$X$754,$R$2,FALSE)</f>
        <v>159.93193000000002</v>
      </c>
      <c r="U65" s="59">
        <f>VLOOKUP(LEFT($U$3,2)&amp;LEFT($A65,3)&amp;RIGHT($A65,5),'CS8000-P14_Overview'!$B$58:$X$754,$U$2,FALSE)</f>
        <v>89.752499999999998</v>
      </c>
      <c r="V65" s="59">
        <f>W65*(1-'CS8000-P14_Overview'!$B$3)</f>
        <v>152.57925</v>
      </c>
      <c r="W65" s="44">
        <f>VLOOKUP(LEFT($W$3,2)&amp;LEFT($A65,3)&amp;RIGHT($A65,5),'CS8000-P14_Overview'!$B$58:$X$754,$U$2,FALSE)</f>
        <v>179.505</v>
      </c>
      <c r="X65" s="33" t="s">
        <v>857</v>
      </c>
      <c r="Y65" s="57">
        <f>VLOOKUP(LEFT($Y$3,2)&amp;LEFT($A65,3)&amp;RIGHT($A65,5),'CS8000-P14_Overview'!$B$58:$X$754,$Y$2,FALSE)</f>
        <v>63.612400000000001</v>
      </c>
      <c r="Z65" s="58">
        <f>AA65*(1-'CS8000-P14_Overview'!$B$3)</f>
        <v>91.919917999999996</v>
      </c>
      <c r="AA65" s="58">
        <f>VLOOKUP(LEFT($AA$3,2)&amp;LEFT($A65,3)&amp;RIGHT($A65,5),'CS8000-P14_Overview'!$B$58:$X$754,$Y$2,FALSE)</f>
        <v>108.14108</v>
      </c>
      <c r="AB65" s="59">
        <f>VLOOKUP(LEFT($AB$3,2)&amp;LEFT($A65,3)&amp;RIGHT($A65,5),'CS8000-P14_Overview'!$B$58:$X$754,$AB$2,FALSE)</f>
        <v>63.612400000000001</v>
      </c>
      <c r="AC65" s="59">
        <f>AD65*(1-'CS8000-P14_Overview'!$B$3)</f>
        <v>91.919917999999996</v>
      </c>
      <c r="AD65" s="59">
        <f>VLOOKUP(LEFT($AD$3,2)&amp;LEFT($A65,3)&amp;RIGHT($A65,5),'CS8000-P14_Overview'!$B$58:$X$754,$AB$2,FALSE)</f>
        <v>108.14108</v>
      </c>
      <c r="AE65" s="60">
        <f>VLOOKUP(LEFT($AE$3,2)&amp;LEFT($A65,3)&amp;RIGHT($A65,5),'CS8000-P14_Overview'!$B$58:$X$754,$AE$2,FALSE)</f>
        <v>86.699700000000007</v>
      </c>
      <c r="AF65" s="60">
        <f>AG65*(1-'CS8000-P14_Overview'!$B$3)</f>
        <v>132.650541</v>
      </c>
      <c r="AG65" s="60">
        <f>VLOOKUP(LEFT($AG$3,2)&amp;LEFT($A65,3)&amp;RIGHT($A65,5),'CS8000-P14_Overview'!$B$58:$X$754,$AE$2,FALSE)</f>
        <v>156.05946</v>
      </c>
      <c r="AH65" s="61">
        <f>VLOOKUP(LEFT($AH$3,2)&amp;LEFT($A65,3)&amp;RIGHT($A65,5),'CS8000-P14_Overview'!$B$58:$X$754,$AH$2,FALSE)</f>
        <v>94.243300000000005</v>
      </c>
      <c r="AI65" s="61">
        <f>AJ65*(1-'CS8000-P14_Overview'!$B$3)</f>
        <v>144.192249</v>
      </c>
      <c r="AJ65" s="61">
        <f>VLOOKUP(LEFT($AJ$3,2)&amp;LEFT($A65,3)&amp;RIGHT($A65,5),'CS8000-P14_Overview'!$B$58:$X$754,$AH$2,FALSE)</f>
        <v>169.63794000000001</v>
      </c>
      <c r="AK65" s="62">
        <f>VLOOKUP(LEFT($AK$3,2)&amp;LEFT($A65,3)&amp;RIGHT($A65,5),'CS8000-P14_Overview'!$B$58:$X$754,$AK$2,FALSE)</f>
        <v>95.482799999999997</v>
      </c>
      <c r="AL65" s="62">
        <f>AM65*(1-'CS8000-P14_Overview'!$B$3)</f>
        <v>154.204722</v>
      </c>
      <c r="AM65" s="62">
        <f>VLOOKUP(LEFT($AM$3,2)&amp;LEFT($A65,3)&amp;RIGHT($A65,5),'CS8000-P14_Overview'!$B$58:$X$754,$AK$2,FALSE)</f>
        <v>181.41732000000002</v>
      </c>
      <c r="AN65" s="63">
        <f>VLOOKUP(LEFT($AN$3,2)&amp;LEFT($A65,3)&amp;RIGHT($A65,5),'CS8000-P14_Overview'!$B$58:$X$754,$AN$2,FALSE)</f>
        <v>95.482799999999997</v>
      </c>
      <c r="AO65" s="63">
        <f>AP65*(1-'CS8000-P14_Overview'!$B$3)</f>
        <v>154.204722</v>
      </c>
      <c r="AP65" s="63">
        <f>VLOOKUP(LEFT($AP$3,2)&amp;LEFT($A65,3)&amp;RIGHT($A65,5),'CS8000-P14_Overview'!$B$58:$X$754,$AN$2,FALSE)</f>
        <v>181.41732000000002</v>
      </c>
      <c r="AQ65" s="59">
        <f>VLOOKUP(LEFT($AQ$3,2)&amp;LEFT($A65,3)&amp;RIGHT($A65,5),'CS8000-P14_Overview'!$B$58:$X$754,$AQ$2,FALSE)</f>
        <v>101.06059999999999</v>
      </c>
      <c r="AR65" s="59">
        <f>AS65*(1-'CS8000-P14_Overview'!$B$3)</f>
        <v>171.80301999999998</v>
      </c>
      <c r="AS65" s="44">
        <f>VLOOKUP(LEFT($AS$3,2)&amp;LEFT($A65,3)&amp;RIGHT($A65,5),'CS8000-P14_Overview'!$B$58:$X$754,$AQ$2,FALSE)</f>
        <v>202.12119999999999</v>
      </c>
      <c r="AU65" s="203">
        <f t="shared" si="82"/>
        <v>2018.6519999999998</v>
      </c>
      <c r="AV65" s="211">
        <f t="shared" si="83"/>
        <v>2916.9521399999994</v>
      </c>
      <c r="AW65" s="211">
        <f t="shared" si="84"/>
        <v>3431.7083999999995</v>
      </c>
      <c r="AX65" s="212">
        <f t="shared" si="84"/>
        <v>2018.6519999999998</v>
      </c>
      <c r="AY65" s="212">
        <f t="shared" si="84"/>
        <v>2916.9521399999994</v>
      </c>
      <c r="AZ65" s="212">
        <f t="shared" si="84"/>
        <v>3431.7083999999995</v>
      </c>
      <c r="BA65" s="213">
        <f t="shared" si="85"/>
        <v>2849.7972</v>
      </c>
      <c r="BB65" s="213">
        <f t="shared" si="86"/>
        <v>4360.1897160000008</v>
      </c>
      <c r="BC65" s="213">
        <f t="shared" si="87"/>
        <v>5129.6349600000003</v>
      </c>
      <c r="BD65" s="214">
        <f t="shared" si="88"/>
        <v>3121.3643999999999</v>
      </c>
      <c r="BE65" s="214">
        <f t="shared" si="89"/>
        <v>4775.6875319999999</v>
      </c>
      <c r="BF65" s="214">
        <f t="shared" si="90"/>
        <v>5618.4559199999994</v>
      </c>
      <c r="BG65" s="215">
        <f t="shared" si="91"/>
        <v>3165.9863999999998</v>
      </c>
      <c r="BH65" s="215">
        <f t="shared" si="92"/>
        <v>5113.0680360000006</v>
      </c>
      <c r="BI65" s="215">
        <f t="shared" si="93"/>
        <v>6015.3741600000012</v>
      </c>
      <c r="BJ65" s="216">
        <f t="shared" si="94"/>
        <v>3165.9863999999998</v>
      </c>
      <c r="BK65" s="216">
        <f t="shared" si="95"/>
        <v>5113.0680360000006</v>
      </c>
      <c r="BL65" s="216">
        <f t="shared" si="96"/>
        <v>6015.3741600000012</v>
      </c>
      <c r="BM65" s="212">
        <f t="shared" si="97"/>
        <v>3366.7871999999998</v>
      </c>
      <c r="BN65" s="212">
        <f t="shared" si="98"/>
        <v>5723.5382399999999</v>
      </c>
      <c r="BO65" s="202">
        <f t="shared" si="99"/>
        <v>6733.5743999999995</v>
      </c>
      <c r="BQ65" s="274">
        <f>VLOOKUP("HDD"&amp;$A65,'CS8000-P14_Overview'!$B:$X,3,FALSE)</f>
        <v>25.96</v>
      </c>
      <c r="BR65" s="275">
        <f>VLOOKUP("HDD"&amp;$A65,'CS8000-P14_Overview'!$B:$X,4,FALSE)</f>
        <v>31.152000000000001</v>
      </c>
      <c r="BS65" s="276">
        <f>VLOOKUP("HDD"&amp;$A65,'CS8000-P14_Overview'!$B:$X,6,FALSE)</f>
        <v>36.344000000000001</v>
      </c>
      <c r="BT65" s="282"/>
      <c r="BU65" s="282"/>
      <c r="BV65" s="282"/>
      <c r="BW65" s="284"/>
      <c r="BX65" s="284"/>
      <c r="BY65" s="285" t="str">
        <f>IF(ISNA(VLOOKUP($A65,Old_List_Price!$A$4:$BO$289,BY$2,FALSE)),"",VLOOKUP($A65,Old_List_Price!$A$4:$BO$289,BY$2,FALSE))</f>
        <v/>
      </c>
      <c r="BZ65" s="285" t="str">
        <f>IF(ISNA(VLOOKUP($A65,Old_List_Price!$A$4:$BO$289,BZ$2,FALSE)),"",VLOOKUP($A65,Old_List_Price!$A$4:$BO$289,BZ$2,FALSE))</f>
        <v/>
      </c>
      <c r="CA65" s="285" t="str">
        <f>IF(ISNA(VLOOKUP($A65,Old_List_Price!$A$4:$BO$289,CA$2,FALSE)),"",VLOOKUP($A65,Old_List_Price!$A$4:$BO$289,CA$2,FALSE))</f>
        <v/>
      </c>
      <c r="CB65" s="287" t="str">
        <f t="shared" si="38"/>
        <v/>
      </c>
      <c r="CC65" s="287" t="str">
        <f t="shared" si="39"/>
        <v/>
      </c>
      <c r="CD65" s="288" t="str">
        <f>IF(ISNA(VLOOKUP($A65,Old_List_Price!$A$4:$BO$289,CD$2,FALSE)),"",VLOOKUP($A65,Old_List_Price!$A$4:$BO$289,CD$2,FALSE))</f>
        <v/>
      </c>
      <c r="CE65" s="288" t="str">
        <f>IF(ISNA(VLOOKUP($A65,Old_List_Price!$A$4:$BO$289,CE$2,FALSE)),"",VLOOKUP($A65,Old_List_Price!$A$4:$BO$289,CE$2,FALSE))</f>
        <v/>
      </c>
      <c r="CF65" s="288" t="str">
        <f>IF(ISNA(VLOOKUP($A65,Old_List_Price!$A$4:$BO$289,CF$2,FALSE)),"",VLOOKUP($A65,Old_List_Price!$A$4:$BO$289,CF$2,FALSE))</f>
        <v/>
      </c>
      <c r="CG65" s="289" t="str">
        <f t="shared" si="6"/>
        <v/>
      </c>
      <c r="CH65" s="289" t="str">
        <f t="shared" si="7"/>
        <v/>
      </c>
      <c r="CI65" s="291" t="str">
        <f>IF(ISNA(VLOOKUP($A65,Old_List_Price!$A$4:$BO$289,CI$2,FALSE)),"",VLOOKUP($A65,Old_List_Price!$A$4:$BO$289,CI$2,FALSE))</f>
        <v/>
      </c>
      <c r="CJ65" s="291" t="str">
        <f>IF(ISNA(VLOOKUP($A65,Old_List_Price!$A$4:$BO$289,CJ$2,FALSE)),"",VLOOKUP($A65,Old_List_Price!$A$4:$BO$289,CJ$2,FALSE))</f>
        <v/>
      </c>
      <c r="CK65" s="291" t="str">
        <f>IF(ISNA(VLOOKUP($A65,Old_List_Price!$A$4:$BO$289,CK$2,FALSE)),"",VLOOKUP($A65,Old_List_Price!$A$4:$BO$289,CK$2,FALSE))</f>
        <v/>
      </c>
      <c r="CL65" s="292" t="str">
        <f t="shared" si="18"/>
        <v/>
      </c>
      <c r="CM65" s="292" t="str">
        <f t="shared" si="19"/>
        <v/>
      </c>
      <c r="CN65" s="294" t="str">
        <f>IF(ISNA(VLOOKUP($A65,Old_List_Price!$A$4:$BO$289,CN$2,FALSE)),"",VLOOKUP($A65,Old_List_Price!$A$4:$BO$289,CN$2,FALSE))</f>
        <v/>
      </c>
      <c r="CO65" s="294" t="str">
        <f>IF(ISNA(VLOOKUP($A65,Old_List_Price!$A$4:$BO$289,CO$2,FALSE)),"",VLOOKUP($A65,Old_List_Price!$A$4:$BO$289,CO$2,FALSE))</f>
        <v/>
      </c>
      <c r="CP65" s="294" t="str">
        <f>IF(ISNA(VLOOKUP($A65,Old_List_Price!$A$4:$BO$289,CP$2,FALSE)),"",VLOOKUP($A65,Old_List_Price!$A$4:$BO$289,CP$2,FALSE))</f>
        <v/>
      </c>
      <c r="CQ65" s="295" t="str">
        <f t="shared" si="20"/>
        <v/>
      </c>
      <c r="CR65" s="295" t="str">
        <f t="shared" si="21"/>
        <v/>
      </c>
      <c r="CS65" s="297" t="str">
        <f>IF(ISNA(VLOOKUP($A65,Old_List_Price!$A$4:$BO$289,CS$2,FALSE)),"",VLOOKUP($A65,Old_List_Price!$A$4:$BO$289,CS$2,FALSE))</f>
        <v/>
      </c>
      <c r="CT65" s="297" t="str">
        <f>IF(ISNA(VLOOKUP($A65,Old_List_Price!$A$4:$BO$289,CT$2,FALSE)),"",VLOOKUP($A65,Old_List_Price!$A$4:$BO$289,CT$2,FALSE))</f>
        <v/>
      </c>
      <c r="CU65" s="297" t="str">
        <f>IF(ISNA(VLOOKUP($A65,Old_List_Price!$A$4:$BO$289,CU$2,FALSE)),"",VLOOKUP($A65,Old_List_Price!$A$4:$BO$289,CU$2,FALSE))</f>
        <v/>
      </c>
      <c r="CV65" s="298" t="str">
        <f t="shared" si="22"/>
        <v/>
      </c>
      <c r="CW65" s="298" t="str">
        <f t="shared" si="23"/>
        <v/>
      </c>
      <c r="CX65" s="285" t="str">
        <f>IF(ISNA(VLOOKUP($A65,Old_List_Price!$A$4:$BO$289,CX$2,FALSE)),"",VLOOKUP($A65,Old_List_Price!$A$4:$BO$289,CX$2,FALSE))</f>
        <v/>
      </c>
      <c r="CY65" s="285" t="str">
        <f>IF(ISNA(VLOOKUP($A65,Old_List_Price!$A$4:$BO$289,CY$2,FALSE)),"",VLOOKUP($A65,Old_List_Price!$A$4:$BO$289,CY$2,FALSE))</f>
        <v/>
      </c>
      <c r="CZ65" s="285" t="str">
        <f>IF(ISNA(VLOOKUP($A65,Old_List_Price!$A$4:$BO$289,CZ$2,FALSE)),"",VLOOKUP($A65,Old_List_Price!$A$4:$BO$289,CZ$2,FALSE))</f>
        <v/>
      </c>
      <c r="DA65" s="287" t="str">
        <f t="shared" si="24"/>
        <v/>
      </c>
      <c r="DB65" s="333" t="str">
        <f t="shared" si="25"/>
        <v/>
      </c>
    </row>
    <row r="66" spans="1:106">
      <c r="A66" s="37" t="s">
        <v>853</v>
      </c>
      <c r="B66" s="37" t="s">
        <v>344</v>
      </c>
      <c r="C66" s="57">
        <f>VLOOKUP(LEFT($C$3,2)&amp;LEFT($A66,3)&amp;RIGHT($A66,5),'CS8000-P14_Overview'!$B$58:$X$754,$C$2,FALSE)</f>
        <v>52.304299999999998</v>
      </c>
      <c r="D66" s="58">
        <f>E66*(1-'CS8000-P14_Overview'!$B$3)</f>
        <v>75.579713499999983</v>
      </c>
      <c r="E66" s="58">
        <f>VLOOKUP(LEFT($E$3,2)&amp;LEFT($A66,3)&amp;RIGHT($A66,5),'CS8000-P14_Overview'!$B$58:$X$754,$C$2,FALSE)</f>
        <v>88.917309999999986</v>
      </c>
      <c r="F66" s="59">
        <f>VLOOKUP(LEFT($F$3,2)&amp;LEFT($A66,3)&amp;RIGHT($A66,5),'CS8000-P14_Overview'!$B$58:$X$754,$F$2,FALSE)</f>
        <v>52.304299999999998</v>
      </c>
      <c r="G66" s="59">
        <f>H66*(1-'CS8000-P14_Overview'!$B$3)</f>
        <v>75.579713499999983</v>
      </c>
      <c r="H66" s="59">
        <f>VLOOKUP(LEFT($H$3,2)&amp;LEFT($A66,3)&amp;RIGHT($A66,5),'CS8000-P14_Overview'!$B$58:$X$754,$F$2,FALSE)</f>
        <v>88.917309999999986</v>
      </c>
      <c r="I66" s="60">
        <f>VLOOKUP(LEFT($I$3,2)&amp;LEFT($A66,3)&amp;RIGHT($A66,5),'CS8000-P14_Overview'!$B$58:$X$754,$I$2,FALSE)</f>
        <v>75.3917</v>
      </c>
      <c r="J66" s="60">
        <f>K66*(1-'CS8000-P14_Overview'!$B$3)</f>
        <v>115.349301</v>
      </c>
      <c r="K66" s="60">
        <f>VLOOKUP(LEFT($K$3,2)&amp;LEFT($A66,3)&amp;RIGHT($A66,5),'CS8000-P14_Overview'!$B$58:$X$754,$I$2,FALSE)</f>
        <v>135.70506</v>
      </c>
      <c r="L66" s="61">
        <f>VLOOKUP(LEFT($L$3,2)&amp;LEFT($A66,3)&amp;RIGHT($A66,5),'CS8000-P14_Overview'!$B$58:$X$754,$L$2,FALSE)</f>
        <v>82.935199999999995</v>
      </c>
      <c r="M66" s="61">
        <f>N66*(1-'CS8000-P14_Overview'!$B$3)</f>
        <v>126.89085599999999</v>
      </c>
      <c r="N66" s="61">
        <f>VLOOKUP(LEFT($N$3,2)&amp;LEFT($A66,3)&amp;RIGHT($A66,5),'CS8000-P14_Overview'!$B$58:$X$754,$L$2,FALSE)</f>
        <v>149.28335999999999</v>
      </c>
      <c r="O66" s="62">
        <f>VLOOKUP(LEFT($O$3,2)&amp;LEFT($A66,3)&amp;RIGHT($A66,5),'CS8000-P14_Overview'!$B$58:$X$754,$O$2,FALSE)</f>
        <v>84.174700000000001</v>
      </c>
      <c r="P66" s="62">
        <f>Q66*(1-'CS8000-P14_Overview'!$B$3)</f>
        <v>135.94214050000002</v>
      </c>
      <c r="Q66" s="62">
        <f>VLOOKUP(LEFT($Q$3,2)&amp;LEFT($A66,3)&amp;RIGHT($A66,5),'CS8000-P14_Overview'!$B$58:$X$754,$O$2,FALSE)</f>
        <v>159.93193000000002</v>
      </c>
      <c r="R66" s="63">
        <f>VLOOKUP(LEFT($R$3,2)&amp;LEFT($A66,3)&amp;RIGHT($A66,5),'CS8000-P14_Overview'!$B$58:$X$754,$R$2,FALSE)</f>
        <v>84.174700000000001</v>
      </c>
      <c r="S66" s="63">
        <f>T66*(1-'CS8000-P14_Overview'!$B$3)</f>
        <v>135.94214050000002</v>
      </c>
      <c r="T66" s="63">
        <f>VLOOKUP(LEFT($T$3,2)&amp;LEFT($A66,3)&amp;RIGHT($A66,5),'CS8000-P14_Overview'!$B$58:$X$754,$R$2,FALSE)</f>
        <v>159.93193000000002</v>
      </c>
      <c r="U66" s="59">
        <f>VLOOKUP(LEFT($U$3,2)&amp;LEFT($A66,3)&amp;RIGHT($A66,5),'CS8000-P14_Overview'!$B$58:$X$754,$U$2,FALSE)</f>
        <v>89.752499999999998</v>
      </c>
      <c r="V66" s="59">
        <f>W66*(1-'CS8000-P14_Overview'!$B$3)</f>
        <v>152.57925</v>
      </c>
      <c r="W66" s="44">
        <f>VLOOKUP(LEFT($W$3,2)&amp;LEFT($A66,3)&amp;RIGHT($A66,5),'CS8000-P14_Overview'!$B$58:$X$754,$U$2,FALSE)</f>
        <v>179.505</v>
      </c>
      <c r="X66" s="33" t="s">
        <v>857</v>
      </c>
      <c r="Y66" s="57">
        <f>VLOOKUP(LEFT($Y$3,2)&amp;LEFT($A66,3)&amp;RIGHT($A66,5),'CS8000-P14_Overview'!$B$58:$X$754,$Y$2,FALSE)</f>
        <v>63.612400000000001</v>
      </c>
      <c r="Z66" s="58">
        <f>AA66*(1-'CS8000-P14_Overview'!$B$3)</f>
        <v>91.919917999999996</v>
      </c>
      <c r="AA66" s="58">
        <f>VLOOKUP(LEFT($AA$3,2)&amp;LEFT($A66,3)&amp;RIGHT($A66,5),'CS8000-P14_Overview'!$B$58:$X$754,$Y$2,FALSE)</f>
        <v>108.14108</v>
      </c>
      <c r="AB66" s="59">
        <f>VLOOKUP(LEFT($AB$3,2)&amp;LEFT($A66,3)&amp;RIGHT($A66,5),'CS8000-P14_Overview'!$B$58:$X$754,$AB$2,FALSE)</f>
        <v>63.612400000000001</v>
      </c>
      <c r="AC66" s="59">
        <f>AD66*(1-'CS8000-P14_Overview'!$B$3)</f>
        <v>91.919917999999996</v>
      </c>
      <c r="AD66" s="59">
        <f>VLOOKUP(LEFT($AD$3,2)&amp;LEFT($A66,3)&amp;RIGHT($A66,5),'CS8000-P14_Overview'!$B$58:$X$754,$AB$2,FALSE)</f>
        <v>108.14108</v>
      </c>
      <c r="AE66" s="60">
        <f>VLOOKUP(LEFT($AE$3,2)&amp;LEFT($A66,3)&amp;RIGHT($A66,5),'CS8000-P14_Overview'!$B$58:$X$754,$AE$2,FALSE)</f>
        <v>86.699700000000007</v>
      </c>
      <c r="AF66" s="60">
        <f>AG66*(1-'CS8000-P14_Overview'!$B$3)</f>
        <v>132.650541</v>
      </c>
      <c r="AG66" s="60">
        <f>VLOOKUP(LEFT($AG$3,2)&amp;LEFT($A66,3)&amp;RIGHT($A66,5),'CS8000-P14_Overview'!$B$58:$X$754,$AE$2,FALSE)</f>
        <v>156.05946</v>
      </c>
      <c r="AH66" s="61">
        <f>VLOOKUP(LEFT($AH$3,2)&amp;LEFT($A66,3)&amp;RIGHT($A66,5),'CS8000-P14_Overview'!$B$58:$X$754,$AH$2,FALSE)</f>
        <v>94.243300000000005</v>
      </c>
      <c r="AI66" s="61">
        <f>AJ66*(1-'CS8000-P14_Overview'!$B$3)</f>
        <v>144.192249</v>
      </c>
      <c r="AJ66" s="61">
        <f>VLOOKUP(LEFT($AJ$3,2)&amp;LEFT($A66,3)&amp;RIGHT($A66,5),'CS8000-P14_Overview'!$B$58:$X$754,$AH$2,FALSE)</f>
        <v>169.63794000000001</v>
      </c>
      <c r="AK66" s="62">
        <f>VLOOKUP(LEFT($AK$3,2)&amp;LEFT($A66,3)&amp;RIGHT($A66,5),'CS8000-P14_Overview'!$B$58:$X$754,$AK$2,FALSE)</f>
        <v>95.482799999999997</v>
      </c>
      <c r="AL66" s="62">
        <f>AM66*(1-'CS8000-P14_Overview'!$B$3)</f>
        <v>154.204722</v>
      </c>
      <c r="AM66" s="62">
        <f>VLOOKUP(LEFT($AM$3,2)&amp;LEFT($A66,3)&amp;RIGHT($A66,5),'CS8000-P14_Overview'!$B$58:$X$754,$AK$2,FALSE)</f>
        <v>181.41732000000002</v>
      </c>
      <c r="AN66" s="63">
        <f>VLOOKUP(LEFT($AN$3,2)&amp;LEFT($A66,3)&amp;RIGHT($A66,5),'CS8000-P14_Overview'!$B$58:$X$754,$AN$2,FALSE)</f>
        <v>95.482799999999997</v>
      </c>
      <c r="AO66" s="63">
        <f>AP66*(1-'CS8000-P14_Overview'!$B$3)</f>
        <v>154.204722</v>
      </c>
      <c r="AP66" s="63">
        <f>VLOOKUP(LEFT($AP$3,2)&amp;LEFT($A66,3)&amp;RIGHT($A66,5),'CS8000-P14_Overview'!$B$58:$X$754,$AN$2,FALSE)</f>
        <v>181.41732000000002</v>
      </c>
      <c r="AQ66" s="59">
        <f>VLOOKUP(LEFT($AQ$3,2)&amp;LEFT($A66,3)&amp;RIGHT($A66,5),'CS8000-P14_Overview'!$B$58:$X$754,$AQ$2,FALSE)</f>
        <v>101.06059999999999</v>
      </c>
      <c r="AR66" s="59">
        <f>AS66*(1-'CS8000-P14_Overview'!$B$3)</f>
        <v>171.80301999999998</v>
      </c>
      <c r="AS66" s="44">
        <f>VLOOKUP(LEFT($AS$3,2)&amp;LEFT($A66,3)&amp;RIGHT($A66,5),'CS8000-P14_Overview'!$B$58:$X$754,$AQ$2,FALSE)</f>
        <v>202.12119999999999</v>
      </c>
      <c r="AU66" s="203">
        <f t="shared" si="82"/>
        <v>2018.6519999999998</v>
      </c>
      <c r="AV66" s="211">
        <f t="shared" si="83"/>
        <v>2916.9521399999994</v>
      </c>
      <c r="AW66" s="211">
        <f t="shared" si="84"/>
        <v>3431.7083999999995</v>
      </c>
      <c r="AX66" s="212">
        <f t="shared" si="84"/>
        <v>2018.6519999999998</v>
      </c>
      <c r="AY66" s="212">
        <f t="shared" si="84"/>
        <v>2916.9521399999994</v>
      </c>
      <c r="AZ66" s="212">
        <f t="shared" si="84"/>
        <v>3431.7083999999995</v>
      </c>
      <c r="BA66" s="213">
        <f t="shared" si="85"/>
        <v>2849.7972</v>
      </c>
      <c r="BB66" s="213">
        <f t="shared" si="86"/>
        <v>4360.1897160000008</v>
      </c>
      <c r="BC66" s="213">
        <f t="shared" si="87"/>
        <v>5129.6349600000003</v>
      </c>
      <c r="BD66" s="214">
        <f t="shared" si="88"/>
        <v>3121.3643999999999</v>
      </c>
      <c r="BE66" s="214">
        <f t="shared" si="89"/>
        <v>4775.6875319999999</v>
      </c>
      <c r="BF66" s="214">
        <f t="shared" si="90"/>
        <v>5618.4559199999994</v>
      </c>
      <c r="BG66" s="215">
        <f t="shared" si="91"/>
        <v>3165.9863999999998</v>
      </c>
      <c r="BH66" s="215">
        <f t="shared" si="92"/>
        <v>5113.0680360000006</v>
      </c>
      <c r="BI66" s="215">
        <f t="shared" si="93"/>
        <v>6015.3741600000012</v>
      </c>
      <c r="BJ66" s="216">
        <f t="shared" si="94"/>
        <v>3165.9863999999998</v>
      </c>
      <c r="BK66" s="216">
        <f t="shared" si="95"/>
        <v>5113.0680360000006</v>
      </c>
      <c r="BL66" s="216">
        <f t="shared" si="96"/>
        <v>6015.3741600000012</v>
      </c>
      <c r="BM66" s="212">
        <f t="shared" si="97"/>
        <v>3366.7871999999998</v>
      </c>
      <c r="BN66" s="212">
        <f t="shared" si="98"/>
        <v>5723.5382399999999</v>
      </c>
      <c r="BO66" s="202">
        <f t="shared" si="99"/>
        <v>6733.5743999999995</v>
      </c>
      <c r="BQ66" s="274">
        <f>VLOOKUP("HDD"&amp;$A66,'CS8000-P14_Overview'!$B:$X,3,FALSE)</f>
        <v>25.96</v>
      </c>
      <c r="BR66" s="275">
        <f>VLOOKUP("HDD"&amp;$A66,'CS8000-P14_Overview'!$B:$X,4,FALSE)</f>
        <v>31.152000000000001</v>
      </c>
      <c r="BS66" s="276">
        <f>VLOOKUP("HDD"&amp;$A66,'CS8000-P14_Overview'!$B:$X,6,FALSE)</f>
        <v>36.344000000000001</v>
      </c>
      <c r="BT66" s="282"/>
      <c r="BU66" s="282"/>
      <c r="BV66" s="282"/>
      <c r="BW66" s="284"/>
      <c r="BX66" s="284"/>
      <c r="BY66" s="285" t="str">
        <f>IF(ISNA(VLOOKUP($A66,Old_List_Price!$A$4:$BO$289,BY$2,FALSE)),"",VLOOKUP($A66,Old_List_Price!$A$4:$BO$289,BY$2,FALSE))</f>
        <v/>
      </c>
      <c r="BZ66" s="285" t="str">
        <f>IF(ISNA(VLOOKUP($A66,Old_List_Price!$A$4:$BO$289,BZ$2,FALSE)),"",VLOOKUP($A66,Old_List_Price!$A$4:$BO$289,BZ$2,FALSE))</f>
        <v/>
      </c>
      <c r="CA66" s="285" t="str">
        <f>IF(ISNA(VLOOKUP($A66,Old_List_Price!$A$4:$BO$289,CA$2,FALSE)),"",VLOOKUP($A66,Old_List_Price!$A$4:$BO$289,CA$2,FALSE))</f>
        <v/>
      </c>
      <c r="CB66" s="287" t="str">
        <f t="shared" si="38"/>
        <v/>
      </c>
      <c r="CC66" s="287" t="str">
        <f t="shared" si="39"/>
        <v/>
      </c>
      <c r="CD66" s="288" t="str">
        <f>IF(ISNA(VLOOKUP($A66,Old_List_Price!$A$4:$BO$289,CD$2,FALSE)),"",VLOOKUP($A66,Old_List_Price!$A$4:$BO$289,CD$2,FALSE))</f>
        <v/>
      </c>
      <c r="CE66" s="288" t="str">
        <f>IF(ISNA(VLOOKUP($A66,Old_List_Price!$A$4:$BO$289,CE$2,FALSE)),"",VLOOKUP($A66,Old_List_Price!$A$4:$BO$289,CE$2,FALSE))</f>
        <v/>
      </c>
      <c r="CF66" s="288" t="str">
        <f>IF(ISNA(VLOOKUP($A66,Old_List_Price!$A$4:$BO$289,CF$2,FALSE)),"",VLOOKUP($A66,Old_List_Price!$A$4:$BO$289,CF$2,FALSE))</f>
        <v/>
      </c>
      <c r="CG66" s="289" t="str">
        <f t="shared" si="6"/>
        <v/>
      </c>
      <c r="CH66" s="289" t="str">
        <f t="shared" si="7"/>
        <v/>
      </c>
      <c r="CI66" s="291" t="str">
        <f>IF(ISNA(VLOOKUP($A66,Old_List_Price!$A$4:$BO$289,CI$2,FALSE)),"",VLOOKUP($A66,Old_List_Price!$A$4:$BO$289,CI$2,FALSE))</f>
        <v/>
      </c>
      <c r="CJ66" s="291" t="str">
        <f>IF(ISNA(VLOOKUP($A66,Old_List_Price!$A$4:$BO$289,CJ$2,FALSE)),"",VLOOKUP($A66,Old_List_Price!$A$4:$BO$289,CJ$2,FALSE))</f>
        <v/>
      </c>
      <c r="CK66" s="291" t="str">
        <f>IF(ISNA(VLOOKUP($A66,Old_List_Price!$A$4:$BO$289,CK$2,FALSE)),"",VLOOKUP($A66,Old_List_Price!$A$4:$BO$289,CK$2,FALSE))</f>
        <v/>
      </c>
      <c r="CL66" s="292" t="str">
        <f t="shared" si="18"/>
        <v/>
      </c>
      <c r="CM66" s="292" t="str">
        <f t="shared" si="19"/>
        <v/>
      </c>
      <c r="CN66" s="294" t="str">
        <f>IF(ISNA(VLOOKUP($A66,Old_List_Price!$A$4:$BO$289,CN$2,FALSE)),"",VLOOKUP($A66,Old_List_Price!$A$4:$BO$289,CN$2,FALSE))</f>
        <v/>
      </c>
      <c r="CO66" s="294" t="str">
        <f>IF(ISNA(VLOOKUP($A66,Old_List_Price!$A$4:$BO$289,CO$2,FALSE)),"",VLOOKUP($A66,Old_List_Price!$A$4:$BO$289,CO$2,FALSE))</f>
        <v/>
      </c>
      <c r="CP66" s="294" t="str">
        <f>IF(ISNA(VLOOKUP($A66,Old_List_Price!$A$4:$BO$289,CP$2,FALSE)),"",VLOOKUP($A66,Old_List_Price!$A$4:$BO$289,CP$2,FALSE))</f>
        <v/>
      </c>
      <c r="CQ66" s="295" t="str">
        <f t="shared" si="20"/>
        <v/>
      </c>
      <c r="CR66" s="295" t="str">
        <f t="shared" si="21"/>
        <v/>
      </c>
      <c r="CS66" s="297" t="str">
        <f>IF(ISNA(VLOOKUP($A66,Old_List_Price!$A$4:$BO$289,CS$2,FALSE)),"",VLOOKUP($A66,Old_List_Price!$A$4:$BO$289,CS$2,FALSE))</f>
        <v/>
      </c>
      <c r="CT66" s="297" t="str">
        <f>IF(ISNA(VLOOKUP($A66,Old_List_Price!$A$4:$BO$289,CT$2,FALSE)),"",VLOOKUP($A66,Old_List_Price!$A$4:$BO$289,CT$2,FALSE))</f>
        <v/>
      </c>
      <c r="CU66" s="297" t="str">
        <f>IF(ISNA(VLOOKUP($A66,Old_List_Price!$A$4:$BO$289,CU$2,FALSE)),"",VLOOKUP($A66,Old_List_Price!$A$4:$BO$289,CU$2,FALSE))</f>
        <v/>
      </c>
      <c r="CV66" s="298" t="str">
        <f t="shared" si="22"/>
        <v/>
      </c>
      <c r="CW66" s="298" t="str">
        <f t="shared" si="23"/>
        <v/>
      </c>
      <c r="CX66" s="285" t="str">
        <f>IF(ISNA(VLOOKUP($A66,Old_List_Price!$A$4:$BO$289,CX$2,FALSE)),"",VLOOKUP($A66,Old_List_Price!$A$4:$BO$289,CX$2,FALSE))</f>
        <v/>
      </c>
      <c r="CY66" s="285" t="str">
        <f>IF(ISNA(VLOOKUP($A66,Old_List_Price!$A$4:$BO$289,CY$2,FALSE)),"",VLOOKUP($A66,Old_List_Price!$A$4:$BO$289,CY$2,FALSE))</f>
        <v/>
      </c>
      <c r="CZ66" s="285" t="str">
        <f>IF(ISNA(VLOOKUP($A66,Old_List_Price!$A$4:$BO$289,CZ$2,FALSE)),"",VLOOKUP($A66,Old_List_Price!$A$4:$BO$289,CZ$2,FALSE))</f>
        <v/>
      </c>
      <c r="DA66" s="287" t="str">
        <f t="shared" si="24"/>
        <v/>
      </c>
      <c r="DB66" s="333" t="str">
        <f t="shared" si="25"/>
        <v/>
      </c>
    </row>
    <row r="67" spans="1:106" ht="15.75" thickBot="1">
      <c r="A67" s="56" t="s">
        <v>838</v>
      </c>
      <c r="B67" s="37" t="s">
        <v>845</v>
      </c>
      <c r="C67" s="57">
        <f>VLOOKUP(LEFT($C$3,2)&amp;LEFT($A67,3)&amp;RIGHT($A67,5),'CS8000-P14_Overview'!$B$58:$X$754,$C$2,FALSE)</f>
        <v>52.304299999999998</v>
      </c>
      <c r="D67" s="58">
        <f>E67*(1-'CS8000-P14_Overview'!$B$3)</f>
        <v>75.579713499999983</v>
      </c>
      <c r="E67" s="58">
        <f>VLOOKUP(LEFT($E$3,2)&amp;LEFT($A67,3)&amp;RIGHT($A67,5),'CS8000-P14_Overview'!$B$58:$X$754,$C$2,FALSE)</f>
        <v>88.917309999999986</v>
      </c>
      <c r="F67" s="59">
        <f>VLOOKUP(LEFT($F$3,2)&amp;LEFT($A67,3)&amp;RIGHT($A67,5),'CS8000-P14_Overview'!$B$58:$X$754,$F$2,FALSE)</f>
        <v>52.304299999999998</v>
      </c>
      <c r="G67" s="59">
        <f>H67*(1-'CS8000-P14_Overview'!$B$3)</f>
        <v>75.579713499999983</v>
      </c>
      <c r="H67" s="59">
        <f>VLOOKUP(LEFT($H$3,2)&amp;LEFT($A67,3)&amp;RIGHT($A67,5),'CS8000-P14_Overview'!$B$58:$X$754,$F$2,FALSE)</f>
        <v>88.917309999999986</v>
      </c>
      <c r="I67" s="60">
        <f>VLOOKUP(LEFT($I$3,2)&amp;LEFT($A67,3)&amp;RIGHT($A67,5),'CS8000-P14_Overview'!$B$58:$X$754,$I$2,FALSE)</f>
        <v>75.3917</v>
      </c>
      <c r="J67" s="60">
        <f>K67*(1-'CS8000-P14_Overview'!$B$3)</f>
        <v>115.349301</v>
      </c>
      <c r="K67" s="60">
        <f>VLOOKUP(LEFT($K$3,2)&amp;LEFT($A67,3)&amp;RIGHT($A67,5),'CS8000-P14_Overview'!$B$58:$X$754,$I$2,FALSE)</f>
        <v>135.70506</v>
      </c>
      <c r="L67" s="61">
        <f>VLOOKUP(LEFT($L$3,2)&amp;LEFT($A67,3)&amp;RIGHT($A67,5),'CS8000-P14_Overview'!$B$58:$X$754,$L$2,FALSE)</f>
        <v>82.935199999999995</v>
      </c>
      <c r="M67" s="61">
        <f>N67*(1-'CS8000-P14_Overview'!$B$3)</f>
        <v>126.89085599999999</v>
      </c>
      <c r="N67" s="61">
        <f>VLOOKUP(LEFT($N$3,2)&amp;LEFT($A67,3)&amp;RIGHT($A67,5),'CS8000-P14_Overview'!$B$58:$X$754,$L$2,FALSE)</f>
        <v>149.28335999999999</v>
      </c>
      <c r="O67" s="62">
        <f>VLOOKUP(LEFT($O$3,2)&amp;LEFT($A67,3)&amp;RIGHT($A67,5),'CS8000-P14_Overview'!$B$58:$X$754,$O$2,FALSE)</f>
        <v>84.174700000000001</v>
      </c>
      <c r="P67" s="62">
        <f>Q67*(1-'CS8000-P14_Overview'!$B$3)</f>
        <v>135.94214050000002</v>
      </c>
      <c r="Q67" s="62">
        <f>VLOOKUP(LEFT($Q$3,2)&amp;LEFT($A67,3)&amp;RIGHT($A67,5),'CS8000-P14_Overview'!$B$58:$X$754,$O$2,FALSE)</f>
        <v>159.93193000000002</v>
      </c>
      <c r="R67" s="63">
        <f>VLOOKUP(LEFT($R$3,2)&amp;LEFT($A67,3)&amp;RIGHT($A67,5),'CS8000-P14_Overview'!$B$58:$X$754,$R$2,FALSE)</f>
        <v>84.174700000000001</v>
      </c>
      <c r="S67" s="63">
        <f>T67*(1-'CS8000-P14_Overview'!$B$3)</f>
        <v>135.94214050000002</v>
      </c>
      <c r="T67" s="63">
        <f>VLOOKUP(LEFT($T$3,2)&amp;LEFT($A67,3)&amp;RIGHT($A67,5),'CS8000-P14_Overview'!$B$58:$X$754,$R$2,FALSE)</f>
        <v>159.93193000000002</v>
      </c>
      <c r="U67" s="59">
        <f>VLOOKUP(LEFT($U$3,2)&amp;LEFT($A67,3)&amp;RIGHT($A67,5),'CS8000-P14_Overview'!$B$58:$X$754,$U$2,FALSE)</f>
        <v>89.752499999999998</v>
      </c>
      <c r="V67" s="59">
        <f>W67*(1-'CS8000-P14_Overview'!$B$3)</f>
        <v>152.57925</v>
      </c>
      <c r="W67" s="44">
        <f>VLOOKUP(LEFT($W$3,2)&amp;LEFT($A67,3)&amp;RIGHT($A67,5),'CS8000-P14_Overview'!$B$58:$X$754,$U$2,FALSE)</f>
        <v>179.505</v>
      </c>
      <c r="X67" s="33" t="s">
        <v>857</v>
      </c>
      <c r="Y67" s="57">
        <f>VLOOKUP(LEFT($Y$3,2)&amp;LEFT($A67,3)&amp;RIGHT($A67,5),'CS8000-P14_Overview'!$B$58:$X$754,$Y$2,FALSE)</f>
        <v>63.612400000000001</v>
      </c>
      <c r="Z67" s="58">
        <f>AA67*(1-'CS8000-P14_Overview'!$B$3)</f>
        <v>91.919917999999996</v>
      </c>
      <c r="AA67" s="58">
        <f>VLOOKUP(LEFT($AA$3,2)&amp;LEFT($A67,3)&amp;RIGHT($A67,5),'CS8000-P14_Overview'!$B$58:$X$754,$Y$2,FALSE)</f>
        <v>108.14108</v>
      </c>
      <c r="AB67" s="59">
        <f>VLOOKUP(LEFT($AB$3,2)&amp;LEFT($A67,3)&amp;RIGHT($A67,5),'CS8000-P14_Overview'!$B$58:$X$754,$AB$2,FALSE)</f>
        <v>63.612400000000001</v>
      </c>
      <c r="AC67" s="59">
        <f>AD67*(1-'CS8000-P14_Overview'!$B$3)</f>
        <v>91.919917999999996</v>
      </c>
      <c r="AD67" s="59">
        <f>VLOOKUP(LEFT($AD$3,2)&amp;LEFT($A67,3)&amp;RIGHT($A67,5),'CS8000-P14_Overview'!$B$58:$X$754,$AB$2,FALSE)</f>
        <v>108.14108</v>
      </c>
      <c r="AE67" s="60">
        <f>VLOOKUP(LEFT($AE$3,2)&amp;LEFT($A67,3)&amp;RIGHT($A67,5),'CS8000-P14_Overview'!$B$58:$X$754,$AE$2,FALSE)</f>
        <v>86.699700000000007</v>
      </c>
      <c r="AF67" s="60">
        <f>AG67*(1-'CS8000-P14_Overview'!$B$3)</f>
        <v>132.650541</v>
      </c>
      <c r="AG67" s="60">
        <f>VLOOKUP(LEFT($AG$3,2)&amp;LEFT($A67,3)&amp;RIGHT($A67,5),'CS8000-P14_Overview'!$B$58:$X$754,$AE$2,FALSE)</f>
        <v>156.05946</v>
      </c>
      <c r="AH67" s="61">
        <f>VLOOKUP(LEFT($AH$3,2)&amp;LEFT($A67,3)&amp;RIGHT($A67,5),'CS8000-P14_Overview'!$B$58:$X$754,$AH$2,FALSE)</f>
        <v>94.243300000000005</v>
      </c>
      <c r="AI67" s="61">
        <f>AJ67*(1-'CS8000-P14_Overview'!$B$3)</f>
        <v>144.192249</v>
      </c>
      <c r="AJ67" s="61">
        <f>VLOOKUP(LEFT($AJ$3,2)&amp;LEFT($A67,3)&amp;RIGHT($A67,5),'CS8000-P14_Overview'!$B$58:$X$754,$AH$2,FALSE)</f>
        <v>169.63794000000001</v>
      </c>
      <c r="AK67" s="62">
        <f>VLOOKUP(LEFT($AK$3,2)&amp;LEFT($A67,3)&amp;RIGHT($A67,5),'CS8000-P14_Overview'!$B$58:$X$754,$AK$2,FALSE)</f>
        <v>95.482799999999997</v>
      </c>
      <c r="AL67" s="62">
        <f>AM67*(1-'CS8000-P14_Overview'!$B$3)</f>
        <v>154.204722</v>
      </c>
      <c r="AM67" s="62">
        <f>VLOOKUP(LEFT($AM$3,2)&amp;LEFT($A67,3)&amp;RIGHT($A67,5),'CS8000-P14_Overview'!$B$58:$X$754,$AK$2,FALSE)</f>
        <v>181.41732000000002</v>
      </c>
      <c r="AN67" s="63">
        <f>VLOOKUP(LEFT($AN$3,2)&amp;LEFT($A67,3)&amp;RIGHT($A67,5),'CS8000-P14_Overview'!$B$58:$X$754,$AN$2,FALSE)</f>
        <v>95.482799999999997</v>
      </c>
      <c r="AO67" s="63">
        <f>AP67*(1-'CS8000-P14_Overview'!$B$3)</f>
        <v>154.204722</v>
      </c>
      <c r="AP67" s="63">
        <f>VLOOKUP(LEFT($AP$3,2)&amp;LEFT($A67,3)&amp;RIGHT($A67,5),'CS8000-P14_Overview'!$B$58:$X$754,$AN$2,FALSE)</f>
        <v>181.41732000000002</v>
      </c>
      <c r="AQ67" s="59">
        <f>VLOOKUP(LEFT($AQ$3,2)&amp;LEFT($A67,3)&amp;RIGHT($A67,5),'CS8000-P14_Overview'!$B$58:$X$754,$AQ$2,FALSE)</f>
        <v>101.06059999999999</v>
      </c>
      <c r="AR67" s="59">
        <f>AS67*(1-'CS8000-P14_Overview'!$B$3)</f>
        <v>171.80301999999998</v>
      </c>
      <c r="AS67" s="44">
        <f>VLOOKUP(LEFT($AS$3,2)&amp;LEFT($A67,3)&amp;RIGHT($A67,5),'CS8000-P14_Overview'!$B$58:$X$754,$AQ$2,FALSE)</f>
        <v>202.12119999999999</v>
      </c>
      <c r="AU67" s="203">
        <f t="shared" si="82"/>
        <v>2018.6519999999998</v>
      </c>
      <c r="AV67" s="211">
        <f t="shared" si="83"/>
        <v>2916.9521399999994</v>
      </c>
      <c r="AW67" s="211">
        <f t="shared" si="84"/>
        <v>3431.7083999999995</v>
      </c>
      <c r="AX67" s="212">
        <f t="shared" si="84"/>
        <v>2018.6519999999998</v>
      </c>
      <c r="AY67" s="212">
        <f t="shared" si="84"/>
        <v>2916.9521399999994</v>
      </c>
      <c r="AZ67" s="212">
        <f t="shared" si="84"/>
        <v>3431.7083999999995</v>
      </c>
      <c r="BA67" s="213">
        <f t="shared" si="85"/>
        <v>2849.7972</v>
      </c>
      <c r="BB67" s="213">
        <f t="shared" si="86"/>
        <v>4360.1897160000008</v>
      </c>
      <c r="BC67" s="213">
        <f t="shared" si="87"/>
        <v>5129.6349600000003</v>
      </c>
      <c r="BD67" s="214">
        <f t="shared" si="88"/>
        <v>3121.3643999999999</v>
      </c>
      <c r="BE67" s="214">
        <f t="shared" si="89"/>
        <v>4775.6875319999999</v>
      </c>
      <c r="BF67" s="214">
        <f t="shared" si="90"/>
        <v>5618.4559199999994</v>
      </c>
      <c r="BG67" s="215">
        <f t="shared" si="91"/>
        <v>3165.9863999999998</v>
      </c>
      <c r="BH67" s="215">
        <f t="shared" si="92"/>
        <v>5113.0680360000006</v>
      </c>
      <c r="BI67" s="215">
        <f t="shared" si="93"/>
        <v>6015.3741600000012</v>
      </c>
      <c r="BJ67" s="216">
        <f t="shared" si="94"/>
        <v>3165.9863999999998</v>
      </c>
      <c r="BK67" s="216">
        <f t="shared" si="95"/>
        <v>5113.0680360000006</v>
      </c>
      <c r="BL67" s="216">
        <f t="shared" si="96"/>
        <v>6015.3741600000012</v>
      </c>
      <c r="BM67" s="212">
        <f t="shared" si="97"/>
        <v>3366.7871999999998</v>
      </c>
      <c r="BN67" s="212">
        <f t="shared" si="98"/>
        <v>5723.5382399999999</v>
      </c>
      <c r="BO67" s="202">
        <f t="shared" si="99"/>
        <v>6733.5743999999995</v>
      </c>
      <c r="BQ67" s="277">
        <f>VLOOKUP("HDD"&amp;$A67,'CS8000-P14_Overview'!$B:$X,3,FALSE)</f>
        <v>25.96</v>
      </c>
      <c r="BR67" s="278">
        <f>VLOOKUP("HDD"&amp;$A67,'CS8000-P14_Overview'!$B:$X,4,FALSE)</f>
        <v>31.152000000000001</v>
      </c>
      <c r="BS67" s="279">
        <f>VLOOKUP("HDD"&amp;$A67,'CS8000-P14_Overview'!$B:$X,6,FALSE)</f>
        <v>36.344000000000001</v>
      </c>
      <c r="BT67" s="300"/>
      <c r="BU67" s="300"/>
      <c r="BV67" s="300"/>
      <c r="BW67" s="301"/>
      <c r="BX67" s="301"/>
      <c r="BY67" s="302" t="str">
        <f>IF(ISNA(VLOOKUP($A67,Old_List_Price!$A$4:$BO$289,BY$2,FALSE)),"",VLOOKUP($A67,Old_List_Price!$A$4:$BO$289,BY$2,FALSE))</f>
        <v/>
      </c>
      <c r="BZ67" s="302" t="str">
        <f>IF(ISNA(VLOOKUP($A67,Old_List_Price!$A$4:$BO$289,BZ$2,FALSE)),"",VLOOKUP($A67,Old_List_Price!$A$4:$BO$289,BZ$2,FALSE))</f>
        <v/>
      </c>
      <c r="CA67" s="302" t="str">
        <f>IF(ISNA(VLOOKUP($A67,Old_List_Price!$A$4:$BO$289,CA$2,FALSE)),"",VLOOKUP($A67,Old_List_Price!$A$4:$BO$289,CA$2,FALSE))</f>
        <v/>
      </c>
      <c r="CB67" s="310" t="str">
        <f t="shared" si="38"/>
        <v/>
      </c>
      <c r="CC67" s="310" t="str">
        <f t="shared" si="39"/>
        <v/>
      </c>
      <c r="CD67" s="304" t="str">
        <f>IF(ISNA(VLOOKUP($A67,Old_List_Price!$A$4:$BO$289,CD$2,FALSE)),"",VLOOKUP($A67,Old_List_Price!$A$4:$BO$289,CD$2,FALSE))</f>
        <v/>
      </c>
      <c r="CE67" s="304" t="str">
        <f>IF(ISNA(VLOOKUP($A67,Old_List_Price!$A$4:$BO$289,CE$2,FALSE)),"",VLOOKUP($A67,Old_List_Price!$A$4:$BO$289,CE$2,FALSE))</f>
        <v/>
      </c>
      <c r="CF67" s="304" t="str">
        <f>IF(ISNA(VLOOKUP($A67,Old_List_Price!$A$4:$BO$289,CF$2,FALSE)),"",VLOOKUP($A67,Old_List_Price!$A$4:$BO$289,CF$2,FALSE))</f>
        <v/>
      </c>
      <c r="CG67" s="305" t="str">
        <f t="shared" si="6"/>
        <v/>
      </c>
      <c r="CH67" s="305" t="str">
        <f t="shared" si="7"/>
        <v/>
      </c>
      <c r="CI67" s="311" t="str">
        <f>IF(ISNA(VLOOKUP($A67,Old_List_Price!$A$4:$BO$289,CI$2,FALSE)),"",VLOOKUP($A67,Old_List_Price!$A$4:$BO$289,CI$2,FALSE))</f>
        <v/>
      </c>
      <c r="CJ67" s="311" t="str">
        <f>IF(ISNA(VLOOKUP($A67,Old_List_Price!$A$4:$BO$289,CJ$2,FALSE)),"",VLOOKUP($A67,Old_List_Price!$A$4:$BO$289,CJ$2,FALSE))</f>
        <v/>
      </c>
      <c r="CK67" s="311" t="str">
        <f>IF(ISNA(VLOOKUP($A67,Old_List_Price!$A$4:$BO$289,CK$2,FALSE)),"",VLOOKUP($A67,Old_List_Price!$A$4:$BO$289,CK$2,FALSE))</f>
        <v/>
      </c>
      <c r="CL67" s="312" t="str">
        <f t="shared" si="18"/>
        <v/>
      </c>
      <c r="CM67" s="312" t="str">
        <f t="shared" si="19"/>
        <v/>
      </c>
      <c r="CN67" s="313" t="str">
        <f>IF(ISNA(VLOOKUP($A67,Old_List_Price!$A$4:$BO$289,CN$2,FALSE)),"",VLOOKUP($A67,Old_List_Price!$A$4:$BO$289,CN$2,FALSE))</f>
        <v/>
      </c>
      <c r="CO67" s="313" t="str">
        <f>IF(ISNA(VLOOKUP($A67,Old_List_Price!$A$4:$BO$289,CO$2,FALSE)),"",VLOOKUP($A67,Old_List_Price!$A$4:$BO$289,CO$2,FALSE))</f>
        <v/>
      </c>
      <c r="CP67" s="313" t="str">
        <f>IF(ISNA(VLOOKUP($A67,Old_List_Price!$A$4:$BO$289,CP$2,FALSE)),"",VLOOKUP($A67,Old_List_Price!$A$4:$BO$289,CP$2,FALSE))</f>
        <v/>
      </c>
      <c r="CQ67" s="314" t="str">
        <f t="shared" si="20"/>
        <v/>
      </c>
      <c r="CR67" s="314" t="str">
        <f t="shared" si="21"/>
        <v/>
      </c>
      <c r="CS67" s="315" t="str">
        <f>IF(ISNA(VLOOKUP($A67,Old_List_Price!$A$4:$BO$289,CS$2,FALSE)),"",VLOOKUP($A67,Old_List_Price!$A$4:$BO$289,CS$2,FALSE))</f>
        <v/>
      </c>
      <c r="CT67" s="315" t="str">
        <f>IF(ISNA(VLOOKUP($A67,Old_List_Price!$A$4:$BO$289,CT$2,FALSE)),"",VLOOKUP($A67,Old_List_Price!$A$4:$BO$289,CT$2,FALSE))</f>
        <v/>
      </c>
      <c r="CU67" s="315" t="str">
        <f>IF(ISNA(VLOOKUP($A67,Old_List_Price!$A$4:$BO$289,CU$2,FALSE)),"",VLOOKUP($A67,Old_List_Price!$A$4:$BO$289,CU$2,FALSE))</f>
        <v/>
      </c>
      <c r="CV67" s="316" t="str">
        <f t="shared" si="22"/>
        <v/>
      </c>
      <c r="CW67" s="316" t="str">
        <f t="shared" si="23"/>
        <v/>
      </c>
      <c r="CX67" s="302" t="str">
        <f>IF(ISNA(VLOOKUP($A67,Old_List_Price!$A$4:$BO$289,CX$2,FALSE)),"",VLOOKUP($A67,Old_List_Price!$A$4:$BO$289,CX$2,FALSE))</f>
        <v/>
      </c>
      <c r="CY67" s="302" t="str">
        <f>IF(ISNA(VLOOKUP($A67,Old_List_Price!$A$4:$BO$289,CY$2,FALSE)),"",VLOOKUP($A67,Old_List_Price!$A$4:$BO$289,CY$2,FALSE))</f>
        <v/>
      </c>
      <c r="CZ67" s="302" t="str">
        <f>IF(ISNA(VLOOKUP($A67,Old_List_Price!$A$4:$BO$289,CZ$2,FALSE)),"",VLOOKUP($A67,Old_List_Price!$A$4:$BO$289,CZ$2,FALSE))</f>
        <v/>
      </c>
      <c r="DA67" s="310" t="str">
        <f t="shared" si="24"/>
        <v/>
      </c>
      <c r="DB67" s="334" t="str">
        <f t="shared" si="25"/>
        <v/>
      </c>
    </row>
    <row r="68" spans="1:106" ht="19.899999999999999" customHeight="1">
      <c r="A68" s="36" t="s">
        <v>904</v>
      </c>
      <c r="B68" s="47"/>
      <c r="C68" s="48"/>
      <c r="D68" s="49"/>
      <c r="E68" s="49"/>
      <c r="F68" s="50"/>
      <c r="G68" s="50"/>
      <c r="H68" s="50"/>
      <c r="I68" s="51"/>
      <c r="J68" s="51"/>
      <c r="K68" s="51"/>
      <c r="L68" s="52"/>
      <c r="M68" s="52"/>
      <c r="N68" s="52"/>
      <c r="O68" s="53"/>
      <c r="P68" s="53"/>
      <c r="Q68" s="53"/>
      <c r="R68" s="54"/>
      <c r="S68" s="54"/>
      <c r="T68" s="54"/>
      <c r="U68" s="50"/>
      <c r="V68" s="50"/>
      <c r="W68" s="55"/>
      <c r="Y68" s="48"/>
      <c r="Z68" s="49"/>
      <c r="AA68" s="49"/>
      <c r="AB68" s="50"/>
      <c r="AC68" s="50"/>
      <c r="AD68" s="50"/>
      <c r="AE68" s="51"/>
      <c r="AF68" s="51"/>
      <c r="AG68" s="51"/>
      <c r="AH68" s="52"/>
      <c r="AI68" s="52"/>
      <c r="AJ68" s="52"/>
      <c r="AK68" s="53"/>
      <c r="AL68" s="53"/>
      <c r="AM68" s="53"/>
      <c r="AN68" s="54"/>
      <c r="AO68" s="54"/>
      <c r="AP68" s="54"/>
      <c r="AQ68" s="50"/>
      <c r="AR68" s="50"/>
      <c r="AS68" s="55"/>
      <c r="AU68" s="195"/>
      <c r="AV68" s="204"/>
      <c r="AW68" s="204"/>
      <c r="AX68" s="205"/>
      <c r="AY68" s="205"/>
      <c r="AZ68" s="205"/>
      <c r="BA68" s="206"/>
      <c r="BB68" s="206"/>
      <c r="BC68" s="206"/>
      <c r="BD68" s="207"/>
      <c r="BE68" s="207"/>
      <c r="BF68" s="207"/>
      <c r="BG68" s="208"/>
      <c r="BH68" s="208"/>
      <c r="BI68" s="208"/>
      <c r="BJ68" s="209"/>
      <c r="BK68" s="209"/>
      <c r="BL68" s="209"/>
      <c r="BM68" s="205"/>
      <c r="BN68" s="205"/>
      <c r="BO68" s="210"/>
      <c r="BQ68" s="274"/>
      <c r="BR68" s="275"/>
      <c r="BS68" s="276"/>
      <c r="BT68" s="282"/>
      <c r="BU68" s="282"/>
      <c r="BV68" s="282"/>
      <c r="BW68" s="284"/>
      <c r="BX68" s="284"/>
      <c r="BY68" s="285" t="str">
        <f>IF(ISNA(VLOOKUP($A68,Old_List_Price!$A$4:$BO$289,BY$2,FALSE)),"",VLOOKUP($A68,Old_List_Price!$A$4:$BO$289,BY$2,FALSE))</f>
        <v/>
      </c>
      <c r="BZ68" s="285" t="str">
        <f>IF(ISNA(VLOOKUP($A68,Old_List_Price!$A$4:$BO$289,BZ$2,FALSE)),"",VLOOKUP($A68,Old_List_Price!$A$4:$BO$289,BZ$2,FALSE))</f>
        <v/>
      </c>
      <c r="CA68" s="285" t="str">
        <f>IF(ISNA(VLOOKUP($A68,Old_List_Price!$A$4:$BO$289,CA$2,FALSE)),"",VLOOKUP($A68,Old_List_Price!$A$4:$BO$289,CA$2,FALSE))</f>
        <v/>
      </c>
      <c r="CB68" s="287" t="str">
        <f t="shared" si="38"/>
        <v/>
      </c>
      <c r="CC68" s="287" t="str">
        <f t="shared" si="39"/>
        <v/>
      </c>
      <c r="CD68" s="288" t="str">
        <f>IF(ISNA(VLOOKUP($A68,Old_List_Price!$A$4:$BO$289,CD$2,FALSE)),"",VLOOKUP($A68,Old_List_Price!$A$4:$BO$289,CD$2,FALSE))</f>
        <v/>
      </c>
      <c r="CE68" s="288" t="str">
        <f>IF(ISNA(VLOOKUP($A68,Old_List_Price!$A$4:$BO$289,CE$2,FALSE)),"",VLOOKUP($A68,Old_List_Price!$A$4:$BO$289,CE$2,FALSE))</f>
        <v/>
      </c>
      <c r="CF68" s="288" t="str">
        <f>IF(ISNA(VLOOKUP($A68,Old_List_Price!$A$4:$BO$289,CF$2,FALSE)),"",VLOOKUP($A68,Old_List_Price!$A$4:$BO$289,CF$2,FALSE))</f>
        <v/>
      </c>
      <c r="CG68" s="289" t="str">
        <f t="shared" si="6"/>
        <v/>
      </c>
      <c r="CH68" s="289" t="str">
        <f t="shared" si="7"/>
        <v/>
      </c>
      <c r="CI68" s="291" t="str">
        <f>IF(ISNA(VLOOKUP($A68,Old_List_Price!$A$4:$BO$289,CI$2,FALSE)),"",VLOOKUP($A68,Old_List_Price!$A$4:$BO$289,CI$2,FALSE))</f>
        <v/>
      </c>
      <c r="CJ68" s="291" t="str">
        <f>IF(ISNA(VLOOKUP($A68,Old_List_Price!$A$4:$BO$289,CJ$2,FALSE)),"",VLOOKUP($A68,Old_List_Price!$A$4:$BO$289,CJ$2,FALSE))</f>
        <v/>
      </c>
      <c r="CK68" s="291" t="str">
        <f>IF(ISNA(VLOOKUP($A68,Old_List_Price!$A$4:$BO$289,CK$2,FALSE)),"",VLOOKUP($A68,Old_List_Price!$A$4:$BO$289,CK$2,FALSE))</f>
        <v/>
      </c>
      <c r="CL68" s="292" t="str">
        <f t="shared" si="18"/>
        <v/>
      </c>
      <c r="CM68" s="292" t="str">
        <f t="shared" si="19"/>
        <v/>
      </c>
      <c r="CN68" s="294" t="str">
        <f>IF(ISNA(VLOOKUP($A68,Old_List_Price!$A$4:$BO$289,CN$2,FALSE)),"",VLOOKUP($A68,Old_List_Price!$A$4:$BO$289,CN$2,FALSE))</f>
        <v/>
      </c>
      <c r="CO68" s="294" t="str">
        <f>IF(ISNA(VLOOKUP($A68,Old_List_Price!$A$4:$BO$289,CO$2,FALSE)),"",VLOOKUP($A68,Old_List_Price!$A$4:$BO$289,CO$2,FALSE))</f>
        <v/>
      </c>
      <c r="CP68" s="294" t="str">
        <f>IF(ISNA(VLOOKUP($A68,Old_List_Price!$A$4:$BO$289,CP$2,FALSE)),"",VLOOKUP($A68,Old_List_Price!$A$4:$BO$289,CP$2,FALSE))</f>
        <v/>
      </c>
      <c r="CQ68" s="295" t="str">
        <f t="shared" si="20"/>
        <v/>
      </c>
      <c r="CR68" s="295" t="str">
        <f t="shared" si="21"/>
        <v/>
      </c>
      <c r="CS68" s="297" t="str">
        <f>IF(ISNA(VLOOKUP($A68,Old_List_Price!$A$4:$BO$289,CS$2,FALSE)),"",VLOOKUP($A68,Old_List_Price!$A$4:$BO$289,CS$2,FALSE))</f>
        <v/>
      </c>
      <c r="CT68" s="297" t="str">
        <f>IF(ISNA(VLOOKUP($A68,Old_List_Price!$A$4:$BO$289,CT$2,FALSE)),"",VLOOKUP($A68,Old_List_Price!$A$4:$BO$289,CT$2,FALSE))</f>
        <v/>
      </c>
      <c r="CU68" s="297" t="str">
        <f>IF(ISNA(VLOOKUP($A68,Old_List_Price!$A$4:$BO$289,CU$2,FALSE)),"",VLOOKUP($A68,Old_List_Price!$A$4:$BO$289,CU$2,FALSE))</f>
        <v/>
      </c>
      <c r="CV68" s="298" t="str">
        <f t="shared" si="22"/>
        <v/>
      </c>
      <c r="CW68" s="298" t="str">
        <f t="shared" si="23"/>
        <v/>
      </c>
      <c r="CX68" s="285" t="str">
        <f>IF(ISNA(VLOOKUP($A68,Old_List_Price!$A$4:$BO$289,CX$2,FALSE)),"",VLOOKUP($A68,Old_List_Price!$A$4:$BO$289,CX$2,FALSE))</f>
        <v/>
      </c>
      <c r="CY68" s="285" t="str">
        <f>IF(ISNA(VLOOKUP($A68,Old_List_Price!$A$4:$BO$289,CY$2,FALSE)),"",VLOOKUP($A68,Old_List_Price!$A$4:$BO$289,CY$2,FALSE))</f>
        <v/>
      </c>
      <c r="CZ68" s="285" t="str">
        <f>IF(ISNA(VLOOKUP($A68,Old_List_Price!$A$4:$BO$289,CZ$2,FALSE)),"",VLOOKUP($A68,Old_List_Price!$A$4:$BO$289,CZ$2,FALSE))</f>
        <v/>
      </c>
      <c r="DA68" s="287" t="str">
        <f t="shared" si="24"/>
        <v/>
      </c>
      <c r="DB68" s="333" t="str">
        <f t="shared" si="25"/>
        <v/>
      </c>
    </row>
    <row r="69" spans="1:106">
      <c r="A69" s="37" t="s">
        <v>864</v>
      </c>
      <c r="B69" s="37" t="s">
        <v>319</v>
      </c>
      <c r="C69" s="57">
        <f>VLOOKUP(LEFT($C$3,2)&amp;$A69,'CS8000-P15_Overview'!$B$46:$W$418,$C$2,FALSE)</f>
        <v>162.7362</v>
      </c>
      <c r="D69" s="58">
        <f>E69*(1-'CS8000-P15_Overview'!$B$3)</f>
        <v>235.15380899999997</v>
      </c>
      <c r="E69" s="58">
        <f>VLOOKUP(LEFT($E$3,2)&amp;$A69,'CS8000-P15_Overview'!$B$46:$W$418,$C$2,FALSE)</f>
        <v>276.65153999999995</v>
      </c>
      <c r="F69" s="59">
        <f>VLOOKUP(LEFT($F$3,2)&amp;$A69,'CS8000-P15_Overview'!$B$46:$W$418,$F$2,FALSE)</f>
        <v>467.0573541666667</v>
      </c>
      <c r="G69" s="59">
        <f>H69*(1-'CS8000-P15_Overview'!$B$3)</f>
        <v>674.89787677083325</v>
      </c>
      <c r="H69" s="59">
        <f>VLOOKUP(LEFT($H$3,2)&amp;$A69,'CS8000-P15_Overview'!$B$46:$W$418,$F$2,FALSE)</f>
        <v>793.9975020833333</v>
      </c>
      <c r="I69" s="60">
        <f>VLOOKUP(LEFT($I$3,2)&amp;$A69,'CS8000-P15_Overview'!$B$46:$W$418,$I$2,FALSE)</f>
        <v>234.97559999999999</v>
      </c>
      <c r="J69" s="60">
        <f>K69*(1-'CS8000-P15_Overview'!$B$3)</f>
        <v>359.51266799999996</v>
      </c>
      <c r="K69" s="60">
        <f>VLOOKUP(LEFT($K$3,2)&amp;$A69,'CS8000-P15_Overview'!$B$46:$W$418,$I$2,FALSE)</f>
        <v>422.95607999999999</v>
      </c>
      <c r="L69" s="61">
        <f>VLOOKUP(LEFT($L$3,2)&amp;$A69,'CS8000-P15_Overview'!$B$46:$W$418,$L$2,FALSE)</f>
        <v>566.12805416666674</v>
      </c>
      <c r="M69" s="61">
        <f>N69*(1-'CS8000-P15_Overview'!$B$3)</f>
        <v>866.17592287500008</v>
      </c>
      <c r="N69" s="61">
        <f>VLOOKUP(LEFT($N$3,2)&amp;$A69,'CS8000-P15_Overview'!$B$46:$W$418,$L$2,FALSE)</f>
        <v>1019.0304975000001</v>
      </c>
      <c r="O69" s="62">
        <f>VLOOKUP(LEFT($O$3,2)&amp;$A69,'CS8000-P15_Overview'!$B$46:$W$418,$O$2,FALSE)</f>
        <v>265.73400000000004</v>
      </c>
      <c r="P69" s="62">
        <f>Q69*(1-'CS8000-P15_Overview'!$B$3)</f>
        <v>429.16041000000007</v>
      </c>
      <c r="Q69" s="62">
        <f>VLOOKUP(LEFT($Q$3,2)&amp;$A69,'CS8000-P15_Overview'!$B$46:$W$418,$O$2,FALSE)</f>
        <v>504.89460000000008</v>
      </c>
      <c r="R69" s="63">
        <f>VLOOKUP(LEFT($R$3,2)&amp;$A69,'CS8000-P15_Overview'!$B$46:$W$418,$R$2,FALSE)</f>
        <v>570.05515416666674</v>
      </c>
      <c r="S69" s="63">
        <f>T69*(1-'CS8000-P15_Overview'!$B$3)</f>
        <v>920.63907397916682</v>
      </c>
      <c r="T69" s="63">
        <f>VLOOKUP(LEFT($T$3,2)&amp;$A69,'CS8000-P15_Overview'!$B$46:$W$418,$R$2,FALSE)</f>
        <v>1083.1047929166668</v>
      </c>
      <c r="U69" s="59">
        <f>VLOOKUP(LEFT($U$3,2)&amp;$A69,'CS8000-P15_Overview'!$B$46:$W$418,$U$2,FALSE)</f>
        <v>855.39952083333333</v>
      </c>
      <c r="V69" s="59">
        <f>W69*(1-'CS8000-P15_Overview'!$B$3)</f>
        <v>1454.1791854166665</v>
      </c>
      <c r="W69" s="44">
        <f>VLOOKUP(LEFT($W$3,2)&amp;$A69,'CS8000-P15_Overview'!$B$46:$W$418,$U$2,FALSE)</f>
        <v>1710.7990416666667</v>
      </c>
      <c r="X69" s="187" t="s">
        <v>905</v>
      </c>
      <c r="Y69" s="57">
        <f>VLOOKUP(LEFT($Y$3,2)&amp;$A69,'CS8000-P15_Overview'!$B$46:$W$418,$Y$2,FALSE)</f>
        <v>200.06729999999999</v>
      </c>
      <c r="Z69" s="58">
        <f>AA69*(1-'CS8000-P15_Overview'!$B$3)</f>
        <v>289.09724849999998</v>
      </c>
      <c r="AA69" s="58">
        <f>VLOOKUP(LEFT($AA$3,2)&amp;$A69,'CS8000-P15_Overview'!$B$46:$W$418,$Y$2,FALSE)</f>
        <v>340.11440999999996</v>
      </c>
      <c r="AB69" s="59">
        <f>VLOOKUP(LEFT($AB$3,2)&amp;$A69,'CS8000-P15_Overview'!$B$46:$W$418,$AB$2,FALSE)</f>
        <v>485.36026666666669</v>
      </c>
      <c r="AC69" s="59">
        <f>AD69*(1-'CS8000-P15_Overview'!$B$3)</f>
        <v>701.34558533333336</v>
      </c>
      <c r="AD69" s="59">
        <f>VLOOKUP(LEFT($AD$3,2)&amp;$A69,'CS8000-P15_Overview'!$B$46:$W$418,$AB$2,FALSE)</f>
        <v>825.11245333333341</v>
      </c>
      <c r="AE69" s="60">
        <f>VLOOKUP(LEFT($AE$3,2)&amp;$A69,'CS8000-P15_Overview'!$B$46:$W$418,$AE$2,FALSE)</f>
        <v>272.30650000000009</v>
      </c>
      <c r="AF69" s="60">
        <f>AG69*(1-'CS8000-P15_Overview'!$B$3)</f>
        <v>416.62894500000016</v>
      </c>
      <c r="AG69" s="60">
        <f>VLOOKUP(LEFT($AG$3,2)&amp;$A69,'CS8000-P15_Overview'!$B$46:$W$418,$AE$2,FALSE)</f>
        <v>490.15170000000018</v>
      </c>
      <c r="AH69" s="61">
        <f>VLOOKUP(LEFT($AH$3,2)&amp;$A69,'CS8000-P15_Overview'!$B$46:$W$418,$AH$2,FALSE)</f>
        <v>584.43096666666679</v>
      </c>
      <c r="AI69" s="61">
        <f>AJ69*(1-'CS8000-P15_Overview'!$B$3)</f>
        <v>894.17937900000027</v>
      </c>
      <c r="AJ69" s="61">
        <f>VLOOKUP(LEFT($AJ$3,2)&amp;$A69,'CS8000-P15_Overview'!$B$46:$W$418,$AH$2,FALSE)</f>
        <v>1051.9757400000003</v>
      </c>
      <c r="AK69" s="62">
        <f>VLOOKUP(LEFT($AK$3,2)&amp;$A69,'CS8000-P15_Overview'!$B$46:$W$418,$AK$2,FALSE)</f>
        <v>303.06509999999997</v>
      </c>
      <c r="AL69" s="62">
        <f>AM69*(1-'CS8000-P15_Overview'!$B$3)</f>
        <v>489.45013649999993</v>
      </c>
      <c r="AM69" s="62">
        <f>VLOOKUP(LEFT($AM$3,2)&amp;$A69,'CS8000-P15_Overview'!$B$46:$W$418,$AK$2,FALSE)</f>
        <v>575.82368999999994</v>
      </c>
      <c r="AN69" s="63">
        <f>VLOOKUP(LEFT($AN$3,2)&amp;$A69,'CS8000-P15_Overview'!$B$46:$W$418,$AN$2,FALSE)</f>
        <v>588.35806666666667</v>
      </c>
      <c r="AO69" s="63">
        <f>AP69*(1-'CS8000-P15_Overview'!$B$3)</f>
        <v>950.19827766666685</v>
      </c>
      <c r="AP69" s="63">
        <f>VLOOKUP(LEFT($AP$3,2)&amp;$A69,'CS8000-P15_Overview'!$B$46:$W$418,$AN$2,FALSE)</f>
        <v>1117.8803266666669</v>
      </c>
      <c r="AQ69" s="59">
        <f>VLOOKUP(LEFT($AQ$3,2)&amp;$A69,'CS8000-P15_Overview'!$B$46:$W$418,$AQ$2,FALSE)</f>
        <v>873.70243333333337</v>
      </c>
      <c r="AR69" s="59">
        <f>AS69*(1-'CS8000-P15_Overview'!$B$3)</f>
        <v>1485.2941366666666</v>
      </c>
      <c r="AS69" s="44">
        <f>VLOOKUP(LEFT($AS$3,2)&amp;$A69,'CS8000-P15_Overview'!$B$46:$W$418,$AQ$2,FALSE)</f>
        <v>1747.4048666666667</v>
      </c>
      <c r="AU69" s="203">
        <f t="shared" ref="AU69:AU87" si="100">C69*24+Y69*12</f>
        <v>6306.4763999999996</v>
      </c>
      <c r="AV69" s="211">
        <f t="shared" ref="AV69:AV87" si="101">D69*24+Z69*12</f>
        <v>9112.8583980000003</v>
      </c>
      <c r="AW69" s="211">
        <f t="shared" ref="AW69:AZ87" si="102">E69*24+AA69*12</f>
        <v>10721.009879999998</v>
      </c>
      <c r="AX69" s="212">
        <f t="shared" si="102"/>
        <v>17033.699700000001</v>
      </c>
      <c r="AY69" s="212">
        <f t="shared" si="102"/>
        <v>24613.696066500001</v>
      </c>
      <c r="AZ69" s="212">
        <f t="shared" si="102"/>
        <v>28957.289489999999</v>
      </c>
      <c r="BA69" s="213">
        <f t="shared" ref="BA69:BA87" si="103">I69*24+AE69*12</f>
        <v>8907.0924000000014</v>
      </c>
      <c r="BB69" s="213">
        <f t="shared" ref="BB69:BB87" si="104">J69*24+AF69*12</f>
        <v>13627.851372000001</v>
      </c>
      <c r="BC69" s="213">
        <f t="shared" ref="BC69:BC87" si="105">K69*24+AG69*12</f>
        <v>16032.766320000002</v>
      </c>
      <c r="BD69" s="214">
        <f t="shared" ref="BD69:BD87" si="106">L69*24+AH69*12</f>
        <v>20600.244900000005</v>
      </c>
      <c r="BE69" s="214">
        <f t="shared" ref="BE69:BE87" si="107">M69*24+AI69*12</f>
        <v>31518.374697000007</v>
      </c>
      <c r="BF69" s="214">
        <f t="shared" ref="BF69:BF87" si="108">N69*24+AJ69*12</f>
        <v>37080.440820000011</v>
      </c>
      <c r="BG69" s="215">
        <f t="shared" ref="BG69:BG87" si="109">O69*24+AK69*12</f>
        <v>10014.397199999999</v>
      </c>
      <c r="BH69" s="215">
        <f t="shared" ref="BH69:BH87" si="110">P69*24+AL69*12</f>
        <v>16173.251478000002</v>
      </c>
      <c r="BI69" s="215">
        <f t="shared" ref="BI69:BI87" si="111">Q69*24+AM69*12</f>
        <v>19027.35468</v>
      </c>
      <c r="BJ69" s="216">
        <f t="shared" ref="BJ69:BJ87" si="112">R69*24+AN69*12</f>
        <v>20741.620500000001</v>
      </c>
      <c r="BK69" s="216">
        <f t="shared" ref="BK69:BK87" si="113">S69*24+AO69*12</f>
        <v>33497.717107500008</v>
      </c>
      <c r="BL69" s="216">
        <f t="shared" ref="BL69:BL87" si="114">T69*24+AP69*12</f>
        <v>39409.078950000003</v>
      </c>
      <c r="BM69" s="212">
        <f t="shared" ref="BM69:BM87" si="115">U69*24+AQ69*12</f>
        <v>31014.017699999997</v>
      </c>
      <c r="BN69" s="212">
        <f t="shared" ref="BN69:BN87" si="116">V69*24+AR69*12</f>
        <v>52723.830089999996</v>
      </c>
      <c r="BO69" s="202">
        <f t="shared" ref="BO69:BO87" si="117">W69*24+AS69*12</f>
        <v>62028.035399999993</v>
      </c>
      <c r="BQ69" s="274">
        <f>VLOOKUP("HDD"&amp;$A69,'CS8000-P15_Overview'!$B:$X,3,FALSE)</f>
        <v>77.88</v>
      </c>
      <c r="BR69" s="275">
        <f>VLOOKUP("HDD"&amp;$A69,'CS8000-P15_Overview'!$B:$X,4,FALSE)</f>
        <v>93.456000000000003</v>
      </c>
      <c r="BS69" s="276">
        <f>VLOOKUP("HDD"&amp;$A69,'CS8000-P15_Overview'!$B:$X,6,FALSE)</f>
        <v>109.03200000000001</v>
      </c>
      <c r="BT69" s="282"/>
      <c r="BU69" s="282"/>
      <c r="BV69" s="282"/>
      <c r="BW69" s="284"/>
      <c r="BX69" s="284"/>
      <c r="BY69" s="285" t="str">
        <f>IF(ISNA(VLOOKUP($A69,Old_List_Price!$A$4:$BO$289,BY$2,FALSE)),"",VLOOKUP($A69,Old_List_Price!$A$4:$BO$289,BY$2,FALSE))</f>
        <v/>
      </c>
      <c r="BZ69" s="285" t="str">
        <f>IF(ISNA(VLOOKUP($A69,Old_List_Price!$A$4:$BO$289,BZ$2,FALSE)),"",VLOOKUP($A69,Old_List_Price!$A$4:$BO$289,BZ$2,FALSE))</f>
        <v/>
      </c>
      <c r="CA69" s="285" t="str">
        <f>IF(ISNA(VLOOKUP($A69,Old_List_Price!$A$4:$BO$289,CA$2,FALSE)),"",VLOOKUP($A69,Old_List_Price!$A$4:$BO$289,CA$2,FALSE))</f>
        <v/>
      </c>
      <c r="CB69" s="287" t="str">
        <f t="shared" si="38"/>
        <v/>
      </c>
      <c r="CC69" s="287" t="str">
        <f t="shared" si="39"/>
        <v/>
      </c>
      <c r="CD69" s="288" t="str">
        <f>IF(ISNA(VLOOKUP($A69,Old_List_Price!$A$4:$BO$289,CD$2,FALSE)),"",VLOOKUP($A69,Old_List_Price!$A$4:$BO$289,CD$2,FALSE))</f>
        <v/>
      </c>
      <c r="CE69" s="288" t="str">
        <f>IF(ISNA(VLOOKUP($A69,Old_List_Price!$A$4:$BO$289,CE$2,FALSE)),"",VLOOKUP($A69,Old_List_Price!$A$4:$BO$289,CE$2,FALSE))</f>
        <v/>
      </c>
      <c r="CF69" s="288" t="str">
        <f>IF(ISNA(VLOOKUP($A69,Old_List_Price!$A$4:$BO$289,CF$2,FALSE)),"",VLOOKUP($A69,Old_List_Price!$A$4:$BO$289,CF$2,FALSE))</f>
        <v/>
      </c>
      <c r="CG69" s="289" t="str">
        <f t="shared" ref="CG69:CG132" si="118">IF(CD69&lt;&gt;"",(BA69-CD69)/BA69,"")</f>
        <v/>
      </c>
      <c r="CH69" s="289" t="str">
        <f t="shared" ref="CH69:CH132" si="119">IF(CF69&lt;&gt;"",(BC69-CF69)/BC69,"")</f>
        <v/>
      </c>
      <c r="CI69" s="291" t="str">
        <f>IF(ISNA(VLOOKUP($A69,Old_List_Price!$A$4:$BO$289,CI$2,FALSE)),"",VLOOKUP($A69,Old_List_Price!$A$4:$BO$289,CI$2,FALSE))</f>
        <v/>
      </c>
      <c r="CJ69" s="291" t="str">
        <f>IF(ISNA(VLOOKUP($A69,Old_List_Price!$A$4:$BO$289,CJ$2,FALSE)),"",VLOOKUP($A69,Old_List_Price!$A$4:$BO$289,CJ$2,FALSE))</f>
        <v/>
      </c>
      <c r="CK69" s="291" t="str">
        <f>IF(ISNA(VLOOKUP($A69,Old_List_Price!$A$4:$BO$289,CK$2,FALSE)),"",VLOOKUP($A69,Old_List_Price!$A$4:$BO$289,CK$2,FALSE))</f>
        <v/>
      </c>
      <c r="CL69" s="292" t="str">
        <f t="shared" si="18"/>
        <v/>
      </c>
      <c r="CM69" s="292" t="str">
        <f t="shared" si="19"/>
        <v/>
      </c>
      <c r="CN69" s="294" t="str">
        <f>IF(ISNA(VLOOKUP($A69,Old_List_Price!$A$4:$BO$289,CN$2,FALSE)),"",VLOOKUP($A69,Old_List_Price!$A$4:$BO$289,CN$2,FALSE))</f>
        <v/>
      </c>
      <c r="CO69" s="294" t="str">
        <f>IF(ISNA(VLOOKUP($A69,Old_List_Price!$A$4:$BO$289,CO$2,FALSE)),"",VLOOKUP($A69,Old_List_Price!$A$4:$BO$289,CO$2,FALSE))</f>
        <v/>
      </c>
      <c r="CP69" s="294" t="str">
        <f>IF(ISNA(VLOOKUP($A69,Old_List_Price!$A$4:$BO$289,CP$2,FALSE)),"",VLOOKUP($A69,Old_List_Price!$A$4:$BO$289,CP$2,FALSE))</f>
        <v/>
      </c>
      <c r="CQ69" s="295" t="str">
        <f t="shared" si="20"/>
        <v/>
      </c>
      <c r="CR69" s="295" t="str">
        <f t="shared" si="21"/>
        <v/>
      </c>
      <c r="CS69" s="297" t="str">
        <f>IF(ISNA(VLOOKUP($A69,Old_List_Price!$A$4:$BO$289,CS$2,FALSE)),"",VLOOKUP($A69,Old_List_Price!$A$4:$BO$289,CS$2,FALSE))</f>
        <v/>
      </c>
      <c r="CT69" s="297" t="str">
        <f>IF(ISNA(VLOOKUP($A69,Old_List_Price!$A$4:$BO$289,CT$2,FALSE)),"",VLOOKUP($A69,Old_List_Price!$A$4:$BO$289,CT$2,FALSE))</f>
        <v/>
      </c>
      <c r="CU69" s="297" t="str">
        <f>IF(ISNA(VLOOKUP($A69,Old_List_Price!$A$4:$BO$289,CU$2,FALSE)),"",VLOOKUP($A69,Old_List_Price!$A$4:$BO$289,CU$2,FALSE))</f>
        <v/>
      </c>
      <c r="CV69" s="298" t="str">
        <f t="shared" si="22"/>
        <v/>
      </c>
      <c r="CW69" s="298" t="str">
        <f t="shared" si="23"/>
        <v/>
      </c>
      <c r="CX69" s="285" t="str">
        <f>IF(ISNA(VLOOKUP($A69,Old_List_Price!$A$4:$BO$289,CX$2,FALSE)),"",VLOOKUP($A69,Old_List_Price!$A$4:$BO$289,CX$2,FALSE))</f>
        <v/>
      </c>
      <c r="CY69" s="285" t="str">
        <f>IF(ISNA(VLOOKUP($A69,Old_List_Price!$A$4:$BO$289,CY$2,FALSE)),"",VLOOKUP($A69,Old_List_Price!$A$4:$BO$289,CY$2,FALSE))</f>
        <v/>
      </c>
      <c r="CZ69" s="285" t="str">
        <f>IF(ISNA(VLOOKUP($A69,Old_List_Price!$A$4:$BO$289,CZ$2,FALSE)),"",VLOOKUP($A69,Old_List_Price!$A$4:$BO$289,CZ$2,FALSE))</f>
        <v/>
      </c>
      <c r="DA69" s="287" t="str">
        <f t="shared" si="24"/>
        <v/>
      </c>
      <c r="DB69" s="333" t="str">
        <f t="shared" si="25"/>
        <v/>
      </c>
    </row>
    <row r="70" spans="1:106">
      <c r="A70" s="37" t="s">
        <v>870</v>
      </c>
      <c r="B70" s="37" t="s">
        <v>321</v>
      </c>
      <c r="C70" s="57">
        <f>VLOOKUP(LEFT($C$3,2)&amp;$A70,'CS8000-P15_Overview'!$B$46:$W$418,$C$2,FALSE)</f>
        <v>331.15879999999999</v>
      </c>
      <c r="D70" s="58">
        <f>E70*(1-'CS8000-P15_Overview'!$B$3)</f>
        <v>478.5244659999999</v>
      </c>
      <c r="E70" s="58">
        <f>VLOOKUP(LEFT($E$3,2)&amp;$A70,'CS8000-P15_Overview'!$B$46:$W$418,$C$2,FALSE)</f>
        <v>562.9699599999999</v>
      </c>
      <c r="F70" s="59">
        <f>VLOOKUP(LEFT($F$3,2)&amp;$A70,'CS8000-P15_Overview'!$B$46:$W$418,$F$2,FALSE)</f>
        <v>696.18880416666661</v>
      </c>
      <c r="G70" s="59">
        <f>H70*(1-'CS8000-P15_Overview'!$B$3)</f>
        <v>1005.9928220208333</v>
      </c>
      <c r="H70" s="59">
        <f>VLOOKUP(LEFT($H$3,2)&amp;$A70,'CS8000-P15_Overview'!$B$46:$W$418,$F$2,FALSE)</f>
        <v>1183.5209670833333</v>
      </c>
      <c r="I70" s="60">
        <f>VLOOKUP(LEFT($I$3,2)&amp;$A70,'CS8000-P15_Overview'!$B$46:$W$418,$I$2,FALSE)</f>
        <v>477.19550000000004</v>
      </c>
      <c r="J70" s="60">
        <f>K70*(1-'CS8000-P15_Overview'!$B$3)</f>
        <v>730.10911499999997</v>
      </c>
      <c r="K70" s="60">
        <f>VLOOKUP(LEFT($K$3,2)&amp;$A70,'CS8000-P15_Overview'!$B$46:$W$418,$I$2,FALSE)</f>
        <v>858.95190000000002</v>
      </c>
      <c r="L70" s="61">
        <f>VLOOKUP(LEFT($L$3,2)&amp;$A70,'CS8000-P15_Overview'!$B$46:$W$418,$L$2,FALSE)</f>
        <v>900.64830416666666</v>
      </c>
      <c r="M70" s="61">
        <f>N70*(1-'CS8000-P15_Overview'!$B$3)</f>
        <v>1377.9919053749998</v>
      </c>
      <c r="N70" s="61">
        <f>VLOOKUP(LEFT($N$3,2)&amp;$A70,'CS8000-P15_Overview'!$B$46:$W$418,$L$2,FALSE)</f>
        <v>1621.1669474999999</v>
      </c>
      <c r="O70" s="62">
        <f>VLOOKUP(LEFT($O$3,2)&amp;$A70,'CS8000-P15_Overview'!$B$46:$W$418,$O$2,FALSE)</f>
        <v>543.41330000000005</v>
      </c>
      <c r="P70" s="62">
        <f>Q70*(1-'CS8000-P15_Overview'!$B$3)</f>
        <v>877.61247950000006</v>
      </c>
      <c r="Q70" s="62">
        <f>VLOOKUP(LEFT($Q$3,2)&amp;$A70,'CS8000-P15_Overview'!$B$46:$W$418,$O$2,FALSE)</f>
        <v>1032.4852700000001</v>
      </c>
      <c r="R70" s="63">
        <f>VLOOKUP(LEFT($R$3,2)&amp;$A70,'CS8000-P15_Overview'!$B$46:$W$418,$R$2,FALSE)</f>
        <v>908.44330416666674</v>
      </c>
      <c r="S70" s="63">
        <f>T70*(1-'CS8000-P15_Overview'!$B$3)</f>
        <v>1467.1359362291666</v>
      </c>
      <c r="T70" s="63">
        <f>VLOOKUP(LEFT($T$3,2)&amp;$A70,'CS8000-P15_Overview'!$B$46:$W$418,$R$2,FALSE)</f>
        <v>1726.0422779166668</v>
      </c>
      <c r="U70" s="59">
        <f>VLOOKUP(LEFT($U$3,2)&amp;$A70,'CS8000-P15_Overview'!$B$46:$W$418,$U$2,FALSE)</f>
        <v>1271.9025208333333</v>
      </c>
      <c r="V70" s="59">
        <f>W70*(1-'CS8000-P15_Overview'!$B$3)</f>
        <v>2162.2342854166664</v>
      </c>
      <c r="W70" s="44">
        <f>VLOOKUP(LEFT($W$3,2)&amp;$A70,'CS8000-P15_Overview'!$B$46:$W$418,$U$2,FALSE)</f>
        <v>2543.8050416666665</v>
      </c>
      <c r="X70" s="33" t="s">
        <v>905</v>
      </c>
      <c r="Y70" s="57">
        <f>VLOOKUP(LEFT($Y$3,2)&amp;$A70,'CS8000-P15_Overview'!$B$46:$W$418,$Y$2,FALSE)</f>
        <v>406.42119999999994</v>
      </c>
      <c r="Z70" s="58">
        <f>AA70*(1-'CS8000-P15_Overview'!$B$3)</f>
        <v>587.2786339999999</v>
      </c>
      <c r="AA70" s="58">
        <f>VLOOKUP(LEFT($AA$3,2)&amp;$A70,'CS8000-P15_Overview'!$B$46:$W$418,$Y$2,FALSE)</f>
        <v>690.91603999999984</v>
      </c>
      <c r="AB70" s="59">
        <f>VLOOKUP(LEFT($AB$3,2)&amp;$A70,'CS8000-P15_Overview'!$B$46:$W$418,$AB$2,FALSE)</f>
        <v>752.42301666666663</v>
      </c>
      <c r="AC70" s="59">
        <f>AD70*(1-'CS8000-P15_Overview'!$B$3)</f>
        <v>1087.2512590833333</v>
      </c>
      <c r="AD70" s="59">
        <f>VLOOKUP(LEFT($AD$3,2)&amp;$A70,'CS8000-P15_Overview'!$B$46:$W$418,$AB$2,FALSE)</f>
        <v>1279.1191283333333</v>
      </c>
      <c r="AE70" s="60">
        <f>VLOOKUP(LEFT($AE$3,2)&amp;$A70,'CS8000-P15_Overview'!$B$46:$W$418,$AE$2,FALSE)</f>
        <v>552.4575000000001</v>
      </c>
      <c r="AF70" s="60">
        <f>AG70*(1-'CS8000-P15_Overview'!$B$3)</f>
        <v>845.25997500000017</v>
      </c>
      <c r="AG70" s="60">
        <f>VLOOKUP(LEFT($AG$3,2)&amp;$A70,'CS8000-P15_Overview'!$B$46:$W$418,$AE$2,FALSE)</f>
        <v>994.42350000000022</v>
      </c>
      <c r="AH70" s="61">
        <f>VLOOKUP(LEFT($AH$3,2)&amp;$A70,'CS8000-P15_Overview'!$B$46:$W$418,$AH$2,FALSE)</f>
        <v>956.88261666666654</v>
      </c>
      <c r="AI70" s="61">
        <f>AJ70*(1-'CS8000-P15_Overview'!$B$3)</f>
        <v>1464.0304034999997</v>
      </c>
      <c r="AJ70" s="61">
        <f>VLOOKUP(LEFT($AJ$3,2)&amp;$A70,'CS8000-P15_Overview'!$B$46:$W$418,$AH$2,FALSE)</f>
        <v>1722.3887099999997</v>
      </c>
      <c r="AK70" s="62">
        <f>VLOOKUP(LEFT($AK$3,2)&amp;$A70,'CS8000-P15_Overview'!$B$46:$W$418,$AK$2,FALSE)</f>
        <v>618.67579999999998</v>
      </c>
      <c r="AL70" s="62">
        <f>AM70*(1-'CS8000-P15_Overview'!$B$3)</f>
        <v>999.16141699999991</v>
      </c>
      <c r="AM70" s="62">
        <f>VLOOKUP(LEFT($AM$3,2)&amp;$A70,'CS8000-P15_Overview'!$B$46:$W$418,$AK$2,FALSE)</f>
        <v>1175.4840199999999</v>
      </c>
      <c r="AN70" s="63">
        <f>VLOOKUP(LEFT($AN$3,2)&amp;$A70,'CS8000-P15_Overview'!$B$46:$W$418,$AN$2,FALSE)</f>
        <v>964.67761666666661</v>
      </c>
      <c r="AO70" s="63">
        <f>AP70*(1-'CS8000-P15_Overview'!$B$3)</f>
        <v>1557.9543509166665</v>
      </c>
      <c r="AP70" s="63">
        <f>VLOOKUP(LEFT($AP$3,2)&amp;$A70,'CS8000-P15_Overview'!$B$46:$W$418,$AN$2,FALSE)</f>
        <v>1832.8874716666664</v>
      </c>
      <c r="AQ70" s="59">
        <f>VLOOKUP(LEFT($AQ$3,2)&amp;$A70,'CS8000-P15_Overview'!$B$46:$W$418,$AQ$2,FALSE)</f>
        <v>1328.1368333333335</v>
      </c>
      <c r="AR70" s="59">
        <f>AS70*(1-'CS8000-P15_Overview'!$B$3)</f>
        <v>2257.832616666667</v>
      </c>
      <c r="AS70" s="44">
        <f>VLOOKUP(LEFT($AS$3,2)&amp;$A70,'CS8000-P15_Overview'!$B$46:$W$418,$AQ$2,FALSE)</f>
        <v>2656.2736666666669</v>
      </c>
      <c r="AU70" s="203">
        <f t="shared" si="100"/>
        <v>12824.865599999999</v>
      </c>
      <c r="AV70" s="211">
        <f t="shared" si="101"/>
        <v>18531.930791999999</v>
      </c>
      <c r="AW70" s="211">
        <f t="shared" si="102"/>
        <v>21802.271519999995</v>
      </c>
      <c r="AX70" s="212">
        <f t="shared" si="102"/>
        <v>25737.607499999998</v>
      </c>
      <c r="AY70" s="212">
        <f t="shared" si="102"/>
        <v>37190.8428375</v>
      </c>
      <c r="AZ70" s="212">
        <f t="shared" si="102"/>
        <v>43753.93275</v>
      </c>
      <c r="BA70" s="213">
        <f t="shared" si="103"/>
        <v>18082.182000000001</v>
      </c>
      <c r="BB70" s="213">
        <f t="shared" si="104"/>
        <v>27665.73846</v>
      </c>
      <c r="BC70" s="213">
        <f t="shared" si="105"/>
        <v>32547.927600000003</v>
      </c>
      <c r="BD70" s="214">
        <f t="shared" si="106"/>
        <v>33098.150699999998</v>
      </c>
      <c r="BE70" s="214">
        <f t="shared" si="107"/>
        <v>50640.170570999988</v>
      </c>
      <c r="BF70" s="214">
        <f t="shared" si="108"/>
        <v>59576.671259999996</v>
      </c>
      <c r="BG70" s="215">
        <f t="shared" si="109"/>
        <v>20466.0288</v>
      </c>
      <c r="BH70" s="215">
        <f t="shared" si="110"/>
        <v>33052.636511999997</v>
      </c>
      <c r="BI70" s="215">
        <f t="shared" si="111"/>
        <v>38885.454720000002</v>
      </c>
      <c r="BJ70" s="216">
        <f t="shared" si="112"/>
        <v>33378.770700000001</v>
      </c>
      <c r="BK70" s="216">
        <f t="shared" si="113"/>
        <v>53906.714680499994</v>
      </c>
      <c r="BL70" s="216">
        <f t="shared" si="114"/>
        <v>63419.66433</v>
      </c>
      <c r="BM70" s="212">
        <f t="shared" si="115"/>
        <v>46463.302499999998</v>
      </c>
      <c r="BN70" s="212">
        <f t="shared" si="116"/>
        <v>78987.614249999999</v>
      </c>
      <c r="BO70" s="202">
        <f t="shared" si="117"/>
        <v>92926.604999999996</v>
      </c>
      <c r="BQ70" s="274">
        <f>VLOOKUP("HDD"&amp;$A70,'CS8000-P15_Overview'!$B:$X,3,FALSE)</f>
        <v>155.76</v>
      </c>
      <c r="BR70" s="275">
        <f>VLOOKUP("HDD"&amp;$A70,'CS8000-P15_Overview'!$B:$X,4,FALSE)</f>
        <v>186.91200000000001</v>
      </c>
      <c r="BS70" s="276">
        <f>VLOOKUP("HDD"&amp;$A70,'CS8000-P15_Overview'!$B:$X,6,FALSE)</f>
        <v>218.06400000000002</v>
      </c>
      <c r="BT70" s="282"/>
      <c r="BU70" s="282"/>
      <c r="BV70" s="282"/>
      <c r="BW70" s="284"/>
      <c r="BX70" s="284"/>
      <c r="BY70" s="285" t="str">
        <f>IF(ISNA(VLOOKUP($A70,Old_List_Price!$A$4:$BO$289,BY$2,FALSE)),"",VLOOKUP($A70,Old_List_Price!$A$4:$BO$289,BY$2,FALSE))</f>
        <v/>
      </c>
      <c r="BZ70" s="285" t="str">
        <f>IF(ISNA(VLOOKUP($A70,Old_List_Price!$A$4:$BO$289,BZ$2,FALSE)),"",VLOOKUP($A70,Old_List_Price!$A$4:$BO$289,BZ$2,FALSE))</f>
        <v/>
      </c>
      <c r="CA70" s="285" t="str">
        <f>IF(ISNA(VLOOKUP($A70,Old_List_Price!$A$4:$BO$289,CA$2,FALSE)),"",VLOOKUP($A70,Old_List_Price!$A$4:$BO$289,CA$2,FALSE))</f>
        <v/>
      </c>
      <c r="CB70" s="287" t="str">
        <f t="shared" si="38"/>
        <v/>
      </c>
      <c r="CC70" s="287" t="str">
        <f t="shared" si="39"/>
        <v/>
      </c>
      <c r="CD70" s="288" t="str">
        <f>IF(ISNA(VLOOKUP($A70,Old_List_Price!$A$4:$BO$289,CD$2,FALSE)),"",VLOOKUP($A70,Old_List_Price!$A$4:$BO$289,CD$2,FALSE))</f>
        <v/>
      </c>
      <c r="CE70" s="288" t="str">
        <f>IF(ISNA(VLOOKUP($A70,Old_List_Price!$A$4:$BO$289,CE$2,FALSE)),"",VLOOKUP($A70,Old_List_Price!$A$4:$BO$289,CE$2,FALSE))</f>
        <v/>
      </c>
      <c r="CF70" s="288" t="str">
        <f>IF(ISNA(VLOOKUP($A70,Old_List_Price!$A$4:$BO$289,CF$2,FALSE)),"",VLOOKUP($A70,Old_List_Price!$A$4:$BO$289,CF$2,FALSE))</f>
        <v/>
      </c>
      <c r="CG70" s="289" t="str">
        <f t="shared" si="118"/>
        <v/>
      </c>
      <c r="CH70" s="289" t="str">
        <f t="shared" si="119"/>
        <v/>
      </c>
      <c r="CI70" s="291" t="str">
        <f>IF(ISNA(VLOOKUP($A70,Old_List_Price!$A$4:$BO$289,CI$2,FALSE)),"",VLOOKUP($A70,Old_List_Price!$A$4:$BO$289,CI$2,FALSE))</f>
        <v/>
      </c>
      <c r="CJ70" s="291" t="str">
        <f>IF(ISNA(VLOOKUP($A70,Old_List_Price!$A$4:$BO$289,CJ$2,FALSE)),"",VLOOKUP($A70,Old_List_Price!$A$4:$BO$289,CJ$2,FALSE))</f>
        <v/>
      </c>
      <c r="CK70" s="291" t="str">
        <f>IF(ISNA(VLOOKUP($A70,Old_List_Price!$A$4:$BO$289,CK$2,FALSE)),"",VLOOKUP($A70,Old_List_Price!$A$4:$BO$289,CK$2,FALSE))</f>
        <v/>
      </c>
      <c r="CL70" s="292" t="str">
        <f t="shared" si="18"/>
        <v/>
      </c>
      <c r="CM70" s="292" t="str">
        <f t="shared" si="19"/>
        <v/>
      </c>
      <c r="CN70" s="294" t="str">
        <f>IF(ISNA(VLOOKUP($A70,Old_List_Price!$A$4:$BO$289,CN$2,FALSE)),"",VLOOKUP($A70,Old_List_Price!$A$4:$BO$289,CN$2,FALSE))</f>
        <v/>
      </c>
      <c r="CO70" s="294" t="str">
        <f>IF(ISNA(VLOOKUP($A70,Old_List_Price!$A$4:$BO$289,CO$2,FALSE)),"",VLOOKUP($A70,Old_List_Price!$A$4:$BO$289,CO$2,FALSE))</f>
        <v/>
      </c>
      <c r="CP70" s="294" t="str">
        <f>IF(ISNA(VLOOKUP($A70,Old_List_Price!$A$4:$BO$289,CP$2,FALSE)),"",VLOOKUP($A70,Old_List_Price!$A$4:$BO$289,CP$2,FALSE))</f>
        <v/>
      </c>
      <c r="CQ70" s="295" t="str">
        <f t="shared" si="20"/>
        <v/>
      </c>
      <c r="CR70" s="295" t="str">
        <f t="shared" si="21"/>
        <v/>
      </c>
      <c r="CS70" s="297" t="str">
        <f>IF(ISNA(VLOOKUP($A70,Old_List_Price!$A$4:$BO$289,CS$2,FALSE)),"",VLOOKUP($A70,Old_List_Price!$A$4:$BO$289,CS$2,FALSE))</f>
        <v/>
      </c>
      <c r="CT70" s="297" t="str">
        <f>IF(ISNA(VLOOKUP($A70,Old_List_Price!$A$4:$BO$289,CT$2,FALSE)),"",VLOOKUP($A70,Old_List_Price!$A$4:$BO$289,CT$2,FALSE))</f>
        <v/>
      </c>
      <c r="CU70" s="297" t="str">
        <f>IF(ISNA(VLOOKUP($A70,Old_List_Price!$A$4:$BO$289,CU$2,FALSE)),"",VLOOKUP($A70,Old_List_Price!$A$4:$BO$289,CU$2,FALSE))</f>
        <v/>
      </c>
      <c r="CV70" s="298" t="str">
        <f t="shared" si="22"/>
        <v/>
      </c>
      <c r="CW70" s="298" t="str">
        <f t="shared" si="23"/>
        <v/>
      </c>
      <c r="CX70" s="285" t="str">
        <f>IF(ISNA(VLOOKUP($A70,Old_List_Price!$A$4:$BO$289,CX$2,FALSE)),"",VLOOKUP($A70,Old_List_Price!$A$4:$BO$289,CX$2,FALSE))</f>
        <v/>
      </c>
      <c r="CY70" s="285" t="str">
        <f>IF(ISNA(VLOOKUP($A70,Old_List_Price!$A$4:$BO$289,CY$2,FALSE)),"",VLOOKUP($A70,Old_List_Price!$A$4:$BO$289,CY$2,FALSE))</f>
        <v/>
      </c>
      <c r="CZ70" s="285" t="str">
        <f>IF(ISNA(VLOOKUP($A70,Old_List_Price!$A$4:$BO$289,CZ$2,FALSE)),"",VLOOKUP($A70,Old_List_Price!$A$4:$BO$289,CZ$2,FALSE))</f>
        <v/>
      </c>
      <c r="DA70" s="287" t="str">
        <f t="shared" si="24"/>
        <v/>
      </c>
      <c r="DB70" s="333" t="str">
        <f t="shared" si="25"/>
        <v/>
      </c>
    </row>
    <row r="71" spans="1:106">
      <c r="A71" s="37" t="s">
        <v>878</v>
      </c>
      <c r="B71" s="37" t="s">
        <v>323</v>
      </c>
      <c r="C71" s="57">
        <f>VLOOKUP(LEFT($C$3,2)&amp;$A71,'CS8000-P15_Overview'!$B$46:$W$418,$C$2,FALSE)</f>
        <v>347.92220000000003</v>
      </c>
      <c r="D71" s="58">
        <f>E71*(1-'CS8000-P15_Overview'!$B$3)</f>
        <v>502.74757900000003</v>
      </c>
      <c r="E71" s="58">
        <f>VLOOKUP(LEFT($E$3,2)&amp;$A71,'CS8000-P15_Overview'!$B$46:$W$418,$C$2,FALSE)</f>
        <v>591.46774000000005</v>
      </c>
      <c r="F71" s="59">
        <f>VLOOKUP(LEFT($F$3,2)&amp;$A71,'CS8000-P15_Overview'!$B$46:$W$418,$F$2,FALSE)</f>
        <v>764.18667916666664</v>
      </c>
      <c r="G71" s="59">
        <f>H71*(1-'CS8000-P15_Overview'!$B$3)</f>
        <v>1104.2497513958333</v>
      </c>
      <c r="H71" s="59">
        <f>VLOOKUP(LEFT($H$3,2)&amp;$A71,'CS8000-P15_Overview'!$B$46:$W$418,$F$2,FALSE)</f>
        <v>1299.1173545833333</v>
      </c>
      <c r="I71" s="60">
        <f>VLOOKUP(LEFT($I$3,2)&amp;$A71,'CS8000-P15_Overview'!$B$46:$W$418,$I$2,FALSE)</f>
        <v>502.41970000000003</v>
      </c>
      <c r="J71" s="60">
        <f>K71*(1-'CS8000-P15_Overview'!$B$3)</f>
        <v>768.7021410000001</v>
      </c>
      <c r="K71" s="60">
        <f>VLOOKUP(LEFT($K$3,2)&amp;$A71,'CS8000-P15_Overview'!$B$46:$W$418,$I$2,FALSE)</f>
        <v>904.35546000000011</v>
      </c>
      <c r="L71" s="61">
        <f>VLOOKUP(LEFT($L$3,2)&amp;$A71,'CS8000-P15_Overview'!$B$46:$W$418,$L$2,FALSE)</f>
        <v>988.71157916666664</v>
      </c>
      <c r="M71" s="61">
        <f>N71*(1-'CS8000-P15_Overview'!$B$3)</f>
        <v>1512.7287161249999</v>
      </c>
      <c r="N71" s="61">
        <f>VLOOKUP(LEFT($N$3,2)&amp;$A71,'CS8000-P15_Overview'!$B$46:$W$418,$L$2,FALSE)</f>
        <v>1779.6808424999999</v>
      </c>
      <c r="O71" s="62">
        <f>VLOOKUP(LEFT($O$3,2)&amp;$A71,'CS8000-P15_Overview'!$B$46:$W$418,$O$2,FALSE)</f>
        <v>580.70339999999999</v>
      </c>
      <c r="P71" s="62">
        <f>Q71*(1-'CS8000-P15_Overview'!$B$3)</f>
        <v>937.83599099999992</v>
      </c>
      <c r="Q71" s="62">
        <f>VLOOKUP(LEFT($Q$3,2)&amp;$A71,'CS8000-P15_Overview'!$B$46:$W$418,$O$2,FALSE)</f>
        <v>1103.33646</v>
      </c>
      <c r="R71" s="63">
        <f>VLOOKUP(LEFT($R$3,2)&amp;$A71,'CS8000-P15_Overview'!$B$46:$W$418,$R$2,FALSE)</f>
        <v>996.96787916666665</v>
      </c>
      <c r="S71" s="63">
        <f>T71*(1-'CS8000-P15_Overview'!$B$3)</f>
        <v>1610.1031248541667</v>
      </c>
      <c r="T71" s="63">
        <f>VLOOKUP(LEFT($T$3,2)&amp;$A71,'CS8000-P15_Overview'!$B$46:$W$418,$R$2,FALSE)</f>
        <v>1894.2389704166667</v>
      </c>
      <c r="U71" s="59">
        <f>VLOOKUP(LEFT($U$3,2)&amp;$A71,'CS8000-P15_Overview'!$B$46:$W$418,$U$2,FALSE)</f>
        <v>1404.9261958333332</v>
      </c>
      <c r="V71" s="59">
        <f>W71*(1-'CS8000-P15_Overview'!$B$3)</f>
        <v>2388.3745329166663</v>
      </c>
      <c r="W71" s="44">
        <f>VLOOKUP(LEFT($W$3,2)&amp;$A71,'CS8000-P15_Overview'!$B$46:$W$418,$U$2,FALSE)</f>
        <v>2809.8523916666663</v>
      </c>
      <c r="X71" s="33" t="s">
        <v>905</v>
      </c>
      <c r="Y71" s="57">
        <f>VLOOKUP(LEFT($Y$3,2)&amp;$A71,'CS8000-P15_Overview'!$B$46:$W$418,$Y$2,FALSE)</f>
        <v>433.6971999999999</v>
      </c>
      <c r="Z71" s="58">
        <f>AA71*(1-'CS8000-P15_Overview'!$B$3)</f>
        <v>626.69245399999988</v>
      </c>
      <c r="AA71" s="58">
        <f>VLOOKUP(LEFT($AA$3,2)&amp;$A71,'CS8000-P15_Overview'!$B$46:$W$418,$Y$2,FALSE)</f>
        <v>737.28523999999982</v>
      </c>
      <c r="AB71" s="59">
        <f>VLOOKUP(LEFT($AB$3,2)&amp;$A71,'CS8000-P15_Overview'!$B$46:$W$418,$AB$2,FALSE)</f>
        <v>830.93349166666655</v>
      </c>
      <c r="AC71" s="59">
        <f>AD71*(1-'CS8000-P15_Overview'!$B$3)</f>
        <v>1200.698895458333</v>
      </c>
      <c r="AD71" s="59">
        <f>VLOOKUP(LEFT($AD$3,2)&amp;$A71,'CS8000-P15_Overview'!$B$46:$W$418,$AB$2,FALSE)</f>
        <v>1412.586935833333</v>
      </c>
      <c r="AE71" s="60">
        <f>VLOOKUP(LEFT($AE$3,2)&amp;$A71,'CS8000-P15_Overview'!$B$46:$W$418,$AE$2,FALSE)</f>
        <v>588.19420000000014</v>
      </c>
      <c r="AF71" s="60">
        <f>AG71*(1-'CS8000-P15_Overview'!$B$3)</f>
        <v>899.93712600000015</v>
      </c>
      <c r="AG71" s="60">
        <f>VLOOKUP(LEFT($AG$3,2)&amp;$A71,'CS8000-P15_Overview'!$B$46:$W$418,$AE$2,FALSE)</f>
        <v>1058.7495600000002</v>
      </c>
      <c r="AH71" s="61">
        <f>VLOOKUP(LEFT($AH$3,2)&amp;$A71,'CS8000-P15_Overview'!$B$46:$W$418,$AH$2,FALSE)</f>
        <v>1055.4582916666666</v>
      </c>
      <c r="AI71" s="61">
        <f>AJ71*(1-'CS8000-P15_Overview'!$B$3)</f>
        <v>1614.85118625</v>
      </c>
      <c r="AJ71" s="61">
        <f>VLOOKUP(LEFT($AJ$3,2)&amp;$A71,'CS8000-P15_Overview'!$B$46:$W$418,$AH$2,FALSE)</f>
        <v>1899.8249249999999</v>
      </c>
      <c r="AK71" s="62">
        <f>VLOOKUP(LEFT($AK$3,2)&amp;$A71,'CS8000-P15_Overview'!$B$46:$W$418,$AK$2,FALSE)</f>
        <v>666.47829999999988</v>
      </c>
      <c r="AL71" s="62">
        <f>AM71*(1-'CS8000-P15_Overview'!$B$3)</f>
        <v>1076.3624544999996</v>
      </c>
      <c r="AM71" s="62">
        <f>VLOOKUP(LEFT($AM$3,2)&amp;$A71,'CS8000-P15_Overview'!$B$46:$W$418,$AK$2,FALSE)</f>
        <v>1266.3087699999996</v>
      </c>
      <c r="AN71" s="63">
        <f>VLOOKUP(LEFT($AN$3,2)&amp;$A71,'CS8000-P15_Overview'!$B$46:$W$418,$AN$2,FALSE)</f>
        <v>1063.7145916666666</v>
      </c>
      <c r="AO71" s="63">
        <f>AP71*(1-'CS8000-P15_Overview'!$B$3)</f>
        <v>1717.8990655416665</v>
      </c>
      <c r="AP71" s="63">
        <f>VLOOKUP(LEFT($AP$3,2)&amp;$A71,'CS8000-P15_Overview'!$B$46:$W$418,$AN$2,FALSE)</f>
        <v>2021.0577241666665</v>
      </c>
      <c r="AQ71" s="59">
        <f>VLOOKUP(LEFT($AQ$3,2)&amp;$A71,'CS8000-P15_Overview'!$B$46:$W$418,$AQ$2,FALSE)</f>
        <v>1471.6730083333337</v>
      </c>
      <c r="AR71" s="59">
        <f>AS71*(1-'CS8000-P15_Overview'!$B$3)</f>
        <v>2501.8441141666672</v>
      </c>
      <c r="AS71" s="44">
        <f>VLOOKUP(LEFT($AS$3,2)&amp;$A71,'CS8000-P15_Overview'!$B$46:$W$418,$AQ$2,FALSE)</f>
        <v>2943.3460166666673</v>
      </c>
      <c r="AU71" s="203">
        <f t="shared" si="100"/>
        <v>13554.4992</v>
      </c>
      <c r="AV71" s="211">
        <f t="shared" si="101"/>
        <v>19586.251343999997</v>
      </c>
      <c r="AW71" s="211">
        <f t="shared" si="102"/>
        <v>23042.648639999999</v>
      </c>
      <c r="AX71" s="212">
        <f t="shared" si="102"/>
        <v>28311.682199999996</v>
      </c>
      <c r="AY71" s="212">
        <f t="shared" si="102"/>
        <v>40910.380778999999</v>
      </c>
      <c r="AZ71" s="212">
        <f t="shared" si="102"/>
        <v>48129.859739999993</v>
      </c>
      <c r="BA71" s="213">
        <f t="shared" si="103"/>
        <v>19116.403200000004</v>
      </c>
      <c r="BB71" s="213">
        <f t="shared" si="104"/>
        <v>29248.096896000003</v>
      </c>
      <c r="BC71" s="213">
        <f t="shared" si="105"/>
        <v>34409.525760000004</v>
      </c>
      <c r="BD71" s="214">
        <f t="shared" si="106"/>
        <v>36394.577399999995</v>
      </c>
      <c r="BE71" s="214">
        <f t="shared" si="107"/>
        <v>55683.703421999999</v>
      </c>
      <c r="BF71" s="214">
        <f t="shared" si="108"/>
        <v>65510.239319999993</v>
      </c>
      <c r="BG71" s="215">
        <f t="shared" si="109"/>
        <v>21934.621200000001</v>
      </c>
      <c r="BH71" s="215">
        <f t="shared" si="110"/>
        <v>35424.413237999994</v>
      </c>
      <c r="BI71" s="215">
        <f t="shared" si="111"/>
        <v>41675.780279999992</v>
      </c>
      <c r="BJ71" s="216">
        <f t="shared" si="112"/>
        <v>36691.804199999999</v>
      </c>
      <c r="BK71" s="216">
        <f t="shared" si="113"/>
        <v>59257.263783000002</v>
      </c>
      <c r="BL71" s="216">
        <f t="shared" si="114"/>
        <v>69714.427979999993</v>
      </c>
      <c r="BM71" s="212">
        <f t="shared" si="115"/>
        <v>51378.304799999998</v>
      </c>
      <c r="BN71" s="212">
        <f t="shared" si="116"/>
        <v>87343.118159999998</v>
      </c>
      <c r="BO71" s="202">
        <f t="shared" si="117"/>
        <v>102756.6096</v>
      </c>
      <c r="BQ71" s="274">
        <f>VLOOKUP("HDD"&amp;$A71,'CS8000-P15_Overview'!$B:$X,3,FALSE)</f>
        <v>155.76</v>
      </c>
      <c r="BR71" s="275">
        <f>VLOOKUP("HDD"&amp;$A71,'CS8000-P15_Overview'!$B:$X,4,FALSE)</f>
        <v>186.91200000000001</v>
      </c>
      <c r="BS71" s="276">
        <f>VLOOKUP("HDD"&amp;$A71,'CS8000-P15_Overview'!$B:$X,6,FALSE)</f>
        <v>218.06400000000002</v>
      </c>
      <c r="BT71" s="282"/>
      <c r="BU71" s="282"/>
      <c r="BV71" s="282"/>
      <c r="BW71" s="284"/>
      <c r="BX71" s="284"/>
      <c r="BY71" s="285" t="str">
        <f>IF(ISNA(VLOOKUP($A71,Old_List_Price!$A$4:$BO$289,BY$2,FALSE)),"",VLOOKUP($A71,Old_List_Price!$A$4:$BO$289,BY$2,FALSE))</f>
        <v/>
      </c>
      <c r="BZ71" s="285" t="str">
        <f>IF(ISNA(VLOOKUP($A71,Old_List_Price!$A$4:$BO$289,BZ$2,FALSE)),"",VLOOKUP($A71,Old_List_Price!$A$4:$BO$289,BZ$2,FALSE))</f>
        <v/>
      </c>
      <c r="CA71" s="285" t="str">
        <f>IF(ISNA(VLOOKUP($A71,Old_List_Price!$A$4:$BO$289,CA$2,FALSE)),"",VLOOKUP($A71,Old_List_Price!$A$4:$BO$289,CA$2,FALSE))</f>
        <v/>
      </c>
      <c r="CB71" s="287" t="str">
        <f t="shared" si="38"/>
        <v/>
      </c>
      <c r="CC71" s="287" t="str">
        <f t="shared" si="39"/>
        <v/>
      </c>
      <c r="CD71" s="288" t="str">
        <f>IF(ISNA(VLOOKUP($A71,Old_List_Price!$A$4:$BO$289,CD$2,FALSE)),"",VLOOKUP($A71,Old_List_Price!$A$4:$BO$289,CD$2,FALSE))</f>
        <v/>
      </c>
      <c r="CE71" s="288" t="str">
        <f>IF(ISNA(VLOOKUP($A71,Old_List_Price!$A$4:$BO$289,CE$2,FALSE)),"",VLOOKUP($A71,Old_List_Price!$A$4:$BO$289,CE$2,FALSE))</f>
        <v/>
      </c>
      <c r="CF71" s="288" t="str">
        <f>IF(ISNA(VLOOKUP($A71,Old_List_Price!$A$4:$BO$289,CF$2,FALSE)),"",VLOOKUP($A71,Old_List_Price!$A$4:$BO$289,CF$2,FALSE))</f>
        <v/>
      </c>
      <c r="CG71" s="289" t="str">
        <f t="shared" si="118"/>
        <v/>
      </c>
      <c r="CH71" s="289" t="str">
        <f t="shared" si="119"/>
        <v/>
      </c>
      <c r="CI71" s="291" t="str">
        <f>IF(ISNA(VLOOKUP($A71,Old_List_Price!$A$4:$BO$289,CI$2,FALSE)),"",VLOOKUP($A71,Old_List_Price!$A$4:$BO$289,CI$2,FALSE))</f>
        <v/>
      </c>
      <c r="CJ71" s="291" t="str">
        <f>IF(ISNA(VLOOKUP($A71,Old_List_Price!$A$4:$BO$289,CJ$2,FALSE)),"",VLOOKUP($A71,Old_List_Price!$A$4:$BO$289,CJ$2,FALSE))</f>
        <v/>
      </c>
      <c r="CK71" s="291" t="str">
        <f>IF(ISNA(VLOOKUP($A71,Old_List_Price!$A$4:$BO$289,CK$2,FALSE)),"",VLOOKUP($A71,Old_List_Price!$A$4:$BO$289,CK$2,FALSE))</f>
        <v/>
      </c>
      <c r="CL71" s="292" t="str">
        <f t="shared" si="18"/>
        <v/>
      </c>
      <c r="CM71" s="292" t="str">
        <f t="shared" si="19"/>
        <v/>
      </c>
      <c r="CN71" s="294" t="str">
        <f>IF(ISNA(VLOOKUP($A71,Old_List_Price!$A$4:$BO$289,CN$2,FALSE)),"",VLOOKUP($A71,Old_List_Price!$A$4:$BO$289,CN$2,FALSE))</f>
        <v/>
      </c>
      <c r="CO71" s="294" t="str">
        <f>IF(ISNA(VLOOKUP($A71,Old_List_Price!$A$4:$BO$289,CO$2,FALSE)),"",VLOOKUP($A71,Old_List_Price!$A$4:$BO$289,CO$2,FALSE))</f>
        <v/>
      </c>
      <c r="CP71" s="294" t="str">
        <f>IF(ISNA(VLOOKUP($A71,Old_List_Price!$A$4:$BO$289,CP$2,FALSE)),"",VLOOKUP($A71,Old_List_Price!$A$4:$BO$289,CP$2,FALSE))</f>
        <v/>
      </c>
      <c r="CQ71" s="295" t="str">
        <f t="shared" si="20"/>
        <v/>
      </c>
      <c r="CR71" s="295" t="str">
        <f t="shared" si="21"/>
        <v/>
      </c>
      <c r="CS71" s="297" t="str">
        <f>IF(ISNA(VLOOKUP($A71,Old_List_Price!$A$4:$BO$289,CS$2,FALSE)),"",VLOOKUP($A71,Old_List_Price!$A$4:$BO$289,CS$2,FALSE))</f>
        <v/>
      </c>
      <c r="CT71" s="297" t="str">
        <f>IF(ISNA(VLOOKUP($A71,Old_List_Price!$A$4:$BO$289,CT$2,FALSE)),"",VLOOKUP($A71,Old_List_Price!$A$4:$BO$289,CT$2,FALSE))</f>
        <v/>
      </c>
      <c r="CU71" s="297" t="str">
        <f>IF(ISNA(VLOOKUP($A71,Old_List_Price!$A$4:$BO$289,CU$2,FALSE)),"",VLOOKUP($A71,Old_List_Price!$A$4:$BO$289,CU$2,FALSE))</f>
        <v/>
      </c>
      <c r="CV71" s="298" t="str">
        <f t="shared" si="22"/>
        <v/>
      </c>
      <c r="CW71" s="298" t="str">
        <f t="shared" si="23"/>
        <v/>
      </c>
      <c r="CX71" s="285" t="str">
        <f>IF(ISNA(VLOOKUP($A71,Old_List_Price!$A$4:$BO$289,CX$2,FALSE)),"",VLOOKUP($A71,Old_List_Price!$A$4:$BO$289,CX$2,FALSE))</f>
        <v/>
      </c>
      <c r="CY71" s="285" t="str">
        <f>IF(ISNA(VLOOKUP($A71,Old_List_Price!$A$4:$BO$289,CY$2,FALSE)),"",VLOOKUP($A71,Old_List_Price!$A$4:$BO$289,CY$2,FALSE))</f>
        <v/>
      </c>
      <c r="CZ71" s="285" t="str">
        <f>IF(ISNA(VLOOKUP($A71,Old_List_Price!$A$4:$BO$289,CZ$2,FALSE)),"",VLOOKUP($A71,Old_List_Price!$A$4:$BO$289,CZ$2,FALSE))</f>
        <v/>
      </c>
      <c r="DA71" s="287" t="str">
        <f t="shared" si="24"/>
        <v/>
      </c>
      <c r="DB71" s="333" t="str">
        <f t="shared" si="25"/>
        <v/>
      </c>
    </row>
    <row r="72" spans="1:106">
      <c r="A72" s="37" t="s">
        <v>896</v>
      </c>
      <c r="B72" s="37" t="s">
        <v>895</v>
      </c>
      <c r="C72" s="57">
        <f>VLOOKUP(LEFT($C$3,2)&amp;$A72,'CS8000-P15_Overview'!$B$46:$W$418,$C$2,FALSE)</f>
        <v>0.21149999999999999</v>
      </c>
      <c r="D72" s="58">
        <f>E72*(1-'CS8000-P15_Overview'!$B$3)</f>
        <v>0.30561749999999999</v>
      </c>
      <c r="E72" s="58">
        <f>VLOOKUP(LEFT($E$3,2)&amp;$A72,'CS8000-P15_Overview'!$B$46:$W$418,$C$2,FALSE)</f>
        <v>0.35954999999999998</v>
      </c>
      <c r="F72" s="59">
        <f>VLOOKUP(LEFT($F$3,2)&amp;$A72,'CS8000-P15_Overview'!$B$46:$W$418,$F$2,FALSE)</f>
        <v>0.21149999999999999</v>
      </c>
      <c r="G72" s="59">
        <f>H72*(1-'CS8000-P15_Overview'!$B$3)</f>
        <v>0.30561749999999999</v>
      </c>
      <c r="H72" s="59">
        <f>VLOOKUP(LEFT($H$3,2)&amp;$A72,'CS8000-P15_Overview'!$B$46:$W$418,$F$2,FALSE)</f>
        <v>0.35954999999999998</v>
      </c>
      <c r="I72" s="60">
        <f>VLOOKUP(LEFT($I$3,2)&amp;$A72,'CS8000-P15_Overview'!$B$46:$W$418,$I$2,FALSE)</f>
        <v>1.4332</v>
      </c>
      <c r="J72" s="60">
        <f>K72*(1-'CS8000-P15_Overview'!$B$3)</f>
        <v>2.192796</v>
      </c>
      <c r="K72" s="60">
        <f>VLOOKUP(LEFT($K$3,2)&amp;$A72,'CS8000-P15_Overview'!$B$46:$W$418,$I$2,FALSE)</f>
        <v>2.5797600000000003</v>
      </c>
      <c r="L72" s="61">
        <f>VLOOKUP(LEFT($L$3,2)&amp;$A72,'CS8000-P15_Overview'!$B$46:$W$418,$L$2,FALSE)</f>
        <v>0.85809999999999997</v>
      </c>
      <c r="M72" s="61">
        <f>N72*(1-'CS8000-P15_Overview'!$B$3)</f>
        <v>1.3128929999999999</v>
      </c>
      <c r="N72" s="61">
        <f>VLOOKUP(LEFT($N$3,2)&amp;$A72,'CS8000-P15_Overview'!$B$46:$W$418,$L$2,FALSE)</f>
        <v>1.5445799999999998</v>
      </c>
      <c r="O72" s="62">
        <f>VLOOKUP(LEFT($O$3,2)&amp;$A72,'CS8000-P15_Overview'!$B$46:$W$418,$O$2,FALSE)</f>
        <v>1.0051000000000001</v>
      </c>
      <c r="P72" s="62">
        <f>Q72*(1-'CS8000-P15_Overview'!$B$3)</f>
        <v>1.6232365000000002</v>
      </c>
      <c r="Q72" s="62">
        <f>VLOOKUP(LEFT($Q$3,2)&amp;$A72,'CS8000-P15_Overview'!$B$46:$W$418,$O$2,FALSE)</f>
        <v>1.9096900000000003</v>
      </c>
      <c r="R72" s="63">
        <f>VLOOKUP(LEFT($R$3,2)&amp;$A72,'CS8000-P15_Overview'!$B$46:$W$418,$R$2,FALSE)</f>
        <v>1.0051000000000001</v>
      </c>
      <c r="S72" s="63">
        <f>T72*(1-'CS8000-P15_Overview'!$B$3)</f>
        <v>1.6232365000000002</v>
      </c>
      <c r="T72" s="63">
        <f>VLOOKUP(LEFT($T$3,2)&amp;$A72,'CS8000-P15_Overview'!$B$46:$W$418,$R$2,FALSE)</f>
        <v>1.9096900000000003</v>
      </c>
      <c r="U72" s="59">
        <f>VLOOKUP(LEFT($U$3,2)&amp;$A72,'CS8000-P15_Overview'!$B$46:$W$418,$U$2,FALSE)</f>
        <v>1.6665000000000001</v>
      </c>
      <c r="V72" s="59">
        <f>W72*(1-'CS8000-P15_Overview'!$B$3)</f>
        <v>2.8330500000000001</v>
      </c>
      <c r="W72" s="44">
        <f>VLOOKUP(LEFT($W$3,2)&amp;$A72,'CS8000-P15_Overview'!$B$46:$W$418,$U$2,FALSE)</f>
        <v>3.3330000000000002</v>
      </c>
      <c r="X72" s="33" t="s">
        <v>905</v>
      </c>
      <c r="Y72" s="57">
        <f>VLOOKUP(LEFT($Y$3,2)&amp;$A72,'CS8000-P15_Overview'!$B$46:$W$418,$Y$2,FALSE)</f>
        <v>3.3102</v>
      </c>
      <c r="Z72" s="58">
        <f>AA72*(1-'CS8000-P15_Overview'!$B$3)</f>
        <v>4.783239</v>
      </c>
      <c r="AA72" s="58">
        <f>VLOOKUP(LEFT($AA$3,2)&amp;$A72,'CS8000-P15_Overview'!$B$46:$W$418,$Y$2,FALSE)</f>
        <v>5.6273400000000002</v>
      </c>
      <c r="AB72" s="59">
        <f>VLOOKUP(LEFT($AB$3,2)&amp;$A72,'CS8000-P15_Overview'!$B$46:$W$418,$AB$2,FALSE)</f>
        <v>3.3102</v>
      </c>
      <c r="AC72" s="59">
        <f>AD72*(1-'CS8000-P15_Overview'!$B$3)</f>
        <v>4.783239</v>
      </c>
      <c r="AD72" s="59">
        <f>VLOOKUP(LEFT($AD$3,2)&amp;$A72,'CS8000-P15_Overview'!$B$46:$W$418,$AB$2,FALSE)</f>
        <v>5.6273400000000002</v>
      </c>
      <c r="AE72" s="60">
        <f>VLOOKUP(LEFT($AE$3,2)&amp;$A72,'CS8000-P15_Overview'!$B$46:$W$418,$AE$2,FALSE)</f>
        <v>4.5317999999999996</v>
      </c>
      <c r="AF72" s="60">
        <f>AG72*(1-'CS8000-P15_Overview'!$B$3)</f>
        <v>6.9336539999999998</v>
      </c>
      <c r="AG72" s="60">
        <f>VLOOKUP(LEFT($AG$3,2)&amp;$A72,'CS8000-P15_Overview'!$B$46:$W$418,$AE$2,FALSE)</f>
        <v>8.1572399999999998</v>
      </c>
      <c r="AH72" s="61">
        <f>VLOOKUP(LEFT($AH$3,2)&amp;$A72,'CS8000-P15_Overview'!$B$46:$W$418,$AH$2,FALSE)</f>
        <v>3.9567000000000001</v>
      </c>
      <c r="AI72" s="61">
        <f>AJ72*(1-'CS8000-P15_Overview'!$B$3)</f>
        <v>6.0537510000000001</v>
      </c>
      <c r="AJ72" s="61">
        <f>VLOOKUP(LEFT($AJ$3,2)&amp;$A72,'CS8000-P15_Overview'!$B$46:$W$418,$AH$2,FALSE)</f>
        <v>7.1220600000000003</v>
      </c>
      <c r="AK72" s="62">
        <f>VLOOKUP(LEFT($AK$3,2)&amp;$A72,'CS8000-P15_Overview'!$B$46:$W$418,$AK$2,FALSE)</f>
        <v>4.1036999999999999</v>
      </c>
      <c r="AL72" s="62">
        <f>AM72*(1-'CS8000-P15_Overview'!$B$3)</f>
        <v>6.6274754999999992</v>
      </c>
      <c r="AM72" s="62">
        <f>VLOOKUP(LEFT($AM$3,2)&amp;$A72,'CS8000-P15_Overview'!$B$46:$W$418,$AK$2,FALSE)</f>
        <v>7.7970299999999995</v>
      </c>
      <c r="AN72" s="63">
        <f>VLOOKUP(LEFT($AN$3,2)&amp;$A72,'CS8000-P15_Overview'!$B$46:$W$418,$AN$2,FALSE)</f>
        <v>4.1036999999999999</v>
      </c>
      <c r="AO72" s="63">
        <f>AP72*(1-'CS8000-P15_Overview'!$B$3)</f>
        <v>6.6274754999999992</v>
      </c>
      <c r="AP72" s="63">
        <f>VLOOKUP(LEFT($AP$3,2)&amp;$A72,'CS8000-P15_Overview'!$B$46:$W$418,$AN$2,FALSE)</f>
        <v>7.7970299999999995</v>
      </c>
      <c r="AQ72" s="59">
        <f>VLOOKUP(LEFT($AQ$3,2)&amp;$A72,'CS8000-P15_Overview'!$B$46:$W$418,$AQ$2,FALSE)</f>
        <v>4.7652000000000001</v>
      </c>
      <c r="AR72" s="59">
        <f>AS72*(1-'CS8000-P15_Overview'!$B$3)</f>
        <v>8.1008399999999998</v>
      </c>
      <c r="AS72" s="44">
        <f>VLOOKUP(LEFT($AS$3,2)&amp;$A72,'CS8000-P15_Overview'!$B$46:$W$418,$AQ$2,FALSE)</f>
        <v>9.5304000000000002</v>
      </c>
      <c r="AU72" s="203">
        <f t="shared" si="100"/>
        <v>44.798400000000001</v>
      </c>
      <c r="AV72" s="211">
        <f t="shared" si="101"/>
        <v>64.733688000000001</v>
      </c>
      <c r="AW72" s="211">
        <f t="shared" si="102"/>
        <v>76.15728</v>
      </c>
      <c r="AX72" s="212">
        <f t="shared" si="102"/>
        <v>44.798400000000001</v>
      </c>
      <c r="AY72" s="212">
        <f t="shared" si="102"/>
        <v>64.733688000000001</v>
      </c>
      <c r="AZ72" s="212">
        <f t="shared" si="102"/>
        <v>76.15728</v>
      </c>
      <c r="BA72" s="213">
        <f t="shared" si="103"/>
        <v>88.778399999999991</v>
      </c>
      <c r="BB72" s="213">
        <f t="shared" si="104"/>
        <v>135.830952</v>
      </c>
      <c r="BC72" s="213">
        <f t="shared" si="105"/>
        <v>159.80112</v>
      </c>
      <c r="BD72" s="214">
        <f t="shared" si="106"/>
        <v>68.07480000000001</v>
      </c>
      <c r="BE72" s="214">
        <f t="shared" si="107"/>
        <v>104.15444400000001</v>
      </c>
      <c r="BF72" s="214">
        <f t="shared" si="108"/>
        <v>122.53464</v>
      </c>
      <c r="BG72" s="215">
        <f t="shared" si="109"/>
        <v>73.366799999999998</v>
      </c>
      <c r="BH72" s="215">
        <f t="shared" si="110"/>
        <v>118.487382</v>
      </c>
      <c r="BI72" s="215">
        <f t="shared" si="111"/>
        <v>139.39691999999999</v>
      </c>
      <c r="BJ72" s="216">
        <f t="shared" si="112"/>
        <v>73.366799999999998</v>
      </c>
      <c r="BK72" s="216">
        <f t="shared" si="113"/>
        <v>118.487382</v>
      </c>
      <c r="BL72" s="216">
        <f t="shared" si="114"/>
        <v>139.39691999999999</v>
      </c>
      <c r="BM72" s="212">
        <f t="shared" si="115"/>
        <v>97.178400000000011</v>
      </c>
      <c r="BN72" s="212">
        <f t="shared" si="116"/>
        <v>165.20328000000001</v>
      </c>
      <c r="BO72" s="202">
        <f t="shared" si="117"/>
        <v>194.35680000000002</v>
      </c>
      <c r="BQ72" s="274"/>
      <c r="BR72" s="275"/>
      <c r="BS72" s="276"/>
      <c r="BT72" s="282"/>
      <c r="BU72" s="282"/>
      <c r="BV72" s="282"/>
      <c r="BW72" s="284"/>
      <c r="BX72" s="284"/>
      <c r="BY72" s="285" t="str">
        <f>IF(ISNA(VLOOKUP($A72,Old_List_Price!$A$4:$BO$289,BY$2,FALSE)),"",VLOOKUP($A72,Old_List_Price!$A$4:$BO$289,BY$2,FALSE))</f>
        <v/>
      </c>
      <c r="BZ72" s="285" t="str">
        <f>IF(ISNA(VLOOKUP($A72,Old_List_Price!$A$4:$BO$289,BZ$2,FALSE)),"",VLOOKUP($A72,Old_List_Price!$A$4:$BO$289,BZ$2,FALSE))</f>
        <v/>
      </c>
      <c r="CA72" s="285" t="str">
        <f>IF(ISNA(VLOOKUP($A72,Old_List_Price!$A$4:$BO$289,CA$2,FALSE)),"",VLOOKUP($A72,Old_List_Price!$A$4:$BO$289,CA$2,FALSE))</f>
        <v/>
      </c>
      <c r="CB72" s="287" t="str">
        <f t="shared" si="38"/>
        <v/>
      </c>
      <c r="CC72" s="287" t="str">
        <f t="shared" si="39"/>
        <v/>
      </c>
      <c r="CD72" s="288" t="str">
        <f>IF(ISNA(VLOOKUP($A72,Old_List_Price!$A$4:$BO$289,CD$2,FALSE)),"",VLOOKUP($A72,Old_List_Price!$A$4:$BO$289,CD$2,FALSE))</f>
        <v/>
      </c>
      <c r="CE72" s="288" t="str">
        <f>IF(ISNA(VLOOKUP($A72,Old_List_Price!$A$4:$BO$289,CE$2,FALSE)),"",VLOOKUP($A72,Old_List_Price!$A$4:$BO$289,CE$2,FALSE))</f>
        <v/>
      </c>
      <c r="CF72" s="288" t="str">
        <f>IF(ISNA(VLOOKUP($A72,Old_List_Price!$A$4:$BO$289,CF$2,FALSE)),"",VLOOKUP($A72,Old_List_Price!$A$4:$BO$289,CF$2,FALSE))</f>
        <v/>
      </c>
      <c r="CG72" s="289" t="str">
        <f t="shared" si="118"/>
        <v/>
      </c>
      <c r="CH72" s="289" t="str">
        <f t="shared" si="119"/>
        <v/>
      </c>
      <c r="CI72" s="291" t="str">
        <f>IF(ISNA(VLOOKUP($A72,Old_List_Price!$A$4:$BO$289,CI$2,FALSE)),"",VLOOKUP($A72,Old_List_Price!$A$4:$BO$289,CI$2,FALSE))</f>
        <v/>
      </c>
      <c r="CJ72" s="291" t="str">
        <f>IF(ISNA(VLOOKUP($A72,Old_List_Price!$A$4:$BO$289,CJ$2,FALSE)),"",VLOOKUP($A72,Old_List_Price!$A$4:$BO$289,CJ$2,FALSE))</f>
        <v/>
      </c>
      <c r="CK72" s="291" t="str">
        <f>IF(ISNA(VLOOKUP($A72,Old_List_Price!$A$4:$BO$289,CK$2,FALSE)),"",VLOOKUP($A72,Old_List_Price!$A$4:$BO$289,CK$2,FALSE))</f>
        <v/>
      </c>
      <c r="CL72" s="292" t="str">
        <f t="shared" si="18"/>
        <v/>
      </c>
      <c r="CM72" s="292" t="str">
        <f t="shared" si="19"/>
        <v/>
      </c>
      <c r="CN72" s="294" t="str">
        <f>IF(ISNA(VLOOKUP($A72,Old_List_Price!$A$4:$BO$289,CN$2,FALSE)),"",VLOOKUP($A72,Old_List_Price!$A$4:$BO$289,CN$2,FALSE))</f>
        <v/>
      </c>
      <c r="CO72" s="294" t="str">
        <f>IF(ISNA(VLOOKUP($A72,Old_List_Price!$A$4:$BO$289,CO$2,FALSE)),"",VLOOKUP($A72,Old_List_Price!$A$4:$BO$289,CO$2,FALSE))</f>
        <v/>
      </c>
      <c r="CP72" s="294" t="str">
        <f>IF(ISNA(VLOOKUP($A72,Old_List_Price!$A$4:$BO$289,CP$2,FALSE)),"",VLOOKUP($A72,Old_List_Price!$A$4:$BO$289,CP$2,FALSE))</f>
        <v/>
      </c>
      <c r="CQ72" s="295" t="str">
        <f t="shared" si="20"/>
        <v/>
      </c>
      <c r="CR72" s="295" t="str">
        <f t="shared" si="21"/>
        <v/>
      </c>
      <c r="CS72" s="297" t="str">
        <f>IF(ISNA(VLOOKUP($A72,Old_List_Price!$A$4:$BO$289,CS$2,FALSE)),"",VLOOKUP($A72,Old_List_Price!$A$4:$BO$289,CS$2,FALSE))</f>
        <v/>
      </c>
      <c r="CT72" s="297" t="str">
        <f>IF(ISNA(VLOOKUP($A72,Old_List_Price!$A$4:$BO$289,CT$2,FALSE)),"",VLOOKUP($A72,Old_List_Price!$A$4:$BO$289,CT$2,FALSE))</f>
        <v/>
      </c>
      <c r="CU72" s="297" t="str">
        <f>IF(ISNA(VLOOKUP($A72,Old_List_Price!$A$4:$BO$289,CU$2,FALSE)),"",VLOOKUP($A72,Old_List_Price!$A$4:$BO$289,CU$2,FALSE))</f>
        <v/>
      </c>
      <c r="CV72" s="298" t="str">
        <f t="shared" si="22"/>
        <v/>
      </c>
      <c r="CW72" s="298" t="str">
        <f t="shared" si="23"/>
        <v/>
      </c>
      <c r="CX72" s="285" t="str">
        <f>IF(ISNA(VLOOKUP($A72,Old_List_Price!$A$4:$BO$289,CX$2,FALSE)),"",VLOOKUP($A72,Old_List_Price!$A$4:$BO$289,CX$2,FALSE))</f>
        <v/>
      </c>
      <c r="CY72" s="285" t="str">
        <f>IF(ISNA(VLOOKUP($A72,Old_List_Price!$A$4:$BO$289,CY$2,FALSE)),"",VLOOKUP($A72,Old_List_Price!$A$4:$BO$289,CY$2,FALSE))</f>
        <v/>
      </c>
      <c r="CZ72" s="285" t="str">
        <f>IF(ISNA(VLOOKUP($A72,Old_List_Price!$A$4:$BO$289,CZ$2,FALSE)),"",VLOOKUP($A72,Old_List_Price!$A$4:$BO$289,CZ$2,FALSE))</f>
        <v/>
      </c>
      <c r="DA72" s="287" t="str">
        <f t="shared" si="24"/>
        <v/>
      </c>
      <c r="DB72" s="333" t="str">
        <f t="shared" si="25"/>
        <v/>
      </c>
    </row>
    <row r="73" spans="1:106">
      <c r="A73" s="37" t="s">
        <v>880</v>
      </c>
      <c r="B73" s="37" t="s">
        <v>894</v>
      </c>
      <c r="C73" s="57">
        <f>VLOOKUP(LEFT($C$3,2)&amp;$A73,'CS8000-P15_Overview'!$B$46:$W$418,$C$2,FALSE)</f>
        <v>0.21149999999999999</v>
      </c>
      <c r="D73" s="58">
        <f>E73*(1-'CS8000-P15_Overview'!$B$3)</f>
        <v>0.30561749999999999</v>
      </c>
      <c r="E73" s="58">
        <f>VLOOKUP(LEFT($E$3,2)&amp;$A73,'CS8000-P15_Overview'!$B$46:$W$418,$C$2,FALSE)</f>
        <v>0.35954999999999998</v>
      </c>
      <c r="F73" s="59">
        <f>VLOOKUP(LEFT($F$3,2)&amp;$A73,'CS8000-P15_Overview'!$B$46:$W$418,$F$2,FALSE)</f>
        <v>0.21149999999999999</v>
      </c>
      <c r="G73" s="59">
        <f>H73*(1-'CS8000-P15_Overview'!$B$3)</f>
        <v>0.30561749999999999</v>
      </c>
      <c r="H73" s="59">
        <f>VLOOKUP(LEFT($H$3,2)&amp;$A73,'CS8000-P15_Overview'!$B$46:$W$418,$F$2,FALSE)</f>
        <v>0.35954999999999998</v>
      </c>
      <c r="I73" s="60">
        <f>VLOOKUP(LEFT($I$3,2)&amp;$A73,'CS8000-P15_Overview'!$B$46:$W$418,$I$2,FALSE)</f>
        <v>1.4332</v>
      </c>
      <c r="J73" s="60">
        <f>K73*(1-'CS8000-P15_Overview'!$B$3)</f>
        <v>2.192796</v>
      </c>
      <c r="K73" s="60">
        <f>VLOOKUP(LEFT($K$3,2)&amp;$A73,'CS8000-P15_Overview'!$B$46:$W$418,$I$2,FALSE)</f>
        <v>2.5797600000000003</v>
      </c>
      <c r="L73" s="61">
        <f>VLOOKUP(LEFT($L$3,2)&amp;$A73,'CS8000-P15_Overview'!$B$46:$W$418,$L$2,FALSE)</f>
        <v>0.85809999999999997</v>
      </c>
      <c r="M73" s="61">
        <f>N73*(1-'CS8000-P15_Overview'!$B$3)</f>
        <v>1.3128929999999999</v>
      </c>
      <c r="N73" s="61">
        <f>VLOOKUP(LEFT($N$3,2)&amp;$A73,'CS8000-P15_Overview'!$B$46:$W$418,$L$2,FALSE)</f>
        <v>1.5445799999999998</v>
      </c>
      <c r="O73" s="62">
        <f>VLOOKUP(LEFT($O$3,2)&amp;$A73,'CS8000-P15_Overview'!$B$46:$W$418,$O$2,FALSE)</f>
        <v>1.0051000000000001</v>
      </c>
      <c r="P73" s="62">
        <f>Q73*(1-'CS8000-P15_Overview'!$B$3)</f>
        <v>1.6232365000000002</v>
      </c>
      <c r="Q73" s="62">
        <f>VLOOKUP(LEFT($Q$3,2)&amp;$A73,'CS8000-P15_Overview'!$B$46:$W$418,$O$2,FALSE)</f>
        <v>1.9096900000000003</v>
      </c>
      <c r="R73" s="63">
        <f>VLOOKUP(LEFT($R$3,2)&amp;$A73,'CS8000-P15_Overview'!$B$46:$W$418,$R$2,FALSE)</f>
        <v>1.0051000000000001</v>
      </c>
      <c r="S73" s="63">
        <f>T73*(1-'CS8000-P15_Overview'!$B$3)</f>
        <v>1.6232365000000002</v>
      </c>
      <c r="T73" s="63">
        <f>VLOOKUP(LEFT($T$3,2)&amp;$A73,'CS8000-P15_Overview'!$B$46:$W$418,$R$2,FALSE)</f>
        <v>1.9096900000000003</v>
      </c>
      <c r="U73" s="59">
        <f>VLOOKUP(LEFT($U$3,2)&amp;$A73,'CS8000-P15_Overview'!$B$46:$W$418,$U$2,FALSE)</f>
        <v>1.6665000000000001</v>
      </c>
      <c r="V73" s="59">
        <f>W73*(1-'CS8000-P15_Overview'!$B$3)</f>
        <v>2.8330500000000001</v>
      </c>
      <c r="W73" s="44">
        <f>VLOOKUP(LEFT($W$3,2)&amp;$A73,'CS8000-P15_Overview'!$B$46:$W$418,$U$2,FALSE)</f>
        <v>3.3330000000000002</v>
      </c>
      <c r="X73" s="33" t="s">
        <v>905</v>
      </c>
      <c r="Y73" s="57">
        <f>VLOOKUP(LEFT($Y$3,2)&amp;$A73,'CS8000-P15_Overview'!$B$46:$W$418,$Y$2,FALSE)</f>
        <v>3.3102</v>
      </c>
      <c r="Z73" s="58">
        <f>AA73*(1-'CS8000-P15_Overview'!$B$3)</f>
        <v>4.783239</v>
      </c>
      <c r="AA73" s="58">
        <f>VLOOKUP(LEFT($AA$3,2)&amp;$A73,'CS8000-P15_Overview'!$B$46:$W$418,$Y$2,FALSE)</f>
        <v>5.6273400000000002</v>
      </c>
      <c r="AB73" s="59">
        <f>VLOOKUP(LEFT($AB$3,2)&amp;$A73,'CS8000-P15_Overview'!$B$46:$W$418,$AB$2,FALSE)</f>
        <v>3.3102</v>
      </c>
      <c r="AC73" s="59">
        <f>AD73*(1-'CS8000-P15_Overview'!$B$3)</f>
        <v>4.783239</v>
      </c>
      <c r="AD73" s="59">
        <f>VLOOKUP(LEFT($AD$3,2)&amp;$A73,'CS8000-P15_Overview'!$B$46:$W$418,$AB$2,FALSE)</f>
        <v>5.6273400000000002</v>
      </c>
      <c r="AE73" s="60">
        <f>VLOOKUP(LEFT($AE$3,2)&amp;$A73,'CS8000-P15_Overview'!$B$46:$W$418,$AE$2,FALSE)</f>
        <v>4.5317999999999996</v>
      </c>
      <c r="AF73" s="60">
        <f>AG73*(1-'CS8000-P15_Overview'!$B$3)</f>
        <v>6.9336539999999998</v>
      </c>
      <c r="AG73" s="60">
        <f>VLOOKUP(LEFT($AG$3,2)&amp;$A73,'CS8000-P15_Overview'!$B$46:$W$418,$AE$2,FALSE)</f>
        <v>8.1572399999999998</v>
      </c>
      <c r="AH73" s="61">
        <f>VLOOKUP(LEFT($AH$3,2)&amp;$A73,'CS8000-P15_Overview'!$B$46:$W$418,$AH$2,FALSE)</f>
        <v>3.9567000000000001</v>
      </c>
      <c r="AI73" s="61">
        <f>AJ73*(1-'CS8000-P15_Overview'!$B$3)</f>
        <v>6.0537510000000001</v>
      </c>
      <c r="AJ73" s="61">
        <f>VLOOKUP(LEFT($AJ$3,2)&amp;$A73,'CS8000-P15_Overview'!$B$46:$W$418,$AH$2,FALSE)</f>
        <v>7.1220600000000003</v>
      </c>
      <c r="AK73" s="62">
        <f>VLOOKUP(LEFT($AK$3,2)&amp;$A73,'CS8000-P15_Overview'!$B$46:$W$418,$AK$2,FALSE)</f>
        <v>4.1036999999999999</v>
      </c>
      <c r="AL73" s="62">
        <f>AM73*(1-'CS8000-P15_Overview'!$B$3)</f>
        <v>6.6274754999999992</v>
      </c>
      <c r="AM73" s="62">
        <f>VLOOKUP(LEFT($AM$3,2)&amp;$A73,'CS8000-P15_Overview'!$B$46:$W$418,$AK$2,FALSE)</f>
        <v>7.7970299999999995</v>
      </c>
      <c r="AN73" s="63">
        <f>VLOOKUP(LEFT($AN$3,2)&amp;$A73,'CS8000-P15_Overview'!$B$46:$W$418,$AN$2,FALSE)</f>
        <v>4.1036999999999999</v>
      </c>
      <c r="AO73" s="63">
        <f>AP73*(1-'CS8000-P15_Overview'!$B$3)</f>
        <v>6.6274754999999992</v>
      </c>
      <c r="AP73" s="63">
        <f>VLOOKUP(LEFT($AP$3,2)&amp;$A73,'CS8000-P15_Overview'!$B$46:$W$418,$AN$2,FALSE)</f>
        <v>7.7970299999999995</v>
      </c>
      <c r="AQ73" s="59">
        <f>VLOOKUP(LEFT($AQ$3,2)&amp;$A73,'CS8000-P15_Overview'!$B$46:$W$418,$AQ$2,FALSE)</f>
        <v>4.7652000000000001</v>
      </c>
      <c r="AR73" s="59">
        <f>AS73*(1-'CS8000-P15_Overview'!$B$3)</f>
        <v>8.1008399999999998</v>
      </c>
      <c r="AS73" s="44">
        <f>VLOOKUP(LEFT($AS$3,2)&amp;$A73,'CS8000-P15_Overview'!$B$46:$W$418,$AQ$2,FALSE)</f>
        <v>9.5304000000000002</v>
      </c>
      <c r="AU73" s="203">
        <f t="shared" si="100"/>
        <v>44.798400000000001</v>
      </c>
      <c r="AV73" s="211">
        <f t="shared" si="101"/>
        <v>64.733688000000001</v>
      </c>
      <c r="AW73" s="211">
        <f t="shared" si="102"/>
        <v>76.15728</v>
      </c>
      <c r="AX73" s="212">
        <f t="shared" si="102"/>
        <v>44.798400000000001</v>
      </c>
      <c r="AY73" s="212">
        <f t="shared" si="102"/>
        <v>64.733688000000001</v>
      </c>
      <c r="AZ73" s="212">
        <f t="shared" si="102"/>
        <v>76.15728</v>
      </c>
      <c r="BA73" s="213">
        <f t="shared" si="103"/>
        <v>88.778399999999991</v>
      </c>
      <c r="BB73" s="213">
        <f t="shared" si="104"/>
        <v>135.830952</v>
      </c>
      <c r="BC73" s="213">
        <f t="shared" si="105"/>
        <v>159.80112</v>
      </c>
      <c r="BD73" s="214">
        <f t="shared" si="106"/>
        <v>68.07480000000001</v>
      </c>
      <c r="BE73" s="214">
        <f t="shared" si="107"/>
        <v>104.15444400000001</v>
      </c>
      <c r="BF73" s="214">
        <f t="shared" si="108"/>
        <v>122.53464</v>
      </c>
      <c r="BG73" s="215">
        <f t="shared" si="109"/>
        <v>73.366799999999998</v>
      </c>
      <c r="BH73" s="215">
        <f t="shared" si="110"/>
        <v>118.487382</v>
      </c>
      <c r="BI73" s="215">
        <f t="shared" si="111"/>
        <v>139.39691999999999</v>
      </c>
      <c r="BJ73" s="216">
        <f t="shared" si="112"/>
        <v>73.366799999999998</v>
      </c>
      <c r="BK73" s="216">
        <f t="shared" si="113"/>
        <v>118.487382</v>
      </c>
      <c r="BL73" s="216">
        <f t="shared" si="114"/>
        <v>139.39691999999999</v>
      </c>
      <c r="BM73" s="212">
        <f t="shared" si="115"/>
        <v>97.178400000000011</v>
      </c>
      <c r="BN73" s="212">
        <f t="shared" si="116"/>
        <v>165.20328000000001</v>
      </c>
      <c r="BO73" s="202">
        <f t="shared" si="117"/>
        <v>194.35680000000002</v>
      </c>
      <c r="BQ73" s="274"/>
      <c r="BR73" s="275"/>
      <c r="BS73" s="276"/>
      <c r="BT73" s="282"/>
      <c r="BU73" s="282"/>
      <c r="BV73" s="282"/>
      <c r="BW73" s="284"/>
      <c r="BX73" s="284"/>
      <c r="BY73" s="285" t="str">
        <f>IF(ISNA(VLOOKUP($A73,Old_List_Price!$A$4:$BO$289,BY$2,FALSE)),"",VLOOKUP($A73,Old_List_Price!$A$4:$BO$289,BY$2,FALSE))</f>
        <v/>
      </c>
      <c r="BZ73" s="285" t="str">
        <f>IF(ISNA(VLOOKUP($A73,Old_List_Price!$A$4:$BO$289,BZ$2,FALSE)),"",VLOOKUP($A73,Old_List_Price!$A$4:$BO$289,BZ$2,FALSE))</f>
        <v/>
      </c>
      <c r="CA73" s="285" t="str">
        <f>IF(ISNA(VLOOKUP($A73,Old_List_Price!$A$4:$BO$289,CA$2,FALSE)),"",VLOOKUP($A73,Old_List_Price!$A$4:$BO$289,CA$2,FALSE))</f>
        <v/>
      </c>
      <c r="CB73" s="287" t="str">
        <f t="shared" si="38"/>
        <v/>
      </c>
      <c r="CC73" s="287" t="str">
        <f t="shared" si="39"/>
        <v/>
      </c>
      <c r="CD73" s="288" t="str">
        <f>IF(ISNA(VLOOKUP($A73,Old_List_Price!$A$4:$BO$289,CD$2,FALSE)),"",VLOOKUP($A73,Old_List_Price!$A$4:$BO$289,CD$2,FALSE))</f>
        <v/>
      </c>
      <c r="CE73" s="288" t="str">
        <f>IF(ISNA(VLOOKUP($A73,Old_List_Price!$A$4:$BO$289,CE$2,FALSE)),"",VLOOKUP($A73,Old_List_Price!$A$4:$BO$289,CE$2,FALSE))</f>
        <v/>
      </c>
      <c r="CF73" s="288" t="str">
        <f>IF(ISNA(VLOOKUP($A73,Old_List_Price!$A$4:$BO$289,CF$2,FALSE)),"",VLOOKUP($A73,Old_List_Price!$A$4:$BO$289,CF$2,FALSE))</f>
        <v/>
      </c>
      <c r="CG73" s="289" t="str">
        <f t="shared" si="118"/>
        <v/>
      </c>
      <c r="CH73" s="289" t="str">
        <f t="shared" si="119"/>
        <v/>
      </c>
      <c r="CI73" s="291" t="str">
        <f>IF(ISNA(VLOOKUP($A73,Old_List_Price!$A$4:$BO$289,CI$2,FALSE)),"",VLOOKUP($A73,Old_List_Price!$A$4:$BO$289,CI$2,FALSE))</f>
        <v/>
      </c>
      <c r="CJ73" s="291" t="str">
        <f>IF(ISNA(VLOOKUP($A73,Old_List_Price!$A$4:$BO$289,CJ$2,FALSE)),"",VLOOKUP($A73,Old_List_Price!$A$4:$BO$289,CJ$2,FALSE))</f>
        <v/>
      </c>
      <c r="CK73" s="291" t="str">
        <f>IF(ISNA(VLOOKUP($A73,Old_List_Price!$A$4:$BO$289,CK$2,FALSE)),"",VLOOKUP($A73,Old_List_Price!$A$4:$BO$289,CK$2,FALSE))</f>
        <v/>
      </c>
      <c r="CL73" s="292" t="str">
        <f t="shared" si="18"/>
        <v/>
      </c>
      <c r="CM73" s="292" t="str">
        <f t="shared" si="19"/>
        <v/>
      </c>
      <c r="CN73" s="294" t="str">
        <f>IF(ISNA(VLOOKUP($A73,Old_List_Price!$A$4:$BO$289,CN$2,FALSE)),"",VLOOKUP($A73,Old_List_Price!$A$4:$BO$289,CN$2,FALSE))</f>
        <v/>
      </c>
      <c r="CO73" s="294" t="str">
        <f>IF(ISNA(VLOOKUP($A73,Old_List_Price!$A$4:$BO$289,CO$2,FALSE)),"",VLOOKUP($A73,Old_List_Price!$A$4:$BO$289,CO$2,FALSE))</f>
        <v/>
      </c>
      <c r="CP73" s="294" t="str">
        <f>IF(ISNA(VLOOKUP($A73,Old_List_Price!$A$4:$BO$289,CP$2,FALSE)),"",VLOOKUP($A73,Old_List_Price!$A$4:$BO$289,CP$2,FALSE))</f>
        <v/>
      </c>
      <c r="CQ73" s="295" t="str">
        <f t="shared" si="20"/>
        <v/>
      </c>
      <c r="CR73" s="295" t="str">
        <f t="shared" si="21"/>
        <v/>
      </c>
      <c r="CS73" s="297" t="str">
        <f>IF(ISNA(VLOOKUP($A73,Old_List_Price!$A$4:$BO$289,CS$2,FALSE)),"",VLOOKUP($A73,Old_List_Price!$A$4:$BO$289,CS$2,FALSE))</f>
        <v/>
      </c>
      <c r="CT73" s="297" t="str">
        <f>IF(ISNA(VLOOKUP($A73,Old_List_Price!$A$4:$BO$289,CT$2,FALSE)),"",VLOOKUP($A73,Old_List_Price!$A$4:$BO$289,CT$2,FALSE))</f>
        <v/>
      </c>
      <c r="CU73" s="297" t="str">
        <f>IF(ISNA(VLOOKUP($A73,Old_List_Price!$A$4:$BO$289,CU$2,FALSE)),"",VLOOKUP($A73,Old_List_Price!$A$4:$BO$289,CU$2,FALSE))</f>
        <v/>
      </c>
      <c r="CV73" s="298" t="str">
        <f t="shared" si="22"/>
        <v/>
      </c>
      <c r="CW73" s="298" t="str">
        <f t="shared" si="23"/>
        <v/>
      </c>
      <c r="CX73" s="285" t="str">
        <f>IF(ISNA(VLOOKUP($A73,Old_List_Price!$A$4:$BO$289,CX$2,FALSE)),"",VLOOKUP($A73,Old_List_Price!$A$4:$BO$289,CX$2,FALSE))</f>
        <v/>
      </c>
      <c r="CY73" s="285" t="str">
        <f>IF(ISNA(VLOOKUP($A73,Old_List_Price!$A$4:$BO$289,CY$2,FALSE)),"",VLOOKUP($A73,Old_List_Price!$A$4:$BO$289,CY$2,FALSE))</f>
        <v/>
      </c>
      <c r="CZ73" s="285" t="str">
        <f>IF(ISNA(VLOOKUP($A73,Old_List_Price!$A$4:$BO$289,CZ$2,FALSE)),"",VLOOKUP($A73,Old_List_Price!$A$4:$BO$289,CZ$2,FALSE))</f>
        <v/>
      </c>
      <c r="DA73" s="287" t="str">
        <f t="shared" si="24"/>
        <v/>
      </c>
      <c r="DB73" s="333" t="str">
        <f t="shared" si="25"/>
        <v/>
      </c>
    </row>
    <row r="74" spans="1:106">
      <c r="A74" s="37" t="s">
        <v>875</v>
      </c>
      <c r="B74" s="37" t="s">
        <v>326</v>
      </c>
      <c r="C74" s="57">
        <f>VLOOKUP(LEFT($C$3,2)&amp;$A74,'CS8000-P15_Overview'!$B$46:$W$418,$C$2,FALSE)</f>
        <v>11.4704</v>
      </c>
      <c r="D74" s="58">
        <f>E74*(1-'CS8000-P15_Overview'!$B$3)</f>
        <v>16.574727999999997</v>
      </c>
      <c r="E74" s="58">
        <f>VLOOKUP(LEFT($E$3,2)&amp;$A74,'CS8000-P15_Overview'!$B$46:$W$418,$C$2,FALSE)</f>
        <v>19.499679999999998</v>
      </c>
      <c r="F74" s="59">
        <f>VLOOKUP(LEFT($F$3,2)&amp;$A74,'CS8000-P15_Overview'!$B$46:$W$418,$F$2,FALSE)</f>
        <v>11.4704</v>
      </c>
      <c r="G74" s="59">
        <f>H74*(1-'CS8000-P15_Overview'!$B$3)</f>
        <v>16.574727999999997</v>
      </c>
      <c r="H74" s="59">
        <f>VLOOKUP(LEFT($H$3,2)&amp;$A74,'CS8000-P15_Overview'!$B$46:$W$418,$F$2,FALSE)</f>
        <v>19.499679999999998</v>
      </c>
      <c r="I74" s="60">
        <f>VLOOKUP(LEFT($I$3,2)&amp;$A74,'CS8000-P15_Overview'!$B$46:$W$418,$I$2,FALSE)</f>
        <v>16.005600000000001</v>
      </c>
      <c r="J74" s="60">
        <f>K74*(1-'CS8000-P15_Overview'!$B$3)</f>
        <v>24.488568000000001</v>
      </c>
      <c r="K74" s="60">
        <f>VLOOKUP(LEFT($K$3,2)&amp;$A74,'CS8000-P15_Overview'!$B$46:$W$418,$I$2,FALSE)</f>
        <v>28.810080000000003</v>
      </c>
      <c r="L74" s="61">
        <f>VLOOKUP(LEFT($L$3,2)&amp;$A74,'CS8000-P15_Overview'!$B$46:$W$418,$L$2,FALSE)</f>
        <v>24.685199999999998</v>
      </c>
      <c r="M74" s="61">
        <f>N74*(1-'CS8000-P15_Overview'!$B$3)</f>
        <v>37.76835599999999</v>
      </c>
      <c r="N74" s="61">
        <f>VLOOKUP(LEFT($N$3,2)&amp;$A74,'CS8000-P15_Overview'!$B$46:$W$418,$L$2,FALSE)</f>
        <v>44.433359999999993</v>
      </c>
      <c r="O74" s="62">
        <f>VLOOKUP(LEFT($O$3,2)&amp;$A74,'CS8000-P15_Overview'!$B$46:$W$418,$O$2,FALSE)</f>
        <v>24.813500000000001</v>
      </c>
      <c r="P74" s="62">
        <f>Q74*(1-'CS8000-P15_Overview'!$B$3)</f>
        <v>40.073802499999999</v>
      </c>
      <c r="Q74" s="62">
        <f>VLOOKUP(LEFT($Q$3,2)&amp;$A74,'CS8000-P15_Overview'!$B$46:$W$418,$O$2,FALSE)</f>
        <v>47.145650000000003</v>
      </c>
      <c r="R74" s="63">
        <f>VLOOKUP(LEFT($R$3,2)&amp;$A74,'CS8000-P15_Overview'!$B$46:$W$418,$R$2,FALSE)</f>
        <v>24.813500000000001</v>
      </c>
      <c r="S74" s="63">
        <f>T74*(1-'CS8000-P15_Overview'!$B$3)</f>
        <v>40.073802499999999</v>
      </c>
      <c r="T74" s="63">
        <f>VLOOKUP(LEFT($T$3,2)&amp;$A74,'CS8000-P15_Overview'!$B$46:$W$418,$R$2,FALSE)</f>
        <v>47.145650000000003</v>
      </c>
      <c r="U74" s="59">
        <f>VLOOKUP(LEFT($U$3,2)&amp;$A74,'CS8000-P15_Overview'!$B$46:$W$418,$U$2,FALSE)</f>
        <v>25.390999999999998</v>
      </c>
      <c r="V74" s="59">
        <f>W74*(1-'CS8000-P15_Overview'!$B$3)</f>
        <v>43.164699999999996</v>
      </c>
      <c r="W74" s="44">
        <f>VLOOKUP(LEFT($W$3,2)&amp;$A74,'CS8000-P15_Overview'!$B$46:$W$418,$U$2,FALSE)</f>
        <v>50.781999999999996</v>
      </c>
      <c r="X74" s="33" t="s">
        <v>905</v>
      </c>
      <c r="Y74" s="57">
        <f>VLOOKUP(LEFT($Y$3,2)&amp;$A74,'CS8000-P15_Overview'!$B$46:$W$418,$Y$2,FALSE)</f>
        <v>15.3216</v>
      </c>
      <c r="Z74" s="58">
        <f>AA74*(1-'CS8000-P15_Overview'!$B$3)</f>
        <v>22.139711999999999</v>
      </c>
      <c r="AA74" s="58">
        <f>VLOOKUP(LEFT($AA$3,2)&amp;$A74,'CS8000-P15_Overview'!$B$46:$W$418,$Y$2,FALSE)</f>
        <v>26.046720000000001</v>
      </c>
      <c r="AB74" s="59">
        <f>VLOOKUP(LEFT($AB$3,2)&amp;$A74,'CS8000-P15_Overview'!$B$46:$W$418,$AB$2,FALSE)</f>
        <v>15.3216</v>
      </c>
      <c r="AC74" s="59">
        <f>AD74*(1-'CS8000-P15_Overview'!$B$3)</f>
        <v>22.139711999999999</v>
      </c>
      <c r="AD74" s="59">
        <f>VLOOKUP(LEFT($AD$3,2)&amp;$A74,'CS8000-P15_Overview'!$B$46:$W$418,$AB$2,FALSE)</f>
        <v>26.046720000000001</v>
      </c>
      <c r="AE74" s="60">
        <f>VLOOKUP(LEFT($AE$3,2)&amp;$A74,'CS8000-P15_Overview'!$B$46:$W$418,$AE$2,FALSE)</f>
        <v>19.8568</v>
      </c>
      <c r="AF74" s="60">
        <f>AG74*(1-'CS8000-P15_Overview'!$B$3)</f>
        <v>30.380904000000001</v>
      </c>
      <c r="AG74" s="60">
        <f>VLOOKUP(LEFT($AG$3,2)&amp;$A74,'CS8000-P15_Overview'!$B$46:$W$418,$AE$2,FALSE)</f>
        <v>35.742240000000002</v>
      </c>
      <c r="AH74" s="61">
        <f>VLOOKUP(LEFT($AH$3,2)&amp;$A74,'CS8000-P15_Overview'!$B$46:$W$418,$AH$2,FALSE)</f>
        <v>28.5364</v>
      </c>
      <c r="AI74" s="61">
        <f>AJ74*(1-'CS8000-P15_Overview'!$B$3)</f>
        <v>43.660692000000004</v>
      </c>
      <c r="AJ74" s="61">
        <f>VLOOKUP(LEFT($AJ$3,2)&amp;$A74,'CS8000-P15_Overview'!$B$46:$W$418,$AH$2,FALSE)</f>
        <v>51.365520000000004</v>
      </c>
      <c r="AK74" s="62">
        <f>VLOOKUP(LEFT($AK$3,2)&amp;$A74,'CS8000-P15_Overview'!$B$46:$W$418,$AK$2,FALSE)</f>
        <v>28.6647</v>
      </c>
      <c r="AL74" s="62">
        <f>AM74*(1-'CS8000-P15_Overview'!$B$3)</f>
        <v>46.293490499999997</v>
      </c>
      <c r="AM74" s="62">
        <f>VLOOKUP(LEFT($AM$3,2)&amp;$A74,'CS8000-P15_Overview'!$B$46:$W$418,$AK$2,FALSE)</f>
        <v>54.46293</v>
      </c>
      <c r="AN74" s="63">
        <f>VLOOKUP(LEFT($AN$3,2)&amp;$A74,'CS8000-P15_Overview'!$B$46:$W$418,$AN$2,FALSE)</f>
        <v>28.6647</v>
      </c>
      <c r="AO74" s="63">
        <f>AP74*(1-'CS8000-P15_Overview'!$B$3)</f>
        <v>46.293490499999997</v>
      </c>
      <c r="AP74" s="63">
        <f>VLOOKUP(LEFT($AP$3,2)&amp;$A74,'CS8000-P15_Overview'!$B$46:$W$418,$AN$2,FALSE)</f>
        <v>54.46293</v>
      </c>
      <c r="AQ74" s="59">
        <f>VLOOKUP(LEFT($AQ$3,2)&amp;$A74,'CS8000-P15_Overview'!$B$46:$W$418,$AQ$2,FALSE)</f>
        <v>29.2422</v>
      </c>
      <c r="AR74" s="59">
        <f>AS74*(1-'CS8000-P15_Overview'!$B$3)</f>
        <v>49.711739999999999</v>
      </c>
      <c r="AS74" s="44">
        <f>VLOOKUP(LEFT($AS$3,2)&amp;$A74,'CS8000-P15_Overview'!$B$46:$W$418,$AQ$2,FALSE)</f>
        <v>58.484400000000001</v>
      </c>
      <c r="AU74" s="203">
        <f t="shared" si="100"/>
        <v>459.14879999999999</v>
      </c>
      <c r="AV74" s="211">
        <f t="shared" si="101"/>
        <v>663.47001599999999</v>
      </c>
      <c r="AW74" s="211">
        <f t="shared" si="102"/>
        <v>780.55295999999998</v>
      </c>
      <c r="AX74" s="212">
        <f t="shared" si="102"/>
        <v>459.14879999999999</v>
      </c>
      <c r="AY74" s="212">
        <f t="shared" si="102"/>
        <v>663.47001599999999</v>
      </c>
      <c r="AZ74" s="212">
        <f t="shared" si="102"/>
        <v>780.55295999999998</v>
      </c>
      <c r="BA74" s="213">
        <f t="shared" si="103"/>
        <v>622.41600000000005</v>
      </c>
      <c r="BB74" s="213">
        <f t="shared" si="104"/>
        <v>952.29647999999997</v>
      </c>
      <c r="BC74" s="213">
        <f t="shared" si="105"/>
        <v>1120.3488000000002</v>
      </c>
      <c r="BD74" s="214">
        <f t="shared" si="106"/>
        <v>934.88159999999993</v>
      </c>
      <c r="BE74" s="214">
        <f t="shared" si="107"/>
        <v>1430.3688479999998</v>
      </c>
      <c r="BF74" s="214">
        <f t="shared" si="108"/>
        <v>1682.7868799999999</v>
      </c>
      <c r="BG74" s="215">
        <f t="shared" si="109"/>
        <v>939.50040000000001</v>
      </c>
      <c r="BH74" s="215">
        <f t="shared" si="110"/>
        <v>1517.293146</v>
      </c>
      <c r="BI74" s="215">
        <f t="shared" si="111"/>
        <v>1785.0507600000001</v>
      </c>
      <c r="BJ74" s="216">
        <f t="shared" si="112"/>
        <v>939.50040000000001</v>
      </c>
      <c r="BK74" s="216">
        <f t="shared" si="113"/>
        <v>1517.293146</v>
      </c>
      <c r="BL74" s="216">
        <f t="shared" si="114"/>
        <v>1785.0507600000001</v>
      </c>
      <c r="BM74" s="212">
        <f t="shared" si="115"/>
        <v>960.29040000000009</v>
      </c>
      <c r="BN74" s="212">
        <f t="shared" si="116"/>
        <v>1632.49368</v>
      </c>
      <c r="BO74" s="202">
        <f t="shared" si="117"/>
        <v>1920.5808000000002</v>
      </c>
      <c r="BQ74" s="274"/>
      <c r="BR74" s="275"/>
      <c r="BS74" s="276"/>
      <c r="BT74" s="282"/>
      <c r="BU74" s="282"/>
      <c r="BV74" s="282"/>
      <c r="BW74" s="284"/>
      <c r="BX74" s="284"/>
      <c r="BY74" s="285" t="str">
        <f>IF(ISNA(VLOOKUP($A74,Old_List_Price!$A$4:$BO$289,BY$2,FALSE)),"",VLOOKUP($A74,Old_List_Price!$A$4:$BO$289,BY$2,FALSE))</f>
        <v/>
      </c>
      <c r="BZ74" s="285" t="str">
        <f>IF(ISNA(VLOOKUP($A74,Old_List_Price!$A$4:$BO$289,BZ$2,FALSE)),"",VLOOKUP($A74,Old_List_Price!$A$4:$BO$289,BZ$2,FALSE))</f>
        <v/>
      </c>
      <c r="CA74" s="285" t="str">
        <f>IF(ISNA(VLOOKUP($A74,Old_List_Price!$A$4:$BO$289,CA$2,FALSE)),"",VLOOKUP($A74,Old_List_Price!$A$4:$BO$289,CA$2,FALSE))</f>
        <v/>
      </c>
      <c r="CB74" s="287" t="str">
        <f t="shared" si="38"/>
        <v/>
      </c>
      <c r="CC74" s="287" t="str">
        <f t="shared" si="39"/>
        <v/>
      </c>
      <c r="CD74" s="288" t="str">
        <f>IF(ISNA(VLOOKUP($A74,Old_List_Price!$A$4:$BO$289,CD$2,FALSE)),"",VLOOKUP($A74,Old_List_Price!$A$4:$BO$289,CD$2,FALSE))</f>
        <v/>
      </c>
      <c r="CE74" s="288" t="str">
        <f>IF(ISNA(VLOOKUP($A74,Old_List_Price!$A$4:$BO$289,CE$2,FALSE)),"",VLOOKUP($A74,Old_List_Price!$A$4:$BO$289,CE$2,FALSE))</f>
        <v/>
      </c>
      <c r="CF74" s="288" t="str">
        <f>IF(ISNA(VLOOKUP($A74,Old_List_Price!$A$4:$BO$289,CF$2,FALSE)),"",VLOOKUP($A74,Old_List_Price!$A$4:$BO$289,CF$2,FALSE))</f>
        <v/>
      </c>
      <c r="CG74" s="289" t="str">
        <f t="shared" si="118"/>
        <v/>
      </c>
      <c r="CH74" s="289" t="str">
        <f t="shared" si="119"/>
        <v/>
      </c>
      <c r="CI74" s="291" t="str">
        <f>IF(ISNA(VLOOKUP($A74,Old_List_Price!$A$4:$BO$289,CI$2,FALSE)),"",VLOOKUP($A74,Old_List_Price!$A$4:$BO$289,CI$2,FALSE))</f>
        <v/>
      </c>
      <c r="CJ74" s="291" t="str">
        <f>IF(ISNA(VLOOKUP($A74,Old_List_Price!$A$4:$BO$289,CJ$2,FALSE)),"",VLOOKUP($A74,Old_List_Price!$A$4:$BO$289,CJ$2,FALSE))</f>
        <v/>
      </c>
      <c r="CK74" s="291" t="str">
        <f>IF(ISNA(VLOOKUP($A74,Old_List_Price!$A$4:$BO$289,CK$2,FALSE)),"",VLOOKUP($A74,Old_List_Price!$A$4:$BO$289,CK$2,FALSE))</f>
        <v/>
      </c>
      <c r="CL74" s="292" t="str">
        <f t="shared" ref="CL74:CL137" si="120">IF(CI74&lt;&gt;"",(BD74-CI74)/BD74,"")</f>
        <v/>
      </c>
      <c r="CM74" s="292" t="str">
        <f t="shared" ref="CM74:CM137" si="121">IF(CK74&lt;&gt;"",(BF74-CK74)/BF74,"")</f>
        <v/>
      </c>
      <c r="CN74" s="294" t="str">
        <f>IF(ISNA(VLOOKUP($A74,Old_List_Price!$A$4:$BO$289,CN$2,FALSE)),"",VLOOKUP($A74,Old_List_Price!$A$4:$BO$289,CN$2,FALSE))</f>
        <v/>
      </c>
      <c r="CO74" s="294" t="str">
        <f>IF(ISNA(VLOOKUP($A74,Old_List_Price!$A$4:$BO$289,CO$2,FALSE)),"",VLOOKUP($A74,Old_List_Price!$A$4:$BO$289,CO$2,FALSE))</f>
        <v/>
      </c>
      <c r="CP74" s="294" t="str">
        <f>IF(ISNA(VLOOKUP($A74,Old_List_Price!$A$4:$BO$289,CP$2,FALSE)),"",VLOOKUP($A74,Old_List_Price!$A$4:$BO$289,CP$2,FALSE))</f>
        <v/>
      </c>
      <c r="CQ74" s="295" t="str">
        <f t="shared" ref="CQ74:CQ137" si="122">IF(CN74&lt;&gt;"",(BG74-CN74)/BG74,"")</f>
        <v/>
      </c>
      <c r="CR74" s="295" t="str">
        <f t="shared" ref="CR74:CR137" si="123">IF(CP74&lt;&gt;"",(BI74-CP74)/BI74,"")</f>
        <v/>
      </c>
      <c r="CS74" s="297" t="str">
        <f>IF(ISNA(VLOOKUP($A74,Old_List_Price!$A$4:$BO$289,CS$2,FALSE)),"",VLOOKUP($A74,Old_List_Price!$A$4:$BO$289,CS$2,FALSE))</f>
        <v/>
      </c>
      <c r="CT74" s="297" t="str">
        <f>IF(ISNA(VLOOKUP($A74,Old_List_Price!$A$4:$BO$289,CT$2,FALSE)),"",VLOOKUP($A74,Old_List_Price!$A$4:$BO$289,CT$2,FALSE))</f>
        <v/>
      </c>
      <c r="CU74" s="297" t="str">
        <f>IF(ISNA(VLOOKUP($A74,Old_List_Price!$A$4:$BO$289,CU$2,FALSE)),"",VLOOKUP($A74,Old_List_Price!$A$4:$BO$289,CU$2,FALSE))</f>
        <v/>
      </c>
      <c r="CV74" s="298" t="str">
        <f t="shared" ref="CV74:CV137" si="124">IF(CS74&lt;&gt;"",(BJ74-CS74)/BJ74,"")</f>
        <v/>
      </c>
      <c r="CW74" s="298" t="str">
        <f t="shared" ref="CW74:CW137" si="125">IF(CU74&lt;&gt;"",(BL74-CU74)/BL74,"")</f>
        <v/>
      </c>
      <c r="CX74" s="285" t="str">
        <f>IF(ISNA(VLOOKUP($A74,Old_List_Price!$A$4:$BO$289,CX$2,FALSE)),"",VLOOKUP($A74,Old_List_Price!$A$4:$BO$289,CX$2,FALSE))</f>
        <v/>
      </c>
      <c r="CY74" s="285" t="str">
        <f>IF(ISNA(VLOOKUP($A74,Old_List_Price!$A$4:$BO$289,CY$2,FALSE)),"",VLOOKUP($A74,Old_List_Price!$A$4:$BO$289,CY$2,FALSE))</f>
        <v/>
      </c>
      <c r="CZ74" s="285" t="str">
        <f>IF(ISNA(VLOOKUP($A74,Old_List_Price!$A$4:$BO$289,CZ$2,FALSE)),"",VLOOKUP($A74,Old_List_Price!$A$4:$BO$289,CZ$2,FALSE))</f>
        <v/>
      </c>
      <c r="DA74" s="287" t="str">
        <f t="shared" ref="DA74:DA137" si="126">IF(CX74&lt;&gt;"",(BM74-CX74)/BM74,"")</f>
        <v/>
      </c>
      <c r="DB74" s="333" t="str">
        <f t="shared" ref="DB74:DB137" si="127">IF(CZ74&lt;&gt;"",(BO74-CZ74)/BO74,"")</f>
        <v/>
      </c>
    </row>
    <row r="75" spans="1:106">
      <c r="A75" s="37" t="s">
        <v>865</v>
      </c>
      <c r="B75" s="37" t="s">
        <v>893</v>
      </c>
      <c r="C75" s="57">
        <f>VLOOKUP(LEFT($C$3,2)&amp;$A75,'CS8000-P15_Overview'!$B$46:$W$418,$C$2,FALSE)</f>
        <v>0.50039999999999996</v>
      </c>
      <c r="D75" s="58">
        <f>E75*(1-'CS8000-P15_Overview'!$B$3)</f>
        <v>0.72307799999999989</v>
      </c>
      <c r="E75" s="58">
        <f>VLOOKUP(LEFT($E$3,2)&amp;$A75,'CS8000-P15_Overview'!$B$46:$W$418,$C$2,FALSE)</f>
        <v>0.85067999999999988</v>
      </c>
      <c r="F75" s="59">
        <f>VLOOKUP(LEFT($F$3,2)&amp;$A75,'CS8000-P15_Overview'!$B$46:$W$418,$F$2,FALSE)</f>
        <v>0.50039999999999996</v>
      </c>
      <c r="G75" s="59">
        <f>H75*(1-'CS8000-P15_Overview'!$B$3)</f>
        <v>0.72307799999999989</v>
      </c>
      <c r="H75" s="59">
        <f>VLOOKUP(LEFT($H$3,2)&amp;$A75,'CS8000-P15_Overview'!$B$46:$W$418,$F$2,FALSE)</f>
        <v>0.85067999999999988</v>
      </c>
      <c r="I75" s="60">
        <f>VLOOKUP(LEFT($I$3,2)&amp;$A75,'CS8000-P15_Overview'!$B$46:$W$418,$I$2,FALSE)</f>
        <v>1.2677</v>
      </c>
      <c r="J75" s="60">
        <f>K75*(1-'CS8000-P15_Overview'!$B$3)</f>
        <v>1.939581</v>
      </c>
      <c r="K75" s="60">
        <f>VLOOKUP(LEFT($K$3,2)&amp;$A75,'CS8000-P15_Overview'!$B$46:$W$418,$I$2,FALSE)</f>
        <v>2.28186</v>
      </c>
      <c r="L75" s="61">
        <f>VLOOKUP(LEFT($L$3,2)&amp;$A75,'CS8000-P15_Overview'!$B$46:$W$418,$L$2,FALSE)</f>
        <v>2.1012</v>
      </c>
      <c r="M75" s="61">
        <f>N75*(1-'CS8000-P15_Overview'!$B$3)</f>
        <v>3.214836</v>
      </c>
      <c r="N75" s="61">
        <f>VLOOKUP(LEFT($N$3,2)&amp;$A75,'CS8000-P15_Overview'!$B$46:$W$418,$L$2,FALSE)</f>
        <v>3.7821600000000002</v>
      </c>
      <c r="O75" s="62">
        <f>VLOOKUP(LEFT($O$3,2)&amp;$A75,'CS8000-P15_Overview'!$B$46:$W$418,$O$2,FALSE)</f>
        <v>2.2332000000000001</v>
      </c>
      <c r="P75" s="62">
        <f>Q75*(1-'CS8000-P15_Overview'!$B$3)</f>
        <v>3.6066180000000005</v>
      </c>
      <c r="Q75" s="62">
        <f>VLOOKUP(LEFT($Q$3,2)&amp;$A75,'CS8000-P15_Overview'!$B$46:$W$418,$O$2,FALSE)</f>
        <v>4.2430800000000009</v>
      </c>
      <c r="R75" s="63">
        <f>VLOOKUP(LEFT($R$3,2)&amp;$A75,'CS8000-P15_Overview'!$B$46:$W$418,$R$2,FALSE)</f>
        <v>2.2332000000000001</v>
      </c>
      <c r="S75" s="63">
        <f>T75*(1-'CS8000-P15_Overview'!$B$3)</f>
        <v>3.6066180000000005</v>
      </c>
      <c r="T75" s="63">
        <f>VLOOKUP(LEFT($T$3,2)&amp;$A75,'CS8000-P15_Overview'!$B$46:$W$418,$R$2,FALSE)</f>
        <v>4.2430800000000009</v>
      </c>
      <c r="U75" s="59">
        <f>VLOOKUP(LEFT($U$3,2)&amp;$A75,'CS8000-P15_Overview'!$B$46:$W$418,$U$2,FALSE)</f>
        <v>2.8271000000000002</v>
      </c>
      <c r="V75" s="59">
        <f>W75*(1-'CS8000-P15_Overview'!$B$3)</f>
        <v>4.8060700000000001</v>
      </c>
      <c r="W75" s="44">
        <f>VLOOKUP(LEFT($W$3,2)&amp;$A75,'CS8000-P15_Overview'!$B$46:$W$418,$U$2,FALSE)</f>
        <v>5.6542000000000003</v>
      </c>
      <c r="X75" s="33" t="s">
        <v>905</v>
      </c>
      <c r="Y75" s="57">
        <f>VLOOKUP(LEFT($Y$3,2)&amp;$A75,'CS8000-P15_Overview'!$B$46:$W$418,$Y$2,FALSE)</f>
        <v>2.3906000000000001</v>
      </c>
      <c r="Z75" s="58">
        <f>AA75*(1-'CS8000-P15_Overview'!$B$3)</f>
        <v>3.4544169999999998</v>
      </c>
      <c r="AA75" s="58">
        <f>VLOOKUP(LEFT($AA$3,2)&amp;$A75,'CS8000-P15_Overview'!$B$46:$W$418,$Y$2,FALSE)</f>
        <v>4.0640200000000002</v>
      </c>
      <c r="AB75" s="59">
        <f>VLOOKUP(LEFT($AB$3,2)&amp;$A75,'CS8000-P15_Overview'!$B$46:$W$418,$AB$2,FALSE)</f>
        <v>2.3906000000000001</v>
      </c>
      <c r="AC75" s="59">
        <f>AD75*(1-'CS8000-P15_Overview'!$B$3)</f>
        <v>3.4544169999999998</v>
      </c>
      <c r="AD75" s="59">
        <f>VLOOKUP(LEFT($AD$3,2)&amp;$A75,'CS8000-P15_Overview'!$B$46:$W$418,$AB$2,FALSE)</f>
        <v>4.0640200000000002</v>
      </c>
      <c r="AE75" s="60">
        <f>VLOOKUP(LEFT($AE$3,2)&amp;$A75,'CS8000-P15_Overview'!$B$46:$W$418,$AE$2,FALSE)</f>
        <v>3.1579000000000002</v>
      </c>
      <c r="AF75" s="60">
        <f>AG75*(1-'CS8000-P15_Overview'!$B$3)</f>
        <v>4.8315869999999999</v>
      </c>
      <c r="AG75" s="60">
        <f>VLOOKUP(LEFT($AG$3,2)&amp;$A75,'CS8000-P15_Overview'!$B$46:$W$418,$AE$2,FALSE)</f>
        <v>5.6842199999999998</v>
      </c>
      <c r="AH75" s="61">
        <f>VLOOKUP(LEFT($AH$3,2)&amp;$A75,'CS8000-P15_Overview'!$B$46:$W$418,$AH$2,FALSE)</f>
        <v>3.9914000000000001</v>
      </c>
      <c r="AI75" s="61">
        <f>AJ75*(1-'CS8000-P15_Overview'!$B$3)</f>
        <v>6.1068420000000003</v>
      </c>
      <c r="AJ75" s="61">
        <f>VLOOKUP(LEFT($AJ$3,2)&amp;$A75,'CS8000-P15_Overview'!$B$46:$W$418,$AH$2,FALSE)</f>
        <v>7.1845200000000009</v>
      </c>
      <c r="AK75" s="62">
        <f>VLOOKUP(LEFT($AK$3,2)&amp;$A75,'CS8000-P15_Overview'!$B$46:$W$418,$AK$2,FALSE)</f>
        <v>4.1234000000000002</v>
      </c>
      <c r="AL75" s="62">
        <f>AM75*(1-'CS8000-P15_Overview'!$B$3)</f>
        <v>6.6592909999999996</v>
      </c>
      <c r="AM75" s="62">
        <f>VLOOKUP(LEFT($AM$3,2)&amp;$A75,'CS8000-P15_Overview'!$B$46:$W$418,$AK$2,FALSE)</f>
        <v>7.83446</v>
      </c>
      <c r="AN75" s="63">
        <f>VLOOKUP(LEFT($AN$3,2)&amp;$A75,'CS8000-P15_Overview'!$B$46:$W$418,$AN$2,FALSE)</f>
        <v>4.1234000000000002</v>
      </c>
      <c r="AO75" s="63">
        <f>AP75*(1-'CS8000-P15_Overview'!$B$3)</f>
        <v>6.6592909999999996</v>
      </c>
      <c r="AP75" s="63">
        <f>VLOOKUP(LEFT($AP$3,2)&amp;$A75,'CS8000-P15_Overview'!$B$46:$W$418,$AN$2,FALSE)</f>
        <v>7.83446</v>
      </c>
      <c r="AQ75" s="59">
        <f>VLOOKUP(LEFT($AQ$3,2)&amp;$A75,'CS8000-P15_Overview'!$B$46:$W$418,$AQ$2,FALSE)</f>
        <v>4.7172999999999998</v>
      </c>
      <c r="AR75" s="59">
        <f>AS75*(1-'CS8000-P15_Overview'!$B$3)</f>
        <v>8.0194099999999988</v>
      </c>
      <c r="AS75" s="44">
        <f>VLOOKUP(LEFT($AS$3,2)&amp;$A75,'CS8000-P15_Overview'!$B$46:$W$418,$AQ$2,FALSE)</f>
        <v>9.4345999999999997</v>
      </c>
      <c r="AU75" s="203">
        <f t="shared" si="100"/>
        <v>40.696799999999996</v>
      </c>
      <c r="AV75" s="211">
        <f t="shared" si="101"/>
        <v>58.806875999999995</v>
      </c>
      <c r="AW75" s="211">
        <f t="shared" si="102"/>
        <v>69.184560000000005</v>
      </c>
      <c r="AX75" s="212">
        <f t="shared" si="102"/>
        <v>40.696799999999996</v>
      </c>
      <c r="AY75" s="212">
        <f t="shared" si="102"/>
        <v>58.806875999999995</v>
      </c>
      <c r="AZ75" s="212">
        <f t="shared" si="102"/>
        <v>69.184560000000005</v>
      </c>
      <c r="BA75" s="213">
        <f t="shared" si="103"/>
        <v>68.319600000000008</v>
      </c>
      <c r="BB75" s="213">
        <f t="shared" si="104"/>
        <v>104.528988</v>
      </c>
      <c r="BC75" s="213">
        <f t="shared" si="105"/>
        <v>122.97528</v>
      </c>
      <c r="BD75" s="214">
        <f t="shared" si="106"/>
        <v>98.325599999999994</v>
      </c>
      <c r="BE75" s="214">
        <f t="shared" si="107"/>
        <v>150.43816800000002</v>
      </c>
      <c r="BF75" s="214">
        <f t="shared" si="108"/>
        <v>176.98608000000002</v>
      </c>
      <c r="BG75" s="215">
        <f t="shared" si="109"/>
        <v>103.0776</v>
      </c>
      <c r="BH75" s="215">
        <f t="shared" si="110"/>
        <v>166.47032400000001</v>
      </c>
      <c r="BI75" s="215">
        <f t="shared" si="111"/>
        <v>195.84744000000001</v>
      </c>
      <c r="BJ75" s="216">
        <f t="shared" si="112"/>
        <v>103.0776</v>
      </c>
      <c r="BK75" s="216">
        <f t="shared" si="113"/>
        <v>166.47032400000001</v>
      </c>
      <c r="BL75" s="216">
        <f t="shared" si="114"/>
        <v>195.84744000000001</v>
      </c>
      <c r="BM75" s="212">
        <f t="shared" si="115"/>
        <v>124.458</v>
      </c>
      <c r="BN75" s="212">
        <f t="shared" si="116"/>
        <v>211.57859999999999</v>
      </c>
      <c r="BO75" s="202">
        <f t="shared" si="117"/>
        <v>248.916</v>
      </c>
      <c r="BQ75" s="274"/>
      <c r="BR75" s="275"/>
      <c r="BS75" s="276"/>
      <c r="BT75" s="282"/>
      <c r="BU75" s="282"/>
      <c r="BV75" s="282"/>
      <c r="BW75" s="284"/>
      <c r="BX75" s="284"/>
      <c r="BY75" s="285" t="str">
        <f>IF(ISNA(VLOOKUP($A75,Old_List_Price!$A$4:$BO$289,BY$2,FALSE)),"",VLOOKUP($A75,Old_List_Price!$A$4:$BO$289,BY$2,FALSE))</f>
        <v/>
      </c>
      <c r="BZ75" s="285" t="str">
        <f>IF(ISNA(VLOOKUP($A75,Old_List_Price!$A$4:$BO$289,BZ$2,FALSE)),"",VLOOKUP($A75,Old_List_Price!$A$4:$BO$289,BZ$2,FALSE))</f>
        <v/>
      </c>
      <c r="CA75" s="285" t="str">
        <f>IF(ISNA(VLOOKUP($A75,Old_List_Price!$A$4:$BO$289,CA$2,FALSE)),"",VLOOKUP($A75,Old_List_Price!$A$4:$BO$289,CA$2,FALSE))</f>
        <v/>
      </c>
      <c r="CB75" s="287" t="str">
        <f t="shared" ref="CB75:CB138" si="128">IF(BY75&lt;&gt;"",(AX75-BY75)/AX75,"")</f>
        <v/>
      </c>
      <c r="CC75" s="287" t="str">
        <f t="shared" ref="CC75:CC138" si="129">IF(CA75&lt;&gt;"",(AZ75-CA75)/AZ75,"")</f>
        <v/>
      </c>
      <c r="CD75" s="288" t="str">
        <f>IF(ISNA(VLOOKUP($A75,Old_List_Price!$A$4:$BO$289,CD$2,FALSE)),"",VLOOKUP($A75,Old_List_Price!$A$4:$BO$289,CD$2,FALSE))</f>
        <v/>
      </c>
      <c r="CE75" s="288" t="str">
        <f>IF(ISNA(VLOOKUP($A75,Old_List_Price!$A$4:$BO$289,CE$2,FALSE)),"",VLOOKUP($A75,Old_List_Price!$A$4:$BO$289,CE$2,FALSE))</f>
        <v/>
      </c>
      <c r="CF75" s="288" t="str">
        <f>IF(ISNA(VLOOKUP($A75,Old_List_Price!$A$4:$BO$289,CF$2,FALSE)),"",VLOOKUP($A75,Old_List_Price!$A$4:$BO$289,CF$2,FALSE))</f>
        <v/>
      </c>
      <c r="CG75" s="289" t="str">
        <f t="shared" si="118"/>
        <v/>
      </c>
      <c r="CH75" s="289" t="str">
        <f t="shared" si="119"/>
        <v/>
      </c>
      <c r="CI75" s="291" t="str">
        <f>IF(ISNA(VLOOKUP($A75,Old_List_Price!$A$4:$BO$289,CI$2,FALSE)),"",VLOOKUP($A75,Old_List_Price!$A$4:$BO$289,CI$2,FALSE))</f>
        <v/>
      </c>
      <c r="CJ75" s="291" t="str">
        <f>IF(ISNA(VLOOKUP($A75,Old_List_Price!$A$4:$BO$289,CJ$2,FALSE)),"",VLOOKUP($A75,Old_List_Price!$A$4:$BO$289,CJ$2,FALSE))</f>
        <v/>
      </c>
      <c r="CK75" s="291" t="str">
        <f>IF(ISNA(VLOOKUP($A75,Old_List_Price!$A$4:$BO$289,CK$2,FALSE)),"",VLOOKUP($A75,Old_List_Price!$A$4:$BO$289,CK$2,FALSE))</f>
        <v/>
      </c>
      <c r="CL75" s="292" t="str">
        <f t="shared" si="120"/>
        <v/>
      </c>
      <c r="CM75" s="292" t="str">
        <f t="shared" si="121"/>
        <v/>
      </c>
      <c r="CN75" s="294" t="str">
        <f>IF(ISNA(VLOOKUP($A75,Old_List_Price!$A$4:$BO$289,CN$2,FALSE)),"",VLOOKUP($A75,Old_List_Price!$A$4:$BO$289,CN$2,FALSE))</f>
        <v/>
      </c>
      <c r="CO75" s="294" t="str">
        <f>IF(ISNA(VLOOKUP($A75,Old_List_Price!$A$4:$BO$289,CO$2,FALSE)),"",VLOOKUP($A75,Old_List_Price!$A$4:$BO$289,CO$2,FALSE))</f>
        <v/>
      </c>
      <c r="CP75" s="294" t="str">
        <f>IF(ISNA(VLOOKUP($A75,Old_List_Price!$A$4:$BO$289,CP$2,FALSE)),"",VLOOKUP($A75,Old_List_Price!$A$4:$BO$289,CP$2,FALSE))</f>
        <v/>
      </c>
      <c r="CQ75" s="295" t="str">
        <f t="shared" si="122"/>
        <v/>
      </c>
      <c r="CR75" s="295" t="str">
        <f t="shared" si="123"/>
        <v/>
      </c>
      <c r="CS75" s="297" t="str">
        <f>IF(ISNA(VLOOKUP($A75,Old_List_Price!$A$4:$BO$289,CS$2,FALSE)),"",VLOOKUP($A75,Old_List_Price!$A$4:$BO$289,CS$2,FALSE))</f>
        <v/>
      </c>
      <c r="CT75" s="297" t="str">
        <f>IF(ISNA(VLOOKUP($A75,Old_List_Price!$A$4:$BO$289,CT$2,FALSE)),"",VLOOKUP($A75,Old_List_Price!$A$4:$BO$289,CT$2,FALSE))</f>
        <v/>
      </c>
      <c r="CU75" s="297" t="str">
        <f>IF(ISNA(VLOOKUP($A75,Old_List_Price!$A$4:$BO$289,CU$2,FALSE)),"",VLOOKUP($A75,Old_List_Price!$A$4:$BO$289,CU$2,FALSE))</f>
        <v/>
      </c>
      <c r="CV75" s="298" t="str">
        <f t="shared" si="124"/>
        <v/>
      </c>
      <c r="CW75" s="298" t="str">
        <f t="shared" si="125"/>
        <v/>
      </c>
      <c r="CX75" s="285" t="str">
        <f>IF(ISNA(VLOOKUP($A75,Old_List_Price!$A$4:$BO$289,CX$2,FALSE)),"",VLOOKUP($A75,Old_List_Price!$A$4:$BO$289,CX$2,FALSE))</f>
        <v/>
      </c>
      <c r="CY75" s="285" t="str">
        <f>IF(ISNA(VLOOKUP($A75,Old_List_Price!$A$4:$BO$289,CY$2,FALSE)),"",VLOOKUP($A75,Old_List_Price!$A$4:$BO$289,CY$2,FALSE))</f>
        <v/>
      </c>
      <c r="CZ75" s="285" t="str">
        <f>IF(ISNA(VLOOKUP($A75,Old_List_Price!$A$4:$BO$289,CZ$2,FALSE)),"",VLOOKUP($A75,Old_List_Price!$A$4:$BO$289,CZ$2,FALSE))</f>
        <v/>
      </c>
      <c r="DA75" s="287" t="str">
        <f t="shared" si="126"/>
        <v/>
      </c>
      <c r="DB75" s="333" t="str">
        <f t="shared" si="127"/>
        <v/>
      </c>
    </row>
    <row r="76" spans="1:106">
      <c r="A76" s="37" t="s">
        <v>871</v>
      </c>
      <c r="B76" s="37" t="s">
        <v>892</v>
      </c>
      <c r="C76" s="57">
        <f>VLOOKUP(LEFT($C$3,2)&amp;$A76,'CS8000-P15_Overview'!$B$46:$W$418,$C$2,FALSE)</f>
        <v>0.53969999999999996</v>
      </c>
      <c r="D76" s="58">
        <f>E76*(1-'CS8000-P15_Overview'!$B$3)</f>
        <v>0.77986649999999991</v>
      </c>
      <c r="E76" s="58">
        <f>VLOOKUP(LEFT($E$3,2)&amp;$A76,'CS8000-P15_Overview'!$B$46:$W$418,$C$2,FALSE)</f>
        <v>0.91748999999999992</v>
      </c>
      <c r="F76" s="59">
        <f>VLOOKUP(LEFT($F$3,2)&amp;$A76,'CS8000-P15_Overview'!$B$46:$W$418,$F$2,FALSE)</f>
        <v>0.53969999999999996</v>
      </c>
      <c r="G76" s="59">
        <f>H76*(1-'CS8000-P15_Overview'!$B$3)</f>
        <v>0.77986649999999991</v>
      </c>
      <c r="H76" s="59">
        <f>VLOOKUP(LEFT($H$3,2)&amp;$A76,'CS8000-P15_Overview'!$B$46:$W$418,$F$2,FALSE)</f>
        <v>0.91748999999999992</v>
      </c>
      <c r="I76" s="60">
        <f>VLOOKUP(LEFT($I$3,2)&amp;$A76,'CS8000-P15_Overview'!$B$46:$W$418,$I$2,FALSE)</f>
        <v>1.3069</v>
      </c>
      <c r="J76" s="60">
        <f>K76*(1-'CS8000-P15_Overview'!$B$3)</f>
        <v>1.9995569999999998</v>
      </c>
      <c r="K76" s="60">
        <f>VLOOKUP(LEFT($K$3,2)&amp;$A76,'CS8000-P15_Overview'!$B$46:$W$418,$I$2,FALSE)</f>
        <v>2.35242</v>
      </c>
      <c r="L76" s="61">
        <f>VLOOKUP(LEFT($L$3,2)&amp;$A76,'CS8000-P15_Overview'!$B$46:$W$418,$L$2,FALSE)</f>
        <v>2.4218000000000002</v>
      </c>
      <c r="M76" s="61">
        <f>N76*(1-'CS8000-P15_Overview'!$B$3)</f>
        <v>3.7053540000000003</v>
      </c>
      <c r="N76" s="61">
        <f>VLOOKUP(LEFT($N$3,2)&amp;$A76,'CS8000-P15_Overview'!$B$46:$W$418,$L$2,FALSE)</f>
        <v>4.3592400000000007</v>
      </c>
      <c r="O76" s="62">
        <f>VLOOKUP(LEFT($O$3,2)&amp;$A76,'CS8000-P15_Overview'!$B$46:$W$418,$O$2,FALSE)</f>
        <v>2.5749</v>
      </c>
      <c r="P76" s="62">
        <f>Q76*(1-'CS8000-P15_Overview'!$B$3)</f>
        <v>4.1584634999999999</v>
      </c>
      <c r="Q76" s="62">
        <f>VLOOKUP(LEFT($Q$3,2)&amp;$A76,'CS8000-P15_Overview'!$B$46:$W$418,$O$2,FALSE)</f>
        <v>4.8923100000000002</v>
      </c>
      <c r="R76" s="63">
        <f>VLOOKUP(LEFT($R$3,2)&amp;$A76,'CS8000-P15_Overview'!$B$46:$W$418,$R$2,FALSE)</f>
        <v>2.5749</v>
      </c>
      <c r="S76" s="63">
        <f>T76*(1-'CS8000-P15_Overview'!$B$3)</f>
        <v>4.1584634999999999</v>
      </c>
      <c r="T76" s="63">
        <f>VLOOKUP(LEFT($T$3,2)&amp;$A76,'CS8000-P15_Overview'!$B$46:$W$418,$R$2,FALSE)</f>
        <v>4.8923100000000002</v>
      </c>
      <c r="U76" s="59">
        <f>VLOOKUP(LEFT($U$3,2)&amp;$A76,'CS8000-P15_Overview'!$B$46:$W$418,$U$2,FALSE)</f>
        <v>3.2639</v>
      </c>
      <c r="V76" s="59">
        <f>W76*(1-'CS8000-P15_Overview'!$B$3)</f>
        <v>5.5486300000000002</v>
      </c>
      <c r="W76" s="44">
        <f>VLOOKUP(LEFT($W$3,2)&amp;$A76,'CS8000-P15_Overview'!$B$46:$W$418,$U$2,FALSE)</f>
        <v>6.5278</v>
      </c>
      <c r="X76" s="33" t="s">
        <v>905</v>
      </c>
      <c r="Y76" s="57">
        <f>VLOOKUP(LEFT($Y$3,2)&amp;$A76,'CS8000-P15_Overview'!$B$46:$W$418,$Y$2,FALSE)</f>
        <v>2.5857000000000001</v>
      </c>
      <c r="Z76" s="58">
        <f>AA76*(1-'CS8000-P15_Overview'!$B$3)</f>
        <v>3.7363365000000002</v>
      </c>
      <c r="AA76" s="58">
        <f>VLOOKUP(LEFT($AA$3,2)&amp;$A76,'CS8000-P15_Overview'!$B$46:$W$418,$Y$2,FALSE)</f>
        <v>4.3956900000000001</v>
      </c>
      <c r="AB76" s="59">
        <f>VLOOKUP(LEFT($AB$3,2)&amp;$A76,'CS8000-P15_Overview'!$B$46:$W$418,$AB$2,FALSE)</f>
        <v>2.5857000000000001</v>
      </c>
      <c r="AC76" s="59">
        <f>AD76*(1-'CS8000-P15_Overview'!$B$3)</f>
        <v>3.7363365000000002</v>
      </c>
      <c r="AD76" s="59">
        <f>VLOOKUP(LEFT($AD$3,2)&amp;$A76,'CS8000-P15_Overview'!$B$46:$W$418,$AB$2,FALSE)</f>
        <v>4.3956900000000001</v>
      </c>
      <c r="AE76" s="60">
        <f>VLOOKUP(LEFT($AE$3,2)&amp;$A76,'CS8000-P15_Overview'!$B$46:$W$418,$AE$2,FALSE)</f>
        <v>3.3530000000000002</v>
      </c>
      <c r="AF76" s="60">
        <f>AG76*(1-'CS8000-P15_Overview'!$B$3)</f>
        <v>5.1300900000000009</v>
      </c>
      <c r="AG76" s="60">
        <f>VLOOKUP(LEFT($AG$3,2)&amp;$A76,'CS8000-P15_Overview'!$B$46:$W$418,$AE$2,FALSE)</f>
        <v>6.035400000000001</v>
      </c>
      <c r="AH76" s="61">
        <f>VLOOKUP(LEFT($AH$3,2)&amp;$A76,'CS8000-P15_Overview'!$B$46:$W$418,$AH$2,FALSE)</f>
        <v>4.4679000000000002</v>
      </c>
      <c r="AI76" s="61">
        <f>AJ76*(1-'CS8000-P15_Overview'!$B$3)</f>
        <v>6.8358870000000005</v>
      </c>
      <c r="AJ76" s="61">
        <f>VLOOKUP(LEFT($AJ$3,2)&amp;$A76,'CS8000-P15_Overview'!$B$46:$W$418,$AH$2,FALSE)</f>
        <v>8.0422200000000004</v>
      </c>
      <c r="AK76" s="62">
        <f>VLOOKUP(LEFT($AK$3,2)&amp;$A76,'CS8000-P15_Overview'!$B$46:$W$418,$AK$2,FALSE)</f>
        <v>4.6210000000000004</v>
      </c>
      <c r="AL76" s="62">
        <f>AM76*(1-'CS8000-P15_Overview'!$B$3)</f>
        <v>7.4629150000000006</v>
      </c>
      <c r="AM76" s="62">
        <f>VLOOKUP(LEFT($AM$3,2)&amp;$A76,'CS8000-P15_Overview'!$B$46:$W$418,$AK$2,FALSE)</f>
        <v>8.7799000000000014</v>
      </c>
      <c r="AN76" s="63">
        <f>VLOOKUP(LEFT($AN$3,2)&amp;$A76,'CS8000-P15_Overview'!$B$46:$W$418,$AN$2,FALSE)</f>
        <v>4.6210000000000004</v>
      </c>
      <c r="AO76" s="63">
        <f>AP76*(1-'CS8000-P15_Overview'!$B$3)</f>
        <v>7.4629150000000006</v>
      </c>
      <c r="AP76" s="63">
        <f>VLOOKUP(LEFT($AP$3,2)&amp;$A76,'CS8000-P15_Overview'!$B$46:$W$418,$AN$2,FALSE)</f>
        <v>8.7799000000000014</v>
      </c>
      <c r="AQ76" s="59">
        <f>VLOOKUP(LEFT($AQ$3,2)&amp;$A76,'CS8000-P15_Overview'!$B$46:$W$418,$AQ$2,FALSE)</f>
        <v>5.31</v>
      </c>
      <c r="AR76" s="59">
        <f>AS76*(1-'CS8000-P15_Overview'!$B$3)</f>
        <v>9.0269999999999992</v>
      </c>
      <c r="AS76" s="44">
        <f>VLOOKUP(LEFT($AS$3,2)&amp;$A76,'CS8000-P15_Overview'!$B$46:$W$418,$AQ$2,FALSE)</f>
        <v>10.62</v>
      </c>
      <c r="AU76" s="203">
        <f t="shared" si="100"/>
        <v>43.981200000000001</v>
      </c>
      <c r="AV76" s="211">
        <f t="shared" si="101"/>
        <v>63.552834000000004</v>
      </c>
      <c r="AW76" s="211">
        <f t="shared" si="102"/>
        <v>74.768039999999999</v>
      </c>
      <c r="AX76" s="212">
        <f t="shared" si="102"/>
        <v>43.981200000000001</v>
      </c>
      <c r="AY76" s="212">
        <f t="shared" si="102"/>
        <v>63.552834000000004</v>
      </c>
      <c r="AZ76" s="212">
        <f t="shared" si="102"/>
        <v>74.768039999999999</v>
      </c>
      <c r="BA76" s="213">
        <f t="shared" si="103"/>
        <v>71.601600000000005</v>
      </c>
      <c r="BB76" s="213">
        <f t="shared" si="104"/>
        <v>109.55044800000002</v>
      </c>
      <c r="BC76" s="213">
        <f t="shared" si="105"/>
        <v>128.88288</v>
      </c>
      <c r="BD76" s="214">
        <f t="shared" si="106"/>
        <v>111.738</v>
      </c>
      <c r="BE76" s="214">
        <f t="shared" si="107"/>
        <v>170.95914000000002</v>
      </c>
      <c r="BF76" s="214">
        <f t="shared" si="108"/>
        <v>201.12840000000003</v>
      </c>
      <c r="BG76" s="215">
        <f t="shared" si="109"/>
        <v>117.24960000000002</v>
      </c>
      <c r="BH76" s="215">
        <f t="shared" si="110"/>
        <v>189.358104</v>
      </c>
      <c r="BI76" s="215">
        <f t="shared" si="111"/>
        <v>222.77424000000002</v>
      </c>
      <c r="BJ76" s="216">
        <f t="shared" si="112"/>
        <v>117.24960000000002</v>
      </c>
      <c r="BK76" s="216">
        <f t="shared" si="113"/>
        <v>189.358104</v>
      </c>
      <c r="BL76" s="216">
        <f t="shared" si="114"/>
        <v>222.77424000000002</v>
      </c>
      <c r="BM76" s="212">
        <f t="shared" si="115"/>
        <v>142.05360000000002</v>
      </c>
      <c r="BN76" s="212">
        <f t="shared" si="116"/>
        <v>241.49112</v>
      </c>
      <c r="BO76" s="202">
        <f t="shared" si="117"/>
        <v>284.10720000000003</v>
      </c>
      <c r="BQ76" s="274"/>
      <c r="BR76" s="275"/>
      <c r="BS76" s="276"/>
      <c r="BT76" s="282"/>
      <c r="BU76" s="282"/>
      <c r="BV76" s="282"/>
      <c r="BW76" s="284"/>
      <c r="BX76" s="284"/>
      <c r="BY76" s="285" t="str">
        <f>IF(ISNA(VLOOKUP($A76,Old_List_Price!$A$4:$BO$289,BY$2,FALSE)),"",VLOOKUP($A76,Old_List_Price!$A$4:$BO$289,BY$2,FALSE))</f>
        <v/>
      </c>
      <c r="BZ76" s="285" t="str">
        <f>IF(ISNA(VLOOKUP($A76,Old_List_Price!$A$4:$BO$289,BZ$2,FALSE)),"",VLOOKUP($A76,Old_List_Price!$A$4:$BO$289,BZ$2,FALSE))</f>
        <v/>
      </c>
      <c r="CA76" s="285" t="str">
        <f>IF(ISNA(VLOOKUP($A76,Old_List_Price!$A$4:$BO$289,CA$2,FALSE)),"",VLOOKUP($A76,Old_List_Price!$A$4:$BO$289,CA$2,FALSE))</f>
        <v/>
      </c>
      <c r="CB76" s="287" t="str">
        <f t="shared" si="128"/>
        <v/>
      </c>
      <c r="CC76" s="287" t="str">
        <f t="shared" si="129"/>
        <v/>
      </c>
      <c r="CD76" s="288" t="str">
        <f>IF(ISNA(VLOOKUP($A76,Old_List_Price!$A$4:$BO$289,CD$2,FALSE)),"",VLOOKUP($A76,Old_List_Price!$A$4:$BO$289,CD$2,FALSE))</f>
        <v/>
      </c>
      <c r="CE76" s="288" t="str">
        <f>IF(ISNA(VLOOKUP($A76,Old_List_Price!$A$4:$BO$289,CE$2,FALSE)),"",VLOOKUP($A76,Old_List_Price!$A$4:$BO$289,CE$2,FALSE))</f>
        <v/>
      </c>
      <c r="CF76" s="288" t="str">
        <f>IF(ISNA(VLOOKUP($A76,Old_List_Price!$A$4:$BO$289,CF$2,FALSE)),"",VLOOKUP($A76,Old_List_Price!$A$4:$BO$289,CF$2,FALSE))</f>
        <v/>
      </c>
      <c r="CG76" s="289" t="str">
        <f t="shared" si="118"/>
        <v/>
      </c>
      <c r="CH76" s="289" t="str">
        <f t="shared" si="119"/>
        <v/>
      </c>
      <c r="CI76" s="291" t="str">
        <f>IF(ISNA(VLOOKUP($A76,Old_List_Price!$A$4:$BO$289,CI$2,FALSE)),"",VLOOKUP($A76,Old_List_Price!$A$4:$BO$289,CI$2,FALSE))</f>
        <v/>
      </c>
      <c r="CJ76" s="291" t="str">
        <f>IF(ISNA(VLOOKUP($A76,Old_List_Price!$A$4:$BO$289,CJ$2,FALSE)),"",VLOOKUP($A76,Old_List_Price!$A$4:$BO$289,CJ$2,FALSE))</f>
        <v/>
      </c>
      <c r="CK76" s="291" t="str">
        <f>IF(ISNA(VLOOKUP($A76,Old_List_Price!$A$4:$BO$289,CK$2,FALSE)),"",VLOOKUP($A76,Old_List_Price!$A$4:$BO$289,CK$2,FALSE))</f>
        <v/>
      </c>
      <c r="CL76" s="292" t="str">
        <f t="shared" si="120"/>
        <v/>
      </c>
      <c r="CM76" s="292" t="str">
        <f t="shared" si="121"/>
        <v/>
      </c>
      <c r="CN76" s="294" t="str">
        <f>IF(ISNA(VLOOKUP($A76,Old_List_Price!$A$4:$BO$289,CN$2,FALSE)),"",VLOOKUP($A76,Old_List_Price!$A$4:$BO$289,CN$2,FALSE))</f>
        <v/>
      </c>
      <c r="CO76" s="294" t="str">
        <f>IF(ISNA(VLOOKUP($A76,Old_List_Price!$A$4:$BO$289,CO$2,FALSE)),"",VLOOKUP($A76,Old_List_Price!$A$4:$BO$289,CO$2,FALSE))</f>
        <v/>
      </c>
      <c r="CP76" s="294" t="str">
        <f>IF(ISNA(VLOOKUP($A76,Old_List_Price!$A$4:$BO$289,CP$2,FALSE)),"",VLOOKUP($A76,Old_List_Price!$A$4:$BO$289,CP$2,FALSE))</f>
        <v/>
      </c>
      <c r="CQ76" s="295" t="str">
        <f t="shared" si="122"/>
        <v/>
      </c>
      <c r="CR76" s="295" t="str">
        <f t="shared" si="123"/>
        <v/>
      </c>
      <c r="CS76" s="297" t="str">
        <f>IF(ISNA(VLOOKUP($A76,Old_List_Price!$A$4:$BO$289,CS$2,FALSE)),"",VLOOKUP($A76,Old_List_Price!$A$4:$BO$289,CS$2,FALSE))</f>
        <v/>
      </c>
      <c r="CT76" s="297" t="str">
        <f>IF(ISNA(VLOOKUP($A76,Old_List_Price!$A$4:$BO$289,CT$2,FALSE)),"",VLOOKUP($A76,Old_List_Price!$A$4:$BO$289,CT$2,FALSE))</f>
        <v/>
      </c>
      <c r="CU76" s="297" t="str">
        <f>IF(ISNA(VLOOKUP($A76,Old_List_Price!$A$4:$BO$289,CU$2,FALSE)),"",VLOOKUP($A76,Old_List_Price!$A$4:$BO$289,CU$2,FALSE))</f>
        <v/>
      </c>
      <c r="CV76" s="298" t="str">
        <f t="shared" si="124"/>
        <v/>
      </c>
      <c r="CW76" s="298" t="str">
        <f t="shared" si="125"/>
        <v/>
      </c>
      <c r="CX76" s="285" t="str">
        <f>IF(ISNA(VLOOKUP($A76,Old_List_Price!$A$4:$BO$289,CX$2,FALSE)),"",VLOOKUP($A76,Old_List_Price!$A$4:$BO$289,CX$2,FALSE))</f>
        <v/>
      </c>
      <c r="CY76" s="285" t="str">
        <f>IF(ISNA(VLOOKUP($A76,Old_List_Price!$A$4:$BO$289,CY$2,FALSE)),"",VLOOKUP($A76,Old_List_Price!$A$4:$BO$289,CY$2,FALSE))</f>
        <v/>
      </c>
      <c r="CZ76" s="285" t="str">
        <f>IF(ISNA(VLOOKUP($A76,Old_List_Price!$A$4:$BO$289,CZ$2,FALSE)),"",VLOOKUP($A76,Old_List_Price!$A$4:$BO$289,CZ$2,FALSE))</f>
        <v/>
      </c>
      <c r="DA76" s="287" t="str">
        <f t="shared" si="126"/>
        <v/>
      </c>
      <c r="DB76" s="333" t="str">
        <f t="shared" si="127"/>
        <v/>
      </c>
    </row>
    <row r="77" spans="1:106">
      <c r="A77" s="37" t="s">
        <v>879</v>
      </c>
      <c r="B77" s="37" t="s">
        <v>891</v>
      </c>
      <c r="C77" s="57">
        <f>VLOOKUP(LEFT($C$3,2)&amp;$A77,'CS8000-P15_Overview'!$B$46:$W$418,$C$2,FALSE)</f>
        <v>0.29830000000000001</v>
      </c>
      <c r="D77" s="58">
        <f>E77*(1-'CS8000-P15_Overview'!$B$3)</f>
        <v>0.43104349999999997</v>
      </c>
      <c r="E77" s="58">
        <f>VLOOKUP(LEFT($E$3,2)&amp;$A77,'CS8000-P15_Overview'!$B$46:$W$418,$C$2,FALSE)</f>
        <v>0.50710999999999995</v>
      </c>
      <c r="F77" s="59">
        <f>VLOOKUP(LEFT($F$3,2)&amp;$A77,'CS8000-P15_Overview'!$B$46:$W$418,$F$2,FALSE)</f>
        <v>0.29830000000000001</v>
      </c>
      <c r="G77" s="59">
        <f>H77*(1-'CS8000-P15_Overview'!$B$3)</f>
        <v>0.43104349999999997</v>
      </c>
      <c r="H77" s="59">
        <f>VLOOKUP(LEFT($H$3,2)&amp;$A77,'CS8000-P15_Overview'!$B$46:$W$418,$F$2,FALSE)</f>
        <v>0.50710999999999995</v>
      </c>
      <c r="I77" s="60">
        <f>VLOOKUP(LEFT($I$3,2)&amp;$A77,'CS8000-P15_Overview'!$B$46:$W$418,$I$2,FALSE)</f>
        <v>1.5595000000000001</v>
      </c>
      <c r="J77" s="60">
        <f>K77*(1-'CS8000-P15_Overview'!$B$3)</f>
        <v>2.3860350000000001</v>
      </c>
      <c r="K77" s="60">
        <f>VLOOKUP(LEFT($K$3,2)&amp;$A77,'CS8000-P15_Overview'!$B$46:$W$418,$I$2,FALSE)</f>
        <v>2.8071000000000002</v>
      </c>
      <c r="L77" s="61">
        <f>VLOOKUP(LEFT($L$3,2)&amp;$A77,'CS8000-P15_Overview'!$B$46:$W$418,$L$2,FALSE)</f>
        <v>2.8071999999999999</v>
      </c>
      <c r="M77" s="61">
        <f>N77*(1-'CS8000-P15_Overview'!$B$3)</f>
        <v>4.2950160000000004</v>
      </c>
      <c r="N77" s="61">
        <f>VLOOKUP(LEFT($N$3,2)&amp;$A77,'CS8000-P15_Overview'!$B$46:$W$418,$L$2,FALSE)</f>
        <v>5.0529600000000006</v>
      </c>
      <c r="O77" s="62">
        <f>VLOOKUP(LEFT($O$3,2)&amp;$A77,'CS8000-P15_Overview'!$B$46:$W$418,$O$2,FALSE)</f>
        <v>3.0697000000000001</v>
      </c>
      <c r="P77" s="62">
        <f>Q77*(1-'CS8000-P15_Overview'!$B$3)</f>
        <v>4.9575655000000003</v>
      </c>
      <c r="Q77" s="62">
        <f>VLOOKUP(LEFT($Q$3,2)&amp;$A77,'CS8000-P15_Overview'!$B$46:$W$418,$O$2,FALSE)</f>
        <v>5.8324300000000004</v>
      </c>
      <c r="R77" s="63">
        <f>VLOOKUP(LEFT($R$3,2)&amp;$A77,'CS8000-P15_Overview'!$B$46:$W$418,$R$2,FALSE)</f>
        <v>3.0697000000000001</v>
      </c>
      <c r="S77" s="63">
        <f>T77*(1-'CS8000-P15_Overview'!$B$3)</f>
        <v>4.9575655000000003</v>
      </c>
      <c r="T77" s="63">
        <f>VLOOKUP(LEFT($T$3,2)&amp;$A77,'CS8000-P15_Overview'!$B$46:$W$418,$R$2,FALSE)</f>
        <v>5.8324300000000004</v>
      </c>
      <c r="U77" s="59">
        <f>VLOOKUP(LEFT($U$3,2)&amp;$A77,'CS8000-P15_Overview'!$B$46:$W$418,$U$2,FALSE)</f>
        <v>4.2508999999999997</v>
      </c>
      <c r="V77" s="59">
        <f>W77*(1-'CS8000-P15_Overview'!$B$3)</f>
        <v>7.2265299999999995</v>
      </c>
      <c r="W77" s="44">
        <f>VLOOKUP(LEFT($W$3,2)&amp;$A77,'CS8000-P15_Overview'!$B$46:$W$418,$U$2,FALSE)</f>
        <v>8.5017999999999994</v>
      </c>
      <c r="X77" s="33" t="s">
        <v>905</v>
      </c>
      <c r="Y77" s="57">
        <f>VLOOKUP(LEFT($Y$3,2)&amp;$A77,'CS8000-P15_Overview'!$B$46:$W$418,$Y$2,FALSE)</f>
        <v>4.3903999999999996</v>
      </c>
      <c r="Z77" s="58">
        <f>AA77*(1-'CS8000-P15_Overview'!$B$3)</f>
        <v>6.3441279999999995</v>
      </c>
      <c r="AA77" s="58">
        <f>VLOOKUP(LEFT($AA$3,2)&amp;$A77,'CS8000-P15_Overview'!$B$46:$W$418,$Y$2,FALSE)</f>
        <v>7.4636799999999992</v>
      </c>
      <c r="AB77" s="59">
        <f>VLOOKUP(LEFT($AB$3,2)&amp;$A77,'CS8000-P15_Overview'!$B$46:$W$418,$AB$2,FALSE)</f>
        <v>4.3903999999999996</v>
      </c>
      <c r="AC77" s="59">
        <f>AD77*(1-'CS8000-P15_Overview'!$B$3)</f>
        <v>6.3441279999999995</v>
      </c>
      <c r="AD77" s="59">
        <f>VLOOKUP(LEFT($AD$3,2)&amp;$A77,'CS8000-P15_Overview'!$B$46:$W$418,$AB$2,FALSE)</f>
        <v>7.4636799999999992</v>
      </c>
      <c r="AE77" s="60">
        <f>VLOOKUP(LEFT($AE$3,2)&amp;$A77,'CS8000-P15_Overview'!$B$46:$W$418,$AE$2,FALSE)</f>
        <v>5.6516000000000002</v>
      </c>
      <c r="AF77" s="60">
        <f>AG77*(1-'CS8000-P15_Overview'!$B$3)</f>
        <v>8.6469479999999983</v>
      </c>
      <c r="AG77" s="60">
        <f>VLOOKUP(LEFT($AG$3,2)&amp;$A77,'CS8000-P15_Overview'!$B$46:$W$418,$AE$2,FALSE)</f>
        <v>10.172879999999999</v>
      </c>
      <c r="AH77" s="61">
        <f>VLOOKUP(LEFT($AH$3,2)&amp;$A77,'CS8000-P15_Overview'!$B$46:$W$418,$AH$2,FALSE)</f>
        <v>6.8993000000000002</v>
      </c>
      <c r="AI77" s="61">
        <f>AJ77*(1-'CS8000-P15_Overview'!$B$3)</f>
        <v>10.555928999999999</v>
      </c>
      <c r="AJ77" s="61">
        <f>VLOOKUP(LEFT($AJ$3,2)&amp;$A77,'CS8000-P15_Overview'!$B$46:$W$418,$AH$2,FALSE)</f>
        <v>12.41874</v>
      </c>
      <c r="AK77" s="62">
        <f>VLOOKUP(LEFT($AK$3,2)&amp;$A77,'CS8000-P15_Overview'!$B$46:$W$418,$AK$2,FALSE)</f>
        <v>7.1618000000000004</v>
      </c>
      <c r="AL77" s="62">
        <f>AM77*(1-'CS8000-P15_Overview'!$B$3)</f>
        <v>11.566307</v>
      </c>
      <c r="AM77" s="62">
        <f>VLOOKUP(LEFT($AM$3,2)&amp;$A77,'CS8000-P15_Overview'!$B$46:$W$418,$AK$2,FALSE)</f>
        <v>13.607420000000001</v>
      </c>
      <c r="AN77" s="63">
        <f>VLOOKUP(LEFT($AN$3,2)&amp;$A77,'CS8000-P15_Overview'!$B$46:$W$418,$AN$2,FALSE)</f>
        <v>7.1618000000000004</v>
      </c>
      <c r="AO77" s="63">
        <f>AP77*(1-'CS8000-P15_Overview'!$B$3)</f>
        <v>11.566307</v>
      </c>
      <c r="AP77" s="63">
        <f>VLOOKUP(LEFT($AP$3,2)&amp;$A77,'CS8000-P15_Overview'!$B$46:$W$418,$AN$2,FALSE)</f>
        <v>13.607420000000001</v>
      </c>
      <c r="AQ77" s="59">
        <f>VLOOKUP(LEFT($AQ$3,2)&amp;$A77,'CS8000-P15_Overview'!$B$46:$W$418,$AQ$2,FALSE)</f>
        <v>8.343</v>
      </c>
      <c r="AR77" s="59">
        <f>AS77*(1-'CS8000-P15_Overview'!$B$3)</f>
        <v>14.1831</v>
      </c>
      <c r="AS77" s="44">
        <f>VLOOKUP(LEFT($AS$3,2)&amp;$A77,'CS8000-P15_Overview'!$B$46:$W$418,$AQ$2,FALSE)</f>
        <v>16.686</v>
      </c>
      <c r="AU77" s="203">
        <f t="shared" si="100"/>
        <v>59.843999999999994</v>
      </c>
      <c r="AV77" s="211">
        <f t="shared" si="101"/>
        <v>86.474580000000003</v>
      </c>
      <c r="AW77" s="211">
        <f t="shared" si="102"/>
        <v>101.73479999999998</v>
      </c>
      <c r="AX77" s="212">
        <f t="shared" si="102"/>
        <v>59.843999999999994</v>
      </c>
      <c r="AY77" s="212">
        <f t="shared" si="102"/>
        <v>86.474580000000003</v>
      </c>
      <c r="AZ77" s="212">
        <f t="shared" si="102"/>
        <v>101.73479999999998</v>
      </c>
      <c r="BA77" s="213">
        <f t="shared" si="103"/>
        <v>105.24719999999999</v>
      </c>
      <c r="BB77" s="213">
        <f t="shared" si="104"/>
        <v>161.02821599999999</v>
      </c>
      <c r="BC77" s="213">
        <f t="shared" si="105"/>
        <v>189.44495999999998</v>
      </c>
      <c r="BD77" s="214">
        <f t="shared" si="106"/>
        <v>150.1644</v>
      </c>
      <c r="BE77" s="214">
        <f t="shared" si="107"/>
        <v>229.751532</v>
      </c>
      <c r="BF77" s="214">
        <f t="shared" si="108"/>
        <v>270.29592000000002</v>
      </c>
      <c r="BG77" s="215">
        <f t="shared" si="109"/>
        <v>159.61439999999999</v>
      </c>
      <c r="BH77" s="215">
        <f t="shared" si="110"/>
        <v>257.77725599999997</v>
      </c>
      <c r="BI77" s="215">
        <f t="shared" si="111"/>
        <v>303.26736</v>
      </c>
      <c r="BJ77" s="216">
        <f t="shared" si="112"/>
        <v>159.61439999999999</v>
      </c>
      <c r="BK77" s="216">
        <f t="shared" si="113"/>
        <v>257.77725599999997</v>
      </c>
      <c r="BL77" s="216">
        <f t="shared" si="114"/>
        <v>303.26736</v>
      </c>
      <c r="BM77" s="212">
        <f t="shared" si="115"/>
        <v>202.13759999999999</v>
      </c>
      <c r="BN77" s="212">
        <f t="shared" si="116"/>
        <v>343.63391999999999</v>
      </c>
      <c r="BO77" s="202">
        <f t="shared" si="117"/>
        <v>404.27519999999998</v>
      </c>
      <c r="BQ77" s="274"/>
      <c r="BR77" s="275"/>
      <c r="BS77" s="276"/>
      <c r="BT77" s="282"/>
      <c r="BU77" s="282"/>
      <c r="BV77" s="282"/>
      <c r="BW77" s="284"/>
      <c r="BX77" s="284"/>
      <c r="BY77" s="285" t="str">
        <f>IF(ISNA(VLOOKUP($A77,Old_List_Price!$A$4:$BO$289,BY$2,FALSE)),"",VLOOKUP($A77,Old_List_Price!$A$4:$BO$289,BY$2,FALSE))</f>
        <v/>
      </c>
      <c r="BZ77" s="285" t="str">
        <f>IF(ISNA(VLOOKUP($A77,Old_List_Price!$A$4:$BO$289,BZ$2,FALSE)),"",VLOOKUP($A77,Old_List_Price!$A$4:$BO$289,BZ$2,FALSE))</f>
        <v/>
      </c>
      <c r="CA77" s="285" t="str">
        <f>IF(ISNA(VLOOKUP($A77,Old_List_Price!$A$4:$BO$289,CA$2,FALSE)),"",VLOOKUP($A77,Old_List_Price!$A$4:$BO$289,CA$2,FALSE))</f>
        <v/>
      </c>
      <c r="CB77" s="287" t="str">
        <f t="shared" si="128"/>
        <v/>
      </c>
      <c r="CC77" s="287" t="str">
        <f t="shared" si="129"/>
        <v/>
      </c>
      <c r="CD77" s="288" t="str">
        <f>IF(ISNA(VLOOKUP($A77,Old_List_Price!$A$4:$BO$289,CD$2,FALSE)),"",VLOOKUP($A77,Old_List_Price!$A$4:$BO$289,CD$2,FALSE))</f>
        <v/>
      </c>
      <c r="CE77" s="288" t="str">
        <f>IF(ISNA(VLOOKUP($A77,Old_List_Price!$A$4:$BO$289,CE$2,FALSE)),"",VLOOKUP($A77,Old_List_Price!$A$4:$BO$289,CE$2,FALSE))</f>
        <v/>
      </c>
      <c r="CF77" s="288" t="str">
        <f>IF(ISNA(VLOOKUP($A77,Old_List_Price!$A$4:$BO$289,CF$2,FALSE)),"",VLOOKUP($A77,Old_List_Price!$A$4:$BO$289,CF$2,FALSE))</f>
        <v/>
      </c>
      <c r="CG77" s="289" t="str">
        <f t="shared" si="118"/>
        <v/>
      </c>
      <c r="CH77" s="289" t="str">
        <f t="shared" si="119"/>
        <v/>
      </c>
      <c r="CI77" s="291" t="str">
        <f>IF(ISNA(VLOOKUP($A77,Old_List_Price!$A$4:$BO$289,CI$2,FALSE)),"",VLOOKUP($A77,Old_List_Price!$A$4:$BO$289,CI$2,FALSE))</f>
        <v/>
      </c>
      <c r="CJ77" s="291" t="str">
        <f>IF(ISNA(VLOOKUP($A77,Old_List_Price!$A$4:$BO$289,CJ$2,FALSE)),"",VLOOKUP($A77,Old_List_Price!$A$4:$BO$289,CJ$2,FALSE))</f>
        <v/>
      </c>
      <c r="CK77" s="291" t="str">
        <f>IF(ISNA(VLOOKUP($A77,Old_List_Price!$A$4:$BO$289,CK$2,FALSE)),"",VLOOKUP($A77,Old_List_Price!$A$4:$BO$289,CK$2,FALSE))</f>
        <v/>
      </c>
      <c r="CL77" s="292" t="str">
        <f t="shared" si="120"/>
        <v/>
      </c>
      <c r="CM77" s="292" t="str">
        <f t="shared" si="121"/>
        <v/>
      </c>
      <c r="CN77" s="294" t="str">
        <f>IF(ISNA(VLOOKUP($A77,Old_List_Price!$A$4:$BO$289,CN$2,FALSE)),"",VLOOKUP($A77,Old_List_Price!$A$4:$BO$289,CN$2,FALSE))</f>
        <v/>
      </c>
      <c r="CO77" s="294" t="str">
        <f>IF(ISNA(VLOOKUP($A77,Old_List_Price!$A$4:$BO$289,CO$2,FALSE)),"",VLOOKUP($A77,Old_List_Price!$A$4:$BO$289,CO$2,FALSE))</f>
        <v/>
      </c>
      <c r="CP77" s="294" t="str">
        <f>IF(ISNA(VLOOKUP($A77,Old_List_Price!$A$4:$BO$289,CP$2,FALSE)),"",VLOOKUP($A77,Old_List_Price!$A$4:$BO$289,CP$2,FALSE))</f>
        <v/>
      </c>
      <c r="CQ77" s="295" t="str">
        <f t="shared" si="122"/>
        <v/>
      </c>
      <c r="CR77" s="295" t="str">
        <f t="shared" si="123"/>
        <v/>
      </c>
      <c r="CS77" s="297" t="str">
        <f>IF(ISNA(VLOOKUP($A77,Old_List_Price!$A$4:$BO$289,CS$2,FALSE)),"",VLOOKUP($A77,Old_List_Price!$A$4:$BO$289,CS$2,FALSE))</f>
        <v/>
      </c>
      <c r="CT77" s="297" t="str">
        <f>IF(ISNA(VLOOKUP($A77,Old_List_Price!$A$4:$BO$289,CT$2,FALSE)),"",VLOOKUP($A77,Old_List_Price!$A$4:$BO$289,CT$2,FALSE))</f>
        <v/>
      </c>
      <c r="CU77" s="297" t="str">
        <f>IF(ISNA(VLOOKUP($A77,Old_List_Price!$A$4:$BO$289,CU$2,FALSE)),"",VLOOKUP($A77,Old_List_Price!$A$4:$BO$289,CU$2,FALSE))</f>
        <v/>
      </c>
      <c r="CV77" s="298" t="str">
        <f t="shared" si="124"/>
        <v/>
      </c>
      <c r="CW77" s="298" t="str">
        <f t="shared" si="125"/>
        <v/>
      </c>
      <c r="CX77" s="285" t="str">
        <f>IF(ISNA(VLOOKUP($A77,Old_List_Price!$A$4:$BO$289,CX$2,FALSE)),"",VLOOKUP($A77,Old_List_Price!$A$4:$BO$289,CX$2,FALSE))</f>
        <v/>
      </c>
      <c r="CY77" s="285" t="str">
        <f>IF(ISNA(VLOOKUP($A77,Old_List_Price!$A$4:$BO$289,CY$2,FALSE)),"",VLOOKUP($A77,Old_List_Price!$A$4:$BO$289,CY$2,FALSE))</f>
        <v/>
      </c>
      <c r="CZ77" s="285" t="str">
        <f>IF(ISNA(VLOOKUP($A77,Old_List_Price!$A$4:$BO$289,CZ$2,FALSE)),"",VLOOKUP($A77,Old_List_Price!$A$4:$BO$289,CZ$2,FALSE))</f>
        <v/>
      </c>
      <c r="DA77" s="287" t="str">
        <f t="shared" si="126"/>
        <v/>
      </c>
      <c r="DB77" s="333" t="str">
        <f t="shared" si="127"/>
        <v/>
      </c>
    </row>
    <row r="78" spans="1:106">
      <c r="A78" s="37" t="s">
        <v>890</v>
      </c>
      <c r="B78" s="37" t="s">
        <v>889</v>
      </c>
      <c r="C78" s="57">
        <f>VLOOKUP(LEFT($C$3,2)&amp;$A78,'CS8000-P15_Overview'!$B$46:$W$418,$C$2,FALSE)</f>
        <v>41.463999999999999</v>
      </c>
      <c r="D78" s="58">
        <f>E78*(1-'CS8000-P15_Overview'!$B$3)</f>
        <v>59.915479999999995</v>
      </c>
      <c r="E78" s="58">
        <f>VLOOKUP(LEFT($E$3,2)&amp;$A78,'CS8000-P15_Overview'!$B$46:$W$418,$C$2,FALSE)</f>
        <v>70.488799999999998</v>
      </c>
      <c r="F78" s="59">
        <f>VLOOKUP(LEFT($F$3,2)&amp;$A78,'CS8000-P15_Overview'!$B$46:$W$418,$F$2,FALSE)</f>
        <v>41.463999999999999</v>
      </c>
      <c r="G78" s="59">
        <f>H78*(1-'CS8000-P15_Overview'!$B$3)</f>
        <v>59.915479999999995</v>
      </c>
      <c r="H78" s="59">
        <f>VLOOKUP(LEFT($H$3,2)&amp;$A78,'CS8000-P15_Overview'!$B$46:$W$418,$F$2,FALSE)</f>
        <v>70.488799999999998</v>
      </c>
      <c r="I78" s="60">
        <f>VLOOKUP(LEFT($I$3,2)&amp;$A78,'CS8000-P15_Overview'!$B$46:$W$418,$I$2,FALSE)</f>
        <v>67.151899999999998</v>
      </c>
      <c r="J78" s="60">
        <f>K78*(1-'CS8000-P15_Overview'!$B$3)</f>
        <v>102.742407</v>
      </c>
      <c r="K78" s="60">
        <f>VLOOKUP(LEFT($K$3,2)&amp;$A78,'CS8000-P15_Overview'!$B$46:$W$418,$I$2,FALSE)</f>
        <v>120.87342</v>
      </c>
      <c r="L78" s="61">
        <f>VLOOKUP(LEFT($L$3,2)&amp;$A78,'CS8000-P15_Overview'!$B$46:$W$418,$L$2,FALSE)</f>
        <v>89.053200000000004</v>
      </c>
      <c r="M78" s="61">
        <f>N78*(1-'CS8000-P15_Overview'!$B$3)</f>
        <v>136.25139600000003</v>
      </c>
      <c r="N78" s="61">
        <f>VLOOKUP(LEFT($N$3,2)&amp;$A78,'CS8000-P15_Overview'!$B$46:$W$418,$L$2,FALSE)</f>
        <v>160.29576000000003</v>
      </c>
      <c r="O78" s="62">
        <f>VLOOKUP(LEFT($O$3,2)&amp;$A78,'CS8000-P15_Overview'!$B$46:$W$418,$O$2,FALSE)</f>
        <v>92.000299999999996</v>
      </c>
      <c r="P78" s="62">
        <f>Q78*(1-'CS8000-P15_Overview'!$B$3)</f>
        <v>148.58048449999998</v>
      </c>
      <c r="Q78" s="62">
        <f>VLOOKUP(LEFT($Q$3,2)&amp;$A78,'CS8000-P15_Overview'!$B$46:$W$418,$O$2,FALSE)</f>
        <v>174.80056999999999</v>
      </c>
      <c r="R78" s="63">
        <f>VLOOKUP(LEFT($R$3,2)&amp;$A78,'CS8000-P15_Overview'!$B$46:$W$418,$R$2,FALSE)</f>
        <v>92.000299999999996</v>
      </c>
      <c r="S78" s="63">
        <f>T78*(1-'CS8000-P15_Overview'!$B$3)</f>
        <v>148.58048449999998</v>
      </c>
      <c r="T78" s="63">
        <f>VLOOKUP(LEFT($T$3,2)&amp;$A78,'CS8000-P15_Overview'!$B$46:$W$418,$R$2,FALSE)</f>
        <v>174.80056999999999</v>
      </c>
      <c r="U78" s="59">
        <f>VLOOKUP(LEFT($U$3,2)&amp;$A78,'CS8000-P15_Overview'!$B$46:$W$418,$U$2,FALSE)</f>
        <v>105.2623</v>
      </c>
      <c r="V78" s="59">
        <f>W78*(1-'CS8000-P15_Overview'!$B$3)</f>
        <v>178.94591</v>
      </c>
      <c r="W78" s="44">
        <f>VLOOKUP(LEFT($W$3,2)&amp;$A78,'CS8000-P15_Overview'!$B$46:$W$418,$U$2,FALSE)</f>
        <v>210.52459999999999</v>
      </c>
      <c r="X78" s="33" t="s">
        <v>905</v>
      </c>
      <c r="Y78" s="57">
        <f>VLOOKUP(LEFT($Y$3,2)&amp;$A78,'CS8000-P15_Overview'!$B$46:$W$418,$Y$2,FALSE)</f>
        <v>74.909599999999998</v>
      </c>
      <c r="Z78" s="58">
        <f>AA78*(1-'CS8000-P15_Overview'!$B$3)</f>
        <v>108.24437199999998</v>
      </c>
      <c r="AA78" s="58">
        <f>VLOOKUP(LEFT($AA$3,2)&amp;$A78,'CS8000-P15_Overview'!$B$46:$W$418,$Y$2,FALSE)</f>
        <v>127.34631999999999</v>
      </c>
      <c r="AB78" s="59">
        <f>VLOOKUP(LEFT($AB$3,2)&amp;$A78,'CS8000-P15_Overview'!$B$46:$W$418,$AB$2,FALSE)</f>
        <v>74.909599999999998</v>
      </c>
      <c r="AC78" s="59">
        <f>AD78*(1-'CS8000-P15_Overview'!$B$3)</f>
        <v>108.24437199999998</v>
      </c>
      <c r="AD78" s="59">
        <f>VLOOKUP(LEFT($AD$3,2)&amp;$A78,'CS8000-P15_Overview'!$B$46:$W$418,$AB$2,FALSE)</f>
        <v>127.34631999999999</v>
      </c>
      <c r="AE78" s="60">
        <f>VLOOKUP(LEFT($AE$3,2)&amp;$A78,'CS8000-P15_Overview'!$B$46:$W$418,$AE$2,FALSE)</f>
        <v>100.5976</v>
      </c>
      <c r="AF78" s="60">
        <f>AG78*(1-'CS8000-P15_Overview'!$B$3)</f>
        <v>153.91432800000001</v>
      </c>
      <c r="AG78" s="60">
        <f>VLOOKUP(LEFT($AG$3,2)&amp;$A78,'CS8000-P15_Overview'!$B$46:$W$418,$AE$2,FALSE)</f>
        <v>181.07568000000001</v>
      </c>
      <c r="AH78" s="61">
        <f>VLOOKUP(LEFT($AH$3,2)&amp;$A78,'CS8000-P15_Overview'!$B$46:$W$418,$AH$2,FALSE)</f>
        <v>122.49890000000001</v>
      </c>
      <c r="AI78" s="61">
        <f>AJ78*(1-'CS8000-P15_Overview'!$B$3)</f>
        <v>187.423317</v>
      </c>
      <c r="AJ78" s="61">
        <f>VLOOKUP(LEFT($AJ$3,2)&amp;$A78,'CS8000-P15_Overview'!$B$46:$W$418,$AH$2,FALSE)</f>
        <v>220.49802</v>
      </c>
      <c r="AK78" s="62">
        <f>VLOOKUP(LEFT($AK$3,2)&amp;$A78,'CS8000-P15_Overview'!$B$46:$W$418,$AK$2,FALSE)</f>
        <v>125.446</v>
      </c>
      <c r="AL78" s="62">
        <f>AM78*(1-'CS8000-P15_Overview'!$B$3)</f>
        <v>202.59528999999998</v>
      </c>
      <c r="AM78" s="62">
        <f>VLOOKUP(LEFT($AM$3,2)&amp;$A78,'CS8000-P15_Overview'!$B$46:$W$418,$AK$2,FALSE)</f>
        <v>238.34739999999999</v>
      </c>
      <c r="AN78" s="63">
        <f>VLOOKUP(LEFT($AN$3,2)&amp;$A78,'CS8000-P15_Overview'!$B$46:$W$418,$AN$2,FALSE)</f>
        <v>125.446</v>
      </c>
      <c r="AO78" s="63">
        <f>AP78*(1-'CS8000-P15_Overview'!$B$3)</f>
        <v>202.59528999999998</v>
      </c>
      <c r="AP78" s="63">
        <f>VLOOKUP(LEFT($AP$3,2)&amp;$A78,'CS8000-P15_Overview'!$B$46:$W$418,$AN$2,FALSE)</f>
        <v>238.34739999999999</v>
      </c>
      <c r="AQ78" s="59">
        <f>VLOOKUP(LEFT($AQ$3,2)&amp;$A78,'CS8000-P15_Overview'!$B$46:$W$418,$AQ$2,FALSE)</f>
        <v>138.708</v>
      </c>
      <c r="AR78" s="59">
        <f>AS78*(1-'CS8000-P15_Overview'!$B$3)</f>
        <v>235.80359999999999</v>
      </c>
      <c r="AS78" s="44">
        <f>VLOOKUP(LEFT($AS$3,2)&amp;$A78,'CS8000-P15_Overview'!$B$46:$W$418,$AQ$2,FALSE)</f>
        <v>277.416</v>
      </c>
      <c r="AU78" s="203">
        <f t="shared" si="100"/>
        <v>1894.0511999999999</v>
      </c>
      <c r="AV78" s="211">
        <f t="shared" si="101"/>
        <v>2736.9039839999996</v>
      </c>
      <c r="AW78" s="211">
        <f t="shared" si="102"/>
        <v>3219.8870399999996</v>
      </c>
      <c r="AX78" s="212">
        <f t="shared" si="102"/>
        <v>1894.0511999999999</v>
      </c>
      <c r="AY78" s="212">
        <f t="shared" si="102"/>
        <v>2736.9039839999996</v>
      </c>
      <c r="AZ78" s="212">
        <f t="shared" si="102"/>
        <v>3219.8870399999996</v>
      </c>
      <c r="BA78" s="213">
        <f t="shared" si="103"/>
        <v>2818.8167999999996</v>
      </c>
      <c r="BB78" s="213">
        <f t="shared" si="104"/>
        <v>4312.7897039999998</v>
      </c>
      <c r="BC78" s="213">
        <f t="shared" si="105"/>
        <v>5073.8702400000002</v>
      </c>
      <c r="BD78" s="214">
        <f t="shared" si="106"/>
        <v>3607.2636000000002</v>
      </c>
      <c r="BE78" s="214">
        <f t="shared" si="107"/>
        <v>5519.1133080000009</v>
      </c>
      <c r="BF78" s="214">
        <f t="shared" si="108"/>
        <v>6493.0744800000011</v>
      </c>
      <c r="BG78" s="215">
        <f t="shared" si="109"/>
        <v>3713.3591999999999</v>
      </c>
      <c r="BH78" s="215">
        <f t="shared" si="110"/>
        <v>5997.0751079999991</v>
      </c>
      <c r="BI78" s="215">
        <f t="shared" si="111"/>
        <v>7055.3824800000002</v>
      </c>
      <c r="BJ78" s="216">
        <f t="shared" si="112"/>
        <v>3713.3591999999999</v>
      </c>
      <c r="BK78" s="216">
        <f t="shared" si="113"/>
        <v>5997.0751079999991</v>
      </c>
      <c r="BL78" s="216">
        <f t="shared" si="114"/>
        <v>7055.3824800000002</v>
      </c>
      <c r="BM78" s="212">
        <f t="shared" si="115"/>
        <v>4190.7911999999997</v>
      </c>
      <c r="BN78" s="212">
        <f t="shared" si="116"/>
        <v>7124.3450400000002</v>
      </c>
      <c r="BO78" s="202">
        <f t="shared" si="117"/>
        <v>8381.5823999999993</v>
      </c>
      <c r="BQ78" s="274"/>
      <c r="BR78" s="275"/>
      <c r="BS78" s="276"/>
      <c r="BT78" s="282"/>
      <c r="BU78" s="282"/>
      <c r="BV78" s="282"/>
      <c r="BW78" s="284"/>
      <c r="BX78" s="284"/>
      <c r="BY78" s="285" t="str">
        <f>IF(ISNA(VLOOKUP($A78,Old_List_Price!$A$4:$BO$289,BY$2,FALSE)),"",VLOOKUP($A78,Old_List_Price!$A$4:$BO$289,BY$2,FALSE))</f>
        <v/>
      </c>
      <c r="BZ78" s="285" t="str">
        <f>IF(ISNA(VLOOKUP($A78,Old_List_Price!$A$4:$BO$289,BZ$2,FALSE)),"",VLOOKUP($A78,Old_List_Price!$A$4:$BO$289,BZ$2,FALSE))</f>
        <v/>
      </c>
      <c r="CA78" s="285" t="str">
        <f>IF(ISNA(VLOOKUP($A78,Old_List_Price!$A$4:$BO$289,CA$2,FALSE)),"",VLOOKUP($A78,Old_List_Price!$A$4:$BO$289,CA$2,FALSE))</f>
        <v/>
      </c>
      <c r="CB78" s="287" t="str">
        <f t="shared" si="128"/>
        <v/>
      </c>
      <c r="CC78" s="287" t="str">
        <f t="shared" si="129"/>
        <v/>
      </c>
      <c r="CD78" s="288" t="str">
        <f>IF(ISNA(VLOOKUP($A78,Old_List_Price!$A$4:$BO$289,CD$2,FALSE)),"",VLOOKUP($A78,Old_List_Price!$A$4:$BO$289,CD$2,FALSE))</f>
        <v/>
      </c>
      <c r="CE78" s="288" t="str">
        <f>IF(ISNA(VLOOKUP($A78,Old_List_Price!$A$4:$BO$289,CE$2,FALSE)),"",VLOOKUP($A78,Old_List_Price!$A$4:$BO$289,CE$2,FALSE))</f>
        <v/>
      </c>
      <c r="CF78" s="288" t="str">
        <f>IF(ISNA(VLOOKUP($A78,Old_List_Price!$A$4:$BO$289,CF$2,FALSE)),"",VLOOKUP($A78,Old_List_Price!$A$4:$BO$289,CF$2,FALSE))</f>
        <v/>
      </c>
      <c r="CG78" s="289" t="str">
        <f t="shared" si="118"/>
        <v/>
      </c>
      <c r="CH78" s="289" t="str">
        <f t="shared" si="119"/>
        <v/>
      </c>
      <c r="CI78" s="291" t="str">
        <f>IF(ISNA(VLOOKUP($A78,Old_List_Price!$A$4:$BO$289,CI$2,FALSE)),"",VLOOKUP($A78,Old_List_Price!$A$4:$BO$289,CI$2,FALSE))</f>
        <v/>
      </c>
      <c r="CJ78" s="291" t="str">
        <f>IF(ISNA(VLOOKUP($A78,Old_List_Price!$A$4:$BO$289,CJ$2,FALSE)),"",VLOOKUP($A78,Old_List_Price!$A$4:$BO$289,CJ$2,FALSE))</f>
        <v/>
      </c>
      <c r="CK78" s="291" t="str">
        <f>IF(ISNA(VLOOKUP($A78,Old_List_Price!$A$4:$BO$289,CK$2,FALSE)),"",VLOOKUP($A78,Old_List_Price!$A$4:$BO$289,CK$2,FALSE))</f>
        <v/>
      </c>
      <c r="CL78" s="292" t="str">
        <f t="shared" si="120"/>
        <v/>
      </c>
      <c r="CM78" s="292" t="str">
        <f t="shared" si="121"/>
        <v/>
      </c>
      <c r="CN78" s="294" t="str">
        <f>IF(ISNA(VLOOKUP($A78,Old_List_Price!$A$4:$BO$289,CN$2,FALSE)),"",VLOOKUP($A78,Old_List_Price!$A$4:$BO$289,CN$2,FALSE))</f>
        <v/>
      </c>
      <c r="CO78" s="294" t="str">
        <f>IF(ISNA(VLOOKUP($A78,Old_List_Price!$A$4:$BO$289,CO$2,FALSE)),"",VLOOKUP($A78,Old_List_Price!$A$4:$BO$289,CO$2,FALSE))</f>
        <v/>
      </c>
      <c r="CP78" s="294" t="str">
        <f>IF(ISNA(VLOOKUP($A78,Old_List_Price!$A$4:$BO$289,CP$2,FALSE)),"",VLOOKUP($A78,Old_List_Price!$A$4:$BO$289,CP$2,FALSE))</f>
        <v/>
      </c>
      <c r="CQ78" s="295" t="str">
        <f t="shared" si="122"/>
        <v/>
      </c>
      <c r="CR78" s="295" t="str">
        <f t="shared" si="123"/>
        <v/>
      </c>
      <c r="CS78" s="297" t="str">
        <f>IF(ISNA(VLOOKUP($A78,Old_List_Price!$A$4:$BO$289,CS$2,FALSE)),"",VLOOKUP($A78,Old_List_Price!$A$4:$BO$289,CS$2,FALSE))</f>
        <v/>
      </c>
      <c r="CT78" s="297" t="str">
        <f>IF(ISNA(VLOOKUP($A78,Old_List_Price!$A$4:$BO$289,CT$2,FALSE)),"",VLOOKUP($A78,Old_List_Price!$A$4:$BO$289,CT$2,FALSE))</f>
        <v/>
      </c>
      <c r="CU78" s="297" t="str">
        <f>IF(ISNA(VLOOKUP($A78,Old_List_Price!$A$4:$BO$289,CU$2,FALSE)),"",VLOOKUP($A78,Old_List_Price!$A$4:$BO$289,CU$2,FALSE))</f>
        <v/>
      </c>
      <c r="CV78" s="298" t="str">
        <f t="shared" si="124"/>
        <v/>
      </c>
      <c r="CW78" s="298" t="str">
        <f t="shared" si="125"/>
        <v/>
      </c>
      <c r="CX78" s="285" t="str">
        <f>IF(ISNA(VLOOKUP($A78,Old_List_Price!$A$4:$BO$289,CX$2,FALSE)),"",VLOOKUP($A78,Old_List_Price!$A$4:$BO$289,CX$2,FALSE))</f>
        <v/>
      </c>
      <c r="CY78" s="285" t="str">
        <f>IF(ISNA(VLOOKUP($A78,Old_List_Price!$A$4:$BO$289,CY$2,FALSE)),"",VLOOKUP($A78,Old_List_Price!$A$4:$BO$289,CY$2,FALSE))</f>
        <v/>
      </c>
      <c r="CZ78" s="285" t="str">
        <f>IF(ISNA(VLOOKUP($A78,Old_List_Price!$A$4:$BO$289,CZ$2,FALSE)),"",VLOOKUP($A78,Old_List_Price!$A$4:$BO$289,CZ$2,FALSE))</f>
        <v/>
      </c>
      <c r="DA78" s="287" t="str">
        <f t="shared" si="126"/>
        <v/>
      </c>
      <c r="DB78" s="333" t="str">
        <f t="shared" si="127"/>
        <v/>
      </c>
    </row>
    <row r="79" spans="1:106">
      <c r="A79" s="37" t="s">
        <v>888</v>
      </c>
      <c r="B79" s="37" t="s">
        <v>887</v>
      </c>
      <c r="C79" s="57">
        <f>VLOOKUP(LEFT($C$3,2)&amp;$A79,'CS8000-P15_Overview'!$B$46:$W$418,$C$2,FALSE)</f>
        <v>41.463999999999999</v>
      </c>
      <c r="D79" s="58">
        <f>E79*(1-'CS8000-P15_Overview'!$B$3)</f>
        <v>59.915479999999995</v>
      </c>
      <c r="E79" s="58">
        <f>VLOOKUP(LEFT($E$3,2)&amp;$A79,'CS8000-P15_Overview'!$B$46:$W$418,$C$2,FALSE)</f>
        <v>70.488799999999998</v>
      </c>
      <c r="F79" s="59">
        <f>VLOOKUP(LEFT($F$3,2)&amp;$A79,'CS8000-P15_Overview'!$B$46:$W$418,$F$2,FALSE)</f>
        <v>41.463999999999999</v>
      </c>
      <c r="G79" s="59">
        <f>H79*(1-'CS8000-P15_Overview'!$B$3)</f>
        <v>59.915479999999995</v>
      </c>
      <c r="H79" s="59">
        <f>VLOOKUP(LEFT($H$3,2)&amp;$A79,'CS8000-P15_Overview'!$B$46:$W$418,$F$2,FALSE)</f>
        <v>70.488799999999998</v>
      </c>
      <c r="I79" s="60">
        <f>VLOOKUP(LEFT($I$3,2)&amp;$A79,'CS8000-P15_Overview'!$B$46:$W$418,$I$2,FALSE)</f>
        <v>67.151899999999998</v>
      </c>
      <c r="J79" s="60">
        <f>K79*(1-'CS8000-P15_Overview'!$B$3)</f>
        <v>102.742407</v>
      </c>
      <c r="K79" s="60">
        <f>VLOOKUP(LEFT($K$3,2)&amp;$A79,'CS8000-P15_Overview'!$B$46:$W$418,$I$2,FALSE)</f>
        <v>120.87342</v>
      </c>
      <c r="L79" s="61">
        <f>VLOOKUP(LEFT($L$3,2)&amp;$A79,'CS8000-P15_Overview'!$B$46:$W$418,$L$2,FALSE)</f>
        <v>89.053200000000004</v>
      </c>
      <c r="M79" s="61">
        <f>N79*(1-'CS8000-P15_Overview'!$B$3)</f>
        <v>136.25139600000003</v>
      </c>
      <c r="N79" s="61">
        <f>VLOOKUP(LEFT($N$3,2)&amp;$A79,'CS8000-P15_Overview'!$B$46:$W$418,$L$2,FALSE)</f>
        <v>160.29576000000003</v>
      </c>
      <c r="O79" s="62">
        <f>VLOOKUP(LEFT($O$3,2)&amp;$A79,'CS8000-P15_Overview'!$B$46:$W$418,$O$2,FALSE)</f>
        <v>92.000299999999996</v>
      </c>
      <c r="P79" s="62">
        <f>Q79*(1-'CS8000-P15_Overview'!$B$3)</f>
        <v>148.58048449999998</v>
      </c>
      <c r="Q79" s="62">
        <f>VLOOKUP(LEFT($Q$3,2)&amp;$A79,'CS8000-P15_Overview'!$B$46:$W$418,$O$2,FALSE)</f>
        <v>174.80056999999999</v>
      </c>
      <c r="R79" s="63">
        <f>VLOOKUP(LEFT($R$3,2)&amp;$A79,'CS8000-P15_Overview'!$B$46:$W$418,$R$2,FALSE)</f>
        <v>92.000299999999996</v>
      </c>
      <c r="S79" s="63">
        <f>T79*(1-'CS8000-P15_Overview'!$B$3)</f>
        <v>148.58048449999998</v>
      </c>
      <c r="T79" s="63">
        <f>VLOOKUP(LEFT($T$3,2)&amp;$A79,'CS8000-P15_Overview'!$B$46:$W$418,$R$2,FALSE)</f>
        <v>174.80056999999999</v>
      </c>
      <c r="U79" s="59">
        <f>VLOOKUP(LEFT($U$3,2)&amp;$A79,'CS8000-P15_Overview'!$B$46:$W$418,$U$2,FALSE)</f>
        <v>105.2623</v>
      </c>
      <c r="V79" s="59">
        <f>W79*(1-'CS8000-P15_Overview'!$B$3)</f>
        <v>178.94591</v>
      </c>
      <c r="W79" s="44">
        <f>VLOOKUP(LEFT($W$3,2)&amp;$A79,'CS8000-P15_Overview'!$B$46:$W$418,$U$2,FALSE)</f>
        <v>210.52459999999999</v>
      </c>
      <c r="X79" s="33" t="s">
        <v>905</v>
      </c>
      <c r="Y79" s="57">
        <f>VLOOKUP(LEFT($Y$3,2)&amp;$A79,'CS8000-P15_Overview'!$B$46:$W$418,$Y$2,FALSE)</f>
        <v>74.909599999999998</v>
      </c>
      <c r="Z79" s="58">
        <f>AA79*(1-'CS8000-P15_Overview'!$B$3)</f>
        <v>108.24437199999998</v>
      </c>
      <c r="AA79" s="58">
        <f>VLOOKUP(LEFT($AA$3,2)&amp;$A79,'CS8000-P15_Overview'!$B$46:$W$418,$Y$2,FALSE)</f>
        <v>127.34631999999999</v>
      </c>
      <c r="AB79" s="59">
        <f>VLOOKUP(LEFT($AB$3,2)&amp;$A79,'CS8000-P15_Overview'!$B$46:$W$418,$AB$2,FALSE)</f>
        <v>74.909599999999998</v>
      </c>
      <c r="AC79" s="59">
        <f>AD79*(1-'CS8000-P15_Overview'!$B$3)</f>
        <v>108.24437199999998</v>
      </c>
      <c r="AD79" s="59">
        <f>VLOOKUP(LEFT($AD$3,2)&amp;$A79,'CS8000-P15_Overview'!$B$46:$W$418,$AB$2,FALSE)</f>
        <v>127.34631999999999</v>
      </c>
      <c r="AE79" s="60">
        <f>VLOOKUP(LEFT($AE$3,2)&amp;$A79,'CS8000-P15_Overview'!$B$46:$W$418,$AE$2,FALSE)</f>
        <v>100.5976</v>
      </c>
      <c r="AF79" s="60">
        <f>AG79*(1-'CS8000-P15_Overview'!$B$3)</f>
        <v>153.91432800000001</v>
      </c>
      <c r="AG79" s="60">
        <f>VLOOKUP(LEFT($AG$3,2)&amp;$A79,'CS8000-P15_Overview'!$B$46:$W$418,$AE$2,FALSE)</f>
        <v>181.07568000000001</v>
      </c>
      <c r="AH79" s="61">
        <f>VLOOKUP(LEFT($AH$3,2)&amp;$A79,'CS8000-P15_Overview'!$B$46:$W$418,$AH$2,FALSE)</f>
        <v>122.49890000000001</v>
      </c>
      <c r="AI79" s="61">
        <f>AJ79*(1-'CS8000-P15_Overview'!$B$3)</f>
        <v>187.423317</v>
      </c>
      <c r="AJ79" s="61">
        <f>VLOOKUP(LEFT($AJ$3,2)&amp;$A79,'CS8000-P15_Overview'!$B$46:$W$418,$AH$2,FALSE)</f>
        <v>220.49802</v>
      </c>
      <c r="AK79" s="62">
        <f>VLOOKUP(LEFT($AK$3,2)&amp;$A79,'CS8000-P15_Overview'!$B$46:$W$418,$AK$2,FALSE)</f>
        <v>125.446</v>
      </c>
      <c r="AL79" s="62">
        <f>AM79*(1-'CS8000-P15_Overview'!$B$3)</f>
        <v>202.59528999999998</v>
      </c>
      <c r="AM79" s="62">
        <f>VLOOKUP(LEFT($AM$3,2)&amp;$A79,'CS8000-P15_Overview'!$B$46:$W$418,$AK$2,FALSE)</f>
        <v>238.34739999999999</v>
      </c>
      <c r="AN79" s="63">
        <f>VLOOKUP(LEFT($AN$3,2)&amp;$A79,'CS8000-P15_Overview'!$B$46:$W$418,$AN$2,FALSE)</f>
        <v>125.446</v>
      </c>
      <c r="AO79" s="63">
        <f>AP79*(1-'CS8000-P15_Overview'!$B$3)</f>
        <v>202.59528999999998</v>
      </c>
      <c r="AP79" s="63">
        <f>VLOOKUP(LEFT($AP$3,2)&amp;$A79,'CS8000-P15_Overview'!$B$46:$W$418,$AN$2,FALSE)</f>
        <v>238.34739999999999</v>
      </c>
      <c r="AQ79" s="59">
        <f>VLOOKUP(LEFT($AQ$3,2)&amp;$A79,'CS8000-P15_Overview'!$B$46:$W$418,$AQ$2,FALSE)</f>
        <v>138.708</v>
      </c>
      <c r="AR79" s="59">
        <f>AS79*(1-'CS8000-P15_Overview'!$B$3)</f>
        <v>235.80359999999999</v>
      </c>
      <c r="AS79" s="44">
        <f>VLOOKUP(LEFT($AS$3,2)&amp;$A79,'CS8000-P15_Overview'!$B$46:$W$418,$AQ$2,FALSE)</f>
        <v>277.416</v>
      </c>
      <c r="AU79" s="203">
        <f t="shared" si="100"/>
        <v>1894.0511999999999</v>
      </c>
      <c r="AV79" s="211">
        <f t="shared" si="101"/>
        <v>2736.9039839999996</v>
      </c>
      <c r="AW79" s="211">
        <f t="shared" si="102"/>
        <v>3219.8870399999996</v>
      </c>
      <c r="AX79" s="212">
        <f t="shared" si="102"/>
        <v>1894.0511999999999</v>
      </c>
      <c r="AY79" s="212">
        <f t="shared" si="102"/>
        <v>2736.9039839999996</v>
      </c>
      <c r="AZ79" s="212">
        <f t="shared" si="102"/>
        <v>3219.8870399999996</v>
      </c>
      <c r="BA79" s="213">
        <f t="shared" si="103"/>
        <v>2818.8167999999996</v>
      </c>
      <c r="BB79" s="213">
        <f t="shared" si="104"/>
        <v>4312.7897039999998</v>
      </c>
      <c r="BC79" s="213">
        <f t="shared" si="105"/>
        <v>5073.8702400000002</v>
      </c>
      <c r="BD79" s="214">
        <f t="shared" si="106"/>
        <v>3607.2636000000002</v>
      </c>
      <c r="BE79" s="214">
        <f t="shared" si="107"/>
        <v>5519.1133080000009</v>
      </c>
      <c r="BF79" s="214">
        <f t="shared" si="108"/>
        <v>6493.0744800000011</v>
      </c>
      <c r="BG79" s="215">
        <f t="shared" si="109"/>
        <v>3713.3591999999999</v>
      </c>
      <c r="BH79" s="215">
        <f t="shared" si="110"/>
        <v>5997.0751079999991</v>
      </c>
      <c r="BI79" s="215">
        <f t="shared" si="111"/>
        <v>7055.3824800000002</v>
      </c>
      <c r="BJ79" s="216">
        <f t="shared" si="112"/>
        <v>3713.3591999999999</v>
      </c>
      <c r="BK79" s="216">
        <f t="shared" si="113"/>
        <v>5997.0751079999991</v>
      </c>
      <c r="BL79" s="216">
        <f t="shared" si="114"/>
        <v>7055.3824800000002</v>
      </c>
      <c r="BM79" s="212">
        <f t="shared" si="115"/>
        <v>4190.7911999999997</v>
      </c>
      <c r="BN79" s="212">
        <f t="shared" si="116"/>
        <v>7124.3450400000002</v>
      </c>
      <c r="BO79" s="202">
        <f t="shared" si="117"/>
        <v>8381.5823999999993</v>
      </c>
      <c r="BQ79" s="274"/>
      <c r="BR79" s="275"/>
      <c r="BS79" s="276"/>
      <c r="BT79" s="282"/>
      <c r="BU79" s="282"/>
      <c r="BV79" s="282"/>
      <c r="BW79" s="284"/>
      <c r="BX79" s="284"/>
      <c r="BY79" s="285" t="str">
        <f>IF(ISNA(VLOOKUP($A79,Old_List_Price!$A$4:$BO$289,BY$2,FALSE)),"",VLOOKUP($A79,Old_List_Price!$A$4:$BO$289,BY$2,FALSE))</f>
        <v/>
      </c>
      <c r="BZ79" s="285" t="str">
        <f>IF(ISNA(VLOOKUP($A79,Old_List_Price!$A$4:$BO$289,BZ$2,FALSE)),"",VLOOKUP($A79,Old_List_Price!$A$4:$BO$289,BZ$2,FALSE))</f>
        <v/>
      </c>
      <c r="CA79" s="285" t="str">
        <f>IF(ISNA(VLOOKUP($A79,Old_List_Price!$A$4:$BO$289,CA$2,FALSE)),"",VLOOKUP($A79,Old_List_Price!$A$4:$BO$289,CA$2,FALSE))</f>
        <v/>
      </c>
      <c r="CB79" s="287" t="str">
        <f t="shared" si="128"/>
        <v/>
      </c>
      <c r="CC79" s="287" t="str">
        <f t="shared" si="129"/>
        <v/>
      </c>
      <c r="CD79" s="288" t="str">
        <f>IF(ISNA(VLOOKUP($A79,Old_List_Price!$A$4:$BO$289,CD$2,FALSE)),"",VLOOKUP($A79,Old_List_Price!$A$4:$BO$289,CD$2,FALSE))</f>
        <v/>
      </c>
      <c r="CE79" s="288" t="str">
        <f>IF(ISNA(VLOOKUP($A79,Old_List_Price!$A$4:$BO$289,CE$2,FALSE)),"",VLOOKUP($A79,Old_List_Price!$A$4:$BO$289,CE$2,FALSE))</f>
        <v/>
      </c>
      <c r="CF79" s="288" t="str">
        <f>IF(ISNA(VLOOKUP($A79,Old_List_Price!$A$4:$BO$289,CF$2,FALSE)),"",VLOOKUP($A79,Old_List_Price!$A$4:$BO$289,CF$2,FALSE))</f>
        <v/>
      </c>
      <c r="CG79" s="289" t="str">
        <f t="shared" si="118"/>
        <v/>
      </c>
      <c r="CH79" s="289" t="str">
        <f t="shared" si="119"/>
        <v/>
      </c>
      <c r="CI79" s="291" t="str">
        <f>IF(ISNA(VLOOKUP($A79,Old_List_Price!$A$4:$BO$289,CI$2,FALSE)),"",VLOOKUP($A79,Old_List_Price!$A$4:$BO$289,CI$2,FALSE))</f>
        <v/>
      </c>
      <c r="CJ79" s="291" t="str">
        <f>IF(ISNA(VLOOKUP($A79,Old_List_Price!$A$4:$BO$289,CJ$2,FALSE)),"",VLOOKUP($A79,Old_List_Price!$A$4:$BO$289,CJ$2,FALSE))</f>
        <v/>
      </c>
      <c r="CK79" s="291" t="str">
        <f>IF(ISNA(VLOOKUP($A79,Old_List_Price!$A$4:$BO$289,CK$2,FALSE)),"",VLOOKUP($A79,Old_List_Price!$A$4:$BO$289,CK$2,FALSE))</f>
        <v/>
      </c>
      <c r="CL79" s="292" t="str">
        <f t="shared" si="120"/>
        <v/>
      </c>
      <c r="CM79" s="292" t="str">
        <f t="shared" si="121"/>
        <v/>
      </c>
      <c r="CN79" s="294" t="str">
        <f>IF(ISNA(VLOOKUP($A79,Old_List_Price!$A$4:$BO$289,CN$2,FALSE)),"",VLOOKUP($A79,Old_List_Price!$A$4:$BO$289,CN$2,FALSE))</f>
        <v/>
      </c>
      <c r="CO79" s="294" t="str">
        <f>IF(ISNA(VLOOKUP($A79,Old_List_Price!$A$4:$BO$289,CO$2,FALSE)),"",VLOOKUP($A79,Old_List_Price!$A$4:$BO$289,CO$2,FALSE))</f>
        <v/>
      </c>
      <c r="CP79" s="294" t="str">
        <f>IF(ISNA(VLOOKUP($A79,Old_List_Price!$A$4:$BO$289,CP$2,FALSE)),"",VLOOKUP($A79,Old_List_Price!$A$4:$BO$289,CP$2,FALSE))</f>
        <v/>
      </c>
      <c r="CQ79" s="295" t="str">
        <f t="shared" si="122"/>
        <v/>
      </c>
      <c r="CR79" s="295" t="str">
        <f t="shared" si="123"/>
        <v/>
      </c>
      <c r="CS79" s="297" t="str">
        <f>IF(ISNA(VLOOKUP($A79,Old_List_Price!$A$4:$BO$289,CS$2,FALSE)),"",VLOOKUP($A79,Old_List_Price!$A$4:$BO$289,CS$2,FALSE))</f>
        <v/>
      </c>
      <c r="CT79" s="297" t="str">
        <f>IF(ISNA(VLOOKUP($A79,Old_List_Price!$A$4:$BO$289,CT$2,FALSE)),"",VLOOKUP($A79,Old_List_Price!$A$4:$BO$289,CT$2,FALSE))</f>
        <v/>
      </c>
      <c r="CU79" s="297" t="str">
        <f>IF(ISNA(VLOOKUP($A79,Old_List_Price!$A$4:$BO$289,CU$2,FALSE)),"",VLOOKUP($A79,Old_List_Price!$A$4:$BO$289,CU$2,FALSE))</f>
        <v/>
      </c>
      <c r="CV79" s="298" t="str">
        <f t="shared" si="124"/>
        <v/>
      </c>
      <c r="CW79" s="298" t="str">
        <f t="shared" si="125"/>
        <v/>
      </c>
      <c r="CX79" s="285" t="str">
        <f>IF(ISNA(VLOOKUP($A79,Old_List_Price!$A$4:$BO$289,CX$2,FALSE)),"",VLOOKUP($A79,Old_List_Price!$A$4:$BO$289,CX$2,FALSE))</f>
        <v/>
      </c>
      <c r="CY79" s="285" t="str">
        <f>IF(ISNA(VLOOKUP($A79,Old_List_Price!$A$4:$BO$289,CY$2,FALSE)),"",VLOOKUP($A79,Old_List_Price!$A$4:$BO$289,CY$2,FALSE))</f>
        <v/>
      </c>
      <c r="CZ79" s="285" t="str">
        <f>IF(ISNA(VLOOKUP($A79,Old_List_Price!$A$4:$BO$289,CZ$2,FALSE)),"",VLOOKUP($A79,Old_List_Price!$A$4:$BO$289,CZ$2,FALSE))</f>
        <v/>
      </c>
      <c r="DA79" s="287" t="str">
        <f t="shared" si="126"/>
        <v/>
      </c>
      <c r="DB79" s="333" t="str">
        <f t="shared" si="127"/>
        <v/>
      </c>
    </row>
    <row r="80" spans="1:106">
      <c r="A80" s="37" t="s">
        <v>903</v>
      </c>
      <c r="B80" s="37" t="s">
        <v>902</v>
      </c>
      <c r="C80" s="57">
        <f>VLOOKUP(LEFT($C$3,2)&amp;$A80,'CS8000-P15_Overview'!$B$46:$W$418,$C$2,FALSE)</f>
        <v>52.304299999999998</v>
      </c>
      <c r="D80" s="58">
        <f>E80*(1-'CS8000-P15_Overview'!$B$3)</f>
        <v>75.579713499999983</v>
      </c>
      <c r="E80" s="58">
        <f>VLOOKUP(LEFT($E$3,2)&amp;$A80,'CS8000-P15_Overview'!$B$46:$W$418,$C$2,FALSE)</f>
        <v>88.917309999999986</v>
      </c>
      <c r="F80" s="59">
        <f>VLOOKUP(LEFT($F$3,2)&amp;$A80,'CS8000-P15_Overview'!$B$46:$W$418,$F$2,FALSE)</f>
        <v>52.304299999999998</v>
      </c>
      <c r="G80" s="59">
        <f>H80*(1-'CS8000-P15_Overview'!$B$3)</f>
        <v>75.579713499999983</v>
      </c>
      <c r="H80" s="59">
        <f>VLOOKUP(LEFT($H$3,2)&amp;$A80,'CS8000-P15_Overview'!$B$46:$W$418,$F$2,FALSE)</f>
        <v>88.917309999999986</v>
      </c>
      <c r="I80" s="60">
        <f>VLOOKUP(LEFT($I$3,2)&amp;$A80,'CS8000-P15_Overview'!$B$46:$W$418,$I$2,FALSE)</f>
        <v>75.3917</v>
      </c>
      <c r="J80" s="60">
        <f>K80*(1-'CS8000-P15_Overview'!$B$3)</f>
        <v>115.349301</v>
      </c>
      <c r="K80" s="60">
        <f>VLOOKUP(LEFT($K$3,2)&amp;$A80,'CS8000-P15_Overview'!$B$46:$W$418,$I$2,FALSE)</f>
        <v>135.70506</v>
      </c>
      <c r="L80" s="61">
        <f>VLOOKUP(LEFT($L$3,2)&amp;$A80,'CS8000-P15_Overview'!$B$46:$W$418,$L$2,FALSE)</f>
        <v>82.935199999999995</v>
      </c>
      <c r="M80" s="61">
        <f>N80*(1-'CS8000-P15_Overview'!$B$3)</f>
        <v>126.89085599999999</v>
      </c>
      <c r="N80" s="61">
        <f>VLOOKUP(LEFT($N$3,2)&amp;$A80,'CS8000-P15_Overview'!$B$46:$W$418,$L$2,FALSE)</f>
        <v>149.28335999999999</v>
      </c>
      <c r="O80" s="62">
        <f>VLOOKUP(LEFT($O$3,2)&amp;$A80,'CS8000-P15_Overview'!$B$46:$W$418,$O$2,FALSE)</f>
        <v>84.174700000000001</v>
      </c>
      <c r="P80" s="62">
        <f>Q80*(1-'CS8000-P15_Overview'!$B$3)</f>
        <v>135.94214050000002</v>
      </c>
      <c r="Q80" s="62">
        <f>VLOOKUP(LEFT($Q$3,2)&amp;$A80,'CS8000-P15_Overview'!$B$46:$W$418,$O$2,FALSE)</f>
        <v>159.93193000000002</v>
      </c>
      <c r="R80" s="63">
        <f>VLOOKUP(LEFT($R$3,2)&amp;$A80,'CS8000-P15_Overview'!$B$46:$W$418,$R$2,FALSE)</f>
        <v>84.174700000000001</v>
      </c>
      <c r="S80" s="63">
        <f>T80*(1-'CS8000-P15_Overview'!$B$3)</f>
        <v>135.94214050000002</v>
      </c>
      <c r="T80" s="63">
        <f>VLOOKUP(LEFT($T$3,2)&amp;$A80,'CS8000-P15_Overview'!$B$46:$W$418,$R$2,FALSE)</f>
        <v>159.93193000000002</v>
      </c>
      <c r="U80" s="59">
        <f>VLOOKUP(LEFT($U$3,2)&amp;$A80,'CS8000-P15_Overview'!$B$46:$W$418,$U$2,FALSE)</f>
        <v>89.752499999999998</v>
      </c>
      <c r="V80" s="59">
        <f>W80*(1-'CS8000-P15_Overview'!$B$3)</f>
        <v>152.57925</v>
      </c>
      <c r="W80" s="44">
        <f>VLOOKUP(LEFT($W$3,2)&amp;$A80,'CS8000-P15_Overview'!$B$46:$W$418,$U$2,FALSE)</f>
        <v>179.505</v>
      </c>
      <c r="X80" s="33" t="s">
        <v>905</v>
      </c>
      <c r="Y80" s="57">
        <f>VLOOKUP(LEFT($Y$3,2)&amp;$A80,'CS8000-P15_Overview'!$B$46:$W$418,$Y$2,FALSE)</f>
        <v>63.612400000000001</v>
      </c>
      <c r="Z80" s="58">
        <f>AA80*(1-'CS8000-P15_Overview'!$B$3)</f>
        <v>91.919917999999996</v>
      </c>
      <c r="AA80" s="58">
        <f>VLOOKUP(LEFT($AA$3,2)&amp;$A80,'CS8000-P15_Overview'!$B$46:$W$418,$Y$2,FALSE)</f>
        <v>108.14108</v>
      </c>
      <c r="AB80" s="59">
        <f>VLOOKUP(LEFT($AB$3,2)&amp;$A80,'CS8000-P15_Overview'!$B$46:$W$418,$AB$2,FALSE)</f>
        <v>63.612400000000001</v>
      </c>
      <c r="AC80" s="59">
        <f>AD80*(1-'CS8000-P15_Overview'!$B$3)</f>
        <v>91.919917999999996</v>
      </c>
      <c r="AD80" s="59">
        <f>VLOOKUP(LEFT($AD$3,2)&amp;$A80,'CS8000-P15_Overview'!$B$46:$W$418,$AB$2,FALSE)</f>
        <v>108.14108</v>
      </c>
      <c r="AE80" s="60">
        <f>VLOOKUP(LEFT($AE$3,2)&amp;$A80,'CS8000-P15_Overview'!$B$46:$W$418,$AE$2,FALSE)</f>
        <v>86.699700000000007</v>
      </c>
      <c r="AF80" s="60">
        <f>AG80*(1-'CS8000-P15_Overview'!$B$3)</f>
        <v>132.650541</v>
      </c>
      <c r="AG80" s="60">
        <f>VLOOKUP(LEFT($AG$3,2)&amp;$A80,'CS8000-P15_Overview'!$B$46:$W$418,$AE$2,FALSE)</f>
        <v>156.05946</v>
      </c>
      <c r="AH80" s="61">
        <f>VLOOKUP(LEFT($AH$3,2)&amp;$A80,'CS8000-P15_Overview'!$B$46:$W$418,$AH$2,FALSE)</f>
        <v>94.243300000000005</v>
      </c>
      <c r="AI80" s="61">
        <f>AJ80*(1-'CS8000-P15_Overview'!$B$3)</f>
        <v>144.192249</v>
      </c>
      <c r="AJ80" s="61">
        <f>VLOOKUP(LEFT($AJ$3,2)&amp;$A80,'CS8000-P15_Overview'!$B$46:$W$418,$AH$2,FALSE)</f>
        <v>169.63794000000001</v>
      </c>
      <c r="AK80" s="62">
        <f>VLOOKUP(LEFT($AK$3,2)&amp;$A80,'CS8000-P15_Overview'!$B$46:$W$418,$AK$2,FALSE)</f>
        <v>95.482799999999997</v>
      </c>
      <c r="AL80" s="62">
        <f>AM80*(1-'CS8000-P15_Overview'!$B$3)</f>
        <v>154.204722</v>
      </c>
      <c r="AM80" s="62">
        <f>VLOOKUP(LEFT($AM$3,2)&amp;$A80,'CS8000-P15_Overview'!$B$46:$W$418,$AK$2,FALSE)</f>
        <v>181.41732000000002</v>
      </c>
      <c r="AN80" s="63">
        <f>VLOOKUP(LEFT($AN$3,2)&amp;$A80,'CS8000-P15_Overview'!$B$46:$W$418,$AN$2,FALSE)</f>
        <v>95.482799999999997</v>
      </c>
      <c r="AO80" s="63">
        <f>AP80*(1-'CS8000-P15_Overview'!$B$3)</f>
        <v>154.204722</v>
      </c>
      <c r="AP80" s="63">
        <f>VLOOKUP(LEFT($AP$3,2)&amp;$A80,'CS8000-P15_Overview'!$B$46:$W$418,$AN$2,FALSE)</f>
        <v>181.41732000000002</v>
      </c>
      <c r="AQ80" s="59">
        <f>VLOOKUP(LEFT($AQ$3,2)&amp;$A80,'CS8000-P15_Overview'!$B$46:$W$418,$AQ$2,FALSE)</f>
        <v>101.06059999999999</v>
      </c>
      <c r="AR80" s="59">
        <f>AS80*(1-'CS8000-P15_Overview'!$B$3)</f>
        <v>171.80301999999998</v>
      </c>
      <c r="AS80" s="44">
        <f>VLOOKUP(LEFT($AS$3,2)&amp;$A80,'CS8000-P15_Overview'!$B$46:$W$418,$AQ$2,FALSE)</f>
        <v>202.12119999999999</v>
      </c>
      <c r="AU80" s="203">
        <f t="shared" si="100"/>
        <v>2018.6519999999998</v>
      </c>
      <c r="AV80" s="211">
        <f t="shared" si="101"/>
        <v>2916.9521399999994</v>
      </c>
      <c r="AW80" s="211">
        <f t="shared" si="102"/>
        <v>3431.7083999999995</v>
      </c>
      <c r="AX80" s="212">
        <f t="shared" si="102"/>
        <v>2018.6519999999998</v>
      </c>
      <c r="AY80" s="212">
        <f t="shared" si="102"/>
        <v>2916.9521399999994</v>
      </c>
      <c r="AZ80" s="212">
        <f t="shared" si="102"/>
        <v>3431.7083999999995</v>
      </c>
      <c r="BA80" s="213">
        <f t="shared" si="103"/>
        <v>2849.7972</v>
      </c>
      <c r="BB80" s="213">
        <f t="shared" si="104"/>
        <v>4360.1897160000008</v>
      </c>
      <c r="BC80" s="213">
        <f t="shared" si="105"/>
        <v>5129.6349600000003</v>
      </c>
      <c r="BD80" s="214">
        <f t="shared" si="106"/>
        <v>3121.3643999999999</v>
      </c>
      <c r="BE80" s="214">
        <f t="shared" si="107"/>
        <v>4775.6875319999999</v>
      </c>
      <c r="BF80" s="214">
        <f t="shared" si="108"/>
        <v>5618.4559199999994</v>
      </c>
      <c r="BG80" s="215">
        <f t="shared" si="109"/>
        <v>3165.9863999999998</v>
      </c>
      <c r="BH80" s="215">
        <f t="shared" si="110"/>
        <v>5113.0680360000006</v>
      </c>
      <c r="BI80" s="215">
        <f t="shared" si="111"/>
        <v>6015.3741600000012</v>
      </c>
      <c r="BJ80" s="216">
        <f t="shared" si="112"/>
        <v>3165.9863999999998</v>
      </c>
      <c r="BK80" s="216">
        <f t="shared" si="113"/>
        <v>5113.0680360000006</v>
      </c>
      <c r="BL80" s="216">
        <f t="shared" si="114"/>
        <v>6015.3741600000012</v>
      </c>
      <c r="BM80" s="212">
        <f t="shared" si="115"/>
        <v>3366.7871999999998</v>
      </c>
      <c r="BN80" s="212">
        <f t="shared" si="116"/>
        <v>5723.5382399999999</v>
      </c>
      <c r="BO80" s="202">
        <f t="shared" si="117"/>
        <v>6733.5743999999995</v>
      </c>
      <c r="BQ80" s="274">
        <f>VLOOKUP("HDD"&amp;$A80,'CS8000-P15_Overview'!$B:$X,3,FALSE)</f>
        <v>25.96</v>
      </c>
      <c r="BR80" s="275">
        <f>VLOOKUP("HDD"&amp;$A80,'CS8000-P15_Overview'!$B:$X,4,FALSE)</f>
        <v>31.152000000000001</v>
      </c>
      <c r="BS80" s="276">
        <f>VLOOKUP("HDD"&amp;$A80,'CS8000-P15_Overview'!$B:$X,6,FALSE)</f>
        <v>36.344000000000001</v>
      </c>
      <c r="BT80" s="282"/>
      <c r="BU80" s="282"/>
      <c r="BV80" s="282"/>
      <c r="BW80" s="284"/>
      <c r="BX80" s="284"/>
      <c r="BY80" s="285" t="str">
        <f>IF(ISNA(VLOOKUP($A80,Old_List_Price!$A$4:$BO$289,BY$2,FALSE)),"",VLOOKUP($A80,Old_List_Price!$A$4:$BO$289,BY$2,FALSE))</f>
        <v/>
      </c>
      <c r="BZ80" s="285" t="str">
        <f>IF(ISNA(VLOOKUP($A80,Old_List_Price!$A$4:$BO$289,BZ$2,FALSE)),"",VLOOKUP($A80,Old_List_Price!$A$4:$BO$289,BZ$2,FALSE))</f>
        <v/>
      </c>
      <c r="CA80" s="285" t="str">
        <f>IF(ISNA(VLOOKUP($A80,Old_List_Price!$A$4:$BO$289,CA$2,FALSE)),"",VLOOKUP($A80,Old_List_Price!$A$4:$BO$289,CA$2,FALSE))</f>
        <v/>
      </c>
      <c r="CB80" s="287" t="str">
        <f t="shared" si="128"/>
        <v/>
      </c>
      <c r="CC80" s="287" t="str">
        <f t="shared" si="129"/>
        <v/>
      </c>
      <c r="CD80" s="288" t="str">
        <f>IF(ISNA(VLOOKUP($A80,Old_List_Price!$A$4:$BO$289,CD$2,FALSE)),"",VLOOKUP($A80,Old_List_Price!$A$4:$BO$289,CD$2,FALSE))</f>
        <v/>
      </c>
      <c r="CE80" s="288" t="str">
        <f>IF(ISNA(VLOOKUP($A80,Old_List_Price!$A$4:$BO$289,CE$2,FALSE)),"",VLOOKUP($A80,Old_List_Price!$A$4:$BO$289,CE$2,FALSE))</f>
        <v/>
      </c>
      <c r="CF80" s="288" t="str">
        <f>IF(ISNA(VLOOKUP($A80,Old_List_Price!$A$4:$BO$289,CF$2,FALSE)),"",VLOOKUP($A80,Old_List_Price!$A$4:$BO$289,CF$2,FALSE))</f>
        <v/>
      </c>
      <c r="CG80" s="289" t="str">
        <f t="shared" si="118"/>
        <v/>
      </c>
      <c r="CH80" s="289" t="str">
        <f t="shared" si="119"/>
        <v/>
      </c>
      <c r="CI80" s="291" t="str">
        <f>IF(ISNA(VLOOKUP($A80,Old_List_Price!$A$4:$BO$289,CI$2,FALSE)),"",VLOOKUP($A80,Old_List_Price!$A$4:$BO$289,CI$2,FALSE))</f>
        <v/>
      </c>
      <c r="CJ80" s="291" t="str">
        <f>IF(ISNA(VLOOKUP($A80,Old_List_Price!$A$4:$BO$289,CJ$2,FALSE)),"",VLOOKUP($A80,Old_List_Price!$A$4:$BO$289,CJ$2,FALSE))</f>
        <v/>
      </c>
      <c r="CK80" s="291" t="str">
        <f>IF(ISNA(VLOOKUP($A80,Old_List_Price!$A$4:$BO$289,CK$2,FALSE)),"",VLOOKUP($A80,Old_List_Price!$A$4:$BO$289,CK$2,FALSE))</f>
        <v/>
      </c>
      <c r="CL80" s="292" t="str">
        <f t="shared" si="120"/>
        <v/>
      </c>
      <c r="CM80" s="292" t="str">
        <f t="shared" si="121"/>
        <v/>
      </c>
      <c r="CN80" s="294" t="str">
        <f>IF(ISNA(VLOOKUP($A80,Old_List_Price!$A$4:$BO$289,CN$2,FALSE)),"",VLOOKUP($A80,Old_List_Price!$A$4:$BO$289,CN$2,FALSE))</f>
        <v/>
      </c>
      <c r="CO80" s="294" t="str">
        <f>IF(ISNA(VLOOKUP($A80,Old_List_Price!$A$4:$BO$289,CO$2,FALSE)),"",VLOOKUP($A80,Old_List_Price!$A$4:$BO$289,CO$2,FALSE))</f>
        <v/>
      </c>
      <c r="CP80" s="294" t="str">
        <f>IF(ISNA(VLOOKUP($A80,Old_List_Price!$A$4:$BO$289,CP$2,FALSE)),"",VLOOKUP($A80,Old_List_Price!$A$4:$BO$289,CP$2,FALSE))</f>
        <v/>
      </c>
      <c r="CQ80" s="295" t="str">
        <f t="shared" si="122"/>
        <v/>
      </c>
      <c r="CR80" s="295" t="str">
        <f t="shared" si="123"/>
        <v/>
      </c>
      <c r="CS80" s="297" t="str">
        <f>IF(ISNA(VLOOKUP($A80,Old_List_Price!$A$4:$BO$289,CS$2,FALSE)),"",VLOOKUP($A80,Old_List_Price!$A$4:$BO$289,CS$2,FALSE))</f>
        <v/>
      </c>
      <c r="CT80" s="297" t="str">
        <f>IF(ISNA(VLOOKUP($A80,Old_List_Price!$A$4:$BO$289,CT$2,FALSE)),"",VLOOKUP($A80,Old_List_Price!$A$4:$BO$289,CT$2,FALSE))</f>
        <v/>
      </c>
      <c r="CU80" s="297" t="str">
        <f>IF(ISNA(VLOOKUP($A80,Old_List_Price!$A$4:$BO$289,CU$2,FALSE)),"",VLOOKUP($A80,Old_List_Price!$A$4:$BO$289,CU$2,FALSE))</f>
        <v/>
      </c>
      <c r="CV80" s="298" t="str">
        <f t="shared" si="124"/>
        <v/>
      </c>
      <c r="CW80" s="298" t="str">
        <f t="shared" si="125"/>
        <v/>
      </c>
      <c r="CX80" s="285" t="str">
        <f>IF(ISNA(VLOOKUP($A80,Old_List_Price!$A$4:$BO$289,CX$2,FALSE)),"",VLOOKUP($A80,Old_List_Price!$A$4:$BO$289,CX$2,FALSE))</f>
        <v/>
      </c>
      <c r="CY80" s="285" t="str">
        <f>IF(ISNA(VLOOKUP($A80,Old_List_Price!$A$4:$BO$289,CY$2,FALSE)),"",VLOOKUP($A80,Old_List_Price!$A$4:$BO$289,CY$2,FALSE))</f>
        <v/>
      </c>
      <c r="CZ80" s="285" t="str">
        <f>IF(ISNA(VLOOKUP($A80,Old_List_Price!$A$4:$BO$289,CZ$2,FALSE)),"",VLOOKUP($A80,Old_List_Price!$A$4:$BO$289,CZ$2,FALSE))</f>
        <v/>
      </c>
      <c r="DA80" s="287" t="str">
        <f t="shared" si="126"/>
        <v/>
      </c>
      <c r="DB80" s="333" t="str">
        <f t="shared" si="127"/>
        <v/>
      </c>
    </row>
    <row r="81" spans="1:106">
      <c r="A81" s="37" t="s">
        <v>901</v>
      </c>
      <c r="B81" s="37" t="s">
        <v>900</v>
      </c>
      <c r="C81" s="57">
        <f>VLOOKUP(LEFT($C$3,2)&amp;$A81,'CS8000-P15_Overview'!$B$46:$W$418,$C$2,FALSE)</f>
        <v>52.304299999999998</v>
      </c>
      <c r="D81" s="58">
        <f>E81*(1-'CS8000-P15_Overview'!$B$3)</f>
        <v>75.579713499999983</v>
      </c>
      <c r="E81" s="58">
        <f>VLOOKUP(LEFT($E$3,2)&amp;$A81,'CS8000-P15_Overview'!$B$46:$W$418,$C$2,FALSE)</f>
        <v>88.917309999999986</v>
      </c>
      <c r="F81" s="59">
        <f>VLOOKUP(LEFT($F$3,2)&amp;$A81,'CS8000-P15_Overview'!$B$46:$W$418,$F$2,FALSE)</f>
        <v>52.304299999999998</v>
      </c>
      <c r="G81" s="59">
        <f>H81*(1-'CS8000-P15_Overview'!$B$3)</f>
        <v>75.579713499999983</v>
      </c>
      <c r="H81" s="59">
        <f>VLOOKUP(LEFT($H$3,2)&amp;$A81,'CS8000-P15_Overview'!$B$46:$W$418,$F$2,FALSE)</f>
        <v>88.917309999999986</v>
      </c>
      <c r="I81" s="60">
        <f>VLOOKUP(LEFT($I$3,2)&amp;$A81,'CS8000-P15_Overview'!$B$46:$W$418,$I$2,FALSE)</f>
        <v>75.3917</v>
      </c>
      <c r="J81" s="60">
        <f>K81*(1-'CS8000-P15_Overview'!$B$3)</f>
        <v>115.349301</v>
      </c>
      <c r="K81" s="60">
        <f>VLOOKUP(LEFT($K$3,2)&amp;$A81,'CS8000-P15_Overview'!$B$46:$W$418,$I$2,FALSE)</f>
        <v>135.70506</v>
      </c>
      <c r="L81" s="61">
        <f>VLOOKUP(LEFT($L$3,2)&amp;$A81,'CS8000-P15_Overview'!$B$46:$W$418,$L$2,FALSE)</f>
        <v>82.935199999999995</v>
      </c>
      <c r="M81" s="61">
        <f>N81*(1-'CS8000-P15_Overview'!$B$3)</f>
        <v>126.89085599999999</v>
      </c>
      <c r="N81" s="61">
        <f>VLOOKUP(LEFT($N$3,2)&amp;$A81,'CS8000-P15_Overview'!$B$46:$W$418,$L$2,FALSE)</f>
        <v>149.28335999999999</v>
      </c>
      <c r="O81" s="62">
        <f>VLOOKUP(LEFT($O$3,2)&amp;$A81,'CS8000-P15_Overview'!$B$46:$W$418,$O$2,FALSE)</f>
        <v>84.174700000000001</v>
      </c>
      <c r="P81" s="62">
        <f>Q81*(1-'CS8000-P15_Overview'!$B$3)</f>
        <v>135.94214050000002</v>
      </c>
      <c r="Q81" s="62">
        <f>VLOOKUP(LEFT($Q$3,2)&amp;$A81,'CS8000-P15_Overview'!$B$46:$W$418,$O$2,FALSE)</f>
        <v>159.93193000000002</v>
      </c>
      <c r="R81" s="63">
        <f>VLOOKUP(LEFT($R$3,2)&amp;$A81,'CS8000-P15_Overview'!$B$46:$W$418,$R$2,FALSE)</f>
        <v>84.174700000000001</v>
      </c>
      <c r="S81" s="63">
        <f>T81*(1-'CS8000-P15_Overview'!$B$3)</f>
        <v>135.94214050000002</v>
      </c>
      <c r="T81" s="63">
        <f>VLOOKUP(LEFT($T$3,2)&amp;$A81,'CS8000-P15_Overview'!$B$46:$W$418,$R$2,FALSE)</f>
        <v>159.93193000000002</v>
      </c>
      <c r="U81" s="59">
        <f>VLOOKUP(LEFT($U$3,2)&amp;$A81,'CS8000-P15_Overview'!$B$46:$W$418,$U$2,FALSE)</f>
        <v>89.752499999999998</v>
      </c>
      <c r="V81" s="59">
        <f>W81*(1-'CS8000-P15_Overview'!$B$3)</f>
        <v>152.57925</v>
      </c>
      <c r="W81" s="44">
        <f>VLOOKUP(LEFT($W$3,2)&amp;$A81,'CS8000-P15_Overview'!$B$46:$W$418,$U$2,FALSE)</f>
        <v>179.505</v>
      </c>
      <c r="X81" s="33" t="s">
        <v>905</v>
      </c>
      <c r="Y81" s="57">
        <f>VLOOKUP(LEFT($Y$3,2)&amp;$A81,'CS8000-P15_Overview'!$B$46:$W$418,$Y$2,FALSE)</f>
        <v>63.612400000000001</v>
      </c>
      <c r="Z81" s="58">
        <f>AA81*(1-'CS8000-P15_Overview'!$B$3)</f>
        <v>91.919917999999996</v>
      </c>
      <c r="AA81" s="58">
        <f>VLOOKUP(LEFT($AA$3,2)&amp;$A81,'CS8000-P15_Overview'!$B$46:$W$418,$Y$2,FALSE)</f>
        <v>108.14108</v>
      </c>
      <c r="AB81" s="59">
        <f>VLOOKUP(LEFT($AB$3,2)&amp;$A81,'CS8000-P15_Overview'!$B$46:$W$418,$AB$2,FALSE)</f>
        <v>63.612400000000001</v>
      </c>
      <c r="AC81" s="59">
        <f>AD81*(1-'CS8000-P15_Overview'!$B$3)</f>
        <v>91.919917999999996</v>
      </c>
      <c r="AD81" s="59">
        <f>VLOOKUP(LEFT($AD$3,2)&amp;$A81,'CS8000-P15_Overview'!$B$46:$W$418,$AB$2,FALSE)</f>
        <v>108.14108</v>
      </c>
      <c r="AE81" s="60">
        <f>VLOOKUP(LEFT($AE$3,2)&amp;$A81,'CS8000-P15_Overview'!$B$46:$W$418,$AE$2,FALSE)</f>
        <v>86.699700000000007</v>
      </c>
      <c r="AF81" s="60">
        <f>AG81*(1-'CS8000-P15_Overview'!$B$3)</f>
        <v>132.650541</v>
      </c>
      <c r="AG81" s="60">
        <f>VLOOKUP(LEFT($AG$3,2)&amp;$A81,'CS8000-P15_Overview'!$B$46:$W$418,$AE$2,FALSE)</f>
        <v>156.05946</v>
      </c>
      <c r="AH81" s="61">
        <f>VLOOKUP(LEFT($AH$3,2)&amp;$A81,'CS8000-P15_Overview'!$B$46:$W$418,$AH$2,FALSE)</f>
        <v>94.243300000000005</v>
      </c>
      <c r="AI81" s="61">
        <f>AJ81*(1-'CS8000-P15_Overview'!$B$3)</f>
        <v>144.192249</v>
      </c>
      <c r="AJ81" s="61">
        <f>VLOOKUP(LEFT($AJ$3,2)&amp;$A81,'CS8000-P15_Overview'!$B$46:$W$418,$AH$2,FALSE)</f>
        <v>169.63794000000001</v>
      </c>
      <c r="AK81" s="62">
        <f>VLOOKUP(LEFT($AK$3,2)&amp;$A81,'CS8000-P15_Overview'!$B$46:$W$418,$AK$2,FALSE)</f>
        <v>95.482799999999997</v>
      </c>
      <c r="AL81" s="62">
        <f>AM81*(1-'CS8000-P15_Overview'!$B$3)</f>
        <v>154.204722</v>
      </c>
      <c r="AM81" s="62">
        <f>VLOOKUP(LEFT($AM$3,2)&amp;$A81,'CS8000-P15_Overview'!$B$46:$W$418,$AK$2,FALSE)</f>
        <v>181.41732000000002</v>
      </c>
      <c r="AN81" s="63">
        <f>VLOOKUP(LEFT($AN$3,2)&amp;$A81,'CS8000-P15_Overview'!$B$46:$W$418,$AN$2,FALSE)</f>
        <v>95.482799999999997</v>
      </c>
      <c r="AO81" s="63">
        <f>AP81*(1-'CS8000-P15_Overview'!$B$3)</f>
        <v>154.204722</v>
      </c>
      <c r="AP81" s="63">
        <f>VLOOKUP(LEFT($AP$3,2)&amp;$A81,'CS8000-P15_Overview'!$B$46:$W$418,$AN$2,FALSE)</f>
        <v>181.41732000000002</v>
      </c>
      <c r="AQ81" s="59">
        <f>VLOOKUP(LEFT($AQ$3,2)&amp;$A81,'CS8000-P15_Overview'!$B$46:$W$418,$AQ$2,FALSE)</f>
        <v>101.06059999999999</v>
      </c>
      <c r="AR81" s="59">
        <f>AS81*(1-'CS8000-P15_Overview'!$B$3)</f>
        <v>171.80301999999998</v>
      </c>
      <c r="AS81" s="44">
        <f>VLOOKUP(LEFT($AS$3,2)&amp;$A81,'CS8000-P15_Overview'!$B$46:$W$418,$AQ$2,FALSE)</f>
        <v>202.12119999999999</v>
      </c>
      <c r="AU81" s="203">
        <f t="shared" si="100"/>
        <v>2018.6519999999998</v>
      </c>
      <c r="AV81" s="211">
        <f t="shared" si="101"/>
        <v>2916.9521399999994</v>
      </c>
      <c r="AW81" s="211">
        <f t="shared" si="102"/>
        <v>3431.7083999999995</v>
      </c>
      <c r="AX81" s="212">
        <f t="shared" si="102"/>
        <v>2018.6519999999998</v>
      </c>
      <c r="AY81" s="212">
        <f t="shared" si="102"/>
        <v>2916.9521399999994</v>
      </c>
      <c r="AZ81" s="212">
        <f t="shared" si="102"/>
        <v>3431.7083999999995</v>
      </c>
      <c r="BA81" s="213">
        <f t="shared" si="103"/>
        <v>2849.7972</v>
      </c>
      <c r="BB81" s="213">
        <f t="shared" si="104"/>
        <v>4360.1897160000008</v>
      </c>
      <c r="BC81" s="213">
        <f t="shared" si="105"/>
        <v>5129.6349600000003</v>
      </c>
      <c r="BD81" s="214">
        <f t="shared" si="106"/>
        <v>3121.3643999999999</v>
      </c>
      <c r="BE81" s="214">
        <f t="shared" si="107"/>
        <v>4775.6875319999999</v>
      </c>
      <c r="BF81" s="214">
        <f t="shared" si="108"/>
        <v>5618.4559199999994</v>
      </c>
      <c r="BG81" s="215">
        <f t="shared" si="109"/>
        <v>3165.9863999999998</v>
      </c>
      <c r="BH81" s="215">
        <f t="shared" si="110"/>
        <v>5113.0680360000006</v>
      </c>
      <c r="BI81" s="215">
        <f t="shared" si="111"/>
        <v>6015.3741600000012</v>
      </c>
      <c r="BJ81" s="216">
        <f t="shared" si="112"/>
        <v>3165.9863999999998</v>
      </c>
      <c r="BK81" s="216">
        <f t="shared" si="113"/>
        <v>5113.0680360000006</v>
      </c>
      <c r="BL81" s="216">
        <f t="shared" si="114"/>
        <v>6015.3741600000012</v>
      </c>
      <c r="BM81" s="212">
        <f t="shared" si="115"/>
        <v>3366.7871999999998</v>
      </c>
      <c r="BN81" s="212">
        <f t="shared" si="116"/>
        <v>5723.5382399999999</v>
      </c>
      <c r="BO81" s="202">
        <f t="shared" si="117"/>
        <v>6733.5743999999995</v>
      </c>
      <c r="BQ81" s="274">
        <f>VLOOKUP("HDD"&amp;$A81,'CS8000-P15_Overview'!$B:$X,3,FALSE)</f>
        <v>25.96</v>
      </c>
      <c r="BR81" s="275">
        <f>VLOOKUP("HDD"&amp;$A81,'CS8000-P15_Overview'!$B:$X,4,FALSE)</f>
        <v>31.152000000000001</v>
      </c>
      <c r="BS81" s="276">
        <f>VLOOKUP("HDD"&amp;$A81,'CS8000-P15_Overview'!$B:$X,6,FALSE)</f>
        <v>36.344000000000001</v>
      </c>
      <c r="BT81" s="282"/>
      <c r="BU81" s="282"/>
      <c r="BV81" s="282"/>
      <c r="BW81" s="284"/>
      <c r="BX81" s="284"/>
      <c r="BY81" s="285" t="str">
        <f>IF(ISNA(VLOOKUP($A81,Old_List_Price!$A$4:$BO$289,BY$2,FALSE)),"",VLOOKUP($A81,Old_List_Price!$A$4:$BO$289,BY$2,FALSE))</f>
        <v/>
      </c>
      <c r="BZ81" s="285" t="str">
        <f>IF(ISNA(VLOOKUP($A81,Old_List_Price!$A$4:$BO$289,BZ$2,FALSE)),"",VLOOKUP($A81,Old_List_Price!$A$4:$BO$289,BZ$2,FALSE))</f>
        <v/>
      </c>
      <c r="CA81" s="285" t="str">
        <f>IF(ISNA(VLOOKUP($A81,Old_List_Price!$A$4:$BO$289,CA$2,FALSE)),"",VLOOKUP($A81,Old_List_Price!$A$4:$BO$289,CA$2,FALSE))</f>
        <v/>
      </c>
      <c r="CB81" s="287" t="str">
        <f t="shared" si="128"/>
        <v/>
      </c>
      <c r="CC81" s="287" t="str">
        <f t="shared" si="129"/>
        <v/>
      </c>
      <c r="CD81" s="288" t="str">
        <f>IF(ISNA(VLOOKUP($A81,Old_List_Price!$A$4:$BO$289,CD$2,FALSE)),"",VLOOKUP($A81,Old_List_Price!$A$4:$BO$289,CD$2,FALSE))</f>
        <v/>
      </c>
      <c r="CE81" s="288" t="str">
        <f>IF(ISNA(VLOOKUP($A81,Old_List_Price!$A$4:$BO$289,CE$2,FALSE)),"",VLOOKUP($A81,Old_List_Price!$A$4:$BO$289,CE$2,FALSE))</f>
        <v/>
      </c>
      <c r="CF81" s="288" t="str">
        <f>IF(ISNA(VLOOKUP($A81,Old_List_Price!$A$4:$BO$289,CF$2,FALSE)),"",VLOOKUP($A81,Old_List_Price!$A$4:$BO$289,CF$2,FALSE))</f>
        <v/>
      </c>
      <c r="CG81" s="289" t="str">
        <f t="shared" si="118"/>
        <v/>
      </c>
      <c r="CH81" s="289" t="str">
        <f t="shared" si="119"/>
        <v/>
      </c>
      <c r="CI81" s="291" t="str">
        <f>IF(ISNA(VLOOKUP($A81,Old_List_Price!$A$4:$BO$289,CI$2,FALSE)),"",VLOOKUP($A81,Old_List_Price!$A$4:$BO$289,CI$2,FALSE))</f>
        <v/>
      </c>
      <c r="CJ81" s="291" t="str">
        <f>IF(ISNA(VLOOKUP($A81,Old_List_Price!$A$4:$BO$289,CJ$2,FALSE)),"",VLOOKUP($A81,Old_List_Price!$A$4:$BO$289,CJ$2,FALSE))</f>
        <v/>
      </c>
      <c r="CK81" s="291" t="str">
        <f>IF(ISNA(VLOOKUP($A81,Old_List_Price!$A$4:$BO$289,CK$2,FALSE)),"",VLOOKUP($A81,Old_List_Price!$A$4:$BO$289,CK$2,FALSE))</f>
        <v/>
      </c>
      <c r="CL81" s="292" t="str">
        <f t="shared" si="120"/>
        <v/>
      </c>
      <c r="CM81" s="292" t="str">
        <f t="shared" si="121"/>
        <v/>
      </c>
      <c r="CN81" s="294" t="str">
        <f>IF(ISNA(VLOOKUP($A81,Old_List_Price!$A$4:$BO$289,CN$2,FALSE)),"",VLOOKUP($A81,Old_List_Price!$A$4:$BO$289,CN$2,FALSE))</f>
        <v/>
      </c>
      <c r="CO81" s="294" t="str">
        <f>IF(ISNA(VLOOKUP($A81,Old_List_Price!$A$4:$BO$289,CO$2,FALSE)),"",VLOOKUP($A81,Old_List_Price!$A$4:$BO$289,CO$2,FALSE))</f>
        <v/>
      </c>
      <c r="CP81" s="294" t="str">
        <f>IF(ISNA(VLOOKUP($A81,Old_List_Price!$A$4:$BO$289,CP$2,FALSE)),"",VLOOKUP($A81,Old_List_Price!$A$4:$BO$289,CP$2,FALSE))</f>
        <v/>
      </c>
      <c r="CQ81" s="295" t="str">
        <f t="shared" si="122"/>
        <v/>
      </c>
      <c r="CR81" s="295" t="str">
        <f t="shared" si="123"/>
        <v/>
      </c>
      <c r="CS81" s="297" t="str">
        <f>IF(ISNA(VLOOKUP($A81,Old_List_Price!$A$4:$BO$289,CS$2,FALSE)),"",VLOOKUP($A81,Old_List_Price!$A$4:$BO$289,CS$2,FALSE))</f>
        <v/>
      </c>
      <c r="CT81" s="297" t="str">
        <f>IF(ISNA(VLOOKUP($A81,Old_List_Price!$A$4:$BO$289,CT$2,FALSE)),"",VLOOKUP($A81,Old_List_Price!$A$4:$BO$289,CT$2,FALSE))</f>
        <v/>
      </c>
      <c r="CU81" s="297" t="str">
        <f>IF(ISNA(VLOOKUP($A81,Old_List_Price!$A$4:$BO$289,CU$2,FALSE)),"",VLOOKUP($A81,Old_List_Price!$A$4:$BO$289,CU$2,FALSE))</f>
        <v/>
      </c>
      <c r="CV81" s="298" t="str">
        <f t="shared" si="124"/>
        <v/>
      </c>
      <c r="CW81" s="298" t="str">
        <f t="shared" si="125"/>
        <v/>
      </c>
      <c r="CX81" s="285" t="str">
        <f>IF(ISNA(VLOOKUP($A81,Old_List_Price!$A$4:$BO$289,CX$2,FALSE)),"",VLOOKUP($A81,Old_List_Price!$A$4:$BO$289,CX$2,FALSE))</f>
        <v/>
      </c>
      <c r="CY81" s="285" t="str">
        <f>IF(ISNA(VLOOKUP($A81,Old_List_Price!$A$4:$BO$289,CY$2,FALSE)),"",VLOOKUP($A81,Old_List_Price!$A$4:$BO$289,CY$2,FALSE))</f>
        <v/>
      </c>
      <c r="CZ81" s="285" t="str">
        <f>IF(ISNA(VLOOKUP($A81,Old_List_Price!$A$4:$BO$289,CZ$2,FALSE)),"",VLOOKUP($A81,Old_List_Price!$A$4:$BO$289,CZ$2,FALSE))</f>
        <v/>
      </c>
      <c r="DA81" s="287" t="str">
        <f t="shared" si="126"/>
        <v/>
      </c>
      <c r="DB81" s="333" t="str">
        <f t="shared" si="127"/>
        <v/>
      </c>
    </row>
    <row r="82" spans="1:106">
      <c r="A82" s="37" t="s">
        <v>872</v>
      </c>
      <c r="B82" s="37" t="s">
        <v>899</v>
      </c>
      <c r="C82" s="57">
        <f>VLOOKUP(LEFT($C$3,2)&amp;$A82,'CS8000-P15_Overview'!$B$46:$W$418,$C$2,FALSE)</f>
        <v>52.304299999999998</v>
      </c>
      <c r="D82" s="58">
        <f>E82*(1-'CS8000-P15_Overview'!$B$3)</f>
        <v>75.579713499999983</v>
      </c>
      <c r="E82" s="58">
        <f>VLOOKUP(LEFT($E$3,2)&amp;$A82,'CS8000-P15_Overview'!$B$46:$W$418,$C$2,FALSE)</f>
        <v>88.917309999999986</v>
      </c>
      <c r="F82" s="59">
        <f>VLOOKUP(LEFT($F$3,2)&amp;$A82,'CS8000-P15_Overview'!$B$46:$W$418,$F$2,FALSE)</f>
        <v>52.304299999999998</v>
      </c>
      <c r="G82" s="59">
        <f>H82*(1-'CS8000-P15_Overview'!$B$3)</f>
        <v>75.579713499999983</v>
      </c>
      <c r="H82" s="59">
        <f>VLOOKUP(LEFT($H$3,2)&amp;$A82,'CS8000-P15_Overview'!$B$46:$W$418,$F$2,FALSE)</f>
        <v>88.917309999999986</v>
      </c>
      <c r="I82" s="60">
        <f>VLOOKUP(LEFT($I$3,2)&amp;$A82,'CS8000-P15_Overview'!$B$46:$W$418,$I$2,FALSE)</f>
        <v>75.3917</v>
      </c>
      <c r="J82" s="60">
        <f>K82*(1-'CS8000-P15_Overview'!$B$3)</f>
        <v>115.349301</v>
      </c>
      <c r="K82" s="60">
        <f>VLOOKUP(LEFT($K$3,2)&amp;$A82,'CS8000-P15_Overview'!$B$46:$W$418,$I$2,FALSE)</f>
        <v>135.70506</v>
      </c>
      <c r="L82" s="61">
        <f>VLOOKUP(LEFT($L$3,2)&amp;$A82,'CS8000-P15_Overview'!$B$46:$W$418,$L$2,FALSE)</f>
        <v>82.935199999999995</v>
      </c>
      <c r="M82" s="61">
        <f>N82*(1-'CS8000-P15_Overview'!$B$3)</f>
        <v>126.89085599999999</v>
      </c>
      <c r="N82" s="61">
        <f>VLOOKUP(LEFT($N$3,2)&amp;$A82,'CS8000-P15_Overview'!$B$46:$W$418,$L$2,FALSE)</f>
        <v>149.28335999999999</v>
      </c>
      <c r="O82" s="62">
        <f>VLOOKUP(LEFT($O$3,2)&amp;$A82,'CS8000-P15_Overview'!$B$46:$W$418,$O$2,FALSE)</f>
        <v>84.174700000000001</v>
      </c>
      <c r="P82" s="62">
        <f>Q82*(1-'CS8000-P15_Overview'!$B$3)</f>
        <v>135.94214050000002</v>
      </c>
      <c r="Q82" s="62">
        <f>VLOOKUP(LEFT($Q$3,2)&amp;$A82,'CS8000-P15_Overview'!$B$46:$W$418,$O$2,FALSE)</f>
        <v>159.93193000000002</v>
      </c>
      <c r="R82" s="63">
        <f>VLOOKUP(LEFT($R$3,2)&amp;$A82,'CS8000-P15_Overview'!$B$46:$W$418,$R$2,FALSE)</f>
        <v>84.174700000000001</v>
      </c>
      <c r="S82" s="63">
        <f>T82*(1-'CS8000-P15_Overview'!$B$3)</f>
        <v>135.94214050000002</v>
      </c>
      <c r="T82" s="63">
        <f>VLOOKUP(LEFT($T$3,2)&amp;$A82,'CS8000-P15_Overview'!$B$46:$W$418,$R$2,FALSE)</f>
        <v>159.93193000000002</v>
      </c>
      <c r="U82" s="59">
        <f>VLOOKUP(LEFT($U$3,2)&amp;$A82,'CS8000-P15_Overview'!$B$46:$W$418,$U$2,FALSE)</f>
        <v>89.752499999999998</v>
      </c>
      <c r="V82" s="59">
        <f>W82*(1-'CS8000-P15_Overview'!$B$3)</f>
        <v>152.57925</v>
      </c>
      <c r="W82" s="44">
        <f>VLOOKUP(LEFT($W$3,2)&amp;$A82,'CS8000-P15_Overview'!$B$46:$W$418,$U$2,FALSE)</f>
        <v>179.505</v>
      </c>
      <c r="X82" s="33" t="s">
        <v>905</v>
      </c>
      <c r="Y82" s="57">
        <f>VLOOKUP(LEFT($Y$3,2)&amp;$A82,'CS8000-P15_Overview'!$B$46:$W$418,$Y$2,FALSE)</f>
        <v>63.612400000000001</v>
      </c>
      <c r="Z82" s="58">
        <f>AA82*(1-'CS8000-P15_Overview'!$B$3)</f>
        <v>91.919917999999996</v>
      </c>
      <c r="AA82" s="58">
        <f>VLOOKUP(LEFT($AA$3,2)&amp;$A82,'CS8000-P15_Overview'!$B$46:$W$418,$Y$2,FALSE)</f>
        <v>108.14108</v>
      </c>
      <c r="AB82" s="59">
        <f>VLOOKUP(LEFT($AB$3,2)&amp;$A82,'CS8000-P15_Overview'!$B$46:$W$418,$AB$2,FALSE)</f>
        <v>63.612400000000001</v>
      </c>
      <c r="AC82" s="59">
        <f>AD82*(1-'CS8000-P15_Overview'!$B$3)</f>
        <v>91.919917999999996</v>
      </c>
      <c r="AD82" s="59">
        <f>VLOOKUP(LEFT($AD$3,2)&amp;$A82,'CS8000-P15_Overview'!$B$46:$W$418,$AB$2,FALSE)</f>
        <v>108.14108</v>
      </c>
      <c r="AE82" s="60">
        <f>VLOOKUP(LEFT($AE$3,2)&amp;$A82,'CS8000-P15_Overview'!$B$46:$W$418,$AE$2,FALSE)</f>
        <v>86.699700000000007</v>
      </c>
      <c r="AF82" s="60">
        <f>AG82*(1-'CS8000-P15_Overview'!$B$3)</f>
        <v>132.650541</v>
      </c>
      <c r="AG82" s="60">
        <f>VLOOKUP(LEFT($AG$3,2)&amp;$A82,'CS8000-P15_Overview'!$B$46:$W$418,$AE$2,FALSE)</f>
        <v>156.05946</v>
      </c>
      <c r="AH82" s="61">
        <f>VLOOKUP(LEFT($AH$3,2)&amp;$A82,'CS8000-P15_Overview'!$B$46:$W$418,$AH$2,FALSE)</f>
        <v>94.243300000000005</v>
      </c>
      <c r="AI82" s="61">
        <f>AJ82*(1-'CS8000-P15_Overview'!$B$3)</f>
        <v>144.192249</v>
      </c>
      <c r="AJ82" s="61">
        <f>VLOOKUP(LEFT($AJ$3,2)&amp;$A82,'CS8000-P15_Overview'!$B$46:$W$418,$AH$2,FALSE)</f>
        <v>169.63794000000001</v>
      </c>
      <c r="AK82" s="62">
        <f>VLOOKUP(LEFT($AK$3,2)&amp;$A82,'CS8000-P15_Overview'!$B$46:$W$418,$AK$2,FALSE)</f>
        <v>95.482799999999997</v>
      </c>
      <c r="AL82" s="62">
        <f>AM82*(1-'CS8000-P15_Overview'!$B$3)</f>
        <v>154.204722</v>
      </c>
      <c r="AM82" s="62">
        <f>VLOOKUP(LEFT($AM$3,2)&amp;$A82,'CS8000-P15_Overview'!$B$46:$W$418,$AK$2,FALSE)</f>
        <v>181.41732000000002</v>
      </c>
      <c r="AN82" s="63">
        <f>VLOOKUP(LEFT($AN$3,2)&amp;$A82,'CS8000-P15_Overview'!$B$46:$W$418,$AN$2,FALSE)</f>
        <v>95.482799999999997</v>
      </c>
      <c r="AO82" s="63">
        <f>AP82*(1-'CS8000-P15_Overview'!$B$3)</f>
        <v>154.204722</v>
      </c>
      <c r="AP82" s="63">
        <f>VLOOKUP(LEFT($AP$3,2)&amp;$A82,'CS8000-P15_Overview'!$B$46:$W$418,$AN$2,FALSE)</f>
        <v>181.41732000000002</v>
      </c>
      <c r="AQ82" s="59">
        <f>VLOOKUP(LEFT($AQ$3,2)&amp;$A82,'CS8000-P15_Overview'!$B$46:$W$418,$AQ$2,FALSE)</f>
        <v>101.06059999999999</v>
      </c>
      <c r="AR82" s="59">
        <f>AS82*(1-'CS8000-P15_Overview'!$B$3)</f>
        <v>171.80301999999998</v>
      </c>
      <c r="AS82" s="44">
        <f>VLOOKUP(LEFT($AS$3,2)&amp;$A82,'CS8000-P15_Overview'!$B$46:$W$418,$AQ$2,FALSE)</f>
        <v>202.12119999999999</v>
      </c>
      <c r="AU82" s="203">
        <f t="shared" si="100"/>
        <v>2018.6519999999998</v>
      </c>
      <c r="AV82" s="211">
        <f t="shared" si="101"/>
        <v>2916.9521399999994</v>
      </c>
      <c r="AW82" s="211">
        <f t="shared" si="102"/>
        <v>3431.7083999999995</v>
      </c>
      <c r="AX82" s="212">
        <f t="shared" si="102"/>
        <v>2018.6519999999998</v>
      </c>
      <c r="AY82" s="212">
        <f t="shared" si="102"/>
        <v>2916.9521399999994</v>
      </c>
      <c r="AZ82" s="212">
        <f t="shared" si="102"/>
        <v>3431.7083999999995</v>
      </c>
      <c r="BA82" s="213">
        <f t="shared" si="103"/>
        <v>2849.7972</v>
      </c>
      <c r="BB82" s="213">
        <f t="shared" si="104"/>
        <v>4360.1897160000008</v>
      </c>
      <c r="BC82" s="213">
        <f t="shared" si="105"/>
        <v>5129.6349600000003</v>
      </c>
      <c r="BD82" s="214">
        <f t="shared" si="106"/>
        <v>3121.3643999999999</v>
      </c>
      <c r="BE82" s="214">
        <f t="shared" si="107"/>
        <v>4775.6875319999999</v>
      </c>
      <c r="BF82" s="214">
        <f t="shared" si="108"/>
        <v>5618.4559199999994</v>
      </c>
      <c r="BG82" s="215">
        <f t="shared" si="109"/>
        <v>3165.9863999999998</v>
      </c>
      <c r="BH82" s="215">
        <f t="shared" si="110"/>
        <v>5113.0680360000006</v>
      </c>
      <c r="BI82" s="215">
        <f t="shared" si="111"/>
        <v>6015.3741600000012</v>
      </c>
      <c r="BJ82" s="216">
        <f t="shared" si="112"/>
        <v>3165.9863999999998</v>
      </c>
      <c r="BK82" s="216">
        <f t="shared" si="113"/>
        <v>5113.0680360000006</v>
      </c>
      <c r="BL82" s="216">
        <f t="shared" si="114"/>
        <v>6015.3741600000012</v>
      </c>
      <c r="BM82" s="212">
        <f t="shared" si="115"/>
        <v>3366.7871999999998</v>
      </c>
      <c r="BN82" s="212">
        <f t="shared" si="116"/>
        <v>5723.5382399999999</v>
      </c>
      <c r="BO82" s="202">
        <f t="shared" si="117"/>
        <v>6733.5743999999995</v>
      </c>
      <c r="BQ82" s="274">
        <f>VLOOKUP("HDD"&amp;$A82,'CS8000-P15_Overview'!$B:$X,3,FALSE)</f>
        <v>25.96</v>
      </c>
      <c r="BR82" s="275">
        <f>VLOOKUP("HDD"&amp;$A82,'CS8000-P15_Overview'!$B:$X,4,FALSE)</f>
        <v>31.152000000000001</v>
      </c>
      <c r="BS82" s="276">
        <f>VLOOKUP("HDD"&amp;$A82,'CS8000-P15_Overview'!$B:$X,6,FALSE)</f>
        <v>36.344000000000001</v>
      </c>
      <c r="BT82" s="282"/>
      <c r="BU82" s="282"/>
      <c r="BV82" s="282"/>
      <c r="BW82" s="284"/>
      <c r="BX82" s="284"/>
      <c r="BY82" s="285" t="str">
        <f>IF(ISNA(VLOOKUP($A82,Old_List_Price!$A$4:$BO$289,BY$2,FALSE)),"",VLOOKUP($A82,Old_List_Price!$A$4:$BO$289,BY$2,FALSE))</f>
        <v/>
      </c>
      <c r="BZ82" s="285" t="str">
        <f>IF(ISNA(VLOOKUP($A82,Old_List_Price!$A$4:$BO$289,BZ$2,FALSE)),"",VLOOKUP($A82,Old_List_Price!$A$4:$BO$289,BZ$2,FALSE))</f>
        <v/>
      </c>
      <c r="CA82" s="285" t="str">
        <f>IF(ISNA(VLOOKUP($A82,Old_List_Price!$A$4:$BO$289,CA$2,FALSE)),"",VLOOKUP($A82,Old_List_Price!$A$4:$BO$289,CA$2,FALSE))</f>
        <v/>
      </c>
      <c r="CB82" s="287" t="str">
        <f t="shared" si="128"/>
        <v/>
      </c>
      <c r="CC82" s="287" t="str">
        <f t="shared" si="129"/>
        <v/>
      </c>
      <c r="CD82" s="288" t="str">
        <f>IF(ISNA(VLOOKUP($A82,Old_List_Price!$A$4:$BO$289,CD$2,FALSE)),"",VLOOKUP($A82,Old_List_Price!$A$4:$BO$289,CD$2,FALSE))</f>
        <v/>
      </c>
      <c r="CE82" s="288" t="str">
        <f>IF(ISNA(VLOOKUP($A82,Old_List_Price!$A$4:$BO$289,CE$2,FALSE)),"",VLOOKUP($A82,Old_List_Price!$A$4:$BO$289,CE$2,FALSE))</f>
        <v/>
      </c>
      <c r="CF82" s="288" t="str">
        <f>IF(ISNA(VLOOKUP($A82,Old_List_Price!$A$4:$BO$289,CF$2,FALSE)),"",VLOOKUP($A82,Old_List_Price!$A$4:$BO$289,CF$2,FALSE))</f>
        <v/>
      </c>
      <c r="CG82" s="289" t="str">
        <f t="shared" si="118"/>
        <v/>
      </c>
      <c r="CH82" s="289" t="str">
        <f t="shared" si="119"/>
        <v/>
      </c>
      <c r="CI82" s="291" t="str">
        <f>IF(ISNA(VLOOKUP($A82,Old_List_Price!$A$4:$BO$289,CI$2,FALSE)),"",VLOOKUP($A82,Old_List_Price!$A$4:$BO$289,CI$2,FALSE))</f>
        <v/>
      </c>
      <c r="CJ82" s="291" t="str">
        <f>IF(ISNA(VLOOKUP($A82,Old_List_Price!$A$4:$BO$289,CJ$2,FALSE)),"",VLOOKUP($A82,Old_List_Price!$A$4:$BO$289,CJ$2,FALSE))</f>
        <v/>
      </c>
      <c r="CK82" s="291" t="str">
        <f>IF(ISNA(VLOOKUP($A82,Old_List_Price!$A$4:$BO$289,CK$2,FALSE)),"",VLOOKUP($A82,Old_List_Price!$A$4:$BO$289,CK$2,FALSE))</f>
        <v/>
      </c>
      <c r="CL82" s="292" t="str">
        <f t="shared" si="120"/>
        <v/>
      </c>
      <c r="CM82" s="292" t="str">
        <f t="shared" si="121"/>
        <v/>
      </c>
      <c r="CN82" s="294" t="str">
        <f>IF(ISNA(VLOOKUP($A82,Old_List_Price!$A$4:$BO$289,CN$2,FALSE)),"",VLOOKUP($A82,Old_List_Price!$A$4:$BO$289,CN$2,FALSE))</f>
        <v/>
      </c>
      <c r="CO82" s="294" t="str">
        <f>IF(ISNA(VLOOKUP($A82,Old_List_Price!$A$4:$BO$289,CO$2,FALSE)),"",VLOOKUP($A82,Old_List_Price!$A$4:$BO$289,CO$2,FALSE))</f>
        <v/>
      </c>
      <c r="CP82" s="294" t="str">
        <f>IF(ISNA(VLOOKUP($A82,Old_List_Price!$A$4:$BO$289,CP$2,FALSE)),"",VLOOKUP($A82,Old_List_Price!$A$4:$BO$289,CP$2,FALSE))</f>
        <v/>
      </c>
      <c r="CQ82" s="295" t="str">
        <f t="shared" si="122"/>
        <v/>
      </c>
      <c r="CR82" s="295" t="str">
        <f t="shared" si="123"/>
        <v/>
      </c>
      <c r="CS82" s="297" t="str">
        <f>IF(ISNA(VLOOKUP($A82,Old_List_Price!$A$4:$BO$289,CS$2,FALSE)),"",VLOOKUP($A82,Old_List_Price!$A$4:$BO$289,CS$2,FALSE))</f>
        <v/>
      </c>
      <c r="CT82" s="297" t="str">
        <f>IF(ISNA(VLOOKUP($A82,Old_List_Price!$A$4:$BO$289,CT$2,FALSE)),"",VLOOKUP($A82,Old_List_Price!$A$4:$BO$289,CT$2,FALSE))</f>
        <v/>
      </c>
      <c r="CU82" s="297" t="str">
        <f>IF(ISNA(VLOOKUP($A82,Old_List_Price!$A$4:$BO$289,CU$2,FALSE)),"",VLOOKUP($A82,Old_List_Price!$A$4:$BO$289,CU$2,FALSE))</f>
        <v/>
      </c>
      <c r="CV82" s="298" t="str">
        <f t="shared" si="124"/>
        <v/>
      </c>
      <c r="CW82" s="298" t="str">
        <f t="shared" si="125"/>
        <v/>
      </c>
      <c r="CX82" s="285" t="str">
        <f>IF(ISNA(VLOOKUP($A82,Old_List_Price!$A$4:$BO$289,CX$2,FALSE)),"",VLOOKUP($A82,Old_List_Price!$A$4:$BO$289,CX$2,FALSE))</f>
        <v/>
      </c>
      <c r="CY82" s="285" t="str">
        <f>IF(ISNA(VLOOKUP($A82,Old_List_Price!$A$4:$BO$289,CY$2,FALSE)),"",VLOOKUP($A82,Old_List_Price!$A$4:$BO$289,CY$2,FALSE))</f>
        <v/>
      </c>
      <c r="CZ82" s="285" t="str">
        <f>IF(ISNA(VLOOKUP($A82,Old_List_Price!$A$4:$BO$289,CZ$2,FALSE)),"",VLOOKUP($A82,Old_List_Price!$A$4:$BO$289,CZ$2,FALSE))</f>
        <v/>
      </c>
      <c r="DA82" s="287" t="str">
        <f t="shared" si="126"/>
        <v/>
      </c>
      <c r="DB82" s="333" t="str">
        <f t="shared" si="127"/>
        <v/>
      </c>
    </row>
    <row r="83" spans="1:106">
      <c r="A83" s="37" t="s">
        <v>898</v>
      </c>
      <c r="B83" s="37" t="s">
        <v>897</v>
      </c>
      <c r="C83" s="57">
        <f>VLOOKUP(LEFT($C$3,2)&amp;$A83,'CS8000-P15_Overview'!$B$46:$W$418,$C$2,FALSE)</f>
        <v>52.304299999999998</v>
      </c>
      <c r="D83" s="58">
        <f>E83*(1-'CS8000-P15_Overview'!$B$3)</f>
        <v>75.579713499999983</v>
      </c>
      <c r="E83" s="58">
        <f>VLOOKUP(LEFT($E$3,2)&amp;$A83,'CS8000-P15_Overview'!$B$46:$W$418,$C$2,FALSE)</f>
        <v>88.917309999999986</v>
      </c>
      <c r="F83" s="59">
        <f>VLOOKUP(LEFT($F$3,2)&amp;$A83,'CS8000-P15_Overview'!$B$46:$W$418,$F$2,FALSE)</f>
        <v>52.304299999999998</v>
      </c>
      <c r="G83" s="59">
        <f>H83*(1-'CS8000-P15_Overview'!$B$3)</f>
        <v>75.579713499999983</v>
      </c>
      <c r="H83" s="59">
        <f>VLOOKUP(LEFT($H$3,2)&amp;$A83,'CS8000-P15_Overview'!$B$46:$W$418,$F$2,FALSE)</f>
        <v>88.917309999999986</v>
      </c>
      <c r="I83" s="60">
        <f>VLOOKUP(LEFT($I$3,2)&amp;$A83,'CS8000-P15_Overview'!$B$46:$W$418,$I$2,FALSE)</f>
        <v>75.3917</v>
      </c>
      <c r="J83" s="60">
        <f>K83*(1-'CS8000-P15_Overview'!$B$3)</f>
        <v>115.349301</v>
      </c>
      <c r="K83" s="60">
        <f>VLOOKUP(LEFT($K$3,2)&amp;$A83,'CS8000-P15_Overview'!$B$46:$W$418,$I$2,FALSE)</f>
        <v>135.70506</v>
      </c>
      <c r="L83" s="61">
        <f>VLOOKUP(LEFT($L$3,2)&amp;$A83,'CS8000-P15_Overview'!$B$46:$W$418,$L$2,FALSE)</f>
        <v>82.935199999999995</v>
      </c>
      <c r="M83" s="61">
        <f>N83*(1-'CS8000-P15_Overview'!$B$3)</f>
        <v>126.89085599999999</v>
      </c>
      <c r="N83" s="61">
        <f>VLOOKUP(LEFT($N$3,2)&amp;$A83,'CS8000-P15_Overview'!$B$46:$W$418,$L$2,FALSE)</f>
        <v>149.28335999999999</v>
      </c>
      <c r="O83" s="62">
        <f>VLOOKUP(LEFT($O$3,2)&amp;$A83,'CS8000-P15_Overview'!$B$46:$W$418,$O$2,FALSE)</f>
        <v>84.174700000000001</v>
      </c>
      <c r="P83" s="62">
        <f>Q83*(1-'CS8000-P15_Overview'!$B$3)</f>
        <v>135.94214050000002</v>
      </c>
      <c r="Q83" s="62">
        <f>VLOOKUP(LEFT($Q$3,2)&amp;$A83,'CS8000-P15_Overview'!$B$46:$W$418,$O$2,FALSE)</f>
        <v>159.93193000000002</v>
      </c>
      <c r="R83" s="63">
        <f>VLOOKUP(LEFT($R$3,2)&amp;$A83,'CS8000-P15_Overview'!$B$46:$W$418,$R$2,FALSE)</f>
        <v>84.174700000000001</v>
      </c>
      <c r="S83" s="63">
        <f>T83*(1-'CS8000-P15_Overview'!$B$3)</f>
        <v>135.94214050000002</v>
      </c>
      <c r="T83" s="63">
        <f>VLOOKUP(LEFT($T$3,2)&amp;$A83,'CS8000-P15_Overview'!$B$46:$W$418,$R$2,FALSE)</f>
        <v>159.93193000000002</v>
      </c>
      <c r="U83" s="59">
        <f>VLOOKUP(LEFT($U$3,2)&amp;$A83,'CS8000-P15_Overview'!$B$46:$W$418,$U$2,FALSE)</f>
        <v>89.752499999999998</v>
      </c>
      <c r="V83" s="59">
        <f>W83*(1-'CS8000-P15_Overview'!$B$3)</f>
        <v>152.57925</v>
      </c>
      <c r="W83" s="44">
        <f>VLOOKUP(LEFT($W$3,2)&amp;$A83,'CS8000-P15_Overview'!$B$46:$W$418,$U$2,FALSE)</f>
        <v>179.505</v>
      </c>
      <c r="X83" s="33" t="s">
        <v>905</v>
      </c>
      <c r="Y83" s="57">
        <f>VLOOKUP(LEFT($Y$3,2)&amp;$A83,'CS8000-P15_Overview'!$B$46:$W$418,$Y$2,FALSE)</f>
        <v>63.612400000000001</v>
      </c>
      <c r="Z83" s="58">
        <f>AA83*(1-'CS8000-P15_Overview'!$B$3)</f>
        <v>91.919917999999996</v>
      </c>
      <c r="AA83" s="58">
        <f>VLOOKUP(LEFT($AA$3,2)&amp;$A83,'CS8000-P15_Overview'!$B$46:$W$418,$Y$2,FALSE)</f>
        <v>108.14108</v>
      </c>
      <c r="AB83" s="59">
        <f>VLOOKUP(LEFT($AB$3,2)&amp;$A83,'CS8000-P15_Overview'!$B$46:$W$418,$AB$2,FALSE)</f>
        <v>63.612400000000001</v>
      </c>
      <c r="AC83" s="59">
        <f>AD83*(1-'CS8000-P15_Overview'!$B$3)</f>
        <v>91.919917999999996</v>
      </c>
      <c r="AD83" s="59">
        <f>VLOOKUP(LEFT($AD$3,2)&amp;$A83,'CS8000-P15_Overview'!$B$46:$W$418,$AB$2,FALSE)</f>
        <v>108.14108</v>
      </c>
      <c r="AE83" s="60">
        <f>VLOOKUP(LEFT($AE$3,2)&amp;$A83,'CS8000-P15_Overview'!$B$46:$W$418,$AE$2,FALSE)</f>
        <v>86.699700000000007</v>
      </c>
      <c r="AF83" s="60">
        <f>AG83*(1-'CS8000-P15_Overview'!$B$3)</f>
        <v>132.650541</v>
      </c>
      <c r="AG83" s="60">
        <f>VLOOKUP(LEFT($AG$3,2)&amp;$A83,'CS8000-P15_Overview'!$B$46:$W$418,$AE$2,FALSE)</f>
        <v>156.05946</v>
      </c>
      <c r="AH83" s="61">
        <f>VLOOKUP(LEFT($AH$3,2)&amp;$A83,'CS8000-P15_Overview'!$B$46:$W$418,$AH$2,FALSE)</f>
        <v>94.243300000000005</v>
      </c>
      <c r="AI83" s="61">
        <f>AJ83*(1-'CS8000-P15_Overview'!$B$3)</f>
        <v>144.192249</v>
      </c>
      <c r="AJ83" s="61">
        <f>VLOOKUP(LEFT($AJ$3,2)&amp;$A83,'CS8000-P15_Overview'!$B$46:$W$418,$AH$2,FALSE)</f>
        <v>169.63794000000001</v>
      </c>
      <c r="AK83" s="62">
        <f>VLOOKUP(LEFT($AK$3,2)&amp;$A83,'CS8000-P15_Overview'!$B$46:$W$418,$AK$2,FALSE)</f>
        <v>95.482799999999997</v>
      </c>
      <c r="AL83" s="62">
        <f>AM83*(1-'CS8000-P15_Overview'!$B$3)</f>
        <v>154.204722</v>
      </c>
      <c r="AM83" s="62">
        <f>VLOOKUP(LEFT($AM$3,2)&amp;$A83,'CS8000-P15_Overview'!$B$46:$W$418,$AK$2,FALSE)</f>
        <v>181.41732000000002</v>
      </c>
      <c r="AN83" s="63">
        <f>VLOOKUP(LEFT($AN$3,2)&amp;$A83,'CS8000-P15_Overview'!$B$46:$W$418,$AN$2,FALSE)</f>
        <v>95.482799999999997</v>
      </c>
      <c r="AO83" s="63">
        <f>AP83*(1-'CS8000-P15_Overview'!$B$3)</f>
        <v>154.204722</v>
      </c>
      <c r="AP83" s="63">
        <f>VLOOKUP(LEFT($AP$3,2)&amp;$A83,'CS8000-P15_Overview'!$B$46:$W$418,$AN$2,FALSE)</f>
        <v>181.41732000000002</v>
      </c>
      <c r="AQ83" s="59">
        <f>VLOOKUP(LEFT($AQ$3,2)&amp;$A83,'CS8000-P15_Overview'!$B$46:$W$418,$AQ$2,FALSE)</f>
        <v>101.06059999999999</v>
      </c>
      <c r="AR83" s="59">
        <f>AS83*(1-'CS8000-P15_Overview'!$B$3)</f>
        <v>171.80301999999998</v>
      </c>
      <c r="AS83" s="44">
        <f>VLOOKUP(LEFT($AS$3,2)&amp;$A83,'CS8000-P15_Overview'!$B$46:$W$418,$AQ$2,FALSE)</f>
        <v>202.12119999999999</v>
      </c>
      <c r="AU83" s="203">
        <f t="shared" si="100"/>
        <v>2018.6519999999998</v>
      </c>
      <c r="AV83" s="211">
        <f t="shared" si="101"/>
        <v>2916.9521399999994</v>
      </c>
      <c r="AW83" s="211">
        <f t="shared" si="102"/>
        <v>3431.7083999999995</v>
      </c>
      <c r="AX83" s="212">
        <f t="shared" si="102"/>
        <v>2018.6519999999998</v>
      </c>
      <c r="AY83" s="212">
        <f t="shared" si="102"/>
        <v>2916.9521399999994</v>
      </c>
      <c r="AZ83" s="212">
        <f t="shared" si="102"/>
        <v>3431.7083999999995</v>
      </c>
      <c r="BA83" s="213">
        <f t="shared" si="103"/>
        <v>2849.7972</v>
      </c>
      <c r="BB83" s="213">
        <f t="shared" si="104"/>
        <v>4360.1897160000008</v>
      </c>
      <c r="BC83" s="213">
        <f t="shared" si="105"/>
        <v>5129.6349600000003</v>
      </c>
      <c r="BD83" s="214">
        <f t="shared" si="106"/>
        <v>3121.3643999999999</v>
      </c>
      <c r="BE83" s="214">
        <f t="shared" si="107"/>
        <v>4775.6875319999999</v>
      </c>
      <c r="BF83" s="214">
        <f t="shared" si="108"/>
        <v>5618.4559199999994</v>
      </c>
      <c r="BG83" s="215">
        <f t="shared" si="109"/>
        <v>3165.9863999999998</v>
      </c>
      <c r="BH83" s="215">
        <f t="shared" si="110"/>
        <v>5113.0680360000006</v>
      </c>
      <c r="BI83" s="215">
        <f t="shared" si="111"/>
        <v>6015.3741600000012</v>
      </c>
      <c r="BJ83" s="216">
        <f t="shared" si="112"/>
        <v>3165.9863999999998</v>
      </c>
      <c r="BK83" s="216">
        <f t="shared" si="113"/>
        <v>5113.0680360000006</v>
      </c>
      <c r="BL83" s="216">
        <f t="shared" si="114"/>
        <v>6015.3741600000012</v>
      </c>
      <c r="BM83" s="212">
        <f t="shared" si="115"/>
        <v>3366.7871999999998</v>
      </c>
      <c r="BN83" s="212">
        <f t="shared" si="116"/>
        <v>5723.5382399999999</v>
      </c>
      <c r="BO83" s="202">
        <f t="shared" si="117"/>
        <v>6733.5743999999995</v>
      </c>
      <c r="BQ83" s="274">
        <f>VLOOKUP("HDD"&amp;$A83,'CS8000-P15_Overview'!$B:$X,3,FALSE)</f>
        <v>25.96</v>
      </c>
      <c r="BR83" s="275">
        <f>VLOOKUP("HDD"&amp;$A83,'CS8000-P15_Overview'!$B:$X,4,FALSE)</f>
        <v>31.152000000000001</v>
      </c>
      <c r="BS83" s="276">
        <f>VLOOKUP("HDD"&amp;$A83,'CS8000-P15_Overview'!$B:$X,6,FALSE)</f>
        <v>36.344000000000001</v>
      </c>
      <c r="BT83" s="282"/>
      <c r="BU83" s="282"/>
      <c r="BV83" s="282"/>
      <c r="BW83" s="284"/>
      <c r="BX83" s="284"/>
      <c r="BY83" s="285" t="str">
        <f>IF(ISNA(VLOOKUP($A83,Old_List_Price!$A$4:$BO$289,BY$2,FALSE)),"",VLOOKUP($A83,Old_List_Price!$A$4:$BO$289,BY$2,FALSE))</f>
        <v/>
      </c>
      <c r="BZ83" s="285" t="str">
        <f>IF(ISNA(VLOOKUP($A83,Old_List_Price!$A$4:$BO$289,BZ$2,FALSE)),"",VLOOKUP($A83,Old_List_Price!$A$4:$BO$289,BZ$2,FALSE))</f>
        <v/>
      </c>
      <c r="CA83" s="285" t="str">
        <f>IF(ISNA(VLOOKUP($A83,Old_List_Price!$A$4:$BO$289,CA$2,FALSE)),"",VLOOKUP($A83,Old_List_Price!$A$4:$BO$289,CA$2,FALSE))</f>
        <v/>
      </c>
      <c r="CB83" s="287" t="str">
        <f t="shared" si="128"/>
        <v/>
      </c>
      <c r="CC83" s="287" t="str">
        <f t="shared" si="129"/>
        <v/>
      </c>
      <c r="CD83" s="288" t="str">
        <f>IF(ISNA(VLOOKUP($A83,Old_List_Price!$A$4:$BO$289,CD$2,FALSE)),"",VLOOKUP($A83,Old_List_Price!$A$4:$BO$289,CD$2,FALSE))</f>
        <v/>
      </c>
      <c r="CE83" s="288" t="str">
        <f>IF(ISNA(VLOOKUP($A83,Old_List_Price!$A$4:$BO$289,CE$2,FALSE)),"",VLOOKUP($A83,Old_List_Price!$A$4:$BO$289,CE$2,FALSE))</f>
        <v/>
      </c>
      <c r="CF83" s="288" t="str">
        <f>IF(ISNA(VLOOKUP($A83,Old_List_Price!$A$4:$BO$289,CF$2,FALSE)),"",VLOOKUP($A83,Old_List_Price!$A$4:$BO$289,CF$2,FALSE))</f>
        <v/>
      </c>
      <c r="CG83" s="289" t="str">
        <f t="shared" si="118"/>
        <v/>
      </c>
      <c r="CH83" s="289" t="str">
        <f t="shared" si="119"/>
        <v/>
      </c>
      <c r="CI83" s="291" t="str">
        <f>IF(ISNA(VLOOKUP($A83,Old_List_Price!$A$4:$BO$289,CI$2,FALSE)),"",VLOOKUP($A83,Old_List_Price!$A$4:$BO$289,CI$2,FALSE))</f>
        <v/>
      </c>
      <c r="CJ83" s="291" t="str">
        <f>IF(ISNA(VLOOKUP($A83,Old_List_Price!$A$4:$BO$289,CJ$2,FALSE)),"",VLOOKUP($A83,Old_List_Price!$A$4:$BO$289,CJ$2,FALSE))</f>
        <v/>
      </c>
      <c r="CK83" s="291" t="str">
        <f>IF(ISNA(VLOOKUP($A83,Old_List_Price!$A$4:$BO$289,CK$2,FALSE)),"",VLOOKUP($A83,Old_List_Price!$A$4:$BO$289,CK$2,FALSE))</f>
        <v/>
      </c>
      <c r="CL83" s="292" t="str">
        <f t="shared" si="120"/>
        <v/>
      </c>
      <c r="CM83" s="292" t="str">
        <f t="shared" si="121"/>
        <v/>
      </c>
      <c r="CN83" s="294" t="str">
        <f>IF(ISNA(VLOOKUP($A83,Old_List_Price!$A$4:$BO$289,CN$2,FALSE)),"",VLOOKUP($A83,Old_List_Price!$A$4:$BO$289,CN$2,FALSE))</f>
        <v/>
      </c>
      <c r="CO83" s="294" t="str">
        <f>IF(ISNA(VLOOKUP($A83,Old_List_Price!$A$4:$BO$289,CO$2,FALSE)),"",VLOOKUP($A83,Old_List_Price!$A$4:$BO$289,CO$2,FALSE))</f>
        <v/>
      </c>
      <c r="CP83" s="294" t="str">
        <f>IF(ISNA(VLOOKUP($A83,Old_List_Price!$A$4:$BO$289,CP$2,FALSE)),"",VLOOKUP($A83,Old_List_Price!$A$4:$BO$289,CP$2,FALSE))</f>
        <v/>
      </c>
      <c r="CQ83" s="295" t="str">
        <f t="shared" si="122"/>
        <v/>
      </c>
      <c r="CR83" s="295" t="str">
        <f t="shared" si="123"/>
        <v/>
      </c>
      <c r="CS83" s="297" t="str">
        <f>IF(ISNA(VLOOKUP($A83,Old_List_Price!$A$4:$BO$289,CS$2,FALSE)),"",VLOOKUP($A83,Old_List_Price!$A$4:$BO$289,CS$2,FALSE))</f>
        <v/>
      </c>
      <c r="CT83" s="297" t="str">
        <f>IF(ISNA(VLOOKUP($A83,Old_List_Price!$A$4:$BO$289,CT$2,FALSE)),"",VLOOKUP($A83,Old_List_Price!$A$4:$BO$289,CT$2,FALSE))</f>
        <v/>
      </c>
      <c r="CU83" s="297" t="str">
        <f>IF(ISNA(VLOOKUP($A83,Old_List_Price!$A$4:$BO$289,CU$2,FALSE)),"",VLOOKUP($A83,Old_List_Price!$A$4:$BO$289,CU$2,FALSE))</f>
        <v/>
      </c>
      <c r="CV83" s="298" t="str">
        <f t="shared" si="124"/>
        <v/>
      </c>
      <c r="CW83" s="298" t="str">
        <f t="shared" si="125"/>
        <v/>
      </c>
      <c r="CX83" s="285" t="str">
        <f>IF(ISNA(VLOOKUP($A83,Old_List_Price!$A$4:$BO$289,CX$2,FALSE)),"",VLOOKUP($A83,Old_List_Price!$A$4:$BO$289,CX$2,FALSE))</f>
        <v/>
      </c>
      <c r="CY83" s="285" t="str">
        <f>IF(ISNA(VLOOKUP($A83,Old_List_Price!$A$4:$BO$289,CY$2,FALSE)),"",VLOOKUP($A83,Old_List_Price!$A$4:$BO$289,CY$2,FALSE))</f>
        <v/>
      </c>
      <c r="CZ83" s="285" t="str">
        <f>IF(ISNA(VLOOKUP($A83,Old_List_Price!$A$4:$BO$289,CZ$2,FALSE)),"",VLOOKUP($A83,Old_List_Price!$A$4:$BO$289,CZ$2,FALSE))</f>
        <v/>
      </c>
      <c r="DA83" s="287" t="str">
        <f t="shared" si="126"/>
        <v/>
      </c>
      <c r="DB83" s="333" t="str">
        <f t="shared" si="127"/>
        <v/>
      </c>
    </row>
    <row r="84" spans="1:106">
      <c r="A84" s="37" t="s">
        <v>866</v>
      </c>
      <c r="B84" s="37" t="s">
        <v>886</v>
      </c>
      <c r="C84" s="57">
        <f>VLOOKUP(LEFT($C$3,2)&amp;$A84,'CS8000-P15_Overview'!$B$46:$W$418,$C$2,FALSE)</f>
        <v>52.304299999999998</v>
      </c>
      <c r="D84" s="58">
        <f>E84*(1-'CS8000-P15_Overview'!$B$3)</f>
        <v>75.579713499999983</v>
      </c>
      <c r="E84" s="58">
        <f>VLOOKUP(LEFT($E$3,2)&amp;$A84,'CS8000-P15_Overview'!$B$46:$W$418,$C$2,FALSE)</f>
        <v>88.917309999999986</v>
      </c>
      <c r="F84" s="59">
        <f>VLOOKUP(LEFT($F$3,2)&amp;$A84,'CS8000-P15_Overview'!$B$46:$W$418,$F$2,FALSE)</f>
        <v>52.304299999999998</v>
      </c>
      <c r="G84" s="59">
        <f>H84*(1-'CS8000-P15_Overview'!$B$3)</f>
        <v>75.579713499999983</v>
      </c>
      <c r="H84" s="59">
        <f>VLOOKUP(LEFT($H$3,2)&amp;$A84,'CS8000-P15_Overview'!$B$46:$W$418,$F$2,FALSE)</f>
        <v>88.917309999999986</v>
      </c>
      <c r="I84" s="60">
        <f>VLOOKUP(LEFT($I$3,2)&amp;$A84,'CS8000-P15_Overview'!$B$46:$W$418,$I$2,FALSE)</f>
        <v>75.3917</v>
      </c>
      <c r="J84" s="60">
        <f>K84*(1-'CS8000-P15_Overview'!$B$3)</f>
        <v>115.349301</v>
      </c>
      <c r="K84" s="60">
        <f>VLOOKUP(LEFT($K$3,2)&amp;$A84,'CS8000-P15_Overview'!$B$46:$W$418,$I$2,FALSE)</f>
        <v>135.70506</v>
      </c>
      <c r="L84" s="61">
        <f>VLOOKUP(LEFT($L$3,2)&amp;$A84,'CS8000-P15_Overview'!$B$46:$W$418,$L$2,FALSE)</f>
        <v>82.935199999999995</v>
      </c>
      <c r="M84" s="61">
        <f>N84*(1-'CS8000-P15_Overview'!$B$3)</f>
        <v>126.89085599999999</v>
      </c>
      <c r="N84" s="61">
        <f>VLOOKUP(LEFT($N$3,2)&amp;$A84,'CS8000-P15_Overview'!$B$46:$W$418,$L$2,FALSE)</f>
        <v>149.28335999999999</v>
      </c>
      <c r="O84" s="62">
        <f>VLOOKUP(LEFT($O$3,2)&amp;$A84,'CS8000-P15_Overview'!$B$46:$W$418,$O$2,FALSE)</f>
        <v>84.174700000000001</v>
      </c>
      <c r="P84" s="62">
        <f>Q84*(1-'CS8000-P15_Overview'!$B$3)</f>
        <v>135.94214050000002</v>
      </c>
      <c r="Q84" s="62">
        <f>VLOOKUP(LEFT($Q$3,2)&amp;$A84,'CS8000-P15_Overview'!$B$46:$W$418,$O$2,FALSE)</f>
        <v>159.93193000000002</v>
      </c>
      <c r="R84" s="63">
        <f>VLOOKUP(LEFT($R$3,2)&amp;$A84,'CS8000-P15_Overview'!$B$46:$W$418,$R$2,FALSE)</f>
        <v>84.174700000000001</v>
      </c>
      <c r="S84" s="63">
        <f>T84*(1-'CS8000-P15_Overview'!$B$3)</f>
        <v>135.94214050000002</v>
      </c>
      <c r="T84" s="63">
        <f>VLOOKUP(LEFT($T$3,2)&amp;$A84,'CS8000-P15_Overview'!$B$46:$W$418,$R$2,FALSE)</f>
        <v>159.93193000000002</v>
      </c>
      <c r="U84" s="59">
        <f>VLOOKUP(LEFT($U$3,2)&amp;$A84,'CS8000-P15_Overview'!$B$46:$W$418,$U$2,FALSE)</f>
        <v>89.752499999999998</v>
      </c>
      <c r="V84" s="59">
        <f>W84*(1-'CS8000-P15_Overview'!$B$3)</f>
        <v>152.57925</v>
      </c>
      <c r="W84" s="44">
        <f>VLOOKUP(LEFT($W$3,2)&amp;$A84,'CS8000-P15_Overview'!$B$46:$W$418,$U$2,FALSE)</f>
        <v>179.505</v>
      </c>
      <c r="X84" s="33" t="s">
        <v>905</v>
      </c>
      <c r="Y84" s="57">
        <f>VLOOKUP(LEFT($Y$3,2)&amp;$A84,'CS8000-P15_Overview'!$B$46:$W$418,$Y$2,FALSE)</f>
        <v>63.612400000000001</v>
      </c>
      <c r="Z84" s="58">
        <f>AA84*(1-'CS8000-P15_Overview'!$B$3)</f>
        <v>91.919917999999996</v>
      </c>
      <c r="AA84" s="58">
        <f>VLOOKUP(LEFT($AA$3,2)&amp;$A84,'CS8000-P15_Overview'!$B$46:$W$418,$Y$2,FALSE)</f>
        <v>108.14108</v>
      </c>
      <c r="AB84" s="59">
        <f>VLOOKUP(LEFT($AB$3,2)&amp;$A84,'CS8000-P15_Overview'!$B$46:$W$418,$AB$2,FALSE)</f>
        <v>63.612400000000001</v>
      </c>
      <c r="AC84" s="59">
        <f>AD84*(1-'CS8000-P15_Overview'!$B$3)</f>
        <v>91.919917999999996</v>
      </c>
      <c r="AD84" s="59">
        <f>VLOOKUP(LEFT($AD$3,2)&amp;$A84,'CS8000-P15_Overview'!$B$46:$W$418,$AB$2,FALSE)</f>
        <v>108.14108</v>
      </c>
      <c r="AE84" s="60">
        <f>VLOOKUP(LEFT($AE$3,2)&amp;$A84,'CS8000-P15_Overview'!$B$46:$W$418,$AE$2,FALSE)</f>
        <v>86.699700000000007</v>
      </c>
      <c r="AF84" s="60">
        <f>AG84*(1-'CS8000-P15_Overview'!$B$3)</f>
        <v>132.650541</v>
      </c>
      <c r="AG84" s="60">
        <f>VLOOKUP(LEFT($AG$3,2)&amp;$A84,'CS8000-P15_Overview'!$B$46:$W$418,$AE$2,FALSE)</f>
        <v>156.05946</v>
      </c>
      <c r="AH84" s="61">
        <f>VLOOKUP(LEFT($AH$3,2)&amp;$A84,'CS8000-P15_Overview'!$B$46:$W$418,$AH$2,FALSE)</f>
        <v>94.243300000000005</v>
      </c>
      <c r="AI84" s="61">
        <f>AJ84*(1-'CS8000-P15_Overview'!$B$3)</f>
        <v>144.192249</v>
      </c>
      <c r="AJ84" s="61">
        <f>VLOOKUP(LEFT($AJ$3,2)&amp;$A84,'CS8000-P15_Overview'!$B$46:$W$418,$AH$2,FALSE)</f>
        <v>169.63794000000001</v>
      </c>
      <c r="AK84" s="62">
        <f>VLOOKUP(LEFT($AK$3,2)&amp;$A84,'CS8000-P15_Overview'!$B$46:$W$418,$AK$2,FALSE)</f>
        <v>95.482799999999997</v>
      </c>
      <c r="AL84" s="62">
        <f>AM84*(1-'CS8000-P15_Overview'!$B$3)</f>
        <v>154.204722</v>
      </c>
      <c r="AM84" s="62">
        <f>VLOOKUP(LEFT($AM$3,2)&amp;$A84,'CS8000-P15_Overview'!$B$46:$W$418,$AK$2,FALSE)</f>
        <v>181.41732000000002</v>
      </c>
      <c r="AN84" s="63">
        <f>VLOOKUP(LEFT($AN$3,2)&amp;$A84,'CS8000-P15_Overview'!$B$46:$W$418,$AN$2,FALSE)</f>
        <v>95.482799999999997</v>
      </c>
      <c r="AO84" s="63">
        <f>AP84*(1-'CS8000-P15_Overview'!$B$3)</f>
        <v>154.204722</v>
      </c>
      <c r="AP84" s="63">
        <f>VLOOKUP(LEFT($AP$3,2)&amp;$A84,'CS8000-P15_Overview'!$B$46:$W$418,$AN$2,FALSE)</f>
        <v>181.41732000000002</v>
      </c>
      <c r="AQ84" s="59">
        <f>VLOOKUP(LEFT($AQ$3,2)&amp;$A84,'CS8000-P15_Overview'!$B$46:$W$418,$AQ$2,FALSE)</f>
        <v>101.06059999999999</v>
      </c>
      <c r="AR84" s="59">
        <f>AS84*(1-'CS8000-P15_Overview'!$B$3)</f>
        <v>171.80301999999998</v>
      </c>
      <c r="AS84" s="44">
        <f>VLOOKUP(LEFT($AS$3,2)&amp;$A84,'CS8000-P15_Overview'!$B$46:$W$418,$AQ$2,FALSE)</f>
        <v>202.12119999999999</v>
      </c>
      <c r="AU84" s="203">
        <f t="shared" si="100"/>
        <v>2018.6519999999998</v>
      </c>
      <c r="AV84" s="211">
        <f t="shared" si="101"/>
        <v>2916.9521399999994</v>
      </c>
      <c r="AW84" s="211">
        <f t="shared" si="102"/>
        <v>3431.7083999999995</v>
      </c>
      <c r="AX84" s="212">
        <f t="shared" si="102"/>
        <v>2018.6519999999998</v>
      </c>
      <c r="AY84" s="212">
        <f t="shared" si="102"/>
        <v>2916.9521399999994</v>
      </c>
      <c r="AZ84" s="212">
        <f t="shared" si="102"/>
        <v>3431.7083999999995</v>
      </c>
      <c r="BA84" s="213">
        <f t="shared" si="103"/>
        <v>2849.7972</v>
      </c>
      <c r="BB84" s="213">
        <f t="shared" si="104"/>
        <v>4360.1897160000008</v>
      </c>
      <c r="BC84" s="213">
        <f t="shared" si="105"/>
        <v>5129.6349600000003</v>
      </c>
      <c r="BD84" s="214">
        <f t="shared" si="106"/>
        <v>3121.3643999999999</v>
      </c>
      <c r="BE84" s="214">
        <f t="shared" si="107"/>
        <v>4775.6875319999999</v>
      </c>
      <c r="BF84" s="214">
        <f t="shared" si="108"/>
        <v>5618.4559199999994</v>
      </c>
      <c r="BG84" s="215">
        <f t="shared" si="109"/>
        <v>3165.9863999999998</v>
      </c>
      <c r="BH84" s="215">
        <f t="shared" si="110"/>
        <v>5113.0680360000006</v>
      </c>
      <c r="BI84" s="215">
        <f t="shared" si="111"/>
        <v>6015.3741600000012</v>
      </c>
      <c r="BJ84" s="216">
        <f t="shared" si="112"/>
        <v>3165.9863999999998</v>
      </c>
      <c r="BK84" s="216">
        <f t="shared" si="113"/>
        <v>5113.0680360000006</v>
      </c>
      <c r="BL84" s="216">
        <f t="shared" si="114"/>
        <v>6015.3741600000012</v>
      </c>
      <c r="BM84" s="212">
        <f t="shared" si="115"/>
        <v>3366.7871999999998</v>
      </c>
      <c r="BN84" s="212">
        <f t="shared" si="116"/>
        <v>5723.5382399999999</v>
      </c>
      <c r="BO84" s="202">
        <f t="shared" si="117"/>
        <v>6733.5743999999995</v>
      </c>
      <c r="BQ84" s="274">
        <f>VLOOKUP("HDD"&amp;$A84,'CS8000-P15_Overview'!$B:$X,3,FALSE)</f>
        <v>25.96</v>
      </c>
      <c r="BR84" s="275">
        <f>VLOOKUP("HDD"&amp;$A84,'CS8000-P15_Overview'!$B:$X,4,FALSE)</f>
        <v>31.152000000000001</v>
      </c>
      <c r="BS84" s="276">
        <f>VLOOKUP("HDD"&amp;$A84,'CS8000-P15_Overview'!$B:$X,6,FALSE)</f>
        <v>36.344000000000001</v>
      </c>
      <c r="BT84" s="282"/>
      <c r="BU84" s="282"/>
      <c r="BV84" s="282"/>
      <c r="BW84" s="284"/>
      <c r="BX84" s="284"/>
      <c r="BY84" s="285" t="str">
        <f>IF(ISNA(VLOOKUP($A84,Old_List_Price!$A$4:$BO$289,BY$2,FALSE)),"",VLOOKUP($A84,Old_List_Price!$A$4:$BO$289,BY$2,FALSE))</f>
        <v/>
      </c>
      <c r="BZ84" s="285" t="str">
        <f>IF(ISNA(VLOOKUP($A84,Old_List_Price!$A$4:$BO$289,BZ$2,FALSE)),"",VLOOKUP($A84,Old_List_Price!$A$4:$BO$289,BZ$2,FALSE))</f>
        <v/>
      </c>
      <c r="CA84" s="285" t="str">
        <f>IF(ISNA(VLOOKUP($A84,Old_List_Price!$A$4:$BO$289,CA$2,FALSE)),"",VLOOKUP($A84,Old_List_Price!$A$4:$BO$289,CA$2,FALSE))</f>
        <v/>
      </c>
      <c r="CB84" s="287" t="str">
        <f t="shared" si="128"/>
        <v/>
      </c>
      <c r="CC84" s="287" t="str">
        <f t="shared" si="129"/>
        <v/>
      </c>
      <c r="CD84" s="288" t="str">
        <f>IF(ISNA(VLOOKUP($A84,Old_List_Price!$A$4:$BO$289,CD$2,FALSE)),"",VLOOKUP($A84,Old_List_Price!$A$4:$BO$289,CD$2,FALSE))</f>
        <v/>
      </c>
      <c r="CE84" s="288" t="str">
        <f>IF(ISNA(VLOOKUP($A84,Old_List_Price!$A$4:$BO$289,CE$2,FALSE)),"",VLOOKUP($A84,Old_List_Price!$A$4:$BO$289,CE$2,FALSE))</f>
        <v/>
      </c>
      <c r="CF84" s="288" t="str">
        <f>IF(ISNA(VLOOKUP($A84,Old_List_Price!$A$4:$BO$289,CF$2,FALSE)),"",VLOOKUP($A84,Old_List_Price!$A$4:$BO$289,CF$2,FALSE))</f>
        <v/>
      </c>
      <c r="CG84" s="289" t="str">
        <f t="shared" si="118"/>
        <v/>
      </c>
      <c r="CH84" s="289" t="str">
        <f t="shared" si="119"/>
        <v/>
      </c>
      <c r="CI84" s="291" t="str">
        <f>IF(ISNA(VLOOKUP($A84,Old_List_Price!$A$4:$BO$289,CI$2,FALSE)),"",VLOOKUP($A84,Old_List_Price!$A$4:$BO$289,CI$2,FALSE))</f>
        <v/>
      </c>
      <c r="CJ84" s="291" t="str">
        <f>IF(ISNA(VLOOKUP($A84,Old_List_Price!$A$4:$BO$289,CJ$2,FALSE)),"",VLOOKUP($A84,Old_List_Price!$A$4:$BO$289,CJ$2,FALSE))</f>
        <v/>
      </c>
      <c r="CK84" s="291" t="str">
        <f>IF(ISNA(VLOOKUP($A84,Old_List_Price!$A$4:$BO$289,CK$2,FALSE)),"",VLOOKUP($A84,Old_List_Price!$A$4:$BO$289,CK$2,FALSE))</f>
        <v/>
      </c>
      <c r="CL84" s="292" t="str">
        <f t="shared" si="120"/>
        <v/>
      </c>
      <c r="CM84" s="292" t="str">
        <f t="shared" si="121"/>
        <v/>
      </c>
      <c r="CN84" s="294" t="str">
        <f>IF(ISNA(VLOOKUP($A84,Old_List_Price!$A$4:$BO$289,CN$2,FALSE)),"",VLOOKUP($A84,Old_List_Price!$A$4:$BO$289,CN$2,FALSE))</f>
        <v/>
      </c>
      <c r="CO84" s="294" t="str">
        <f>IF(ISNA(VLOOKUP($A84,Old_List_Price!$A$4:$BO$289,CO$2,FALSE)),"",VLOOKUP($A84,Old_List_Price!$A$4:$BO$289,CO$2,FALSE))</f>
        <v/>
      </c>
      <c r="CP84" s="294" t="str">
        <f>IF(ISNA(VLOOKUP($A84,Old_List_Price!$A$4:$BO$289,CP$2,FALSE)),"",VLOOKUP($A84,Old_List_Price!$A$4:$BO$289,CP$2,FALSE))</f>
        <v/>
      </c>
      <c r="CQ84" s="295" t="str">
        <f t="shared" si="122"/>
        <v/>
      </c>
      <c r="CR84" s="295" t="str">
        <f t="shared" si="123"/>
        <v/>
      </c>
      <c r="CS84" s="297" t="str">
        <f>IF(ISNA(VLOOKUP($A84,Old_List_Price!$A$4:$BO$289,CS$2,FALSE)),"",VLOOKUP($A84,Old_List_Price!$A$4:$BO$289,CS$2,FALSE))</f>
        <v/>
      </c>
      <c r="CT84" s="297" t="str">
        <f>IF(ISNA(VLOOKUP($A84,Old_List_Price!$A$4:$BO$289,CT$2,FALSE)),"",VLOOKUP($A84,Old_List_Price!$A$4:$BO$289,CT$2,FALSE))</f>
        <v/>
      </c>
      <c r="CU84" s="297" t="str">
        <f>IF(ISNA(VLOOKUP($A84,Old_List_Price!$A$4:$BO$289,CU$2,FALSE)),"",VLOOKUP($A84,Old_List_Price!$A$4:$BO$289,CU$2,FALSE))</f>
        <v/>
      </c>
      <c r="CV84" s="298" t="str">
        <f t="shared" si="124"/>
        <v/>
      </c>
      <c r="CW84" s="298" t="str">
        <f t="shared" si="125"/>
        <v/>
      </c>
      <c r="CX84" s="285" t="str">
        <f>IF(ISNA(VLOOKUP($A84,Old_List_Price!$A$4:$BO$289,CX$2,FALSE)),"",VLOOKUP($A84,Old_List_Price!$A$4:$BO$289,CX$2,FALSE))</f>
        <v/>
      </c>
      <c r="CY84" s="285" t="str">
        <f>IF(ISNA(VLOOKUP($A84,Old_List_Price!$A$4:$BO$289,CY$2,FALSE)),"",VLOOKUP($A84,Old_List_Price!$A$4:$BO$289,CY$2,FALSE))</f>
        <v/>
      </c>
      <c r="CZ84" s="285" t="str">
        <f>IF(ISNA(VLOOKUP($A84,Old_List_Price!$A$4:$BO$289,CZ$2,FALSE)),"",VLOOKUP($A84,Old_List_Price!$A$4:$BO$289,CZ$2,FALSE))</f>
        <v/>
      </c>
      <c r="DA84" s="287" t="str">
        <f t="shared" si="126"/>
        <v/>
      </c>
      <c r="DB84" s="333" t="str">
        <f t="shared" si="127"/>
        <v/>
      </c>
    </row>
    <row r="85" spans="1:106">
      <c r="A85" s="37" t="s">
        <v>867</v>
      </c>
      <c r="B85" s="37" t="s">
        <v>885</v>
      </c>
      <c r="C85" s="57">
        <f>VLOOKUP(LEFT($C$3,2)&amp;$A85,'CS8000-P15_Overview'!$B$46:$W$418,$C$2,FALSE)</f>
        <v>52.304299999999998</v>
      </c>
      <c r="D85" s="58">
        <f>E85*(1-'CS8000-P15_Overview'!$B$3)</f>
        <v>75.579713499999983</v>
      </c>
      <c r="E85" s="58">
        <f>VLOOKUP(LEFT($E$3,2)&amp;$A85,'CS8000-P15_Overview'!$B$46:$W$418,$C$2,FALSE)</f>
        <v>88.917309999999986</v>
      </c>
      <c r="F85" s="59">
        <f>VLOOKUP(LEFT($F$3,2)&amp;$A85,'CS8000-P15_Overview'!$B$46:$W$418,$F$2,FALSE)</f>
        <v>52.304299999999998</v>
      </c>
      <c r="G85" s="59">
        <f>H85*(1-'CS8000-P15_Overview'!$B$3)</f>
        <v>75.579713499999983</v>
      </c>
      <c r="H85" s="59">
        <f>VLOOKUP(LEFT($H$3,2)&amp;$A85,'CS8000-P15_Overview'!$B$46:$W$418,$F$2,FALSE)</f>
        <v>88.917309999999986</v>
      </c>
      <c r="I85" s="60">
        <f>VLOOKUP(LEFT($I$3,2)&amp;$A85,'CS8000-P15_Overview'!$B$46:$W$418,$I$2,FALSE)</f>
        <v>75.3917</v>
      </c>
      <c r="J85" s="60">
        <f>K85*(1-'CS8000-P15_Overview'!$B$3)</f>
        <v>115.349301</v>
      </c>
      <c r="K85" s="60">
        <f>VLOOKUP(LEFT($K$3,2)&amp;$A85,'CS8000-P15_Overview'!$B$46:$W$418,$I$2,FALSE)</f>
        <v>135.70506</v>
      </c>
      <c r="L85" s="61">
        <f>VLOOKUP(LEFT($L$3,2)&amp;$A85,'CS8000-P15_Overview'!$B$46:$W$418,$L$2,FALSE)</f>
        <v>82.935199999999995</v>
      </c>
      <c r="M85" s="61">
        <f>N85*(1-'CS8000-P15_Overview'!$B$3)</f>
        <v>126.89085599999999</v>
      </c>
      <c r="N85" s="61">
        <f>VLOOKUP(LEFT($N$3,2)&amp;$A85,'CS8000-P15_Overview'!$B$46:$W$418,$L$2,FALSE)</f>
        <v>149.28335999999999</v>
      </c>
      <c r="O85" s="62">
        <f>VLOOKUP(LEFT($O$3,2)&amp;$A85,'CS8000-P15_Overview'!$B$46:$W$418,$O$2,FALSE)</f>
        <v>84.174700000000001</v>
      </c>
      <c r="P85" s="62">
        <f>Q85*(1-'CS8000-P15_Overview'!$B$3)</f>
        <v>135.94214050000002</v>
      </c>
      <c r="Q85" s="62">
        <f>VLOOKUP(LEFT($Q$3,2)&amp;$A85,'CS8000-P15_Overview'!$B$46:$W$418,$O$2,FALSE)</f>
        <v>159.93193000000002</v>
      </c>
      <c r="R85" s="63">
        <f>VLOOKUP(LEFT($R$3,2)&amp;$A85,'CS8000-P15_Overview'!$B$46:$W$418,$R$2,FALSE)</f>
        <v>84.174700000000001</v>
      </c>
      <c r="S85" s="63">
        <f>T85*(1-'CS8000-P15_Overview'!$B$3)</f>
        <v>135.94214050000002</v>
      </c>
      <c r="T85" s="63">
        <f>VLOOKUP(LEFT($T$3,2)&amp;$A85,'CS8000-P15_Overview'!$B$46:$W$418,$R$2,FALSE)</f>
        <v>159.93193000000002</v>
      </c>
      <c r="U85" s="59">
        <f>VLOOKUP(LEFT($U$3,2)&amp;$A85,'CS8000-P15_Overview'!$B$46:$W$418,$U$2,FALSE)</f>
        <v>89.752499999999998</v>
      </c>
      <c r="V85" s="59">
        <f>W85*(1-'CS8000-P15_Overview'!$B$3)</f>
        <v>152.57925</v>
      </c>
      <c r="W85" s="44">
        <f>VLOOKUP(LEFT($W$3,2)&amp;$A85,'CS8000-P15_Overview'!$B$46:$W$418,$U$2,FALSE)</f>
        <v>179.505</v>
      </c>
      <c r="X85" s="33" t="s">
        <v>905</v>
      </c>
      <c r="Y85" s="57">
        <f>VLOOKUP(LEFT($Y$3,2)&amp;$A85,'CS8000-P15_Overview'!$B$46:$W$418,$Y$2,FALSE)</f>
        <v>63.612400000000001</v>
      </c>
      <c r="Z85" s="58">
        <f>AA85*(1-'CS8000-P15_Overview'!$B$3)</f>
        <v>91.919917999999996</v>
      </c>
      <c r="AA85" s="58">
        <f>VLOOKUP(LEFT($AA$3,2)&amp;$A85,'CS8000-P15_Overview'!$B$46:$W$418,$Y$2,FALSE)</f>
        <v>108.14108</v>
      </c>
      <c r="AB85" s="59">
        <f>VLOOKUP(LEFT($AB$3,2)&amp;$A85,'CS8000-P15_Overview'!$B$46:$W$418,$AB$2,FALSE)</f>
        <v>63.612400000000001</v>
      </c>
      <c r="AC85" s="59">
        <f>AD85*(1-'CS8000-P15_Overview'!$B$3)</f>
        <v>91.919917999999996</v>
      </c>
      <c r="AD85" s="59">
        <f>VLOOKUP(LEFT($AD$3,2)&amp;$A85,'CS8000-P15_Overview'!$B$46:$W$418,$AB$2,FALSE)</f>
        <v>108.14108</v>
      </c>
      <c r="AE85" s="60">
        <f>VLOOKUP(LEFT($AE$3,2)&amp;$A85,'CS8000-P15_Overview'!$B$46:$W$418,$AE$2,FALSE)</f>
        <v>86.699700000000007</v>
      </c>
      <c r="AF85" s="60">
        <f>AG85*(1-'CS8000-P15_Overview'!$B$3)</f>
        <v>132.650541</v>
      </c>
      <c r="AG85" s="60">
        <f>VLOOKUP(LEFT($AG$3,2)&amp;$A85,'CS8000-P15_Overview'!$B$46:$W$418,$AE$2,FALSE)</f>
        <v>156.05946</v>
      </c>
      <c r="AH85" s="61">
        <f>VLOOKUP(LEFT($AH$3,2)&amp;$A85,'CS8000-P15_Overview'!$B$46:$W$418,$AH$2,FALSE)</f>
        <v>94.243300000000005</v>
      </c>
      <c r="AI85" s="61">
        <f>AJ85*(1-'CS8000-P15_Overview'!$B$3)</f>
        <v>144.192249</v>
      </c>
      <c r="AJ85" s="61">
        <f>VLOOKUP(LEFT($AJ$3,2)&amp;$A85,'CS8000-P15_Overview'!$B$46:$W$418,$AH$2,FALSE)</f>
        <v>169.63794000000001</v>
      </c>
      <c r="AK85" s="62">
        <f>VLOOKUP(LEFT($AK$3,2)&amp;$A85,'CS8000-P15_Overview'!$B$46:$W$418,$AK$2,FALSE)</f>
        <v>95.482799999999997</v>
      </c>
      <c r="AL85" s="62">
        <f>AM85*(1-'CS8000-P15_Overview'!$B$3)</f>
        <v>154.204722</v>
      </c>
      <c r="AM85" s="62">
        <f>VLOOKUP(LEFT($AM$3,2)&amp;$A85,'CS8000-P15_Overview'!$B$46:$W$418,$AK$2,FALSE)</f>
        <v>181.41732000000002</v>
      </c>
      <c r="AN85" s="63">
        <f>VLOOKUP(LEFT($AN$3,2)&amp;$A85,'CS8000-P15_Overview'!$B$46:$W$418,$AN$2,FALSE)</f>
        <v>95.482799999999997</v>
      </c>
      <c r="AO85" s="63">
        <f>AP85*(1-'CS8000-P15_Overview'!$B$3)</f>
        <v>154.204722</v>
      </c>
      <c r="AP85" s="63">
        <f>VLOOKUP(LEFT($AP$3,2)&amp;$A85,'CS8000-P15_Overview'!$B$46:$W$418,$AN$2,FALSE)</f>
        <v>181.41732000000002</v>
      </c>
      <c r="AQ85" s="59">
        <f>VLOOKUP(LEFT($AQ$3,2)&amp;$A85,'CS8000-P15_Overview'!$B$46:$W$418,$AQ$2,FALSE)</f>
        <v>101.06059999999999</v>
      </c>
      <c r="AR85" s="59">
        <f>AS85*(1-'CS8000-P15_Overview'!$B$3)</f>
        <v>171.80301999999998</v>
      </c>
      <c r="AS85" s="44">
        <f>VLOOKUP(LEFT($AS$3,2)&amp;$A85,'CS8000-P15_Overview'!$B$46:$W$418,$AQ$2,FALSE)</f>
        <v>202.12119999999999</v>
      </c>
      <c r="AU85" s="203">
        <f t="shared" si="100"/>
        <v>2018.6519999999998</v>
      </c>
      <c r="AV85" s="211">
        <f t="shared" si="101"/>
        <v>2916.9521399999994</v>
      </c>
      <c r="AW85" s="211">
        <f t="shared" si="102"/>
        <v>3431.7083999999995</v>
      </c>
      <c r="AX85" s="212">
        <f t="shared" si="102"/>
        <v>2018.6519999999998</v>
      </c>
      <c r="AY85" s="212">
        <f t="shared" si="102"/>
        <v>2916.9521399999994</v>
      </c>
      <c r="AZ85" s="212">
        <f t="shared" si="102"/>
        <v>3431.7083999999995</v>
      </c>
      <c r="BA85" s="213">
        <f t="shared" si="103"/>
        <v>2849.7972</v>
      </c>
      <c r="BB85" s="213">
        <f t="shared" si="104"/>
        <v>4360.1897160000008</v>
      </c>
      <c r="BC85" s="213">
        <f t="shared" si="105"/>
        <v>5129.6349600000003</v>
      </c>
      <c r="BD85" s="214">
        <f t="shared" si="106"/>
        <v>3121.3643999999999</v>
      </c>
      <c r="BE85" s="214">
        <f t="shared" si="107"/>
        <v>4775.6875319999999</v>
      </c>
      <c r="BF85" s="214">
        <f t="shared" si="108"/>
        <v>5618.4559199999994</v>
      </c>
      <c r="BG85" s="215">
        <f t="shared" si="109"/>
        <v>3165.9863999999998</v>
      </c>
      <c r="BH85" s="215">
        <f t="shared" si="110"/>
        <v>5113.0680360000006</v>
      </c>
      <c r="BI85" s="215">
        <f t="shared" si="111"/>
        <v>6015.3741600000012</v>
      </c>
      <c r="BJ85" s="216">
        <f t="shared" si="112"/>
        <v>3165.9863999999998</v>
      </c>
      <c r="BK85" s="216">
        <f t="shared" si="113"/>
        <v>5113.0680360000006</v>
      </c>
      <c r="BL85" s="216">
        <f t="shared" si="114"/>
        <v>6015.3741600000012</v>
      </c>
      <c r="BM85" s="212">
        <f t="shared" si="115"/>
        <v>3366.7871999999998</v>
      </c>
      <c r="BN85" s="212">
        <f t="shared" si="116"/>
        <v>5723.5382399999999</v>
      </c>
      <c r="BO85" s="202">
        <f t="shared" si="117"/>
        <v>6733.5743999999995</v>
      </c>
      <c r="BQ85" s="274">
        <f>VLOOKUP("HDD"&amp;$A85,'CS8000-P15_Overview'!$B:$X,3,FALSE)</f>
        <v>25.96</v>
      </c>
      <c r="BR85" s="275">
        <f>VLOOKUP("HDD"&amp;$A85,'CS8000-P15_Overview'!$B:$X,4,FALSE)</f>
        <v>31.152000000000001</v>
      </c>
      <c r="BS85" s="276">
        <f>VLOOKUP("HDD"&amp;$A85,'CS8000-P15_Overview'!$B:$X,6,FALSE)</f>
        <v>36.344000000000001</v>
      </c>
      <c r="BT85" s="282"/>
      <c r="BU85" s="282"/>
      <c r="BV85" s="282"/>
      <c r="BW85" s="284"/>
      <c r="BX85" s="284"/>
      <c r="BY85" s="285" t="str">
        <f>IF(ISNA(VLOOKUP($A85,Old_List_Price!$A$4:$BO$289,BY$2,FALSE)),"",VLOOKUP($A85,Old_List_Price!$A$4:$BO$289,BY$2,FALSE))</f>
        <v/>
      </c>
      <c r="BZ85" s="285" t="str">
        <f>IF(ISNA(VLOOKUP($A85,Old_List_Price!$A$4:$BO$289,BZ$2,FALSE)),"",VLOOKUP($A85,Old_List_Price!$A$4:$BO$289,BZ$2,FALSE))</f>
        <v/>
      </c>
      <c r="CA85" s="285" t="str">
        <f>IF(ISNA(VLOOKUP($A85,Old_List_Price!$A$4:$BO$289,CA$2,FALSE)),"",VLOOKUP($A85,Old_List_Price!$A$4:$BO$289,CA$2,FALSE))</f>
        <v/>
      </c>
      <c r="CB85" s="287" t="str">
        <f t="shared" si="128"/>
        <v/>
      </c>
      <c r="CC85" s="287" t="str">
        <f t="shared" si="129"/>
        <v/>
      </c>
      <c r="CD85" s="288" t="str">
        <f>IF(ISNA(VLOOKUP($A85,Old_List_Price!$A$4:$BO$289,CD$2,FALSE)),"",VLOOKUP($A85,Old_List_Price!$A$4:$BO$289,CD$2,FALSE))</f>
        <v/>
      </c>
      <c r="CE85" s="288" t="str">
        <f>IF(ISNA(VLOOKUP($A85,Old_List_Price!$A$4:$BO$289,CE$2,FALSE)),"",VLOOKUP($A85,Old_List_Price!$A$4:$BO$289,CE$2,FALSE))</f>
        <v/>
      </c>
      <c r="CF85" s="288" t="str">
        <f>IF(ISNA(VLOOKUP($A85,Old_List_Price!$A$4:$BO$289,CF$2,FALSE)),"",VLOOKUP($A85,Old_List_Price!$A$4:$BO$289,CF$2,FALSE))</f>
        <v/>
      </c>
      <c r="CG85" s="289" t="str">
        <f t="shared" si="118"/>
        <v/>
      </c>
      <c r="CH85" s="289" t="str">
        <f t="shared" si="119"/>
        <v/>
      </c>
      <c r="CI85" s="291" t="str">
        <f>IF(ISNA(VLOOKUP($A85,Old_List_Price!$A$4:$BO$289,CI$2,FALSE)),"",VLOOKUP($A85,Old_List_Price!$A$4:$BO$289,CI$2,FALSE))</f>
        <v/>
      </c>
      <c r="CJ85" s="291" t="str">
        <f>IF(ISNA(VLOOKUP($A85,Old_List_Price!$A$4:$BO$289,CJ$2,FALSE)),"",VLOOKUP($A85,Old_List_Price!$A$4:$BO$289,CJ$2,FALSE))</f>
        <v/>
      </c>
      <c r="CK85" s="291" t="str">
        <f>IF(ISNA(VLOOKUP($A85,Old_List_Price!$A$4:$BO$289,CK$2,FALSE)),"",VLOOKUP($A85,Old_List_Price!$A$4:$BO$289,CK$2,FALSE))</f>
        <v/>
      </c>
      <c r="CL85" s="292" t="str">
        <f t="shared" si="120"/>
        <v/>
      </c>
      <c r="CM85" s="292" t="str">
        <f t="shared" si="121"/>
        <v/>
      </c>
      <c r="CN85" s="294" t="str">
        <f>IF(ISNA(VLOOKUP($A85,Old_List_Price!$A$4:$BO$289,CN$2,FALSE)),"",VLOOKUP($A85,Old_List_Price!$A$4:$BO$289,CN$2,FALSE))</f>
        <v/>
      </c>
      <c r="CO85" s="294" t="str">
        <f>IF(ISNA(VLOOKUP($A85,Old_List_Price!$A$4:$BO$289,CO$2,FALSE)),"",VLOOKUP($A85,Old_List_Price!$A$4:$BO$289,CO$2,FALSE))</f>
        <v/>
      </c>
      <c r="CP85" s="294" t="str">
        <f>IF(ISNA(VLOOKUP($A85,Old_List_Price!$A$4:$BO$289,CP$2,FALSE)),"",VLOOKUP($A85,Old_List_Price!$A$4:$BO$289,CP$2,FALSE))</f>
        <v/>
      </c>
      <c r="CQ85" s="295" t="str">
        <f t="shared" si="122"/>
        <v/>
      </c>
      <c r="CR85" s="295" t="str">
        <f t="shared" si="123"/>
        <v/>
      </c>
      <c r="CS85" s="297" t="str">
        <f>IF(ISNA(VLOOKUP($A85,Old_List_Price!$A$4:$BO$289,CS$2,FALSE)),"",VLOOKUP($A85,Old_List_Price!$A$4:$BO$289,CS$2,FALSE))</f>
        <v/>
      </c>
      <c r="CT85" s="297" t="str">
        <f>IF(ISNA(VLOOKUP($A85,Old_List_Price!$A$4:$BO$289,CT$2,FALSE)),"",VLOOKUP($A85,Old_List_Price!$A$4:$BO$289,CT$2,FALSE))</f>
        <v/>
      </c>
      <c r="CU85" s="297" t="str">
        <f>IF(ISNA(VLOOKUP($A85,Old_List_Price!$A$4:$BO$289,CU$2,FALSE)),"",VLOOKUP($A85,Old_List_Price!$A$4:$BO$289,CU$2,FALSE))</f>
        <v/>
      </c>
      <c r="CV85" s="298" t="str">
        <f t="shared" si="124"/>
        <v/>
      </c>
      <c r="CW85" s="298" t="str">
        <f t="shared" si="125"/>
        <v/>
      </c>
      <c r="CX85" s="285" t="str">
        <f>IF(ISNA(VLOOKUP($A85,Old_List_Price!$A$4:$BO$289,CX$2,FALSE)),"",VLOOKUP($A85,Old_List_Price!$A$4:$BO$289,CX$2,FALSE))</f>
        <v/>
      </c>
      <c r="CY85" s="285" t="str">
        <f>IF(ISNA(VLOOKUP($A85,Old_List_Price!$A$4:$BO$289,CY$2,FALSE)),"",VLOOKUP($A85,Old_List_Price!$A$4:$BO$289,CY$2,FALSE))</f>
        <v/>
      </c>
      <c r="CZ85" s="285" t="str">
        <f>IF(ISNA(VLOOKUP($A85,Old_List_Price!$A$4:$BO$289,CZ$2,FALSE)),"",VLOOKUP($A85,Old_List_Price!$A$4:$BO$289,CZ$2,FALSE))</f>
        <v/>
      </c>
      <c r="DA85" s="287" t="str">
        <f t="shared" si="126"/>
        <v/>
      </c>
      <c r="DB85" s="333" t="str">
        <f t="shared" si="127"/>
        <v/>
      </c>
    </row>
    <row r="86" spans="1:106">
      <c r="A86" s="37" t="s">
        <v>874</v>
      </c>
      <c r="B86" s="37" t="s">
        <v>884</v>
      </c>
      <c r="C86" s="57">
        <f>VLOOKUP(LEFT($C$3,2)&amp;$A86,'CS8000-P15_Overview'!$B$46:$W$418,$C$2,FALSE)</f>
        <v>52.304299999999998</v>
      </c>
      <c r="D86" s="58">
        <f>E86*(1-'CS8000-P15_Overview'!$B$3)</f>
        <v>75.579713499999983</v>
      </c>
      <c r="E86" s="58">
        <f>VLOOKUP(LEFT($E$3,2)&amp;$A86,'CS8000-P15_Overview'!$B$46:$W$418,$C$2,FALSE)</f>
        <v>88.917309999999986</v>
      </c>
      <c r="F86" s="59">
        <f>VLOOKUP(LEFT($F$3,2)&amp;$A86,'CS8000-P15_Overview'!$B$46:$W$418,$F$2,FALSE)</f>
        <v>52.304299999999998</v>
      </c>
      <c r="G86" s="59">
        <f>H86*(1-'CS8000-P15_Overview'!$B$3)</f>
        <v>75.579713499999983</v>
      </c>
      <c r="H86" s="59">
        <f>VLOOKUP(LEFT($H$3,2)&amp;$A86,'CS8000-P15_Overview'!$B$46:$W$418,$F$2,FALSE)</f>
        <v>88.917309999999986</v>
      </c>
      <c r="I86" s="60">
        <f>VLOOKUP(LEFT($I$3,2)&amp;$A86,'CS8000-P15_Overview'!$B$46:$W$418,$I$2,FALSE)</f>
        <v>75.3917</v>
      </c>
      <c r="J86" s="60">
        <f>K86*(1-'CS8000-P15_Overview'!$B$3)</f>
        <v>115.349301</v>
      </c>
      <c r="K86" s="60">
        <f>VLOOKUP(LEFT($K$3,2)&amp;$A86,'CS8000-P15_Overview'!$B$46:$W$418,$I$2,FALSE)</f>
        <v>135.70506</v>
      </c>
      <c r="L86" s="61">
        <f>VLOOKUP(LEFT($L$3,2)&amp;$A86,'CS8000-P15_Overview'!$B$46:$W$418,$L$2,FALSE)</f>
        <v>82.935199999999995</v>
      </c>
      <c r="M86" s="61">
        <f>N86*(1-'CS8000-P15_Overview'!$B$3)</f>
        <v>126.89085599999999</v>
      </c>
      <c r="N86" s="61">
        <f>VLOOKUP(LEFT($N$3,2)&amp;$A86,'CS8000-P15_Overview'!$B$46:$W$418,$L$2,FALSE)</f>
        <v>149.28335999999999</v>
      </c>
      <c r="O86" s="62">
        <f>VLOOKUP(LEFT($O$3,2)&amp;$A86,'CS8000-P15_Overview'!$B$46:$W$418,$O$2,FALSE)</f>
        <v>84.174700000000001</v>
      </c>
      <c r="P86" s="62">
        <f>Q86*(1-'CS8000-P15_Overview'!$B$3)</f>
        <v>135.94214050000002</v>
      </c>
      <c r="Q86" s="62">
        <f>VLOOKUP(LEFT($Q$3,2)&amp;$A86,'CS8000-P15_Overview'!$B$46:$W$418,$O$2,FALSE)</f>
        <v>159.93193000000002</v>
      </c>
      <c r="R86" s="63">
        <f>VLOOKUP(LEFT($R$3,2)&amp;$A86,'CS8000-P15_Overview'!$B$46:$W$418,$R$2,FALSE)</f>
        <v>84.174700000000001</v>
      </c>
      <c r="S86" s="63">
        <f>T86*(1-'CS8000-P15_Overview'!$B$3)</f>
        <v>135.94214050000002</v>
      </c>
      <c r="T86" s="63">
        <f>VLOOKUP(LEFT($T$3,2)&amp;$A86,'CS8000-P15_Overview'!$B$46:$W$418,$R$2,FALSE)</f>
        <v>159.93193000000002</v>
      </c>
      <c r="U86" s="59">
        <f>VLOOKUP(LEFT($U$3,2)&amp;$A86,'CS8000-P15_Overview'!$B$46:$W$418,$U$2,FALSE)</f>
        <v>89.752499999999998</v>
      </c>
      <c r="V86" s="59">
        <f>W86*(1-'CS8000-P15_Overview'!$B$3)</f>
        <v>152.57925</v>
      </c>
      <c r="W86" s="44">
        <f>VLOOKUP(LEFT($W$3,2)&amp;$A86,'CS8000-P15_Overview'!$B$46:$W$418,$U$2,FALSE)</f>
        <v>179.505</v>
      </c>
      <c r="X86" s="33" t="s">
        <v>905</v>
      </c>
      <c r="Y86" s="57">
        <f>VLOOKUP(LEFT($Y$3,2)&amp;$A86,'CS8000-P15_Overview'!$B$46:$W$418,$Y$2,FALSE)</f>
        <v>63.612400000000001</v>
      </c>
      <c r="Z86" s="58">
        <f>AA86*(1-'CS8000-P15_Overview'!$B$3)</f>
        <v>91.919917999999996</v>
      </c>
      <c r="AA86" s="58">
        <f>VLOOKUP(LEFT($AA$3,2)&amp;$A86,'CS8000-P15_Overview'!$B$46:$W$418,$Y$2,FALSE)</f>
        <v>108.14108</v>
      </c>
      <c r="AB86" s="59">
        <f>VLOOKUP(LEFT($AB$3,2)&amp;$A86,'CS8000-P15_Overview'!$B$46:$W$418,$AB$2,FALSE)</f>
        <v>63.612400000000001</v>
      </c>
      <c r="AC86" s="59">
        <f>AD86*(1-'CS8000-P15_Overview'!$B$3)</f>
        <v>91.919917999999996</v>
      </c>
      <c r="AD86" s="59">
        <f>VLOOKUP(LEFT($AD$3,2)&amp;$A86,'CS8000-P15_Overview'!$B$46:$W$418,$AB$2,FALSE)</f>
        <v>108.14108</v>
      </c>
      <c r="AE86" s="60">
        <f>VLOOKUP(LEFT($AE$3,2)&amp;$A86,'CS8000-P15_Overview'!$B$46:$W$418,$AE$2,FALSE)</f>
        <v>86.699700000000007</v>
      </c>
      <c r="AF86" s="60">
        <f>AG86*(1-'CS8000-P15_Overview'!$B$3)</f>
        <v>132.650541</v>
      </c>
      <c r="AG86" s="60">
        <f>VLOOKUP(LEFT($AG$3,2)&amp;$A86,'CS8000-P15_Overview'!$B$46:$W$418,$AE$2,FALSE)</f>
        <v>156.05946</v>
      </c>
      <c r="AH86" s="61">
        <f>VLOOKUP(LEFT($AH$3,2)&amp;$A86,'CS8000-P15_Overview'!$B$46:$W$418,$AH$2,FALSE)</f>
        <v>94.243300000000005</v>
      </c>
      <c r="AI86" s="61">
        <f>AJ86*(1-'CS8000-P15_Overview'!$B$3)</f>
        <v>144.192249</v>
      </c>
      <c r="AJ86" s="61">
        <f>VLOOKUP(LEFT($AJ$3,2)&amp;$A86,'CS8000-P15_Overview'!$B$46:$W$418,$AH$2,FALSE)</f>
        <v>169.63794000000001</v>
      </c>
      <c r="AK86" s="62">
        <f>VLOOKUP(LEFT($AK$3,2)&amp;$A86,'CS8000-P15_Overview'!$B$46:$W$418,$AK$2,FALSE)</f>
        <v>95.482799999999997</v>
      </c>
      <c r="AL86" s="62">
        <f>AM86*(1-'CS8000-P15_Overview'!$B$3)</f>
        <v>154.204722</v>
      </c>
      <c r="AM86" s="62">
        <f>VLOOKUP(LEFT($AM$3,2)&amp;$A86,'CS8000-P15_Overview'!$B$46:$W$418,$AK$2,FALSE)</f>
        <v>181.41732000000002</v>
      </c>
      <c r="AN86" s="63">
        <f>VLOOKUP(LEFT($AN$3,2)&amp;$A86,'CS8000-P15_Overview'!$B$46:$W$418,$AN$2,FALSE)</f>
        <v>95.482799999999997</v>
      </c>
      <c r="AO86" s="63">
        <f>AP86*(1-'CS8000-P15_Overview'!$B$3)</f>
        <v>154.204722</v>
      </c>
      <c r="AP86" s="63">
        <f>VLOOKUP(LEFT($AP$3,2)&amp;$A86,'CS8000-P15_Overview'!$B$46:$W$418,$AN$2,FALSE)</f>
        <v>181.41732000000002</v>
      </c>
      <c r="AQ86" s="59">
        <f>VLOOKUP(LEFT($AQ$3,2)&amp;$A86,'CS8000-P15_Overview'!$B$46:$W$418,$AQ$2,FALSE)</f>
        <v>101.06059999999999</v>
      </c>
      <c r="AR86" s="59">
        <f>AS86*(1-'CS8000-P15_Overview'!$B$3)</f>
        <v>171.80301999999998</v>
      </c>
      <c r="AS86" s="44">
        <f>VLOOKUP(LEFT($AS$3,2)&amp;$A86,'CS8000-P15_Overview'!$B$46:$W$418,$AQ$2,FALSE)</f>
        <v>202.12119999999999</v>
      </c>
      <c r="AU86" s="203">
        <f t="shared" si="100"/>
        <v>2018.6519999999998</v>
      </c>
      <c r="AV86" s="211">
        <f t="shared" si="101"/>
        <v>2916.9521399999994</v>
      </c>
      <c r="AW86" s="211">
        <f t="shared" si="102"/>
        <v>3431.7083999999995</v>
      </c>
      <c r="AX86" s="212">
        <f t="shared" si="102"/>
        <v>2018.6519999999998</v>
      </c>
      <c r="AY86" s="212">
        <f t="shared" si="102"/>
        <v>2916.9521399999994</v>
      </c>
      <c r="AZ86" s="212">
        <f t="shared" si="102"/>
        <v>3431.7083999999995</v>
      </c>
      <c r="BA86" s="213">
        <f t="shared" si="103"/>
        <v>2849.7972</v>
      </c>
      <c r="BB86" s="213">
        <f t="shared" si="104"/>
        <v>4360.1897160000008</v>
      </c>
      <c r="BC86" s="213">
        <f t="shared" si="105"/>
        <v>5129.6349600000003</v>
      </c>
      <c r="BD86" s="214">
        <f t="shared" si="106"/>
        <v>3121.3643999999999</v>
      </c>
      <c r="BE86" s="214">
        <f t="shared" si="107"/>
        <v>4775.6875319999999</v>
      </c>
      <c r="BF86" s="214">
        <f t="shared" si="108"/>
        <v>5618.4559199999994</v>
      </c>
      <c r="BG86" s="215">
        <f t="shared" si="109"/>
        <v>3165.9863999999998</v>
      </c>
      <c r="BH86" s="215">
        <f t="shared" si="110"/>
        <v>5113.0680360000006</v>
      </c>
      <c r="BI86" s="215">
        <f t="shared" si="111"/>
        <v>6015.3741600000012</v>
      </c>
      <c r="BJ86" s="216">
        <f t="shared" si="112"/>
        <v>3165.9863999999998</v>
      </c>
      <c r="BK86" s="216">
        <f t="shared" si="113"/>
        <v>5113.0680360000006</v>
      </c>
      <c r="BL86" s="216">
        <f t="shared" si="114"/>
        <v>6015.3741600000012</v>
      </c>
      <c r="BM86" s="212">
        <f t="shared" si="115"/>
        <v>3366.7871999999998</v>
      </c>
      <c r="BN86" s="212">
        <f t="shared" si="116"/>
        <v>5723.5382399999999</v>
      </c>
      <c r="BO86" s="202">
        <f t="shared" si="117"/>
        <v>6733.5743999999995</v>
      </c>
      <c r="BQ86" s="274">
        <f>VLOOKUP("HDD"&amp;$A86,'CS8000-P15_Overview'!$B:$X,3,FALSE)</f>
        <v>25.96</v>
      </c>
      <c r="BR86" s="275">
        <f>VLOOKUP("HDD"&amp;$A86,'CS8000-P15_Overview'!$B:$X,4,FALSE)</f>
        <v>31.152000000000001</v>
      </c>
      <c r="BS86" s="276">
        <f>VLOOKUP("HDD"&amp;$A86,'CS8000-P15_Overview'!$B:$X,6,FALSE)</f>
        <v>36.344000000000001</v>
      </c>
      <c r="BT86" s="282"/>
      <c r="BU86" s="282"/>
      <c r="BV86" s="282"/>
      <c r="BW86" s="284"/>
      <c r="BX86" s="284"/>
      <c r="BY86" s="285" t="str">
        <f>IF(ISNA(VLOOKUP($A86,Old_List_Price!$A$4:$BO$289,BY$2,FALSE)),"",VLOOKUP($A86,Old_List_Price!$A$4:$BO$289,BY$2,FALSE))</f>
        <v/>
      </c>
      <c r="BZ86" s="285" t="str">
        <f>IF(ISNA(VLOOKUP($A86,Old_List_Price!$A$4:$BO$289,BZ$2,FALSE)),"",VLOOKUP($A86,Old_List_Price!$A$4:$BO$289,BZ$2,FALSE))</f>
        <v/>
      </c>
      <c r="CA86" s="285" t="str">
        <f>IF(ISNA(VLOOKUP($A86,Old_List_Price!$A$4:$BO$289,CA$2,FALSE)),"",VLOOKUP($A86,Old_List_Price!$A$4:$BO$289,CA$2,FALSE))</f>
        <v/>
      </c>
      <c r="CB86" s="287" t="str">
        <f t="shared" si="128"/>
        <v/>
      </c>
      <c r="CC86" s="287" t="str">
        <f t="shared" si="129"/>
        <v/>
      </c>
      <c r="CD86" s="288" t="str">
        <f>IF(ISNA(VLOOKUP($A86,Old_List_Price!$A$4:$BO$289,CD$2,FALSE)),"",VLOOKUP($A86,Old_List_Price!$A$4:$BO$289,CD$2,FALSE))</f>
        <v/>
      </c>
      <c r="CE86" s="288" t="str">
        <f>IF(ISNA(VLOOKUP($A86,Old_List_Price!$A$4:$BO$289,CE$2,FALSE)),"",VLOOKUP($A86,Old_List_Price!$A$4:$BO$289,CE$2,FALSE))</f>
        <v/>
      </c>
      <c r="CF86" s="288" t="str">
        <f>IF(ISNA(VLOOKUP($A86,Old_List_Price!$A$4:$BO$289,CF$2,FALSE)),"",VLOOKUP($A86,Old_List_Price!$A$4:$BO$289,CF$2,FALSE))</f>
        <v/>
      </c>
      <c r="CG86" s="289" t="str">
        <f t="shared" si="118"/>
        <v/>
      </c>
      <c r="CH86" s="289" t="str">
        <f t="shared" si="119"/>
        <v/>
      </c>
      <c r="CI86" s="291" t="str">
        <f>IF(ISNA(VLOOKUP($A86,Old_List_Price!$A$4:$BO$289,CI$2,FALSE)),"",VLOOKUP($A86,Old_List_Price!$A$4:$BO$289,CI$2,FALSE))</f>
        <v/>
      </c>
      <c r="CJ86" s="291" t="str">
        <f>IF(ISNA(VLOOKUP($A86,Old_List_Price!$A$4:$BO$289,CJ$2,FALSE)),"",VLOOKUP($A86,Old_List_Price!$A$4:$BO$289,CJ$2,FALSE))</f>
        <v/>
      </c>
      <c r="CK86" s="291" t="str">
        <f>IF(ISNA(VLOOKUP($A86,Old_List_Price!$A$4:$BO$289,CK$2,FALSE)),"",VLOOKUP($A86,Old_List_Price!$A$4:$BO$289,CK$2,FALSE))</f>
        <v/>
      </c>
      <c r="CL86" s="292" t="str">
        <f t="shared" si="120"/>
        <v/>
      </c>
      <c r="CM86" s="292" t="str">
        <f t="shared" si="121"/>
        <v/>
      </c>
      <c r="CN86" s="294" t="str">
        <f>IF(ISNA(VLOOKUP($A86,Old_List_Price!$A$4:$BO$289,CN$2,FALSE)),"",VLOOKUP($A86,Old_List_Price!$A$4:$BO$289,CN$2,FALSE))</f>
        <v/>
      </c>
      <c r="CO86" s="294" t="str">
        <f>IF(ISNA(VLOOKUP($A86,Old_List_Price!$A$4:$BO$289,CO$2,FALSE)),"",VLOOKUP($A86,Old_List_Price!$A$4:$BO$289,CO$2,FALSE))</f>
        <v/>
      </c>
      <c r="CP86" s="294" t="str">
        <f>IF(ISNA(VLOOKUP($A86,Old_List_Price!$A$4:$BO$289,CP$2,FALSE)),"",VLOOKUP($A86,Old_List_Price!$A$4:$BO$289,CP$2,FALSE))</f>
        <v/>
      </c>
      <c r="CQ86" s="295" t="str">
        <f t="shared" si="122"/>
        <v/>
      </c>
      <c r="CR86" s="295" t="str">
        <f t="shared" si="123"/>
        <v/>
      </c>
      <c r="CS86" s="297" t="str">
        <f>IF(ISNA(VLOOKUP($A86,Old_List_Price!$A$4:$BO$289,CS$2,FALSE)),"",VLOOKUP($A86,Old_List_Price!$A$4:$BO$289,CS$2,FALSE))</f>
        <v/>
      </c>
      <c r="CT86" s="297" t="str">
        <f>IF(ISNA(VLOOKUP($A86,Old_List_Price!$A$4:$BO$289,CT$2,FALSE)),"",VLOOKUP($A86,Old_List_Price!$A$4:$BO$289,CT$2,FALSE))</f>
        <v/>
      </c>
      <c r="CU86" s="297" t="str">
        <f>IF(ISNA(VLOOKUP($A86,Old_List_Price!$A$4:$BO$289,CU$2,FALSE)),"",VLOOKUP($A86,Old_List_Price!$A$4:$BO$289,CU$2,FALSE))</f>
        <v/>
      </c>
      <c r="CV86" s="298" t="str">
        <f t="shared" si="124"/>
        <v/>
      </c>
      <c r="CW86" s="298" t="str">
        <f t="shared" si="125"/>
        <v/>
      </c>
      <c r="CX86" s="285" t="str">
        <f>IF(ISNA(VLOOKUP($A86,Old_List_Price!$A$4:$BO$289,CX$2,FALSE)),"",VLOOKUP($A86,Old_List_Price!$A$4:$BO$289,CX$2,FALSE))</f>
        <v/>
      </c>
      <c r="CY86" s="285" t="str">
        <f>IF(ISNA(VLOOKUP($A86,Old_List_Price!$A$4:$BO$289,CY$2,FALSE)),"",VLOOKUP($A86,Old_List_Price!$A$4:$BO$289,CY$2,FALSE))</f>
        <v/>
      </c>
      <c r="CZ86" s="285" t="str">
        <f>IF(ISNA(VLOOKUP($A86,Old_List_Price!$A$4:$BO$289,CZ$2,FALSE)),"",VLOOKUP($A86,Old_List_Price!$A$4:$BO$289,CZ$2,FALSE))</f>
        <v/>
      </c>
      <c r="DA86" s="287" t="str">
        <f t="shared" si="126"/>
        <v/>
      </c>
      <c r="DB86" s="333" t="str">
        <f t="shared" si="127"/>
        <v/>
      </c>
    </row>
    <row r="87" spans="1:106" ht="15.75" thickBot="1">
      <c r="A87" s="37" t="s">
        <v>873</v>
      </c>
      <c r="B87" s="37" t="s">
        <v>883</v>
      </c>
      <c r="C87" s="57">
        <f>VLOOKUP(LEFT($C$3,2)&amp;$A87,'CS8000-P15_Overview'!$B$46:$W$418,$C$2,FALSE)</f>
        <v>52.304299999999998</v>
      </c>
      <c r="D87" s="58">
        <f>E87*(1-'CS8000-P15_Overview'!$B$3)</f>
        <v>75.579713499999983</v>
      </c>
      <c r="E87" s="58">
        <f>VLOOKUP(LEFT($E$3,2)&amp;$A87,'CS8000-P15_Overview'!$B$46:$W$418,$C$2,FALSE)</f>
        <v>88.917309999999986</v>
      </c>
      <c r="F87" s="59">
        <f>VLOOKUP(LEFT($F$3,2)&amp;$A87,'CS8000-P15_Overview'!$B$46:$W$418,$F$2,FALSE)</f>
        <v>52.304299999999998</v>
      </c>
      <c r="G87" s="59">
        <f>H87*(1-'CS8000-P15_Overview'!$B$3)</f>
        <v>75.579713499999983</v>
      </c>
      <c r="H87" s="59">
        <f>VLOOKUP(LEFT($H$3,2)&amp;$A87,'CS8000-P15_Overview'!$B$46:$W$418,$F$2,FALSE)</f>
        <v>88.917309999999986</v>
      </c>
      <c r="I87" s="60">
        <f>VLOOKUP(LEFT($I$3,2)&amp;$A87,'CS8000-P15_Overview'!$B$46:$W$418,$I$2,FALSE)</f>
        <v>75.3917</v>
      </c>
      <c r="J87" s="60">
        <f>K87*(1-'CS8000-P15_Overview'!$B$3)</f>
        <v>115.349301</v>
      </c>
      <c r="K87" s="60">
        <f>VLOOKUP(LEFT($K$3,2)&amp;$A87,'CS8000-P15_Overview'!$B$46:$W$418,$I$2,FALSE)</f>
        <v>135.70506</v>
      </c>
      <c r="L87" s="61">
        <f>VLOOKUP(LEFT($L$3,2)&amp;$A87,'CS8000-P15_Overview'!$B$46:$W$418,$L$2,FALSE)</f>
        <v>82.935199999999995</v>
      </c>
      <c r="M87" s="61">
        <f>N87*(1-'CS8000-P15_Overview'!$B$3)</f>
        <v>126.89085599999999</v>
      </c>
      <c r="N87" s="61">
        <f>VLOOKUP(LEFT($N$3,2)&amp;$A87,'CS8000-P15_Overview'!$B$46:$W$418,$L$2,FALSE)</f>
        <v>149.28335999999999</v>
      </c>
      <c r="O87" s="62">
        <f>VLOOKUP(LEFT($O$3,2)&amp;$A87,'CS8000-P15_Overview'!$B$46:$W$418,$O$2,FALSE)</f>
        <v>84.174700000000001</v>
      </c>
      <c r="P87" s="62">
        <f>Q87*(1-'CS8000-P15_Overview'!$B$3)</f>
        <v>135.94214050000002</v>
      </c>
      <c r="Q87" s="62">
        <f>VLOOKUP(LEFT($Q$3,2)&amp;$A87,'CS8000-P15_Overview'!$B$46:$W$418,$O$2,FALSE)</f>
        <v>159.93193000000002</v>
      </c>
      <c r="R87" s="63">
        <f>VLOOKUP(LEFT($R$3,2)&amp;$A87,'CS8000-P15_Overview'!$B$46:$W$418,$R$2,FALSE)</f>
        <v>84.174700000000001</v>
      </c>
      <c r="S87" s="63">
        <f>T87*(1-'CS8000-P15_Overview'!$B$3)</f>
        <v>135.94214050000002</v>
      </c>
      <c r="T87" s="63">
        <f>VLOOKUP(LEFT($T$3,2)&amp;$A87,'CS8000-P15_Overview'!$B$46:$W$418,$R$2,FALSE)</f>
        <v>159.93193000000002</v>
      </c>
      <c r="U87" s="59">
        <f>VLOOKUP(LEFT($U$3,2)&amp;$A87,'CS8000-P15_Overview'!$B$46:$W$418,$U$2,FALSE)</f>
        <v>89.752499999999998</v>
      </c>
      <c r="V87" s="59">
        <f>W87*(1-'CS8000-P15_Overview'!$B$3)</f>
        <v>152.57925</v>
      </c>
      <c r="W87" s="44">
        <f>VLOOKUP(LEFT($W$3,2)&amp;$A87,'CS8000-P15_Overview'!$B$46:$W$418,$U$2,FALSE)</f>
        <v>179.505</v>
      </c>
      <c r="X87" s="33" t="s">
        <v>905</v>
      </c>
      <c r="Y87" s="57">
        <f>VLOOKUP(LEFT($Y$3,2)&amp;$A87,'CS8000-P15_Overview'!$B$46:$W$418,$Y$2,FALSE)</f>
        <v>63.612400000000001</v>
      </c>
      <c r="Z87" s="58">
        <f>AA87*(1-'CS8000-P15_Overview'!$B$3)</f>
        <v>91.919917999999996</v>
      </c>
      <c r="AA87" s="58">
        <f>VLOOKUP(LEFT($AA$3,2)&amp;$A87,'CS8000-P15_Overview'!$B$46:$W$418,$Y$2,FALSE)</f>
        <v>108.14108</v>
      </c>
      <c r="AB87" s="59">
        <f>VLOOKUP(LEFT($AB$3,2)&amp;$A87,'CS8000-P15_Overview'!$B$46:$W$418,$AB$2,FALSE)</f>
        <v>63.612400000000001</v>
      </c>
      <c r="AC87" s="59">
        <f>AD87*(1-'CS8000-P15_Overview'!$B$3)</f>
        <v>91.919917999999996</v>
      </c>
      <c r="AD87" s="59">
        <f>VLOOKUP(LEFT($AD$3,2)&amp;$A87,'CS8000-P15_Overview'!$B$46:$W$418,$AB$2,FALSE)</f>
        <v>108.14108</v>
      </c>
      <c r="AE87" s="60">
        <f>VLOOKUP(LEFT($AE$3,2)&amp;$A87,'CS8000-P15_Overview'!$B$46:$W$418,$AE$2,FALSE)</f>
        <v>86.699700000000007</v>
      </c>
      <c r="AF87" s="60">
        <f>AG87*(1-'CS8000-P15_Overview'!$B$3)</f>
        <v>132.650541</v>
      </c>
      <c r="AG87" s="60">
        <f>VLOOKUP(LEFT($AG$3,2)&amp;$A87,'CS8000-P15_Overview'!$B$46:$W$418,$AE$2,FALSE)</f>
        <v>156.05946</v>
      </c>
      <c r="AH87" s="61">
        <f>VLOOKUP(LEFT($AH$3,2)&amp;$A87,'CS8000-P15_Overview'!$B$46:$W$418,$AH$2,FALSE)</f>
        <v>94.243300000000005</v>
      </c>
      <c r="AI87" s="61">
        <f>AJ87*(1-'CS8000-P15_Overview'!$B$3)</f>
        <v>144.192249</v>
      </c>
      <c r="AJ87" s="61">
        <f>VLOOKUP(LEFT($AJ$3,2)&amp;$A87,'CS8000-P15_Overview'!$B$46:$W$418,$AH$2,FALSE)</f>
        <v>169.63794000000001</v>
      </c>
      <c r="AK87" s="62">
        <f>VLOOKUP(LEFT($AK$3,2)&amp;$A87,'CS8000-P15_Overview'!$B$46:$W$418,$AK$2,FALSE)</f>
        <v>95.482799999999997</v>
      </c>
      <c r="AL87" s="62">
        <f>AM87*(1-'CS8000-P15_Overview'!$B$3)</f>
        <v>154.204722</v>
      </c>
      <c r="AM87" s="62">
        <f>VLOOKUP(LEFT($AM$3,2)&amp;$A87,'CS8000-P15_Overview'!$B$46:$W$418,$AK$2,FALSE)</f>
        <v>181.41732000000002</v>
      </c>
      <c r="AN87" s="63">
        <f>VLOOKUP(LEFT($AN$3,2)&amp;$A87,'CS8000-P15_Overview'!$B$46:$W$418,$AN$2,FALSE)</f>
        <v>95.482799999999997</v>
      </c>
      <c r="AO87" s="63">
        <f>AP87*(1-'CS8000-P15_Overview'!$B$3)</f>
        <v>154.204722</v>
      </c>
      <c r="AP87" s="63">
        <f>VLOOKUP(LEFT($AP$3,2)&amp;$A87,'CS8000-P15_Overview'!$B$46:$W$418,$AN$2,FALSE)</f>
        <v>181.41732000000002</v>
      </c>
      <c r="AQ87" s="59">
        <f>VLOOKUP(LEFT($AQ$3,2)&amp;$A87,'CS8000-P15_Overview'!$B$46:$W$418,$AQ$2,FALSE)</f>
        <v>101.06059999999999</v>
      </c>
      <c r="AR87" s="59">
        <f>AS87*(1-'CS8000-P15_Overview'!$B$3)</f>
        <v>171.80301999999998</v>
      </c>
      <c r="AS87" s="44">
        <f>VLOOKUP(LEFT($AS$3,2)&amp;$A87,'CS8000-P15_Overview'!$B$46:$W$418,$AQ$2,FALSE)</f>
        <v>202.12119999999999</v>
      </c>
      <c r="AU87" s="203">
        <f t="shared" si="100"/>
        <v>2018.6519999999998</v>
      </c>
      <c r="AV87" s="211">
        <f t="shared" si="101"/>
        <v>2916.9521399999994</v>
      </c>
      <c r="AW87" s="211">
        <f t="shared" si="102"/>
        <v>3431.7083999999995</v>
      </c>
      <c r="AX87" s="212">
        <f t="shared" si="102"/>
        <v>2018.6519999999998</v>
      </c>
      <c r="AY87" s="212">
        <f t="shared" si="102"/>
        <v>2916.9521399999994</v>
      </c>
      <c r="AZ87" s="212">
        <f t="shared" si="102"/>
        <v>3431.7083999999995</v>
      </c>
      <c r="BA87" s="213">
        <f t="shared" si="103"/>
        <v>2849.7972</v>
      </c>
      <c r="BB87" s="213">
        <f t="shared" si="104"/>
        <v>4360.1897160000008</v>
      </c>
      <c r="BC87" s="213">
        <f t="shared" si="105"/>
        <v>5129.6349600000003</v>
      </c>
      <c r="BD87" s="214">
        <f t="shared" si="106"/>
        <v>3121.3643999999999</v>
      </c>
      <c r="BE87" s="214">
        <f t="shared" si="107"/>
        <v>4775.6875319999999</v>
      </c>
      <c r="BF87" s="214">
        <f t="shared" si="108"/>
        <v>5618.4559199999994</v>
      </c>
      <c r="BG87" s="215">
        <f t="shared" si="109"/>
        <v>3165.9863999999998</v>
      </c>
      <c r="BH87" s="215">
        <f t="shared" si="110"/>
        <v>5113.0680360000006</v>
      </c>
      <c r="BI87" s="215">
        <f t="shared" si="111"/>
        <v>6015.3741600000012</v>
      </c>
      <c r="BJ87" s="216">
        <f t="shared" si="112"/>
        <v>3165.9863999999998</v>
      </c>
      <c r="BK87" s="216">
        <f t="shared" si="113"/>
        <v>5113.0680360000006</v>
      </c>
      <c r="BL87" s="216">
        <f t="shared" si="114"/>
        <v>6015.3741600000012</v>
      </c>
      <c r="BM87" s="212">
        <f t="shared" si="115"/>
        <v>3366.7871999999998</v>
      </c>
      <c r="BN87" s="212">
        <f t="shared" si="116"/>
        <v>5723.5382399999999</v>
      </c>
      <c r="BO87" s="202">
        <f t="shared" si="117"/>
        <v>6733.5743999999995</v>
      </c>
      <c r="BQ87" s="277">
        <f>VLOOKUP("HDD"&amp;$A87,'CS8000-P15_Overview'!$B:$X,3,FALSE)</f>
        <v>25.96</v>
      </c>
      <c r="BR87" s="278">
        <f>VLOOKUP("HDD"&amp;$A87,'CS8000-P15_Overview'!$B:$X,4,FALSE)</f>
        <v>31.152000000000001</v>
      </c>
      <c r="BS87" s="279">
        <f>VLOOKUP("HDD"&amp;$A87,'CS8000-P15_Overview'!$B:$X,6,FALSE)</f>
        <v>36.344000000000001</v>
      </c>
      <c r="BT87" s="300"/>
      <c r="BU87" s="300"/>
      <c r="BV87" s="300"/>
      <c r="BW87" s="301"/>
      <c r="BX87" s="301"/>
      <c r="BY87" s="302" t="str">
        <f>IF(ISNA(VLOOKUP($A87,Old_List_Price!$A$4:$BO$289,BY$2,FALSE)),"",VLOOKUP($A87,Old_List_Price!$A$4:$BO$289,BY$2,FALSE))</f>
        <v/>
      </c>
      <c r="BZ87" s="302" t="str">
        <f>IF(ISNA(VLOOKUP($A87,Old_List_Price!$A$4:$BO$289,BZ$2,FALSE)),"",VLOOKUP($A87,Old_List_Price!$A$4:$BO$289,BZ$2,FALSE))</f>
        <v/>
      </c>
      <c r="CA87" s="302" t="str">
        <f>IF(ISNA(VLOOKUP($A87,Old_List_Price!$A$4:$BO$289,CA$2,FALSE)),"",VLOOKUP($A87,Old_List_Price!$A$4:$BO$289,CA$2,FALSE))</f>
        <v/>
      </c>
      <c r="CB87" s="310" t="str">
        <f t="shared" si="128"/>
        <v/>
      </c>
      <c r="CC87" s="310" t="str">
        <f t="shared" si="129"/>
        <v/>
      </c>
      <c r="CD87" s="304" t="str">
        <f>IF(ISNA(VLOOKUP($A87,Old_List_Price!$A$4:$BO$289,CD$2,FALSE)),"",VLOOKUP($A87,Old_List_Price!$A$4:$BO$289,CD$2,FALSE))</f>
        <v/>
      </c>
      <c r="CE87" s="304" t="str">
        <f>IF(ISNA(VLOOKUP($A87,Old_List_Price!$A$4:$BO$289,CE$2,FALSE)),"",VLOOKUP($A87,Old_List_Price!$A$4:$BO$289,CE$2,FALSE))</f>
        <v/>
      </c>
      <c r="CF87" s="304" t="str">
        <f>IF(ISNA(VLOOKUP($A87,Old_List_Price!$A$4:$BO$289,CF$2,FALSE)),"",VLOOKUP($A87,Old_List_Price!$A$4:$BO$289,CF$2,FALSE))</f>
        <v/>
      </c>
      <c r="CG87" s="305" t="str">
        <f t="shared" si="118"/>
        <v/>
      </c>
      <c r="CH87" s="305" t="str">
        <f t="shared" si="119"/>
        <v/>
      </c>
      <c r="CI87" s="311" t="str">
        <f>IF(ISNA(VLOOKUP($A87,Old_List_Price!$A$4:$BO$289,CI$2,FALSE)),"",VLOOKUP($A87,Old_List_Price!$A$4:$BO$289,CI$2,FALSE))</f>
        <v/>
      </c>
      <c r="CJ87" s="311" t="str">
        <f>IF(ISNA(VLOOKUP($A87,Old_List_Price!$A$4:$BO$289,CJ$2,FALSE)),"",VLOOKUP($A87,Old_List_Price!$A$4:$BO$289,CJ$2,FALSE))</f>
        <v/>
      </c>
      <c r="CK87" s="311" t="str">
        <f>IF(ISNA(VLOOKUP($A87,Old_List_Price!$A$4:$BO$289,CK$2,FALSE)),"",VLOOKUP($A87,Old_List_Price!$A$4:$BO$289,CK$2,FALSE))</f>
        <v/>
      </c>
      <c r="CL87" s="312" t="str">
        <f t="shared" si="120"/>
        <v/>
      </c>
      <c r="CM87" s="312" t="str">
        <f t="shared" si="121"/>
        <v/>
      </c>
      <c r="CN87" s="313" t="str">
        <f>IF(ISNA(VLOOKUP($A87,Old_List_Price!$A$4:$BO$289,CN$2,FALSE)),"",VLOOKUP($A87,Old_List_Price!$A$4:$BO$289,CN$2,FALSE))</f>
        <v/>
      </c>
      <c r="CO87" s="313" t="str">
        <f>IF(ISNA(VLOOKUP($A87,Old_List_Price!$A$4:$BO$289,CO$2,FALSE)),"",VLOOKUP($A87,Old_List_Price!$A$4:$BO$289,CO$2,FALSE))</f>
        <v/>
      </c>
      <c r="CP87" s="313" t="str">
        <f>IF(ISNA(VLOOKUP($A87,Old_List_Price!$A$4:$BO$289,CP$2,FALSE)),"",VLOOKUP($A87,Old_List_Price!$A$4:$BO$289,CP$2,FALSE))</f>
        <v/>
      </c>
      <c r="CQ87" s="314" t="str">
        <f t="shared" si="122"/>
        <v/>
      </c>
      <c r="CR87" s="314" t="str">
        <f t="shared" si="123"/>
        <v/>
      </c>
      <c r="CS87" s="315" t="str">
        <f>IF(ISNA(VLOOKUP($A87,Old_List_Price!$A$4:$BO$289,CS$2,FALSE)),"",VLOOKUP($A87,Old_List_Price!$A$4:$BO$289,CS$2,FALSE))</f>
        <v/>
      </c>
      <c r="CT87" s="315" t="str">
        <f>IF(ISNA(VLOOKUP($A87,Old_List_Price!$A$4:$BO$289,CT$2,FALSE)),"",VLOOKUP($A87,Old_List_Price!$A$4:$BO$289,CT$2,FALSE))</f>
        <v/>
      </c>
      <c r="CU87" s="315" t="str">
        <f>IF(ISNA(VLOOKUP($A87,Old_List_Price!$A$4:$BO$289,CU$2,FALSE)),"",VLOOKUP($A87,Old_List_Price!$A$4:$BO$289,CU$2,FALSE))</f>
        <v/>
      </c>
      <c r="CV87" s="316" t="str">
        <f t="shared" si="124"/>
        <v/>
      </c>
      <c r="CW87" s="316" t="str">
        <f t="shared" si="125"/>
        <v/>
      </c>
      <c r="CX87" s="302" t="str">
        <f>IF(ISNA(VLOOKUP($A87,Old_List_Price!$A$4:$BO$289,CX$2,FALSE)),"",VLOOKUP($A87,Old_List_Price!$A$4:$BO$289,CX$2,FALSE))</f>
        <v/>
      </c>
      <c r="CY87" s="302" t="str">
        <f>IF(ISNA(VLOOKUP($A87,Old_List_Price!$A$4:$BO$289,CY$2,FALSE)),"",VLOOKUP($A87,Old_List_Price!$A$4:$BO$289,CY$2,FALSE))</f>
        <v/>
      </c>
      <c r="CZ87" s="302" t="str">
        <f>IF(ISNA(VLOOKUP($A87,Old_List_Price!$A$4:$BO$289,CZ$2,FALSE)),"",VLOOKUP($A87,Old_List_Price!$A$4:$BO$289,CZ$2,FALSE))</f>
        <v/>
      </c>
      <c r="DA87" s="310" t="str">
        <f t="shared" si="126"/>
        <v/>
      </c>
      <c r="DB87" s="334" t="str">
        <f t="shared" si="127"/>
        <v/>
      </c>
    </row>
    <row r="88" spans="1:106" ht="19.899999999999999" customHeight="1">
      <c r="A88" s="36" t="s">
        <v>345</v>
      </c>
      <c r="B88" s="47"/>
      <c r="C88" s="48"/>
      <c r="D88" s="49"/>
      <c r="E88" s="49"/>
      <c r="F88" s="50"/>
      <c r="G88" s="50"/>
      <c r="H88" s="50"/>
      <c r="I88" s="51"/>
      <c r="J88" s="51"/>
      <c r="K88" s="51"/>
      <c r="L88" s="52"/>
      <c r="M88" s="52"/>
      <c r="N88" s="52"/>
      <c r="O88" s="53"/>
      <c r="P88" s="53"/>
      <c r="Q88" s="53"/>
      <c r="R88" s="54"/>
      <c r="S88" s="54"/>
      <c r="T88" s="54"/>
      <c r="U88" s="50"/>
      <c r="V88" s="50"/>
      <c r="W88" s="55"/>
      <c r="Y88" s="48"/>
      <c r="Z88" s="49"/>
      <c r="AA88" s="49"/>
      <c r="AB88" s="50"/>
      <c r="AC88" s="50"/>
      <c r="AD88" s="50"/>
      <c r="AE88" s="51"/>
      <c r="AF88" s="51"/>
      <c r="AG88" s="51"/>
      <c r="AH88" s="52"/>
      <c r="AI88" s="52"/>
      <c r="AJ88" s="52"/>
      <c r="AK88" s="53"/>
      <c r="AL88" s="53"/>
      <c r="AM88" s="53"/>
      <c r="AN88" s="54"/>
      <c r="AO88" s="54"/>
      <c r="AP88" s="54"/>
      <c r="AQ88" s="50"/>
      <c r="AR88" s="50"/>
      <c r="AS88" s="55"/>
      <c r="AU88" s="195"/>
      <c r="AV88" s="204"/>
      <c r="AW88" s="204"/>
      <c r="AX88" s="205"/>
      <c r="AY88" s="205"/>
      <c r="AZ88" s="205"/>
      <c r="BA88" s="206"/>
      <c r="BB88" s="206"/>
      <c r="BC88" s="206"/>
      <c r="BD88" s="207"/>
      <c r="BE88" s="207"/>
      <c r="BF88" s="207"/>
      <c r="BG88" s="208"/>
      <c r="BH88" s="208"/>
      <c r="BI88" s="208"/>
      <c r="BJ88" s="209"/>
      <c r="BK88" s="209"/>
      <c r="BL88" s="209"/>
      <c r="BM88" s="205"/>
      <c r="BN88" s="205"/>
      <c r="BO88" s="210"/>
      <c r="BQ88" s="274"/>
      <c r="BR88" s="275"/>
      <c r="BS88" s="276"/>
      <c r="BT88" s="282"/>
      <c r="BU88" s="282"/>
      <c r="BV88" s="282"/>
      <c r="BW88" s="284"/>
      <c r="BX88" s="284"/>
      <c r="BY88" s="285" t="str">
        <f>IF(ISNA(VLOOKUP($A88,Old_List_Price!$A$4:$BO$289,BY$2,FALSE)),"",VLOOKUP($A88,Old_List_Price!$A$4:$BO$289,BY$2,FALSE))</f>
        <v/>
      </c>
      <c r="BZ88" s="285" t="str">
        <f>IF(ISNA(VLOOKUP($A88,Old_List_Price!$A$4:$BO$289,BZ$2,FALSE)),"",VLOOKUP($A88,Old_List_Price!$A$4:$BO$289,BZ$2,FALSE))</f>
        <v/>
      </c>
      <c r="CA88" s="285" t="str">
        <f>IF(ISNA(VLOOKUP($A88,Old_List_Price!$A$4:$BO$289,CA$2,FALSE)),"",VLOOKUP($A88,Old_List_Price!$A$4:$BO$289,CA$2,FALSE))</f>
        <v/>
      </c>
      <c r="CB88" s="287" t="str">
        <f t="shared" si="128"/>
        <v/>
      </c>
      <c r="CC88" s="287" t="str">
        <f t="shared" si="129"/>
        <v/>
      </c>
      <c r="CD88" s="288" t="str">
        <f>IF(ISNA(VLOOKUP($A88,Old_List_Price!$A$4:$BO$289,CD$2,FALSE)),"",VLOOKUP($A88,Old_List_Price!$A$4:$BO$289,CD$2,FALSE))</f>
        <v/>
      </c>
      <c r="CE88" s="288" t="str">
        <f>IF(ISNA(VLOOKUP($A88,Old_List_Price!$A$4:$BO$289,CE$2,FALSE)),"",VLOOKUP($A88,Old_List_Price!$A$4:$BO$289,CE$2,FALSE))</f>
        <v/>
      </c>
      <c r="CF88" s="288" t="str">
        <f>IF(ISNA(VLOOKUP($A88,Old_List_Price!$A$4:$BO$289,CF$2,FALSE)),"",VLOOKUP($A88,Old_List_Price!$A$4:$BO$289,CF$2,FALSE))</f>
        <v/>
      </c>
      <c r="CG88" s="289" t="str">
        <f t="shared" si="118"/>
        <v/>
      </c>
      <c r="CH88" s="289" t="str">
        <f t="shared" si="119"/>
        <v/>
      </c>
      <c r="CI88" s="291" t="str">
        <f>IF(ISNA(VLOOKUP($A88,Old_List_Price!$A$4:$BO$289,CI$2,FALSE)),"",VLOOKUP($A88,Old_List_Price!$A$4:$BO$289,CI$2,FALSE))</f>
        <v/>
      </c>
      <c r="CJ88" s="291" t="str">
        <f>IF(ISNA(VLOOKUP($A88,Old_List_Price!$A$4:$BO$289,CJ$2,FALSE)),"",VLOOKUP($A88,Old_List_Price!$A$4:$BO$289,CJ$2,FALSE))</f>
        <v/>
      </c>
      <c r="CK88" s="291" t="str">
        <f>IF(ISNA(VLOOKUP($A88,Old_List_Price!$A$4:$BO$289,CK$2,FALSE)),"",VLOOKUP($A88,Old_List_Price!$A$4:$BO$289,CK$2,FALSE))</f>
        <v/>
      </c>
      <c r="CL88" s="292" t="str">
        <f t="shared" si="120"/>
        <v/>
      </c>
      <c r="CM88" s="292" t="str">
        <f t="shared" si="121"/>
        <v/>
      </c>
      <c r="CN88" s="294" t="str">
        <f>IF(ISNA(VLOOKUP($A88,Old_List_Price!$A$4:$BO$289,CN$2,FALSE)),"",VLOOKUP($A88,Old_List_Price!$A$4:$BO$289,CN$2,FALSE))</f>
        <v/>
      </c>
      <c r="CO88" s="294" t="str">
        <f>IF(ISNA(VLOOKUP($A88,Old_List_Price!$A$4:$BO$289,CO$2,FALSE)),"",VLOOKUP($A88,Old_List_Price!$A$4:$BO$289,CO$2,FALSE))</f>
        <v/>
      </c>
      <c r="CP88" s="294" t="str">
        <f>IF(ISNA(VLOOKUP($A88,Old_List_Price!$A$4:$BO$289,CP$2,FALSE)),"",VLOOKUP($A88,Old_List_Price!$A$4:$BO$289,CP$2,FALSE))</f>
        <v/>
      </c>
      <c r="CQ88" s="295" t="str">
        <f t="shared" si="122"/>
        <v/>
      </c>
      <c r="CR88" s="295" t="str">
        <f t="shared" si="123"/>
        <v/>
      </c>
      <c r="CS88" s="297" t="str">
        <f>IF(ISNA(VLOOKUP($A88,Old_List_Price!$A$4:$BO$289,CS$2,FALSE)),"",VLOOKUP($A88,Old_List_Price!$A$4:$BO$289,CS$2,FALSE))</f>
        <v/>
      </c>
      <c r="CT88" s="297" t="str">
        <f>IF(ISNA(VLOOKUP($A88,Old_List_Price!$A$4:$BO$289,CT$2,FALSE)),"",VLOOKUP($A88,Old_List_Price!$A$4:$BO$289,CT$2,FALSE))</f>
        <v/>
      </c>
      <c r="CU88" s="297" t="str">
        <f>IF(ISNA(VLOOKUP($A88,Old_List_Price!$A$4:$BO$289,CU$2,FALSE)),"",VLOOKUP($A88,Old_List_Price!$A$4:$BO$289,CU$2,FALSE))</f>
        <v/>
      </c>
      <c r="CV88" s="298" t="str">
        <f t="shared" si="124"/>
        <v/>
      </c>
      <c r="CW88" s="298" t="str">
        <f t="shared" si="125"/>
        <v/>
      </c>
      <c r="CX88" s="285" t="str">
        <f>IF(ISNA(VLOOKUP($A88,Old_List_Price!$A$4:$BO$289,CX$2,FALSE)),"",VLOOKUP($A88,Old_List_Price!$A$4:$BO$289,CX$2,FALSE))</f>
        <v/>
      </c>
      <c r="CY88" s="285" t="str">
        <f>IF(ISNA(VLOOKUP($A88,Old_List_Price!$A$4:$BO$289,CY$2,FALSE)),"",VLOOKUP($A88,Old_List_Price!$A$4:$BO$289,CY$2,FALSE))</f>
        <v/>
      </c>
      <c r="CZ88" s="285" t="str">
        <f>IF(ISNA(VLOOKUP($A88,Old_List_Price!$A$4:$BO$289,CZ$2,FALSE)),"",VLOOKUP($A88,Old_List_Price!$A$4:$BO$289,CZ$2,FALSE))</f>
        <v/>
      </c>
      <c r="DA88" s="287" t="str">
        <f t="shared" si="126"/>
        <v/>
      </c>
      <c r="DB88" s="333" t="str">
        <f t="shared" si="127"/>
        <v/>
      </c>
    </row>
    <row r="89" spans="1:106">
      <c r="A89" s="37" t="s">
        <v>346</v>
      </c>
      <c r="B89" s="37" t="s">
        <v>347</v>
      </c>
      <c r="C89" s="57">
        <f>VLOOKUP(LEFT($C$3,2)&amp;LEFT($A89,3)&amp;RIGHT($A89,5),'CS8000-P12_Overview'!$B$56:$X$369,$C$2,FALSE)</f>
        <v>52.304299999999998</v>
      </c>
      <c r="D89" s="58">
        <f>E89*(1-'CS8000-P12_Overview'!$B$3)</f>
        <v>75.579713499999983</v>
      </c>
      <c r="E89" s="58">
        <f>VLOOKUP(LEFT($E$3,2)&amp;LEFT($A89,3)&amp;RIGHT($A89,5),'CS8000-P12_Overview'!$B$56:$X$369,$C$2,FALSE)</f>
        <v>88.917309999999986</v>
      </c>
      <c r="F89" s="59">
        <f>VLOOKUP(LEFT($F$3,2)&amp;LEFT($A89,3)&amp;RIGHT($A89,5),'CS8000-P12_Overview'!$B$56:$X$369,$F$2,FALSE)</f>
        <v>52.304299999999998</v>
      </c>
      <c r="G89" s="59">
        <f>H89*(1-'CS8000-P12_Overview'!$B$3)</f>
        <v>75.579713499999983</v>
      </c>
      <c r="H89" s="59">
        <f>VLOOKUP(LEFT($H$3,2)&amp;LEFT($A89,3)&amp;RIGHT($A89,5),'CS8000-P12_Overview'!$B$56:$X$369,$F$2,FALSE)</f>
        <v>88.917309999999986</v>
      </c>
      <c r="I89" s="60">
        <f>VLOOKUP(LEFT($I$3,2)&amp;LEFT($A89,3)&amp;RIGHT($A89,5),'CS8000-P12_Overview'!$B$56:$X$369,$I$2,FALSE)</f>
        <v>75.3917</v>
      </c>
      <c r="J89" s="60">
        <f>K89*(1-'CS8000-P12_Overview'!$B$3)</f>
        <v>115.349301</v>
      </c>
      <c r="K89" s="60">
        <f>VLOOKUP(LEFT($K$3,2)&amp;LEFT($A89,3)&amp;RIGHT($A89,5),'CS8000-P12_Overview'!$B$56:$X$369,$I$2,FALSE)</f>
        <v>135.70506</v>
      </c>
      <c r="L89" s="61">
        <f>VLOOKUP(LEFT($L$3,2)&amp;LEFT($A89,3)&amp;RIGHT($A89,5),'CS8000-P12_Overview'!$B$56:$X$369,$L$2,FALSE)</f>
        <v>82.935199999999995</v>
      </c>
      <c r="M89" s="61">
        <f>N89*(1-'CS8000-P12_Overview'!$B$3)</f>
        <v>126.89085599999999</v>
      </c>
      <c r="N89" s="61">
        <f>VLOOKUP(LEFT($N$3,2)&amp;LEFT($A89,3)&amp;RIGHT($A89,5),'CS8000-P12_Overview'!$B$56:$X$369,$L$2,FALSE)</f>
        <v>149.28335999999999</v>
      </c>
      <c r="O89" s="62">
        <f>VLOOKUP(LEFT($O$3,2)&amp;LEFT($A89,3)&amp;RIGHT($A89,5),'CS8000-P12_Overview'!$B$56:$X$369,$O$2,FALSE)</f>
        <v>84.174700000000001</v>
      </c>
      <c r="P89" s="62">
        <f>Q89*(1-'CS8000-P12_Overview'!$B$3)</f>
        <v>135.94214050000002</v>
      </c>
      <c r="Q89" s="62">
        <f>VLOOKUP(LEFT($Q$3,2)&amp;LEFT($A89,3)&amp;RIGHT($A89,5),'CS8000-P12_Overview'!$B$56:$X$369,$O$2,FALSE)</f>
        <v>159.93193000000002</v>
      </c>
      <c r="R89" s="63">
        <f>VLOOKUP(LEFT($R$3,2)&amp;LEFT($A89,3)&amp;RIGHT($A89,5),'CS8000-P12_Overview'!$B$56:$X$369,$R$2,FALSE)</f>
        <v>84.174700000000001</v>
      </c>
      <c r="S89" s="63">
        <f>T89*(1-'CS8000-P12_Overview'!$B$3)</f>
        <v>135.94214050000002</v>
      </c>
      <c r="T89" s="63">
        <f>VLOOKUP(LEFT($T$3,2)&amp;LEFT($A89,3)&amp;RIGHT($A89,5),'CS8000-P12_Overview'!$B$56:$X$369,$R$2,FALSE)</f>
        <v>159.93193000000002</v>
      </c>
      <c r="U89" s="59">
        <f>VLOOKUP(LEFT($U$3,2)&amp;LEFT($A89,3)&amp;RIGHT($A89,5),'CS8000-P12_Overview'!$B$56:$X$369,$U$2,FALSE)</f>
        <v>89.752499999999998</v>
      </c>
      <c r="V89" s="59">
        <f>W89*(1-'CS8000-P12_Overview'!$B$3)</f>
        <v>152.57925</v>
      </c>
      <c r="W89" s="44">
        <f>VLOOKUP(LEFT($W$3,2)&amp;LEFT($A89,3)&amp;RIGHT($A89,5),'CS8000-P12_Overview'!$B$56:$X$369,$U$2,FALSE)</f>
        <v>179.505</v>
      </c>
      <c r="X89" s="33" t="s">
        <v>855</v>
      </c>
      <c r="Y89" s="57">
        <f>VLOOKUP(LEFT($Y$3,2)&amp;LEFT($A89,3)&amp;RIGHT($A89,5),'CS8000-P12_Overview'!$B$56:$X$369,$Y$2,FALSE)</f>
        <v>63.612400000000001</v>
      </c>
      <c r="Z89" s="58">
        <f>AA89*(1-'CS8000-P12_Overview'!$B$3)</f>
        <v>91.919917999999996</v>
      </c>
      <c r="AA89" s="58">
        <f>VLOOKUP(LEFT($AA$3,2)&amp;LEFT($A89,3)&amp;RIGHT($A89,5),'CS8000-P12_Overview'!$B$56:$X$369,$Y$2,FALSE)</f>
        <v>108.14108</v>
      </c>
      <c r="AB89" s="59">
        <f>VLOOKUP(LEFT($AB$3,2)&amp;LEFT($A89,3)&amp;RIGHT($A89,5),'CS8000-P12_Overview'!$B$56:$X$369,$AB$2,FALSE)</f>
        <v>63.612400000000001</v>
      </c>
      <c r="AC89" s="59">
        <f>AD89*(1-'CS8000-P12_Overview'!$B$3)</f>
        <v>91.919917999999996</v>
      </c>
      <c r="AD89" s="59">
        <f>VLOOKUP(LEFT($AD$3,2)&amp;LEFT($A89,3)&amp;RIGHT($A89,5),'CS8000-P12_Overview'!$B$56:$X$369,$AB$2,FALSE)</f>
        <v>108.14108</v>
      </c>
      <c r="AE89" s="60">
        <f>VLOOKUP(LEFT($AE$3,2)&amp;LEFT($A89,3)&amp;RIGHT($A89,5),'CS8000-P12_Overview'!$B$56:$X$369,$AE$2,FALSE)</f>
        <v>86.699700000000007</v>
      </c>
      <c r="AF89" s="60">
        <f>AG89*(1-'CS8000-P12_Overview'!$B$3)</f>
        <v>132.650541</v>
      </c>
      <c r="AG89" s="60">
        <f>VLOOKUP(LEFT($AG$3,2)&amp;LEFT($A89,3)&amp;RIGHT($A89,5),'CS8000-P12_Overview'!$B$56:$X$369,$AE$2,FALSE)</f>
        <v>156.05946</v>
      </c>
      <c r="AH89" s="61">
        <f>VLOOKUP(LEFT($AH$3,2)&amp;LEFT($A89,3)&amp;RIGHT($A89,5),'CS8000-P12_Overview'!$B$56:$X$369,$AH$2,FALSE)</f>
        <v>94.243300000000005</v>
      </c>
      <c r="AI89" s="61">
        <f>AJ89*(1-'CS8000-P12_Overview'!$B$3)</f>
        <v>144.192249</v>
      </c>
      <c r="AJ89" s="61">
        <f>VLOOKUP(LEFT($AJ$3,2)&amp;LEFT($A89,3)&amp;RIGHT($A89,5),'CS8000-P12_Overview'!$B$56:$X$369,$AH$2,FALSE)</f>
        <v>169.63794000000001</v>
      </c>
      <c r="AK89" s="62">
        <f>VLOOKUP(LEFT($AK$3,2)&amp;LEFT($A89,3)&amp;RIGHT($A89,5),'CS8000-P12_Overview'!$B$56:$X$369,$AK$2,FALSE)</f>
        <v>95.482799999999997</v>
      </c>
      <c r="AL89" s="62">
        <f>AM89*(1-'CS8000-P12_Overview'!$B$3)</f>
        <v>154.204722</v>
      </c>
      <c r="AM89" s="62">
        <f>VLOOKUP(LEFT($AM$3,2)&amp;LEFT($A89,3)&amp;RIGHT($A89,5),'CS8000-P12_Overview'!$B$56:$X$369,$AK$2,FALSE)</f>
        <v>181.41732000000002</v>
      </c>
      <c r="AN89" s="63">
        <f>VLOOKUP(LEFT($AN$3,2)&amp;LEFT($A89,3)&amp;RIGHT($A89,5),'CS8000-P12_Overview'!$B$56:$X$369,$AN$2,FALSE)</f>
        <v>95.482799999999997</v>
      </c>
      <c r="AO89" s="63">
        <f>AP89*(1-'CS8000-P12_Overview'!$B$3)</f>
        <v>154.204722</v>
      </c>
      <c r="AP89" s="63">
        <f>VLOOKUP(LEFT($AP$3,2)&amp;LEFT($A89,3)&amp;RIGHT($A89,5),'CS8000-P12_Overview'!$B$56:$X$369,$AN$2,FALSE)</f>
        <v>181.41732000000002</v>
      </c>
      <c r="AQ89" s="59">
        <f>VLOOKUP(LEFT($AQ$3,2)&amp;LEFT($A89,3)&amp;RIGHT($A89,5),'CS8000-P12_Overview'!$B$56:$X$369,$AQ$2,FALSE)</f>
        <v>101.06059999999999</v>
      </c>
      <c r="AR89" s="59">
        <f>AS89*(1-'CS8000-P12_Overview'!$B$3)</f>
        <v>171.80301999999998</v>
      </c>
      <c r="AS89" s="44">
        <f>VLOOKUP(LEFT($AS$3,2)&amp;LEFT($A89,3)&amp;RIGHT($A89,5),'CS8000-P12_Overview'!$B$56:$X$369,$AQ$2,FALSE)</f>
        <v>202.12119999999999</v>
      </c>
      <c r="AU89" s="203">
        <f t="shared" ref="AU89:AU152" si="130">C89*24+Y89*12</f>
        <v>2018.6519999999998</v>
      </c>
      <c r="AV89" s="211">
        <f t="shared" ref="AV89:AV152" si="131">D89*24+Z89*12</f>
        <v>2916.9521399999994</v>
      </c>
      <c r="AW89" s="211">
        <f t="shared" ref="AW89:AZ152" si="132">E89*24+AA89*12</f>
        <v>3431.7083999999995</v>
      </c>
      <c r="AX89" s="212">
        <f t="shared" si="132"/>
        <v>2018.6519999999998</v>
      </c>
      <c r="AY89" s="212">
        <f t="shared" si="132"/>
        <v>2916.9521399999994</v>
      </c>
      <c r="AZ89" s="212">
        <f t="shared" si="132"/>
        <v>3431.7083999999995</v>
      </c>
      <c r="BA89" s="213">
        <f t="shared" ref="BA89:BA152" si="133">I89*24+AE89*12</f>
        <v>2849.7972</v>
      </c>
      <c r="BB89" s="213">
        <f t="shared" ref="BB89:BB152" si="134">J89*24+AF89*12</f>
        <v>4360.1897160000008</v>
      </c>
      <c r="BC89" s="213">
        <f t="shared" ref="BC89:BC152" si="135">K89*24+AG89*12</f>
        <v>5129.6349600000003</v>
      </c>
      <c r="BD89" s="214">
        <f t="shared" ref="BD89:BD152" si="136">L89*24+AH89*12</f>
        <v>3121.3643999999999</v>
      </c>
      <c r="BE89" s="214">
        <f t="shared" ref="BE89:BE152" si="137">M89*24+AI89*12</f>
        <v>4775.6875319999999</v>
      </c>
      <c r="BF89" s="214">
        <f t="shared" ref="BF89:BF152" si="138">N89*24+AJ89*12</f>
        <v>5618.4559199999994</v>
      </c>
      <c r="BG89" s="215">
        <f t="shared" ref="BG89:BG152" si="139">O89*24+AK89*12</f>
        <v>3165.9863999999998</v>
      </c>
      <c r="BH89" s="215">
        <f t="shared" ref="BH89:BH152" si="140">P89*24+AL89*12</f>
        <v>5113.0680360000006</v>
      </c>
      <c r="BI89" s="215">
        <f t="shared" ref="BI89:BI152" si="141">Q89*24+AM89*12</f>
        <v>6015.3741600000012</v>
      </c>
      <c r="BJ89" s="216">
        <f t="shared" ref="BJ89:BJ152" si="142">R89*24+AN89*12</f>
        <v>3165.9863999999998</v>
      </c>
      <c r="BK89" s="216">
        <f t="shared" ref="BK89:BK152" si="143">S89*24+AO89*12</f>
        <v>5113.0680360000006</v>
      </c>
      <c r="BL89" s="216">
        <f t="shared" ref="BL89:BL152" si="144">T89*24+AP89*12</f>
        <v>6015.3741600000012</v>
      </c>
      <c r="BM89" s="212">
        <f t="shared" ref="BM89:BM152" si="145">U89*24+AQ89*12</f>
        <v>3366.7871999999998</v>
      </c>
      <c r="BN89" s="212">
        <f t="shared" ref="BN89:BN152" si="146">V89*24+AR89*12</f>
        <v>5723.5382399999999</v>
      </c>
      <c r="BO89" s="202">
        <f t="shared" ref="BO89:BO152" si="147">W89*24+AS89*12</f>
        <v>6733.5743999999995</v>
      </c>
      <c r="BQ89" s="274">
        <f>VLOOKUP("HDD"&amp;$A89,'CS8000-P14_Overview'!$B:$X,3,FALSE)</f>
        <v>25.96</v>
      </c>
      <c r="BR89" s="275">
        <f>VLOOKUP("HDD"&amp;$A89,'CS8000-P14_Overview'!$B:$X,4,FALSE)</f>
        <v>31.152000000000001</v>
      </c>
      <c r="BS89" s="276">
        <f>VLOOKUP("HDD"&amp;$A89,'CS8000-P14_Overview'!$B:$X,6,FALSE)</f>
        <v>36.344000000000001</v>
      </c>
      <c r="BT89" s="282" t="str">
        <f>IF(ISNA(VLOOKUP($A89,Old_List_Price!$A$4:$BO$289,BT$2,FALSE)),"",VLOOKUP($A89,Old_List_Price!$A$4:$BO$289,BT$2,FALSE))</f>
        <v/>
      </c>
      <c r="BU89" s="282" t="str">
        <f>IF(ISNA(VLOOKUP($A89,Old_List_Price!$A$4:$BO$289,BU$2,FALSE)),"",VLOOKUP($A89,Old_List_Price!$A$4:$BO$289,BU$2,FALSE))</f>
        <v/>
      </c>
      <c r="BV89" s="282" t="str">
        <f>IF(ISNA(VLOOKUP($A89,Old_List_Price!$A$4:$BO$289,BV$2,FALSE)),"",VLOOKUP($A89,Old_List_Price!$A$4:$BO$289,BV$2,FALSE))</f>
        <v/>
      </c>
      <c r="BW89" s="283" t="str">
        <f t="shared" ref="BW89:BW152" si="148">IF(BT89&lt;&gt;"",(AU89-BT89)/AU89,"")</f>
        <v/>
      </c>
      <c r="BX89" s="283" t="str">
        <f t="shared" ref="BX89:BX152" si="149">IF(BV89&lt;&gt;"",(AW89-BV89)/AW89,"")</f>
        <v/>
      </c>
      <c r="BY89" s="285" t="str">
        <f>IF(ISNA(VLOOKUP($A89,Old_List_Price!$A$4:$BO$289,BY$2,FALSE)),"",VLOOKUP($A89,Old_List_Price!$A$4:$BO$289,BY$2,FALSE))</f>
        <v/>
      </c>
      <c r="BZ89" s="285" t="str">
        <f>IF(ISNA(VLOOKUP($A89,Old_List_Price!$A$4:$BO$289,BZ$2,FALSE)),"",VLOOKUP($A89,Old_List_Price!$A$4:$BO$289,BZ$2,FALSE))</f>
        <v/>
      </c>
      <c r="CA89" s="285" t="str">
        <f>IF(ISNA(VLOOKUP($A89,Old_List_Price!$A$4:$BO$289,CA$2,FALSE)),"",VLOOKUP($A89,Old_List_Price!$A$4:$BO$289,CA$2,FALSE))</f>
        <v/>
      </c>
      <c r="CB89" s="287" t="str">
        <f t="shared" si="128"/>
        <v/>
      </c>
      <c r="CC89" s="287" t="str">
        <f t="shared" si="129"/>
        <v/>
      </c>
      <c r="CD89" s="288" t="str">
        <f>IF(ISNA(VLOOKUP($A89,Old_List_Price!$A$4:$BO$289,CD$2,FALSE)),"",VLOOKUP($A89,Old_List_Price!$A$4:$BO$289,CD$2,FALSE))</f>
        <v/>
      </c>
      <c r="CE89" s="288" t="str">
        <f>IF(ISNA(VLOOKUP($A89,Old_List_Price!$A$4:$BO$289,CE$2,FALSE)),"",VLOOKUP($A89,Old_List_Price!$A$4:$BO$289,CE$2,FALSE))</f>
        <v/>
      </c>
      <c r="CF89" s="288" t="str">
        <f>IF(ISNA(VLOOKUP($A89,Old_List_Price!$A$4:$BO$289,CF$2,FALSE)),"",VLOOKUP($A89,Old_List_Price!$A$4:$BO$289,CF$2,FALSE))</f>
        <v/>
      </c>
      <c r="CG89" s="289" t="str">
        <f t="shared" si="118"/>
        <v/>
      </c>
      <c r="CH89" s="289" t="str">
        <f t="shared" si="119"/>
        <v/>
      </c>
      <c r="CI89" s="291" t="str">
        <f>IF(ISNA(VLOOKUP($A89,Old_List_Price!$A$4:$BO$289,CI$2,FALSE)),"",VLOOKUP($A89,Old_List_Price!$A$4:$BO$289,CI$2,FALSE))</f>
        <v/>
      </c>
      <c r="CJ89" s="291" t="str">
        <f>IF(ISNA(VLOOKUP($A89,Old_List_Price!$A$4:$BO$289,CJ$2,FALSE)),"",VLOOKUP($A89,Old_List_Price!$A$4:$BO$289,CJ$2,FALSE))</f>
        <v/>
      </c>
      <c r="CK89" s="291" t="str">
        <f>IF(ISNA(VLOOKUP($A89,Old_List_Price!$A$4:$BO$289,CK$2,FALSE)),"",VLOOKUP($A89,Old_List_Price!$A$4:$BO$289,CK$2,FALSE))</f>
        <v/>
      </c>
      <c r="CL89" s="292" t="str">
        <f t="shared" si="120"/>
        <v/>
      </c>
      <c r="CM89" s="292" t="str">
        <f t="shared" si="121"/>
        <v/>
      </c>
      <c r="CN89" s="294" t="str">
        <f>IF(ISNA(VLOOKUP($A89,Old_List_Price!$A$4:$BO$289,CN$2,FALSE)),"",VLOOKUP($A89,Old_List_Price!$A$4:$BO$289,CN$2,FALSE))</f>
        <v/>
      </c>
      <c r="CO89" s="294" t="str">
        <f>IF(ISNA(VLOOKUP($A89,Old_List_Price!$A$4:$BO$289,CO$2,FALSE)),"",VLOOKUP($A89,Old_List_Price!$A$4:$BO$289,CO$2,FALSE))</f>
        <v/>
      </c>
      <c r="CP89" s="294" t="str">
        <f>IF(ISNA(VLOOKUP($A89,Old_List_Price!$A$4:$BO$289,CP$2,FALSE)),"",VLOOKUP($A89,Old_List_Price!$A$4:$BO$289,CP$2,FALSE))</f>
        <v/>
      </c>
      <c r="CQ89" s="295" t="str">
        <f t="shared" si="122"/>
        <v/>
      </c>
      <c r="CR89" s="295" t="str">
        <f t="shared" si="123"/>
        <v/>
      </c>
      <c r="CS89" s="297" t="str">
        <f>IF(ISNA(VLOOKUP($A89,Old_List_Price!$A$4:$BO$289,CS$2,FALSE)),"",VLOOKUP($A89,Old_List_Price!$A$4:$BO$289,CS$2,FALSE))</f>
        <v/>
      </c>
      <c r="CT89" s="297" t="str">
        <f>IF(ISNA(VLOOKUP($A89,Old_List_Price!$A$4:$BO$289,CT$2,FALSE)),"",VLOOKUP($A89,Old_List_Price!$A$4:$BO$289,CT$2,FALSE))</f>
        <v/>
      </c>
      <c r="CU89" s="297" t="str">
        <f>IF(ISNA(VLOOKUP($A89,Old_List_Price!$A$4:$BO$289,CU$2,FALSE)),"",VLOOKUP($A89,Old_List_Price!$A$4:$BO$289,CU$2,FALSE))</f>
        <v/>
      </c>
      <c r="CV89" s="298" t="str">
        <f t="shared" si="124"/>
        <v/>
      </c>
      <c r="CW89" s="298" t="str">
        <f t="shared" si="125"/>
        <v/>
      </c>
      <c r="CX89" s="285" t="str">
        <f>IF(ISNA(VLOOKUP($A89,Old_List_Price!$A$4:$BO$289,CX$2,FALSE)),"",VLOOKUP($A89,Old_List_Price!$A$4:$BO$289,CX$2,FALSE))</f>
        <v/>
      </c>
      <c r="CY89" s="285" t="str">
        <f>IF(ISNA(VLOOKUP($A89,Old_List_Price!$A$4:$BO$289,CY$2,FALSE)),"",VLOOKUP($A89,Old_List_Price!$A$4:$BO$289,CY$2,FALSE))</f>
        <v/>
      </c>
      <c r="CZ89" s="285" t="str">
        <f>IF(ISNA(VLOOKUP($A89,Old_List_Price!$A$4:$BO$289,CZ$2,FALSE)),"",VLOOKUP($A89,Old_List_Price!$A$4:$BO$289,CZ$2,FALSE))</f>
        <v/>
      </c>
      <c r="DA89" s="287" t="str">
        <f t="shared" si="126"/>
        <v/>
      </c>
      <c r="DB89" s="333" t="str">
        <f t="shared" si="127"/>
        <v/>
      </c>
    </row>
    <row r="90" spans="1:106">
      <c r="A90" s="37" t="s">
        <v>348</v>
      </c>
      <c r="B90" s="37" t="s">
        <v>349</v>
      </c>
      <c r="C90" s="57">
        <f>VLOOKUP(LEFT($C$3,2)&amp;LEFT($A90,3)&amp;RIGHT($A90,5),'CS8000-P13_Overview'!$B$56:$X$417,$C$2,FALSE)</f>
        <v>52.304299999999998</v>
      </c>
      <c r="D90" s="58">
        <f>E90*(1-'CS8000-P13_Overview'!$B$3)</f>
        <v>75.579713499999983</v>
      </c>
      <c r="E90" s="58">
        <f>VLOOKUP(LEFT($E$3,2)&amp;LEFT($A90,3)&amp;RIGHT($A90,5),'CS8000-P13_Overview'!$B$56:$X$417,$C$2,FALSE)</f>
        <v>88.917309999999986</v>
      </c>
      <c r="F90" s="59">
        <f>VLOOKUP(LEFT($F$3,2)&amp;LEFT($A90,3)&amp;RIGHT($A90,5),'CS8000-P13_Overview'!$B$56:$X$417,$F$2,FALSE)</f>
        <v>52.304299999999998</v>
      </c>
      <c r="G90" s="59">
        <f>H90*(1-'CS8000-P13_Overview'!$B$3)</f>
        <v>75.579713499999983</v>
      </c>
      <c r="H90" s="59">
        <f>VLOOKUP(LEFT($H$3,2)&amp;LEFT($A90,3)&amp;RIGHT($A90,5),'CS8000-P13_Overview'!$B$56:$X$417,$F$2,FALSE)</f>
        <v>88.917309999999986</v>
      </c>
      <c r="I90" s="60">
        <f>VLOOKUP(LEFT($I$3,2)&amp;LEFT($A90,3)&amp;RIGHT($A90,5),'CS8000-P13_Overview'!$B$56:$X$417,$I$2,FALSE)</f>
        <v>75.3917</v>
      </c>
      <c r="J90" s="60">
        <f>K90*(1-'CS8000-P13_Overview'!$B$3)</f>
        <v>115.349301</v>
      </c>
      <c r="K90" s="60">
        <f>VLOOKUP(LEFT($K$3,2)&amp;LEFT($A90,3)&amp;RIGHT($A90,5),'CS8000-P13_Overview'!$B$56:$X$417,$I$2,FALSE)</f>
        <v>135.70506</v>
      </c>
      <c r="L90" s="61">
        <f>VLOOKUP(LEFT($L$3,2)&amp;LEFT($A90,3)&amp;RIGHT($A90,5),'CS8000-P13_Overview'!$B$56:$X$417,$L$2,FALSE)</f>
        <v>82.935199999999995</v>
      </c>
      <c r="M90" s="61">
        <f>N90*(1-'CS8000-P13_Overview'!$B$3)</f>
        <v>126.89085599999999</v>
      </c>
      <c r="N90" s="61">
        <f>VLOOKUP(LEFT($N$3,2)&amp;LEFT($A90,3)&amp;RIGHT($A90,5),'CS8000-P13_Overview'!$B$56:$X$417,$L$2,FALSE)</f>
        <v>149.28335999999999</v>
      </c>
      <c r="O90" s="62">
        <f>VLOOKUP(LEFT($O$3,2)&amp;LEFT($A90,3)&amp;RIGHT($A90,5),'CS8000-P13_Overview'!$B$56:$X$417,$O$2,FALSE)</f>
        <v>84.174700000000001</v>
      </c>
      <c r="P90" s="62">
        <f>Q90*(1-'CS8000-P13_Overview'!$B$3)</f>
        <v>135.94214050000002</v>
      </c>
      <c r="Q90" s="62">
        <f>VLOOKUP(LEFT($Q$3,2)&amp;LEFT($A90,3)&amp;RIGHT($A90,5),'CS8000-P13_Overview'!$B$56:$X$417,$O$2,FALSE)</f>
        <v>159.93193000000002</v>
      </c>
      <c r="R90" s="63">
        <f>VLOOKUP(LEFT($R$3,2)&amp;LEFT($A90,3)&amp;RIGHT($A90,5),'CS8000-P13_Overview'!$B$56:$X$417,$R$2,FALSE)</f>
        <v>84.174700000000001</v>
      </c>
      <c r="S90" s="63">
        <f>T90*(1-'CS8000-P13_Overview'!$B$3)</f>
        <v>135.94214050000002</v>
      </c>
      <c r="T90" s="63">
        <f>VLOOKUP(LEFT($T$3,2)&amp;LEFT($A90,3)&amp;RIGHT($A90,5),'CS8000-P13_Overview'!$B$56:$X$417,$R$2,FALSE)</f>
        <v>159.93193000000002</v>
      </c>
      <c r="U90" s="59">
        <f>VLOOKUP(LEFT($U$3,2)&amp;LEFT($A90,3)&amp;RIGHT($A90,5),'CS8000-P13_Overview'!$B$56:$X$417,$U$2,FALSE)</f>
        <v>89.752499999999998</v>
      </c>
      <c r="V90" s="59">
        <f>W90*(1-'CS8000-P13_Overview'!$B$3)</f>
        <v>152.57925</v>
      </c>
      <c r="W90" s="44">
        <f>VLOOKUP(LEFT($W$3,2)&amp;LEFT($A90,3)&amp;RIGHT($A90,5),'CS8000-P13_Overview'!$B$56:$X$417,$U$2,FALSE)</f>
        <v>179.505</v>
      </c>
      <c r="X90" s="33" t="s">
        <v>856</v>
      </c>
      <c r="Y90" s="57">
        <f>VLOOKUP(LEFT($Y$3,2)&amp;LEFT($A90,3)&amp;RIGHT($A90,5),'CS8000-P13_Overview'!$B$56:$X$417,$Y$2,FALSE)</f>
        <v>63.612400000000001</v>
      </c>
      <c r="Z90" s="58">
        <f>AA90*(1-'CS8000-P13_Overview'!$B$3)</f>
        <v>91.919917999999996</v>
      </c>
      <c r="AA90" s="58">
        <f>VLOOKUP(LEFT($AA$3,2)&amp;LEFT($A90,3)&amp;RIGHT($A90,5),'CS8000-P13_Overview'!$B$56:$X$417,$Y$2,FALSE)</f>
        <v>108.14108</v>
      </c>
      <c r="AB90" s="59">
        <f>VLOOKUP(LEFT($AB$3,2)&amp;LEFT($A90,3)&amp;RIGHT($A90,5),'CS8000-P13_Overview'!$B$56:$X$417,$AB$2,FALSE)</f>
        <v>63.612400000000001</v>
      </c>
      <c r="AC90" s="59">
        <f>AD90*(1-'CS8000-P13_Overview'!$B$3)</f>
        <v>91.919917999999996</v>
      </c>
      <c r="AD90" s="59">
        <f>VLOOKUP(LEFT($AD$3,2)&amp;LEFT($A90,3)&amp;RIGHT($A90,5),'CS8000-P13_Overview'!$B$56:$X$417,$AB$2,FALSE)</f>
        <v>108.14108</v>
      </c>
      <c r="AE90" s="60">
        <f>VLOOKUP(LEFT($AE$3,2)&amp;LEFT($A90,3)&amp;RIGHT($A90,5),'CS8000-P13_Overview'!$B$56:$X$417,$AE$2,FALSE)</f>
        <v>86.699700000000007</v>
      </c>
      <c r="AF90" s="60">
        <f>AG90*(1-'CS8000-P13_Overview'!$B$3)</f>
        <v>132.650541</v>
      </c>
      <c r="AG90" s="60">
        <f>VLOOKUP(LEFT($AG$3,2)&amp;LEFT($A90,3)&amp;RIGHT($A90,5),'CS8000-P13_Overview'!$B$56:$X$417,$AE$2,FALSE)</f>
        <v>156.05946</v>
      </c>
      <c r="AH90" s="61">
        <f>VLOOKUP(LEFT($AH$3,2)&amp;LEFT($A90,3)&amp;RIGHT($A90,5),'CS8000-P13_Overview'!$B$56:$X$417,$AH$2,FALSE)</f>
        <v>94.243300000000005</v>
      </c>
      <c r="AI90" s="61">
        <f>AJ90*(1-'CS8000-P13_Overview'!$B$3)</f>
        <v>144.192249</v>
      </c>
      <c r="AJ90" s="61">
        <f>VLOOKUP(LEFT($AJ$3,2)&amp;LEFT($A90,3)&amp;RIGHT($A90,5),'CS8000-P13_Overview'!$B$56:$X$417,$AH$2,FALSE)</f>
        <v>169.63794000000001</v>
      </c>
      <c r="AK90" s="62">
        <f>VLOOKUP(LEFT($AK$3,2)&amp;LEFT($A90,3)&amp;RIGHT($A90,5),'CS8000-P13_Overview'!$B$56:$X$417,$AK$2,FALSE)</f>
        <v>95.482799999999997</v>
      </c>
      <c r="AL90" s="62">
        <f>AM90*(1-'CS8000-P13_Overview'!$B$3)</f>
        <v>154.204722</v>
      </c>
      <c r="AM90" s="62">
        <f>VLOOKUP(LEFT($AM$3,2)&amp;LEFT($A90,3)&amp;RIGHT($A90,5),'CS8000-P13_Overview'!$B$56:$X$417,$AK$2,FALSE)</f>
        <v>181.41732000000002</v>
      </c>
      <c r="AN90" s="63">
        <f>VLOOKUP(LEFT($AN$3,2)&amp;LEFT($A90,3)&amp;RIGHT($A90,5),'CS8000-P13_Overview'!$B$56:$X$417,$AN$2,FALSE)</f>
        <v>95.482799999999997</v>
      </c>
      <c r="AO90" s="63">
        <f>AP90*(1-'CS8000-P13_Overview'!$B$3)</f>
        <v>154.204722</v>
      </c>
      <c r="AP90" s="63">
        <f>VLOOKUP(LEFT($AP$3,2)&amp;LEFT($A90,3)&amp;RIGHT($A90,5),'CS8000-P13_Overview'!$B$56:$X$417,$AN$2,FALSE)</f>
        <v>181.41732000000002</v>
      </c>
      <c r="AQ90" s="59">
        <f>VLOOKUP(LEFT($AQ$3,2)&amp;LEFT($A90,3)&amp;RIGHT($A90,5),'CS8000-P13_Overview'!$B$56:$X$417,$AQ$2,FALSE)</f>
        <v>101.06059999999999</v>
      </c>
      <c r="AR90" s="59">
        <f>AS90*(1-'CS8000-P13_Overview'!$B$3)</f>
        <v>171.80301999999998</v>
      </c>
      <c r="AS90" s="44">
        <f>VLOOKUP(LEFT($AS$3,2)&amp;LEFT($A90,3)&amp;RIGHT($A90,5),'CS8000-P13_Overview'!$B$56:$X$417,$AQ$2,FALSE)</f>
        <v>202.12119999999999</v>
      </c>
      <c r="AU90" s="203">
        <f t="shared" si="130"/>
        <v>2018.6519999999998</v>
      </c>
      <c r="AV90" s="211">
        <f t="shared" si="131"/>
        <v>2916.9521399999994</v>
      </c>
      <c r="AW90" s="211">
        <f t="shared" si="132"/>
        <v>3431.7083999999995</v>
      </c>
      <c r="AX90" s="212">
        <f t="shared" si="132"/>
        <v>2018.6519999999998</v>
      </c>
      <c r="AY90" s="212">
        <f t="shared" si="132"/>
        <v>2916.9521399999994</v>
      </c>
      <c r="AZ90" s="212">
        <f t="shared" si="132"/>
        <v>3431.7083999999995</v>
      </c>
      <c r="BA90" s="213">
        <f t="shared" si="133"/>
        <v>2849.7972</v>
      </c>
      <c r="BB90" s="213">
        <f t="shared" si="134"/>
        <v>4360.1897160000008</v>
      </c>
      <c r="BC90" s="213">
        <f t="shared" si="135"/>
        <v>5129.6349600000003</v>
      </c>
      <c r="BD90" s="214">
        <f t="shared" si="136"/>
        <v>3121.3643999999999</v>
      </c>
      <c r="BE90" s="214">
        <f t="shared" si="137"/>
        <v>4775.6875319999999</v>
      </c>
      <c r="BF90" s="214">
        <f t="shared" si="138"/>
        <v>5618.4559199999994</v>
      </c>
      <c r="BG90" s="215">
        <f t="shared" si="139"/>
        <v>3165.9863999999998</v>
      </c>
      <c r="BH90" s="215">
        <f t="shared" si="140"/>
        <v>5113.0680360000006</v>
      </c>
      <c r="BI90" s="215">
        <f t="shared" si="141"/>
        <v>6015.3741600000012</v>
      </c>
      <c r="BJ90" s="216">
        <f t="shared" si="142"/>
        <v>3165.9863999999998</v>
      </c>
      <c r="BK90" s="216">
        <f t="shared" si="143"/>
        <v>5113.0680360000006</v>
      </c>
      <c r="BL90" s="216">
        <f t="shared" si="144"/>
        <v>6015.3741600000012</v>
      </c>
      <c r="BM90" s="212">
        <f t="shared" si="145"/>
        <v>3366.7871999999998</v>
      </c>
      <c r="BN90" s="212">
        <f t="shared" si="146"/>
        <v>5723.5382399999999</v>
      </c>
      <c r="BO90" s="202">
        <f t="shared" si="147"/>
        <v>6733.5743999999995</v>
      </c>
      <c r="BQ90" s="274">
        <f>VLOOKUP("HDD"&amp;$A90,'CS8000-P13_Overview'!$B:$X,3,FALSE)</f>
        <v>25.96</v>
      </c>
      <c r="BR90" s="275">
        <f>VLOOKUP("HDD"&amp;$A90,'CS8000-P13_Overview'!$B:$X,4,FALSE)</f>
        <v>31.152000000000001</v>
      </c>
      <c r="BS90" s="276">
        <f>VLOOKUP("HDD"&amp;$A90,'CS8000-P13_Overview'!$B:$X,6,FALSE)</f>
        <v>36.344000000000001</v>
      </c>
      <c r="BT90" s="282" t="str">
        <f>IF(ISNA(VLOOKUP($A90,Old_List_Price!$A$4:$BO$289,BT$2,FALSE)),"",VLOOKUP($A90,Old_List_Price!$A$4:$BO$289,BT$2,FALSE))</f>
        <v/>
      </c>
      <c r="BU90" s="282" t="str">
        <f>IF(ISNA(VLOOKUP($A90,Old_List_Price!$A$4:$BO$289,BU$2,FALSE)),"",VLOOKUP($A90,Old_List_Price!$A$4:$BO$289,BU$2,FALSE))</f>
        <v/>
      </c>
      <c r="BV90" s="282" t="str">
        <f>IF(ISNA(VLOOKUP($A90,Old_List_Price!$A$4:$BO$289,BV$2,FALSE)),"",VLOOKUP($A90,Old_List_Price!$A$4:$BO$289,BV$2,FALSE))</f>
        <v/>
      </c>
      <c r="BW90" s="283" t="str">
        <f t="shared" si="148"/>
        <v/>
      </c>
      <c r="BX90" s="283" t="str">
        <f t="shared" si="149"/>
        <v/>
      </c>
      <c r="BY90" s="285" t="str">
        <f>IF(ISNA(VLOOKUP($A90,Old_List_Price!$A$4:$BO$289,BY$2,FALSE)),"",VLOOKUP($A90,Old_List_Price!$A$4:$BO$289,BY$2,FALSE))</f>
        <v/>
      </c>
      <c r="BZ90" s="285" t="str">
        <f>IF(ISNA(VLOOKUP($A90,Old_List_Price!$A$4:$BO$289,BZ$2,FALSE)),"",VLOOKUP($A90,Old_List_Price!$A$4:$BO$289,BZ$2,FALSE))</f>
        <v/>
      </c>
      <c r="CA90" s="285" t="str">
        <f>IF(ISNA(VLOOKUP($A90,Old_List_Price!$A$4:$BO$289,CA$2,FALSE)),"",VLOOKUP($A90,Old_List_Price!$A$4:$BO$289,CA$2,FALSE))</f>
        <v/>
      </c>
      <c r="CB90" s="287" t="str">
        <f t="shared" si="128"/>
        <v/>
      </c>
      <c r="CC90" s="287" t="str">
        <f t="shared" si="129"/>
        <v/>
      </c>
      <c r="CD90" s="288" t="str">
        <f>IF(ISNA(VLOOKUP($A90,Old_List_Price!$A$4:$BO$289,CD$2,FALSE)),"",VLOOKUP($A90,Old_List_Price!$A$4:$BO$289,CD$2,FALSE))</f>
        <v/>
      </c>
      <c r="CE90" s="288" t="str">
        <f>IF(ISNA(VLOOKUP($A90,Old_List_Price!$A$4:$BO$289,CE$2,FALSE)),"",VLOOKUP($A90,Old_List_Price!$A$4:$BO$289,CE$2,FALSE))</f>
        <v/>
      </c>
      <c r="CF90" s="288" t="str">
        <f>IF(ISNA(VLOOKUP($A90,Old_List_Price!$A$4:$BO$289,CF$2,FALSE)),"",VLOOKUP($A90,Old_List_Price!$A$4:$BO$289,CF$2,FALSE))</f>
        <v/>
      </c>
      <c r="CG90" s="289" t="str">
        <f t="shared" si="118"/>
        <v/>
      </c>
      <c r="CH90" s="289" t="str">
        <f t="shared" si="119"/>
        <v/>
      </c>
      <c r="CI90" s="291" t="str">
        <f>IF(ISNA(VLOOKUP($A90,Old_List_Price!$A$4:$BO$289,CI$2,FALSE)),"",VLOOKUP($A90,Old_List_Price!$A$4:$BO$289,CI$2,FALSE))</f>
        <v/>
      </c>
      <c r="CJ90" s="291" t="str">
        <f>IF(ISNA(VLOOKUP($A90,Old_List_Price!$A$4:$BO$289,CJ$2,FALSE)),"",VLOOKUP($A90,Old_List_Price!$A$4:$BO$289,CJ$2,FALSE))</f>
        <v/>
      </c>
      <c r="CK90" s="291" t="str">
        <f>IF(ISNA(VLOOKUP($A90,Old_List_Price!$A$4:$BO$289,CK$2,FALSE)),"",VLOOKUP($A90,Old_List_Price!$A$4:$BO$289,CK$2,FALSE))</f>
        <v/>
      </c>
      <c r="CL90" s="292" t="str">
        <f t="shared" si="120"/>
        <v/>
      </c>
      <c r="CM90" s="292" t="str">
        <f t="shared" si="121"/>
        <v/>
      </c>
      <c r="CN90" s="294" t="str">
        <f>IF(ISNA(VLOOKUP($A90,Old_List_Price!$A$4:$BO$289,CN$2,FALSE)),"",VLOOKUP($A90,Old_List_Price!$A$4:$BO$289,CN$2,FALSE))</f>
        <v/>
      </c>
      <c r="CO90" s="294" t="str">
        <f>IF(ISNA(VLOOKUP($A90,Old_List_Price!$A$4:$BO$289,CO$2,FALSE)),"",VLOOKUP($A90,Old_List_Price!$A$4:$BO$289,CO$2,FALSE))</f>
        <v/>
      </c>
      <c r="CP90" s="294" t="str">
        <f>IF(ISNA(VLOOKUP($A90,Old_List_Price!$A$4:$BO$289,CP$2,FALSE)),"",VLOOKUP($A90,Old_List_Price!$A$4:$BO$289,CP$2,FALSE))</f>
        <v/>
      </c>
      <c r="CQ90" s="295" t="str">
        <f t="shared" si="122"/>
        <v/>
      </c>
      <c r="CR90" s="295" t="str">
        <f t="shared" si="123"/>
        <v/>
      </c>
      <c r="CS90" s="297" t="str">
        <f>IF(ISNA(VLOOKUP($A90,Old_List_Price!$A$4:$BO$289,CS$2,FALSE)),"",VLOOKUP($A90,Old_List_Price!$A$4:$BO$289,CS$2,FALSE))</f>
        <v/>
      </c>
      <c r="CT90" s="297" t="str">
        <f>IF(ISNA(VLOOKUP($A90,Old_List_Price!$A$4:$BO$289,CT$2,FALSE)),"",VLOOKUP($A90,Old_List_Price!$A$4:$BO$289,CT$2,FALSE))</f>
        <v/>
      </c>
      <c r="CU90" s="297" t="str">
        <f>IF(ISNA(VLOOKUP($A90,Old_List_Price!$A$4:$BO$289,CU$2,FALSE)),"",VLOOKUP($A90,Old_List_Price!$A$4:$BO$289,CU$2,FALSE))</f>
        <v/>
      </c>
      <c r="CV90" s="298" t="str">
        <f t="shared" si="124"/>
        <v/>
      </c>
      <c r="CW90" s="298" t="str">
        <f t="shared" si="125"/>
        <v/>
      </c>
      <c r="CX90" s="285" t="str">
        <f>IF(ISNA(VLOOKUP($A90,Old_List_Price!$A$4:$BO$289,CX$2,FALSE)),"",VLOOKUP($A90,Old_List_Price!$A$4:$BO$289,CX$2,FALSE))</f>
        <v/>
      </c>
      <c r="CY90" s="285" t="str">
        <f>IF(ISNA(VLOOKUP($A90,Old_List_Price!$A$4:$BO$289,CY$2,FALSE)),"",VLOOKUP($A90,Old_List_Price!$A$4:$BO$289,CY$2,FALSE))</f>
        <v/>
      </c>
      <c r="CZ90" s="285" t="str">
        <f>IF(ISNA(VLOOKUP($A90,Old_List_Price!$A$4:$BO$289,CZ$2,FALSE)),"",VLOOKUP($A90,Old_List_Price!$A$4:$BO$289,CZ$2,FALSE))</f>
        <v/>
      </c>
      <c r="DA90" s="287" t="str">
        <f t="shared" si="126"/>
        <v/>
      </c>
      <c r="DB90" s="333" t="str">
        <f t="shared" si="127"/>
        <v/>
      </c>
    </row>
    <row r="91" spans="1:106">
      <c r="A91" s="37" t="s">
        <v>350</v>
      </c>
      <c r="B91" s="37" t="s">
        <v>351</v>
      </c>
      <c r="C91" s="57">
        <f>VLOOKUP(LEFT($C$3,2)&amp;LEFT($A91,6)&amp;LEFT(RIGHT($A91,6),5),'CS8000-P13_Overview'!$B$57:$X$439,$C$2,FALSE)</f>
        <v>24.6815</v>
      </c>
      <c r="D91" s="58">
        <f>E91*(1-'CS8000-P13_Overview'!$B$3)</f>
        <v>35.664767500000004</v>
      </c>
      <c r="E91" s="58">
        <f>VLOOKUP(LEFT($E$3,2)&amp;LEFT($A91,6)&amp;LEFT(RIGHT($A91,6),5),'CS8000-P13_Overview'!$B$57:$X$439,$C$2,FALSE)</f>
        <v>41.958550000000002</v>
      </c>
      <c r="F91" s="59">
        <f>VLOOKUP(LEFT($F$3,2)&amp;LEFT($A91,6)&amp;LEFT(RIGHT($A91,6),5),'CS8000-P13_Overview'!$B$57:$X$439,$F$2,FALSE)</f>
        <v>24.6815</v>
      </c>
      <c r="G91" s="59">
        <f>H91*(1-'CS8000-P13_Overview'!$B$3)</f>
        <v>35.664767500000004</v>
      </c>
      <c r="H91" s="59">
        <f>VLOOKUP(LEFT($H$3,2)&amp;LEFT($A91,6)&amp;LEFT(RIGHT($A91,6),5),'CS8000-P13_Overview'!$B$57:$X$439,$F$2,FALSE)</f>
        <v>41.958550000000002</v>
      </c>
      <c r="I91" s="60">
        <f>VLOOKUP(LEFT($I$3,2)&amp;LEFT($A91,6)&amp;LEFT(RIGHT($A91,6),5),'CS8000-P13_Overview'!$B$57:$X$439,$I$2,FALSE)</f>
        <v>40.4499</v>
      </c>
      <c r="J91" s="60">
        <f>K91*(1-'CS8000-P13_Overview'!$B$3)</f>
        <v>61.888347000000003</v>
      </c>
      <c r="K91" s="60">
        <f>VLOOKUP(LEFT($K$3,2)&amp;LEFT($A91,6)&amp;LEFT(RIGHT($A91,6),5),'CS8000-P13_Overview'!$B$57:$X$439,$I$2,FALSE)</f>
        <v>72.809820000000002</v>
      </c>
      <c r="L91" s="61">
        <f>VLOOKUP(LEFT($L$3,2)&amp;LEFT($A91,6)&amp;LEFT(RIGHT($A91,6),5),'CS8000-P13_Overview'!$B$57:$X$439,$L$2,FALSE)</f>
        <v>46.421799999999998</v>
      </c>
      <c r="M91" s="61">
        <f>N91*(1-'CS8000-P13_Overview'!$B$3)</f>
        <v>71.025353999999993</v>
      </c>
      <c r="N91" s="61">
        <f>VLOOKUP(LEFT($N$3,2)&amp;LEFT($A91,6)&amp;LEFT(RIGHT($A91,6),5),'CS8000-P13_Overview'!$B$57:$X$439,$L$2,FALSE)</f>
        <v>83.559239999999988</v>
      </c>
      <c r="O91" s="62">
        <f>VLOOKUP(LEFT($O$3,2)&amp;LEFT($A91,6)&amp;LEFT(RIGHT($A91,6),5),'CS8000-P13_Overview'!$B$57:$X$439,$O$2,FALSE)</f>
        <v>47.865499999999997</v>
      </c>
      <c r="P91" s="62">
        <f>Q91*(1-'CS8000-P13_Overview'!$B$3)</f>
        <v>77.302782499999992</v>
      </c>
      <c r="Q91" s="62">
        <f>VLOOKUP(LEFT($Q$3,2)&amp;LEFT($A91,6)&amp;LEFT(RIGHT($A91,6),5),'CS8000-P13_Overview'!$B$57:$X$439,$O$2,FALSE)</f>
        <v>90.944449999999989</v>
      </c>
      <c r="R91" s="63">
        <f>VLOOKUP(LEFT($R$3,2)&amp;LEFT($A91,6)&amp;LEFT(RIGHT($A91,6),5),'CS8000-P13_Overview'!$B$57:$X$439,$R$2,FALSE)</f>
        <v>47.865499999999997</v>
      </c>
      <c r="S91" s="63">
        <f>T91*(1-'CS8000-P13_Overview'!$B$3)</f>
        <v>77.302782499999992</v>
      </c>
      <c r="T91" s="63">
        <f>VLOOKUP(LEFT($T$3,2)&amp;LEFT($A91,6)&amp;LEFT(RIGHT($A91,6),5),'CS8000-P13_Overview'!$B$57:$X$439,$R$2,FALSE)</f>
        <v>90.944449999999989</v>
      </c>
      <c r="U91" s="59">
        <f>VLOOKUP(LEFT($U$3,2)&amp;LEFT($A91,6)&amp;LEFT(RIGHT($A91,6),5),'CS8000-P13_Overview'!$B$57:$X$439,$U$2,FALSE)</f>
        <v>54.362000000000002</v>
      </c>
      <c r="V91" s="59">
        <f>W91*(1-'CS8000-P13_Overview'!$B$3)</f>
        <v>92.415400000000005</v>
      </c>
      <c r="W91" s="44">
        <f>VLOOKUP(LEFT($W$3,2)&amp;LEFT($A91,6)&amp;LEFT(RIGHT($A91,6),5),'CS8000-P13_Overview'!$B$57:$X$439,$U$2,FALSE)</f>
        <v>108.724</v>
      </c>
      <c r="X91" s="33" t="s">
        <v>856</v>
      </c>
      <c r="Y91" s="57">
        <f>VLOOKUP(LEFT($Y$3,2)&amp;LEFT($A91,6)&amp;LEFT(RIGHT($A91,6),5),'CS8000-P13_Overview'!$B$57:$X$439,$Y$2,FALSE)</f>
        <v>48.921999999999997</v>
      </c>
      <c r="Z91" s="58">
        <f>AA91*(1-'CS8000-P13_Overview'!$B$3)</f>
        <v>70.692289999999986</v>
      </c>
      <c r="AA91" s="58">
        <f>VLOOKUP(LEFT($AA$3,2)&amp;LEFT($A91,6)&amp;LEFT(RIGHT($A91,6),5),'CS8000-P13_Overview'!$B$57:$X$439,$Y$2,FALSE)</f>
        <v>83.167399999999986</v>
      </c>
      <c r="AB91" s="59">
        <f>VLOOKUP(LEFT($AB$3,2)&amp;LEFT($A91,6)&amp;LEFT(RIGHT($A91,6),5),'CS8000-P13_Overview'!$B$57:$X$439,$AB$2,FALSE)</f>
        <v>48.921999999999997</v>
      </c>
      <c r="AC91" s="59">
        <f>AD91*(1-'CS8000-P13_Overview'!$B$3)</f>
        <v>70.692289999999986</v>
      </c>
      <c r="AD91" s="59">
        <f>VLOOKUP(LEFT($AD$3,2)&amp;LEFT($A91,6)&amp;LEFT(RIGHT($A91,6),5),'CS8000-P13_Overview'!$B$57:$X$439,$AB$2,FALSE)</f>
        <v>83.167399999999986</v>
      </c>
      <c r="AE91" s="60">
        <f>VLOOKUP(LEFT($AE$3,2)&amp;LEFT($A91,6)&amp;LEFT(RIGHT($A91,6),5),'CS8000-P13_Overview'!$B$57:$X$439,$AE$2,FALSE)</f>
        <v>64.690399999999997</v>
      </c>
      <c r="AF91" s="60">
        <f>AG91*(1-'CS8000-P13_Overview'!$B$3)</f>
        <v>98.976311999999993</v>
      </c>
      <c r="AG91" s="60">
        <f>VLOOKUP(LEFT($AG$3,2)&amp;LEFT($A91,6)&amp;LEFT(RIGHT($A91,6),5),'CS8000-P13_Overview'!$B$57:$X$439,$AE$2,FALSE)</f>
        <v>116.44271999999999</v>
      </c>
      <c r="AH91" s="61">
        <f>VLOOKUP(LEFT($AH$3,2)&amp;LEFT($A91,6)&amp;LEFT(RIGHT($A91,6),5),'CS8000-P13_Overview'!$B$57:$X$439,$AH$2,FALSE)</f>
        <v>70.662400000000005</v>
      </c>
      <c r="AI91" s="61">
        <f>AJ91*(1-'CS8000-P13_Overview'!$B$3)</f>
        <v>108.113472</v>
      </c>
      <c r="AJ91" s="61">
        <f>VLOOKUP(LEFT($AJ$3,2)&amp;LEFT($A91,6)&amp;LEFT(RIGHT($A91,6),5),'CS8000-P13_Overview'!$B$57:$X$439,$AH$2,FALSE)</f>
        <v>127.19232000000001</v>
      </c>
      <c r="AK91" s="62">
        <f>VLOOKUP(LEFT($AK$3,2)&amp;LEFT($A91,6)&amp;LEFT(RIGHT($A91,6),5),'CS8000-P13_Overview'!$B$57:$X$439,$AK$2,FALSE)</f>
        <v>72.106099999999998</v>
      </c>
      <c r="AL91" s="62">
        <f>AM91*(1-'CS8000-P13_Overview'!$B$3)</f>
        <v>116.45135149999999</v>
      </c>
      <c r="AM91" s="62">
        <f>VLOOKUP(LEFT($AM$3,2)&amp;LEFT($A91,6)&amp;LEFT(RIGHT($A91,6),5),'CS8000-P13_Overview'!$B$57:$X$439,$AK$2,FALSE)</f>
        <v>137.00158999999999</v>
      </c>
      <c r="AN91" s="63">
        <f>VLOOKUP(LEFT($AN$3,2)&amp;LEFT($A91,6)&amp;LEFT(RIGHT($A91,6),5),'CS8000-P13_Overview'!$B$57:$X$439,$AN$2,FALSE)</f>
        <v>72.106099999999998</v>
      </c>
      <c r="AO91" s="63">
        <f>AP91*(1-'CS8000-P13_Overview'!$B$3)</f>
        <v>116.45135149999999</v>
      </c>
      <c r="AP91" s="63">
        <f>VLOOKUP(LEFT($AP$3,2)&amp;LEFT($A91,6)&amp;LEFT(RIGHT($A91,6),5),'CS8000-P13_Overview'!$B$57:$X$439,$AN$2,FALSE)</f>
        <v>137.00158999999999</v>
      </c>
      <c r="AQ91" s="59">
        <f>VLOOKUP(LEFT($AQ$3,2)&amp;LEFT($A91,6)&amp;LEFT(RIGHT($A91,6),5),'CS8000-P13_Overview'!$B$57:$X$439,$AQ$2,FALSE)</f>
        <v>78.602500000000006</v>
      </c>
      <c r="AR91" s="59">
        <f>AS91*(1-'CS8000-P13_Overview'!$B$3)</f>
        <v>133.62425000000002</v>
      </c>
      <c r="AS91" s="44">
        <f>VLOOKUP(LEFT($AS$3,2)&amp;LEFT($A91,6)&amp;LEFT(RIGHT($A91,6),5),'CS8000-P13_Overview'!$B$57:$X$439,$AQ$2,FALSE)</f>
        <v>157.20500000000001</v>
      </c>
      <c r="AU91" s="203">
        <f t="shared" si="130"/>
        <v>1179.42</v>
      </c>
      <c r="AV91" s="211">
        <f t="shared" si="131"/>
        <v>1704.2619</v>
      </c>
      <c r="AW91" s="211">
        <f t="shared" si="132"/>
        <v>2005.0139999999999</v>
      </c>
      <c r="AX91" s="212">
        <f t="shared" si="132"/>
        <v>1179.42</v>
      </c>
      <c r="AY91" s="212">
        <f t="shared" si="132"/>
        <v>1704.2619</v>
      </c>
      <c r="AZ91" s="212">
        <f t="shared" si="132"/>
        <v>2005.0139999999999</v>
      </c>
      <c r="BA91" s="213">
        <f t="shared" si="133"/>
        <v>1747.0823999999998</v>
      </c>
      <c r="BB91" s="213">
        <f t="shared" si="134"/>
        <v>2673.0360719999999</v>
      </c>
      <c r="BC91" s="213">
        <f t="shared" si="135"/>
        <v>3144.7483199999997</v>
      </c>
      <c r="BD91" s="214">
        <f t="shared" si="136"/>
        <v>1962.0720000000001</v>
      </c>
      <c r="BE91" s="214">
        <f t="shared" si="137"/>
        <v>3001.9701599999999</v>
      </c>
      <c r="BF91" s="214">
        <f t="shared" si="138"/>
        <v>3531.7295999999997</v>
      </c>
      <c r="BG91" s="215">
        <f t="shared" si="139"/>
        <v>2014.0452</v>
      </c>
      <c r="BH91" s="215">
        <f t="shared" si="140"/>
        <v>3252.6829979999998</v>
      </c>
      <c r="BI91" s="215">
        <f t="shared" si="141"/>
        <v>3826.68588</v>
      </c>
      <c r="BJ91" s="216">
        <f t="shared" si="142"/>
        <v>2014.0452</v>
      </c>
      <c r="BK91" s="216">
        <f t="shared" si="143"/>
        <v>3252.6829979999998</v>
      </c>
      <c r="BL91" s="216">
        <f t="shared" si="144"/>
        <v>3826.68588</v>
      </c>
      <c r="BM91" s="212">
        <f t="shared" si="145"/>
        <v>2247.9180000000001</v>
      </c>
      <c r="BN91" s="212">
        <f t="shared" si="146"/>
        <v>3821.4606000000003</v>
      </c>
      <c r="BO91" s="202">
        <f t="shared" si="147"/>
        <v>4495.8360000000002</v>
      </c>
      <c r="BQ91" s="274">
        <f>VLOOKUP("HDD"&amp;$A91,'CS8000-P13_Overview'!$B:$X,3,FALSE)</f>
        <v>397.44</v>
      </c>
      <c r="BR91" s="275">
        <f>VLOOKUP("HDD"&amp;$A91,'CS8000-P13_Overview'!$B:$X,4,FALSE)</f>
        <v>476.928</v>
      </c>
      <c r="BS91" s="276">
        <f>VLOOKUP("HDD"&amp;$A91,'CS8000-P13_Overview'!$B:$X,6,FALSE)</f>
        <v>556.41600000000005</v>
      </c>
      <c r="BT91" s="282">
        <f>IF(ISNA(VLOOKUP($A91,Old_List_Price!$A$4:$BO$289,BT$2,FALSE)),"",VLOOKUP($A91,Old_List_Price!$A$4:$BO$289,BT$2,FALSE))</f>
        <v>1272</v>
      </c>
      <c r="BU91" s="282">
        <f>IF(ISNA(VLOOKUP($A91,Old_List_Price!$A$4:$BO$289,BU$2,FALSE)),"",VLOOKUP($A91,Old_List_Price!$A$4:$BO$289,BU$2,FALSE))</f>
        <v>1729.44</v>
      </c>
      <c r="BV91" s="282">
        <f>IF(ISNA(VLOOKUP($A91,Old_List_Price!$A$4:$BO$289,BV$2,FALSE)),"",VLOOKUP($A91,Old_List_Price!$A$4:$BO$289,BV$2,FALSE))</f>
        <v>2034.6000000000004</v>
      </c>
      <c r="BW91" s="283">
        <f t="shared" si="148"/>
        <v>-7.8496210001526109E-2</v>
      </c>
      <c r="BX91" s="283">
        <f t="shared" si="149"/>
        <v>-1.4756006691225333E-2</v>
      </c>
      <c r="BY91" s="285">
        <f>IF(ISNA(VLOOKUP($A91,Old_List_Price!$A$4:$BO$289,BY$2,FALSE)),"",VLOOKUP($A91,Old_List_Price!$A$4:$BO$289,BY$2,FALSE))</f>
        <v>1272</v>
      </c>
      <c r="BZ91" s="285">
        <f>IF(ISNA(VLOOKUP($A91,Old_List_Price!$A$4:$BO$289,BZ$2,FALSE)),"",VLOOKUP($A91,Old_List_Price!$A$4:$BO$289,BZ$2,FALSE))</f>
        <v>1837.44</v>
      </c>
      <c r="CA91" s="285">
        <f>IF(ISNA(VLOOKUP($A91,Old_List_Price!$A$4:$BO$289,CA$2,FALSE)),"",VLOOKUP($A91,Old_List_Price!$A$4:$BO$289,CA$2,FALSE))</f>
        <v>2161.8000000000002</v>
      </c>
      <c r="CB91" s="287">
        <f t="shared" si="128"/>
        <v>-7.8496210001526109E-2</v>
      </c>
      <c r="CC91" s="287">
        <f t="shared" si="129"/>
        <v>-7.819696022072678E-2</v>
      </c>
      <c r="CD91" s="288">
        <f>IF(ISNA(VLOOKUP($A91,Old_List_Price!$A$4:$BO$289,CD$2,FALSE)),"",VLOOKUP($A91,Old_List_Price!$A$4:$BO$289,CD$2,FALSE))</f>
        <v>1756.8000000000002</v>
      </c>
      <c r="CE91" s="288">
        <f>IF(ISNA(VLOOKUP($A91,Old_List_Price!$A$4:$BO$289,CE$2,FALSE)),"",VLOOKUP($A91,Old_List_Price!$A$4:$BO$289,CE$2,FALSE))</f>
        <v>2687.16</v>
      </c>
      <c r="CF91" s="288">
        <f>IF(ISNA(VLOOKUP($A91,Old_List_Price!$A$4:$BO$289,CF$2,FALSE)),"",VLOOKUP($A91,Old_List_Price!$A$4:$BO$289,CF$2,FALSE))</f>
        <v>3161.4</v>
      </c>
      <c r="CG91" s="289">
        <f t="shared" si="118"/>
        <v>-5.5621875648225886E-3</v>
      </c>
      <c r="CH91" s="289">
        <f t="shared" si="119"/>
        <v>-5.2950755690364427E-3</v>
      </c>
      <c r="CI91" s="291">
        <f>IF(ISNA(VLOOKUP($A91,Old_List_Price!$A$4:$BO$289,CI$2,FALSE)),"",VLOOKUP($A91,Old_List_Price!$A$4:$BO$289,CI$2,FALSE))</f>
        <v>2527.2000000000003</v>
      </c>
      <c r="CJ91" s="291">
        <f>IF(ISNA(VLOOKUP($A91,Old_List_Price!$A$4:$BO$289,CJ$2,FALSE)),"",VLOOKUP($A91,Old_List_Price!$A$4:$BO$289,CJ$2,FALSE))</f>
        <v>3866.88</v>
      </c>
      <c r="CK91" s="291">
        <f>IF(ISNA(VLOOKUP($A91,Old_List_Price!$A$4:$BO$289,CK$2,FALSE)),"",VLOOKUP($A91,Old_List_Price!$A$4:$BO$289,CK$2,FALSE))</f>
        <v>4549.2</v>
      </c>
      <c r="CL91" s="292">
        <f t="shared" si="120"/>
        <v>-0.28802612748156037</v>
      </c>
      <c r="CM91" s="292">
        <f t="shared" si="121"/>
        <v>-0.28809408285390825</v>
      </c>
      <c r="CN91" s="294">
        <f>IF(ISNA(VLOOKUP($A91,Old_List_Price!$A$4:$BO$289,CN$2,FALSE)),"",VLOOKUP($A91,Old_List_Price!$A$4:$BO$289,CN$2,FALSE))</f>
        <v>2452.44</v>
      </c>
      <c r="CO91" s="294">
        <f>IF(ISNA(VLOOKUP($A91,Old_List_Price!$A$4:$BO$289,CO$2,FALSE)),"",VLOOKUP($A91,Old_List_Price!$A$4:$BO$289,CO$2,FALSE))</f>
        <v>3957</v>
      </c>
      <c r="CP91" s="294">
        <f>IF(ISNA(VLOOKUP($A91,Old_List_Price!$A$4:$BO$289,CP$2,FALSE)),"",VLOOKUP($A91,Old_List_Price!$A$4:$BO$289,CP$2,FALSE))</f>
        <v>4655.4000000000005</v>
      </c>
      <c r="CQ91" s="295">
        <f t="shared" si="122"/>
        <v>-0.21766879909150005</v>
      </c>
      <c r="CR91" s="295">
        <f t="shared" si="123"/>
        <v>-0.2165618360083427</v>
      </c>
      <c r="CS91" s="297">
        <f>IF(ISNA(VLOOKUP($A91,Old_List_Price!$A$4:$BO$289,CS$2,FALSE)),"",VLOOKUP($A91,Old_List_Price!$A$4:$BO$289,CS$2,FALSE))</f>
        <v>2701.2000000000003</v>
      </c>
      <c r="CT91" s="297">
        <f>IF(ISNA(VLOOKUP($A91,Old_List_Price!$A$4:$BO$289,CT$2,FALSE)),"",VLOOKUP($A91,Old_List_Price!$A$4:$BO$289,CT$2,FALSE))</f>
        <v>4591.08</v>
      </c>
      <c r="CU91" s="297">
        <f>IF(ISNA(VLOOKUP($A91,Old_List_Price!$A$4:$BO$289,CU$2,FALSE)),"",VLOOKUP($A91,Old_List_Price!$A$4:$BO$289,CU$2,FALSE))</f>
        <v>5401.2</v>
      </c>
      <c r="CV91" s="298">
        <f t="shared" si="124"/>
        <v>-0.34118141936437191</v>
      </c>
      <c r="CW91" s="298">
        <f t="shared" si="125"/>
        <v>-0.41145632784470926</v>
      </c>
      <c r="CX91" s="285">
        <f>IF(ISNA(VLOOKUP($A91,Old_List_Price!$A$4:$BO$289,CX$2,FALSE)),"",VLOOKUP($A91,Old_List_Price!$A$4:$BO$289,CX$2,FALSE))</f>
        <v>2908.8</v>
      </c>
      <c r="CY91" s="285">
        <f>IF(ISNA(VLOOKUP($A91,Old_List_Price!$A$4:$BO$289,CY$2,FALSE)),"",VLOOKUP($A91,Old_List_Price!$A$4:$BO$289,CY$2,FALSE))</f>
        <v>5439.12</v>
      </c>
      <c r="CZ91" s="285">
        <f>IF(ISNA(VLOOKUP($A91,Old_List_Price!$A$4:$BO$289,CZ$2,FALSE)),"",VLOOKUP($A91,Old_List_Price!$A$4:$BO$289,CZ$2,FALSE))</f>
        <v>6399</v>
      </c>
      <c r="DA91" s="287">
        <f t="shared" si="126"/>
        <v>-0.29399737890794952</v>
      </c>
      <c r="DB91" s="333">
        <f t="shared" si="127"/>
        <v>-0.42331704270351489</v>
      </c>
    </row>
    <row r="92" spans="1:106">
      <c r="A92" s="37" t="s">
        <v>352</v>
      </c>
      <c r="B92" s="37" t="s">
        <v>353</v>
      </c>
      <c r="C92" s="57">
        <f>VLOOKUP(LEFT($C$3,2)&amp;LEFT($A92,6)&amp;LEFT(RIGHT($A92,7),5),'CS8000-P13_Overview'!$B$57:$X$439,$C$2,FALSE)</f>
        <v>24.6815</v>
      </c>
      <c r="D92" s="58">
        <f>E92*(1-'CS8000-P13_Overview'!$B$3)</f>
        <v>35.664767500000004</v>
      </c>
      <c r="E92" s="58">
        <f>VLOOKUP(LEFT($E$3,2)&amp;LEFT($A92,6)&amp;LEFT(RIGHT($A92,7),5),'CS8000-P13_Overview'!$B$57:$X$439,$C$2,FALSE)</f>
        <v>41.958550000000002</v>
      </c>
      <c r="F92" s="59">
        <f>VLOOKUP(LEFT($F$3,2)&amp;LEFT($A92,6)&amp;LEFT(RIGHT($A92,7),5),'CS8000-P13_Overview'!$B$57:$X$439,$F$2,FALSE)</f>
        <v>24.6815</v>
      </c>
      <c r="G92" s="59">
        <f>H92*(1-'CS8000-P13_Overview'!$B$3)</f>
        <v>35.664767500000004</v>
      </c>
      <c r="H92" s="59">
        <f>VLOOKUP(LEFT($H$3,2)&amp;LEFT($A92,6)&amp;LEFT(RIGHT($A92,7),5),'CS8000-P13_Overview'!$B$57:$X$439,$F$2,FALSE)</f>
        <v>41.958550000000002</v>
      </c>
      <c r="I92" s="60">
        <f>VLOOKUP(LEFT($I$3,2)&amp;LEFT($A92,6)&amp;LEFT(RIGHT($A92,7),5),'CS8000-P13_Overview'!$B$57:$X$439,$I$2,FALSE)</f>
        <v>40.4499</v>
      </c>
      <c r="J92" s="60">
        <f>K92*(1-'CS8000-P13_Overview'!$B$3)</f>
        <v>61.888347000000003</v>
      </c>
      <c r="K92" s="60">
        <f>VLOOKUP(LEFT($K$3,2)&amp;LEFT($A92,6)&amp;LEFT(RIGHT($A92,7),5),'CS8000-P13_Overview'!$B$57:$X$439,$I$2,FALSE)</f>
        <v>72.809820000000002</v>
      </c>
      <c r="L92" s="61">
        <f>VLOOKUP(LEFT($L$3,2)&amp;LEFT($A92,6)&amp;LEFT(RIGHT($A92,7),5),'CS8000-P13_Overview'!$B$57:$X$439,$L$2,FALSE)</f>
        <v>46.421799999999998</v>
      </c>
      <c r="M92" s="61">
        <f>N92*(1-'CS8000-P13_Overview'!$B$3)</f>
        <v>71.025353999999993</v>
      </c>
      <c r="N92" s="61">
        <f>VLOOKUP(LEFT($N$3,2)&amp;LEFT($A92,6)&amp;LEFT(RIGHT($A92,7),5),'CS8000-P13_Overview'!$B$57:$X$439,$L$2,FALSE)</f>
        <v>83.559239999999988</v>
      </c>
      <c r="O92" s="62">
        <f>VLOOKUP(LEFT($O$3,2)&amp;LEFT($A92,6)&amp;LEFT(RIGHT($A92,7),5),'CS8000-P13_Overview'!$B$57:$X$439,$O$2,FALSE)</f>
        <v>47.865499999999997</v>
      </c>
      <c r="P92" s="62">
        <f>Q92*(1-'CS8000-P13_Overview'!$B$3)</f>
        <v>77.302782499999992</v>
      </c>
      <c r="Q92" s="62">
        <f>VLOOKUP(LEFT($Q$3,2)&amp;LEFT($A92,6)&amp;LEFT(RIGHT($A92,7),5),'CS8000-P13_Overview'!$B$57:$X$439,$O$2,FALSE)</f>
        <v>90.944449999999989</v>
      </c>
      <c r="R92" s="63">
        <f>VLOOKUP(LEFT($R$3,2)&amp;LEFT($A92,6)&amp;LEFT(RIGHT($A92,7),5),'CS8000-P13_Overview'!$B$57:$X$439,$R$2,FALSE)</f>
        <v>47.865499999999997</v>
      </c>
      <c r="S92" s="63">
        <f>T92*(1-'CS8000-P13_Overview'!$B$3)</f>
        <v>77.302782499999992</v>
      </c>
      <c r="T92" s="63">
        <f>VLOOKUP(LEFT($T$3,2)&amp;LEFT($A92,6)&amp;LEFT(RIGHT($A92,7),5),'CS8000-P13_Overview'!$B$57:$X$439,$R$2,FALSE)</f>
        <v>90.944449999999989</v>
      </c>
      <c r="U92" s="59">
        <f>VLOOKUP(LEFT($U$3,2)&amp;LEFT($A92,6)&amp;LEFT(RIGHT($A92,7),5),'CS8000-P13_Overview'!$B$57:$X$439,$U$2,FALSE)</f>
        <v>54.362000000000002</v>
      </c>
      <c r="V92" s="59">
        <f>W92*(1-'CS8000-P13_Overview'!$B$3)</f>
        <v>92.415400000000005</v>
      </c>
      <c r="W92" s="44">
        <f>VLOOKUP(LEFT($W$3,2)&amp;LEFT($A92,6)&amp;LEFT(RIGHT($A92,7),5),'CS8000-P13_Overview'!$B$57:$X$439,$U$2,FALSE)</f>
        <v>108.724</v>
      </c>
      <c r="X92" s="33" t="s">
        <v>856</v>
      </c>
      <c r="Y92" s="57">
        <f>VLOOKUP(LEFT($Y$3,2)&amp;LEFT($A92,6)&amp;LEFT(RIGHT($A92,7),5),'CS8000-P13_Overview'!$B$57:$X$439,$Y$2,FALSE)</f>
        <v>48.921999999999997</v>
      </c>
      <c r="Z92" s="58">
        <f>AA92*(1-'CS8000-P13_Overview'!$B$3)</f>
        <v>70.692289999999986</v>
      </c>
      <c r="AA92" s="58">
        <f>VLOOKUP(LEFT($AA$3,2)&amp;LEFT($A92,6)&amp;LEFT(RIGHT($A92,7),5),'CS8000-P13_Overview'!$B$57:$X$439,$Y$2,FALSE)</f>
        <v>83.167399999999986</v>
      </c>
      <c r="AB92" s="59">
        <f>VLOOKUP(LEFT($AB$3,2)&amp;LEFT($A92,6)&amp;LEFT(RIGHT($A92,7),5),'CS8000-P13_Overview'!$B$57:$X$439,$AB$2,FALSE)</f>
        <v>48.921999999999997</v>
      </c>
      <c r="AC92" s="59">
        <f>AD92*(1-'CS8000-P13_Overview'!$B$3)</f>
        <v>70.692289999999986</v>
      </c>
      <c r="AD92" s="59">
        <f>VLOOKUP(LEFT($AD$3,2)&amp;LEFT($A92,6)&amp;LEFT(RIGHT($A92,7),5),'CS8000-P13_Overview'!$B$57:$X$439,$AB$2,FALSE)</f>
        <v>83.167399999999986</v>
      </c>
      <c r="AE92" s="60">
        <f>VLOOKUP(LEFT($AE$3,2)&amp;LEFT($A92,6)&amp;LEFT(RIGHT($A92,7),5),'CS8000-P13_Overview'!$B$57:$X$439,$AE$2,FALSE)</f>
        <v>64.690399999999997</v>
      </c>
      <c r="AF92" s="60">
        <f>AG92*(1-'CS8000-P13_Overview'!$B$3)</f>
        <v>98.976311999999993</v>
      </c>
      <c r="AG92" s="60">
        <f>VLOOKUP(LEFT($AG$3,2)&amp;LEFT($A92,6)&amp;LEFT(RIGHT($A92,7),5),'CS8000-P13_Overview'!$B$57:$X$439,$AE$2,FALSE)</f>
        <v>116.44271999999999</v>
      </c>
      <c r="AH92" s="61">
        <f>VLOOKUP(LEFT($AH$3,2)&amp;LEFT($A92,6)&amp;LEFT(RIGHT($A92,7),5),'CS8000-P13_Overview'!$B$57:$X$439,$AH$2,FALSE)</f>
        <v>70.662400000000005</v>
      </c>
      <c r="AI92" s="61">
        <f>AJ92*(1-'CS8000-P13_Overview'!$B$3)</f>
        <v>108.113472</v>
      </c>
      <c r="AJ92" s="61">
        <f>VLOOKUP(LEFT($AJ$3,2)&amp;LEFT($A92,6)&amp;LEFT(RIGHT($A92,7),5),'CS8000-P13_Overview'!$B$57:$X$439,$AH$2,FALSE)</f>
        <v>127.19232000000001</v>
      </c>
      <c r="AK92" s="62">
        <f>VLOOKUP(LEFT($AK$3,2)&amp;LEFT($A92,6)&amp;LEFT(RIGHT($A92,7),5),'CS8000-P13_Overview'!$B$57:$X$439,$AK$2,FALSE)</f>
        <v>72.106099999999998</v>
      </c>
      <c r="AL92" s="62">
        <f>AM92*(1-'CS8000-P13_Overview'!$B$3)</f>
        <v>116.45135149999999</v>
      </c>
      <c r="AM92" s="62">
        <f>VLOOKUP(LEFT($AM$3,2)&amp;LEFT($A92,6)&amp;LEFT(RIGHT($A92,7),5),'CS8000-P13_Overview'!$B$57:$X$439,$AK$2,FALSE)</f>
        <v>137.00158999999999</v>
      </c>
      <c r="AN92" s="63">
        <f>VLOOKUP(LEFT($AN$3,2)&amp;LEFT($A92,6)&amp;LEFT(RIGHT($A92,7),5),'CS8000-P13_Overview'!$B$57:$X$439,$AN$2,FALSE)</f>
        <v>72.106099999999998</v>
      </c>
      <c r="AO92" s="63">
        <f>AP92*(1-'CS8000-P13_Overview'!$B$3)</f>
        <v>116.45135149999999</v>
      </c>
      <c r="AP92" s="63">
        <f>VLOOKUP(LEFT($AP$3,2)&amp;LEFT($A92,6)&amp;LEFT(RIGHT($A92,7),5),'CS8000-P13_Overview'!$B$57:$X$439,$AN$2,FALSE)</f>
        <v>137.00158999999999</v>
      </c>
      <c r="AQ92" s="59">
        <f>VLOOKUP(LEFT($AQ$3,2)&amp;LEFT($A92,6)&amp;LEFT(RIGHT($A92,7),5),'CS8000-P13_Overview'!$B$57:$X$439,$AQ$2,FALSE)</f>
        <v>78.602500000000006</v>
      </c>
      <c r="AR92" s="59">
        <f>AS92*(1-'CS8000-P13_Overview'!$B$3)</f>
        <v>133.62425000000002</v>
      </c>
      <c r="AS92" s="44">
        <f>VLOOKUP(LEFT($AS$3,2)&amp;LEFT($A92,6)&amp;LEFT(RIGHT($A92,7),5),'CS8000-P13_Overview'!$B$57:$X$439,$AQ$2,FALSE)</f>
        <v>157.20500000000001</v>
      </c>
      <c r="AU92" s="203">
        <f t="shared" si="130"/>
        <v>1179.42</v>
      </c>
      <c r="AV92" s="211">
        <f t="shared" si="131"/>
        <v>1704.2619</v>
      </c>
      <c r="AW92" s="211">
        <f t="shared" si="132"/>
        <v>2005.0139999999999</v>
      </c>
      <c r="AX92" s="212">
        <f t="shared" si="132"/>
        <v>1179.42</v>
      </c>
      <c r="AY92" s="212">
        <f t="shared" si="132"/>
        <v>1704.2619</v>
      </c>
      <c r="AZ92" s="212">
        <f t="shared" si="132"/>
        <v>2005.0139999999999</v>
      </c>
      <c r="BA92" s="213">
        <f t="shared" si="133"/>
        <v>1747.0823999999998</v>
      </c>
      <c r="BB92" s="213">
        <f t="shared" si="134"/>
        <v>2673.0360719999999</v>
      </c>
      <c r="BC92" s="213">
        <f t="shared" si="135"/>
        <v>3144.7483199999997</v>
      </c>
      <c r="BD92" s="214">
        <f t="shared" si="136"/>
        <v>1962.0720000000001</v>
      </c>
      <c r="BE92" s="214">
        <f t="shared" si="137"/>
        <v>3001.9701599999999</v>
      </c>
      <c r="BF92" s="214">
        <f t="shared" si="138"/>
        <v>3531.7295999999997</v>
      </c>
      <c r="BG92" s="215">
        <f t="shared" si="139"/>
        <v>2014.0452</v>
      </c>
      <c r="BH92" s="215">
        <f t="shared" si="140"/>
        <v>3252.6829979999998</v>
      </c>
      <c r="BI92" s="215">
        <f t="shared" si="141"/>
        <v>3826.68588</v>
      </c>
      <c r="BJ92" s="216">
        <f t="shared" si="142"/>
        <v>2014.0452</v>
      </c>
      <c r="BK92" s="216">
        <f t="shared" si="143"/>
        <v>3252.6829979999998</v>
      </c>
      <c r="BL92" s="216">
        <f t="shared" si="144"/>
        <v>3826.68588</v>
      </c>
      <c r="BM92" s="212">
        <f t="shared" si="145"/>
        <v>2247.9180000000001</v>
      </c>
      <c r="BN92" s="212">
        <f t="shared" si="146"/>
        <v>3821.4606000000003</v>
      </c>
      <c r="BO92" s="202">
        <f t="shared" si="147"/>
        <v>4495.8360000000002</v>
      </c>
      <c r="BQ92" s="274">
        <f>VLOOKUP("HDD"&amp;$A92,'CS8000-P13_Overview'!$B:$X,3,FALSE)</f>
        <v>397.44</v>
      </c>
      <c r="BR92" s="275">
        <f>VLOOKUP("HDD"&amp;$A92,'CS8000-P13_Overview'!$B:$X,4,FALSE)</f>
        <v>476.928</v>
      </c>
      <c r="BS92" s="276">
        <f>VLOOKUP("HDD"&amp;$A92,'CS8000-P13_Overview'!$B:$X,6,FALSE)</f>
        <v>556.41600000000005</v>
      </c>
      <c r="BT92" s="282" t="str">
        <f>IF(ISNA(VLOOKUP($A92,Old_List_Price!$A$4:$BO$289,BT$2,FALSE)),"",VLOOKUP($A92,Old_List_Price!$A$4:$BO$289,BT$2,FALSE))</f>
        <v/>
      </c>
      <c r="BU92" s="282" t="str">
        <f>IF(ISNA(VLOOKUP($A92,Old_List_Price!$A$4:$BO$289,BU$2,FALSE)),"",VLOOKUP($A92,Old_List_Price!$A$4:$BO$289,BU$2,FALSE))</f>
        <v/>
      </c>
      <c r="BV92" s="282" t="str">
        <f>IF(ISNA(VLOOKUP($A92,Old_List_Price!$A$4:$BO$289,BV$2,FALSE)),"",VLOOKUP($A92,Old_List_Price!$A$4:$BO$289,BV$2,FALSE))</f>
        <v/>
      </c>
      <c r="BW92" s="283" t="str">
        <f t="shared" si="148"/>
        <v/>
      </c>
      <c r="BX92" s="283" t="str">
        <f t="shared" si="149"/>
        <v/>
      </c>
      <c r="BY92" s="285" t="str">
        <f>IF(ISNA(VLOOKUP($A92,Old_List_Price!$A$4:$BO$289,BY$2,FALSE)),"",VLOOKUP($A92,Old_List_Price!$A$4:$BO$289,BY$2,FALSE))</f>
        <v/>
      </c>
      <c r="BZ92" s="285" t="str">
        <f>IF(ISNA(VLOOKUP($A92,Old_List_Price!$A$4:$BO$289,BZ$2,FALSE)),"",VLOOKUP($A92,Old_List_Price!$A$4:$BO$289,BZ$2,FALSE))</f>
        <v/>
      </c>
      <c r="CA92" s="285" t="str">
        <f>IF(ISNA(VLOOKUP($A92,Old_List_Price!$A$4:$BO$289,CA$2,FALSE)),"",VLOOKUP($A92,Old_List_Price!$A$4:$BO$289,CA$2,FALSE))</f>
        <v/>
      </c>
      <c r="CB92" s="287" t="str">
        <f t="shared" si="128"/>
        <v/>
      </c>
      <c r="CC92" s="287" t="str">
        <f t="shared" si="129"/>
        <v/>
      </c>
      <c r="CD92" s="288" t="str">
        <f>IF(ISNA(VLOOKUP($A92,Old_List_Price!$A$4:$BO$289,CD$2,FALSE)),"",VLOOKUP($A92,Old_List_Price!$A$4:$BO$289,CD$2,FALSE))</f>
        <v/>
      </c>
      <c r="CE92" s="288" t="str">
        <f>IF(ISNA(VLOOKUP($A92,Old_List_Price!$A$4:$BO$289,CE$2,FALSE)),"",VLOOKUP($A92,Old_List_Price!$A$4:$BO$289,CE$2,FALSE))</f>
        <v/>
      </c>
      <c r="CF92" s="288" t="str">
        <f>IF(ISNA(VLOOKUP($A92,Old_List_Price!$A$4:$BO$289,CF$2,FALSE)),"",VLOOKUP($A92,Old_List_Price!$A$4:$BO$289,CF$2,FALSE))</f>
        <v/>
      </c>
      <c r="CG92" s="289" t="str">
        <f t="shared" si="118"/>
        <v/>
      </c>
      <c r="CH92" s="289" t="str">
        <f t="shared" si="119"/>
        <v/>
      </c>
      <c r="CI92" s="291" t="str">
        <f>IF(ISNA(VLOOKUP($A92,Old_List_Price!$A$4:$BO$289,CI$2,FALSE)),"",VLOOKUP($A92,Old_List_Price!$A$4:$BO$289,CI$2,FALSE))</f>
        <v/>
      </c>
      <c r="CJ92" s="291" t="str">
        <f>IF(ISNA(VLOOKUP($A92,Old_List_Price!$A$4:$BO$289,CJ$2,FALSE)),"",VLOOKUP($A92,Old_List_Price!$A$4:$BO$289,CJ$2,FALSE))</f>
        <v/>
      </c>
      <c r="CK92" s="291" t="str">
        <f>IF(ISNA(VLOOKUP($A92,Old_List_Price!$A$4:$BO$289,CK$2,FALSE)),"",VLOOKUP($A92,Old_List_Price!$A$4:$BO$289,CK$2,FALSE))</f>
        <v/>
      </c>
      <c r="CL92" s="292" t="str">
        <f t="shared" si="120"/>
        <v/>
      </c>
      <c r="CM92" s="292" t="str">
        <f t="shared" si="121"/>
        <v/>
      </c>
      <c r="CN92" s="294" t="str">
        <f>IF(ISNA(VLOOKUP($A92,Old_List_Price!$A$4:$BO$289,CN$2,FALSE)),"",VLOOKUP($A92,Old_List_Price!$A$4:$BO$289,CN$2,FALSE))</f>
        <v/>
      </c>
      <c r="CO92" s="294" t="str">
        <f>IF(ISNA(VLOOKUP($A92,Old_List_Price!$A$4:$BO$289,CO$2,FALSE)),"",VLOOKUP($A92,Old_List_Price!$A$4:$BO$289,CO$2,FALSE))</f>
        <v/>
      </c>
      <c r="CP92" s="294" t="str">
        <f>IF(ISNA(VLOOKUP($A92,Old_List_Price!$A$4:$BO$289,CP$2,FALSE)),"",VLOOKUP($A92,Old_List_Price!$A$4:$BO$289,CP$2,FALSE))</f>
        <v/>
      </c>
      <c r="CQ92" s="295" t="str">
        <f t="shared" si="122"/>
        <v/>
      </c>
      <c r="CR92" s="295" t="str">
        <f t="shared" si="123"/>
        <v/>
      </c>
      <c r="CS92" s="297" t="str">
        <f>IF(ISNA(VLOOKUP($A92,Old_List_Price!$A$4:$BO$289,CS$2,FALSE)),"",VLOOKUP($A92,Old_List_Price!$A$4:$BO$289,CS$2,FALSE))</f>
        <v/>
      </c>
      <c r="CT92" s="297" t="str">
        <f>IF(ISNA(VLOOKUP($A92,Old_List_Price!$A$4:$BO$289,CT$2,FALSE)),"",VLOOKUP($A92,Old_List_Price!$A$4:$BO$289,CT$2,FALSE))</f>
        <v/>
      </c>
      <c r="CU92" s="297" t="str">
        <f>IF(ISNA(VLOOKUP($A92,Old_List_Price!$A$4:$BO$289,CU$2,FALSE)),"",VLOOKUP($A92,Old_List_Price!$A$4:$BO$289,CU$2,FALSE))</f>
        <v/>
      </c>
      <c r="CV92" s="298" t="str">
        <f t="shared" si="124"/>
        <v/>
      </c>
      <c r="CW92" s="298" t="str">
        <f t="shared" si="125"/>
        <v/>
      </c>
      <c r="CX92" s="285" t="str">
        <f>IF(ISNA(VLOOKUP($A92,Old_List_Price!$A$4:$BO$289,CX$2,FALSE)),"",VLOOKUP($A92,Old_List_Price!$A$4:$BO$289,CX$2,FALSE))</f>
        <v/>
      </c>
      <c r="CY92" s="285" t="str">
        <f>IF(ISNA(VLOOKUP($A92,Old_List_Price!$A$4:$BO$289,CY$2,FALSE)),"",VLOOKUP($A92,Old_List_Price!$A$4:$BO$289,CY$2,FALSE))</f>
        <v/>
      </c>
      <c r="CZ92" s="285" t="str">
        <f>IF(ISNA(VLOOKUP($A92,Old_List_Price!$A$4:$BO$289,CZ$2,FALSE)),"",VLOOKUP($A92,Old_List_Price!$A$4:$BO$289,CZ$2,FALSE))</f>
        <v/>
      </c>
      <c r="DA92" s="287" t="str">
        <f t="shared" si="126"/>
        <v/>
      </c>
      <c r="DB92" s="333" t="str">
        <f t="shared" si="127"/>
        <v/>
      </c>
    </row>
    <row r="93" spans="1:106">
      <c r="A93" s="37" t="s">
        <v>354</v>
      </c>
      <c r="B93" s="37" t="s">
        <v>355</v>
      </c>
      <c r="C93" s="57">
        <f>VLOOKUP(LEFT($C$3,2)&amp;LEFT($A93,6)&amp;MID($A93,7,5),'CS8000-P13_Overview'!$B$52:$X$417,3,FALSE)</f>
        <v>27.584299999999999</v>
      </c>
      <c r="D93" s="58">
        <f>E93*(1-'CS8000-P13_Overview'!$B$3)</f>
        <v>39.859313499999999</v>
      </c>
      <c r="E93" s="58">
        <f>VLOOKUP(LEFT($E$3,2)&amp;LEFT($A93,6)&amp;MID($A93,7,5),'CS8000-P13_Overview'!$B$52:$X$417,3,FALSE)</f>
        <v>46.89331</v>
      </c>
      <c r="F93" s="59">
        <f>VLOOKUP(LEFT($F$3,2)&amp;LEFT($A93,6)&amp;LEFT(RIGHT($A93,7),5),'CS8000-P13_Overview'!$B$56:$X$387,$F$2,FALSE)</f>
        <v>27.584299999999999</v>
      </c>
      <c r="G93" s="59">
        <f>H93*(1-'CS8000-P13_Overview'!$B$3)</f>
        <v>39.859313499999999</v>
      </c>
      <c r="H93" s="59">
        <f>VLOOKUP(LEFT($H$3,2)&amp;LEFT($A93,6)&amp;LEFT(RIGHT($A93,7),5),'CS8000-P13_Overview'!$B$56:$X$387,$F$2,FALSE)</f>
        <v>46.89331</v>
      </c>
      <c r="I93" s="60">
        <f>VLOOKUP(LEFT($I$3,2)&amp;LEFT($A93,6)&amp;MID($A93,7,5),'CS8000-P13_Overview'!$B$56:$X$387,$I$2,FALSE)</f>
        <v>47.956400000000002</v>
      </c>
      <c r="J93" s="60">
        <f>K93*(1-'CS8000-P13_Overview'!$B$3)</f>
        <v>73.373292000000006</v>
      </c>
      <c r="K93" s="60">
        <f>VLOOKUP(LEFT($K$3,2)&amp;LEFT($A93,6)&amp;MID($A93,7,5),'CS8000-P13_Overview'!$B$56:$X$387,$I$2,FALSE)</f>
        <v>86.321520000000007</v>
      </c>
      <c r="L93" s="61">
        <f>VLOOKUP(LEFT($L$3,2)&amp;LEFT($A93,6)&amp;MID($A93,7,5),'CS8000-P13_Overview'!$B$56:$X$387,$L$2,FALSE)</f>
        <v>59.817099999999996</v>
      </c>
      <c r="M93" s="61">
        <f>N93*(1-'CS8000-P13_Overview'!$B$3)</f>
        <v>91.520162999999997</v>
      </c>
      <c r="N93" s="61">
        <f>VLOOKUP(LEFT($N$3,2)&amp;LEFT($A93,6)&amp;MID($A93,7,5),'CS8000-P13_Overview'!$B$56:$X$387,$L$2,FALSE)</f>
        <v>107.67077999999999</v>
      </c>
      <c r="O93" s="62">
        <f>VLOOKUP(LEFT($O$3,2)&amp;LEFT($A93,6)&amp;MID($A93,7,5),'CS8000-P13_Overview'!$B$56:$X$387,$O$2,FALSE)</f>
        <v>62.113900000000001</v>
      </c>
      <c r="P93" s="62">
        <f>Q93*(1-'CS8000-P13_Overview'!$B$3)</f>
        <v>100.31394850000001</v>
      </c>
      <c r="Q93" s="62">
        <f>VLOOKUP(LEFT($Q$3,2)&amp;LEFT($A93,6)&amp;MID($A93,7,5),'CS8000-P13_Overview'!$B$56:$X$387,$O$2,FALSE)</f>
        <v>118.01641000000001</v>
      </c>
      <c r="R93" s="63">
        <f>VLOOKUP(LEFT($R$3,2)&amp;LEFT($A93,6)&amp;MID($A93,7,5),'CS8000-P13_Overview'!$B$56:$X$387,$R$2,FALSE)</f>
        <v>62.113900000000001</v>
      </c>
      <c r="S93" s="63">
        <f>T93*(1-'CS8000-P13_Overview'!$B$3)</f>
        <v>100.31394850000001</v>
      </c>
      <c r="T93" s="63">
        <f>VLOOKUP(LEFT($T$3,2)&amp;LEFT($A93,6)&amp;MID($A93,7,5),'CS8000-P13_Overview'!$B$56:$X$387,$R$2,FALSE)</f>
        <v>118.01641000000001</v>
      </c>
      <c r="U93" s="59">
        <f>VLOOKUP(LEFT($U$3,2)&amp;LEFT($A93,6)&amp;MID($A93,7,5),'CS8000-P13_Overview'!$B$56:$X$387,$U$2,FALSE)</f>
        <v>72.44919999999999</v>
      </c>
      <c r="V93" s="59">
        <f>W93*(1-'CS8000-P13_Overview'!$B$3)</f>
        <v>123.16363999999999</v>
      </c>
      <c r="W93" s="44">
        <f>VLOOKUP(LEFT($W$3,2)&amp;LEFT($A93,6)&amp;MID($A93,7,5),'CS8000-P13_Overview'!$B$56:$X$387,$U$2,FALSE)</f>
        <v>144.89839999999998</v>
      </c>
      <c r="X93" s="33" t="s">
        <v>856</v>
      </c>
      <c r="Y93" s="57">
        <f>VLOOKUP(LEFT($Y$3,2)&amp;LEFT($A93,6)&amp;MID($A93,7,5),'CS8000-P13_Overview'!$B$56:$X$387,$Y$2,FALSE)</f>
        <v>59.4405</v>
      </c>
      <c r="Z93" s="58">
        <f>AA93*(1-'CS8000-P13_Overview'!$B$3)</f>
        <v>85.891522499999994</v>
      </c>
      <c r="AA93" s="58">
        <f>VLOOKUP(LEFT($AA$3,2)&amp;LEFT($A93,6)&amp;MID($A93,7,5),'CS8000-P13_Overview'!$B$56:$X$387,$Y$2,FALSE)</f>
        <v>101.04884999999999</v>
      </c>
      <c r="AB93" s="59">
        <f>VLOOKUP(LEFT($AB$3,2)&amp;LEFT($A93,6)&amp;LEFT(RIGHT($A93,7),5),'CS8000-P13_Overview'!$B$56:$X$387,$AB$2,FALSE)</f>
        <v>59.4405</v>
      </c>
      <c r="AC93" s="59">
        <f>AD93*(1-'CS8000-P13_Overview'!$B$3)</f>
        <v>85.891522499999994</v>
      </c>
      <c r="AD93" s="59">
        <f>VLOOKUP(LEFT($AD$3,2)&amp;LEFT($A93,6)&amp;LEFT(RIGHT($A93,7),5),'CS8000-P13_Overview'!$B$56:$X$387,$AB$2,FALSE)</f>
        <v>101.04884999999999</v>
      </c>
      <c r="AE93" s="60">
        <f>VLOOKUP(LEFT($AE$3,2)&amp;LEFT($A93,6)&amp;MID($A93,7,5),'CS8000-P13_Overview'!$B$56:$X$387,$AE$2,FALSE)</f>
        <v>79.8125</v>
      </c>
      <c r="AF93" s="60">
        <f>AG93*(1-'CS8000-P13_Overview'!$B$3)</f>
        <v>122.113125</v>
      </c>
      <c r="AG93" s="60">
        <f>VLOOKUP(LEFT($AG$3,2)&amp;LEFT($A93,6)&amp;MID($A93,7,5),'CS8000-P13_Overview'!$B$56:$X$387,$AE$2,FALSE)</f>
        <v>143.66249999999999</v>
      </c>
      <c r="AH93" s="61">
        <f>VLOOKUP(LEFT($AH$3,2)&amp;LEFT($A93,6)&amp;MID($A93,7,5),'CS8000-P13_Overview'!$B$56:$X$387,$AH$2,FALSE)</f>
        <v>91.673200000000008</v>
      </c>
      <c r="AI93" s="61">
        <f>AJ93*(1-'CS8000-P13_Overview'!$B$3)</f>
        <v>140.25999600000003</v>
      </c>
      <c r="AJ93" s="61">
        <f>VLOOKUP(LEFT($AJ$3,2)&amp;LEFT($A93,6)&amp;MID($A93,7,5),'CS8000-P13_Overview'!$B$56:$X$387,$AH$2,FALSE)</f>
        <v>165.01176000000004</v>
      </c>
      <c r="AK93" s="62">
        <f>VLOOKUP(LEFT($AK$3,2)&amp;LEFT($A93,6)&amp;MID($A93,7,5),'CS8000-P13_Overview'!$B$56:$X$387,$AK$2,FALSE)</f>
        <v>93.97</v>
      </c>
      <c r="AL93" s="62">
        <f>AM93*(1-'CS8000-P13_Overview'!$B$3)</f>
        <v>151.76155</v>
      </c>
      <c r="AM93" s="62">
        <f>VLOOKUP(LEFT($AM$3,2)&amp;LEFT($A93,6)&amp;MID($A93,7,5),'CS8000-P13_Overview'!$B$56:$X$387,$AK$2,FALSE)</f>
        <v>178.54300000000001</v>
      </c>
      <c r="AN93" s="63">
        <f>VLOOKUP(LEFT($AN$3,2)&amp;LEFT($A93,6)&amp;MID($A93,7,5),'CS8000-P13_Overview'!$B$56:$X$387,$AN$2,FALSE)</f>
        <v>93.97</v>
      </c>
      <c r="AO93" s="63">
        <f>AP93*(1-'CS8000-P13_Overview'!$B$3)</f>
        <v>151.76155</v>
      </c>
      <c r="AP93" s="63">
        <f>VLOOKUP(LEFT($AP$3,2)&amp;LEFT($A93,6)&amp;MID($A93,7,5),'CS8000-P13_Overview'!$B$56:$X$387,$AN$2,FALSE)</f>
        <v>178.54300000000001</v>
      </c>
      <c r="AQ93" s="59">
        <f>VLOOKUP(LEFT($AQ$3,2)&amp;LEFT($A93,6)&amp;MID($A93,7,5),'CS8000-P13_Overview'!$B$56:$X$387,$AQ$2,FALSE)</f>
        <v>104.30529999999999</v>
      </c>
      <c r="AR93" s="59">
        <f>AS93*(1-'CS8000-P13_Overview'!$B$3)</f>
        <v>177.31900999999996</v>
      </c>
      <c r="AS93" s="44">
        <f>VLOOKUP(LEFT($AS$3,2)&amp;LEFT($A93,6)&amp;MID($A93,7,5),'CS8000-P13_Overview'!$B$56:$X$387,$AQ$2,FALSE)</f>
        <v>208.61059999999998</v>
      </c>
      <c r="AU93" s="203">
        <f t="shared" si="130"/>
        <v>1375.3092000000001</v>
      </c>
      <c r="AV93" s="211">
        <f t="shared" si="131"/>
        <v>1987.321794</v>
      </c>
      <c r="AW93" s="211">
        <f t="shared" si="132"/>
        <v>2338.0256399999998</v>
      </c>
      <c r="AX93" s="212">
        <f t="shared" si="132"/>
        <v>1375.3092000000001</v>
      </c>
      <c r="AY93" s="212">
        <f t="shared" si="132"/>
        <v>1987.321794</v>
      </c>
      <c r="AZ93" s="212">
        <f t="shared" si="132"/>
        <v>2338.0256399999998</v>
      </c>
      <c r="BA93" s="213">
        <f t="shared" si="133"/>
        <v>2108.7035999999998</v>
      </c>
      <c r="BB93" s="213">
        <f t="shared" si="134"/>
        <v>3226.3165080000003</v>
      </c>
      <c r="BC93" s="213">
        <f t="shared" si="135"/>
        <v>3795.6664799999999</v>
      </c>
      <c r="BD93" s="214">
        <f t="shared" si="136"/>
        <v>2535.6887999999999</v>
      </c>
      <c r="BE93" s="214">
        <f t="shared" si="137"/>
        <v>3879.6038640000002</v>
      </c>
      <c r="BF93" s="214">
        <f t="shared" si="138"/>
        <v>4564.2398400000002</v>
      </c>
      <c r="BG93" s="215">
        <f t="shared" si="139"/>
        <v>2618.3735999999999</v>
      </c>
      <c r="BH93" s="215">
        <f t="shared" si="140"/>
        <v>4228.6733640000002</v>
      </c>
      <c r="BI93" s="215">
        <f t="shared" si="141"/>
        <v>4974.9098400000003</v>
      </c>
      <c r="BJ93" s="216">
        <f t="shared" si="142"/>
        <v>2618.3735999999999</v>
      </c>
      <c r="BK93" s="216">
        <f t="shared" si="143"/>
        <v>4228.6733640000002</v>
      </c>
      <c r="BL93" s="216">
        <f t="shared" si="144"/>
        <v>4974.9098400000003</v>
      </c>
      <c r="BM93" s="212">
        <f t="shared" si="145"/>
        <v>2990.4443999999994</v>
      </c>
      <c r="BN93" s="212">
        <f t="shared" si="146"/>
        <v>5083.7554799999998</v>
      </c>
      <c r="BO93" s="202">
        <f t="shared" si="147"/>
        <v>5980.8887999999988</v>
      </c>
      <c r="BQ93" s="274">
        <f>VLOOKUP("HDD"&amp;$A93,'CS8000-P13_Overview'!$B:$X,3,FALSE)</f>
        <v>370.08</v>
      </c>
      <c r="BR93" s="275">
        <f>VLOOKUP("HDD"&amp;$A93,'CS8000-P13_Overview'!$B:$X,4,FALSE)</f>
        <v>444.096</v>
      </c>
      <c r="BS93" s="276">
        <f>VLOOKUP("HDD"&amp;$A93,'CS8000-P13_Overview'!$B:$X,6,FALSE)</f>
        <v>518.11199999999997</v>
      </c>
      <c r="BT93" s="282">
        <f>IF(ISNA(VLOOKUP($A93,Old_List_Price!$A$4:$BO$289,BT$2,FALSE)),"",VLOOKUP($A93,Old_List_Price!$A$4:$BO$289,BT$2,FALSE))</f>
        <v>1526.4</v>
      </c>
      <c r="BU93" s="282">
        <f>IF(ISNA(VLOOKUP($A93,Old_List_Price!$A$4:$BO$289,BU$2,FALSE)),"",VLOOKUP($A93,Old_List_Price!$A$4:$BO$289,BU$2,FALSE))</f>
        <v>2075.6999999999998</v>
      </c>
      <c r="BV93" s="282">
        <f>IF(ISNA(VLOOKUP($A93,Old_List_Price!$A$4:$BO$289,BV$2,FALSE)),"",VLOOKUP($A93,Old_List_Price!$A$4:$BO$289,BV$2,FALSE))</f>
        <v>2442</v>
      </c>
      <c r="BW93" s="283">
        <f t="shared" si="148"/>
        <v>-0.10985951377333907</v>
      </c>
      <c r="BX93" s="283">
        <f t="shared" si="149"/>
        <v>-4.4471009308520743E-2</v>
      </c>
      <c r="BY93" s="285">
        <f>IF(ISNA(VLOOKUP($A93,Old_List_Price!$A$4:$BO$289,BY$2,FALSE)),"",VLOOKUP($A93,Old_List_Price!$A$4:$BO$289,BY$2,FALSE))</f>
        <v>1526.4</v>
      </c>
      <c r="BZ93" s="285">
        <f>IF(ISNA(VLOOKUP($A93,Old_List_Price!$A$4:$BO$289,BZ$2,FALSE)),"",VLOOKUP($A93,Old_List_Price!$A$4:$BO$289,BZ$2,FALSE))</f>
        <v>2205.75</v>
      </c>
      <c r="CA93" s="285">
        <f>IF(ISNA(VLOOKUP($A93,Old_List_Price!$A$4:$BO$289,CA$2,FALSE)),"",VLOOKUP($A93,Old_List_Price!$A$4:$BO$289,CA$2,FALSE))</f>
        <v>2595</v>
      </c>
      <c r="CB93" s="287">
        <f t="shared" si="128"/>
        <v>-0.10985951377333907</v>
      </c>
      <c r="CC93" s="287">
        <f t="shared" si="129"/>
        <v>-0.10991083913006197</v>
      </c>
      <c r="CD93" s="288">
        <f>IF(ISNA(VLOOKUP($A93,Old_List_Price!$A$4:$BO$289,CD$2,FALSE)),"",VLOOKUP($A93,Old_List_Price!$A$4:$BO$289,CD$2,FALSE))</f>
        <v>2352</v>
      </c>
      <c r="CE93" s="288">
        <f>IF(ISNA(VLOOKUP($A93,Old_List_Price!$A$4:$BO$289,CE$2,FALSE)),"",VLOOKUP($A93,Old_List_Price!$A$4:$BO$289,CE$2,FALSE))</f>
        <v>3596.52</v>
      </c>
      <c r="CF93" s="288">
        <f>IF(ISNA(VLOOKUP($A93,Old_List_Price!$A$4:$BO$289,CF$2,FALSE)),"",VLOOKUP($A93,Old_List_Price!$A$4:$BO$289,CF$2,FALSE))</f>
        <v>4231.2000000000007</v>
      </c>
      <c r="CG93" s="289">
        <f t="shared" si="118"/>
        <v>-0.11537723936166287</v>
      </c>
      <c r="CH93" s="289">
        <f t="shared" si="119"/>
        <v>-0.11474493933934914</v>
      </c>
      <c r="CI93" s="291">
        <f>IF(ISNA(VLOOKUP($A93,Old_List_Price!$A$4:$BO$289,CI$2,FALSE)),"",VLOOKUP($A93,Old_List_Price!$A$4:$BO$289,CI$2,FALSE))</f>
        <v>2842.8</v>
      </c>
      <c r="CJ93" s="291">
        <f>IF(ISNA(VLOOKUP($A93,Old_List_Price!$A$4:$BO$289,CJ$2,FALSE)),"",VLOOKUP($A93,Old_List_Price!$A$4:$BO$289,CJ$2,FALSE))</f>
        <v>4590.5099999999993</v>
      </c>
      <c r="CK93" s="291">
        <f>IF(ISNA(VLOOKUP($A93,Old_List_Price!$A$4:$BO$289,CK$2,FALSE)),"",VLOOKUP($A93,Old_List_Price!$A$4:$BO$289,CK$2,FALSE))</f>
        <v>5400.5999999999995</v>
      </c>
      <c r="CL93" s="292">
        <f t="shared" si="120"/>
        <v>-0.12111549335233894</v>
      </c>
      <c r="CM93" s="292">
        <f t="shared" si="121"/>
        <v>-0.18324193936311622</v>
      </c>
      <c r="CN93" s="294">
        <f>IF(ISNA(VLOOKUP($A93,Old_List_Price!$A$4:$BO$289,CN$2,FALSE)),"",VLOOKUP($A93,Old_List_Price!$A$4:$BO$289,CN$2,FALSE))</f>
        <v>2430</v>
      </c>
      <c r="CO93" s="294">
        <f>IF(ISNA(VLOOKUP($A93,Old_List_Price!$A$4:$BO$289,CO$2,FALSE)),"",VLOOKUP($A93,Old_List_Price!$A$4:$BO$289,CO$2,FALSE))</f>
        <v>3923.94</v>
      </c>
      <c r="CP93" s="294">
        <f>IF(ISNA(VLOOKUP($A93,Old_List_Price!$A$4:$BO$289,CP$2,FALSE)),"",VLOOKUP($A93,Old_List_Price!$A$4:$BO$289,CP$2,FALSE))</f>
        <v>4616.4000000000005</v>
      </c>
      <c r="CQ93" s="295">
        <f t="shared" si="122"/>
        <v>7.1942980176702018E-2</v>
      </c>
      <c r="CR93" s="295">
        <f t="shared" si="123"/>
        <v>7.2063585377458758E-2</v>
      </c>
      <c r="CS93" s="297">
        <f>IF(ISNA(VLOOKUP($A93,Old_List_Price!$A$4:$BO$289,CS$2,FALSE)),"",VLOOKUP($A93,Old_List_Price!$A$4:$BO$289,CS$2,FALSE))</f>
        <v>3025.8</v>
      </c>
      <c r="CT93" s="297">
        <f>IF(ISNA(VLOOKUP($A93,Old_List_Price!$A$4:$BO$289,CT$2,FALSE)),"",VLOOKUP($A93,Old_List_Price!$A$4:$BO$289,CT$2,FALSE))</f>
        <v>5399.8799999999992</v>
      </c>
      <c r="CU93" s="297">
        <f>IF(ISNA(VLOOKUP($A93,Old_List_Price!$A$4:$BO$289,CU$2,FALSE)),"",VLOOKUP($A93,Old_List_Price!$A$4:$BO$289,CU$2,FALSE))</f>
        <v>6352.7999999999993</v>
      </c>
      <c r="CV93" s="298">
        <f t="shared" si="124"/>
        <v>-0.15560285209108443</v>
      </c>
      <c r="CW93" s="298">
        <f t="shared" si="125"/>
        <v>-0.2769678656126156</v>
      </c>
      <c r="CX93" s="285">
        <f>IF(ISNA(VLOOKUP($A93,Old_List_Price!$A$4:$BO$289,CX$2,FALSE)),"",VLOOKUP($A93,Old_List_Price!$A$4:$BO$289,CX$2,FALSE))</f>
        <v>3243.6</v>
      </c>
      <c r="CY93" s="285">
        <f>IF(ISNA(VLOOKUP($A93,Old_List_Price!$A$4:$BO$289,CY$2,FALSE)),"",VLOOKUP($A93,Old_List_Price!$A$4:$BO$289,CY$2,FALSE))</f>
        <v>6066.96</v>
      </c>
      <c r="CZ93" s="285">
        <f>IF(ISNA(VLOOKUP($A93,Old_List_Price!$A$4:$BO$289,CZ$2,FALSE)),"",VLOOKUP($A93,Old_List_Price!$A$4:$BO$289,CZ$2,FALSE))</f>
        <v>7137.6</v>
      </c>
      <c r="DA93" s="287">
        <f t="shared" si="126"/>
        <v>-8.4654842604664562E-2</v>
      </c>
      <c r="DB93" s="333">
        <f t="shared" si="127"/>
        <v>-0.19340122157094808</v>
      </c>
    </row>
    <row r="94" spans="1:106">
      <c r="A94" s="37" t="s">
        <v>356</v>
      </c>
      <c r="B94" s="37" t="s">
        <v>357</v>
      </c>
      <c r="C94" s="57">
        <f>VLOOKUP(LEFT($C$3,2)&amp;LEFT($A94,6)&amp;MID($A94,7,5),'CS8000-P13_Overview'!$B$52:$X$417,3,FALSE)</f>
        <v>27.584299999999999</v>
      </c>
      <c r="D94" s="58">
        <f>E94*(1-'CS8000-P13_Overview'!$B$3)</f>
        <v>39.859313499999999</v>
      </c>
      <c r="E94" s="58">
        <f>VLOOKUP(LEFT($E$3,2)&amp;LEFT($A94,6)&amp;MID($A94,7,5),'CS8000-P13_Overview'!$B$52:$X$417,3,FALSE)</f>
        <v>46.89331</v>
      </c>
      <c r="F94" s="59">
        <f>VLOOKUP(LEFT($F$3,2)&amp;LEFT($A94,6)&amp;LEFT(RIGHT($A94,7),5),'CS8000-P13_Overview'!$B$56:$X$387,$F$2,FALSE)</f>
        <v>27.584299999999999</v>
      </c>
      <c r="G94" s="59">
        <f>H94*(1-'CS8000-P13_Overview'!$B$3)</f>
        <v>39.859313499999999</v>
      </c>
      <c r="H94" s="59">
        <f>VLOOKUP(LEFT($H$3,2)&amp;LEFT($A94,6)&amp;LEFT(RIGHT($A94,7),5),'CS8000-P13_Overview'!$B$56:$X$387,$F$2,FALSE)</f>
        <v>46.89331</v>
      </c>
      <c r="I94" s="60">
        <f>VLOOKUP(LEFT($I$3,2)&amp;LEFT($A94,6)&amp;MID($A94,7,5),'CS8000-P13_Overview'!$B$56:$X$387,$I$2,FALSE)</f>
        <v>47.956400000000002</v>
      </c>
      <c r="J94" s="60">
        <f>K94*(1-'CS8000-P13_Overview'!$B$3)</f>
        <v>73.373292000000006</v>
      </c>
      <c r="K94" s="60">
        <f>VLOOKUP(LEFT($K$3,2)&amp;LEFT($A94,6)&amp;MID($A94,7,5),'CS8000-P13_Overview'!$B$56:$X$387,$I$2,FALSE)</f>
        <v>86.321520000000007</v>
      </c>
      <c r="L94" s="61">
        <f>VLOOKUP(LEFT($L$3,2)&amp;LEFT($A94,6)&amp;MID($A94,7,5),'CS8000-P13_Overview'!$B$56:$X$387,$L$2,FALSE)</f>
        <v>59.817099999999996</v>
      </c>
      <c r="M94" s="61">
        <f>N94*(1-'CS8000-P13_Overview'!$B$3)</f>
        <v>91.520162999999997</v>
      </c>
      <c r="N94" s="61">
        <f>VLOOKUP(LEFT($N$3,2)&amp;LEFT($A94,6)&amp;MID($A94,7,5),'CS8000-P13_Overview'!$B$56:$X$387,$L$2,FALSE)</f>
        <v>107.67077999999999</v>
      </c>
      <c r="O94" s="62">
        <f>VLOOKUP(LEFT($O$3,2)&amp;LEFT($A94,6)&amp;MID($A94,7,5),'CS8000-P13_Overview'!$B$56:$X$387,$O$2,FALSE)</f>
        <v>62.113900000000001</v>
      </c>
      <c r="P94" s="62">
        <f>Q94*(1-'CS8000-P13_Overview'!$B$3)</f>
        <v>100.31394850000001</v>
      </c>
      <c r="Q94" s="62">
        <f>VLOOKUP(LEFT($Q$3,2)&amp;LEFT($A94,6)&amp;MID($A94,7,5),'CS8000-P13_Overview'!$B$56:$X$387,$O$2,FALSE)</f>
        <v>118.01641000000001</v>
      </c>
      <c r="R94" s="63">
        <f>VLOOKUP(LEFT($R$3,2)&amp;LEFT($A94,6)&amp;MID($A94,7,5),'CS8000-P13_Overview'!$B$56:$X$387,$R$2,FALSE)</f>
        <v>62.113900000000001</v>
      </c>
      <c r="S94" s="63">
        <f>T94*(1-'CS8000-P13_Overview'!$B$3)</f>
        <v>100.31394850000001</v>
      </c>
      <c r="T94" s="63">
        <f>VLOOKUP(LEFT($T$3,2)&amp;LEFT($A94,6)&amp;MID($A94,7,5),'CS8000-P13_Overview'!$B$56:$X$387,$R$2,FALSE)</f>
        <v>118.01641000000001</v>
      </c>
      <c r="U94" s="59">
        <f>VLOOKUP(LEFT($U$3,2)&amp;LEFT($A94,6)&amp;MID($A94,7,5),'CS8000-P13_Overview'!$B$56:$X$387,$U$2,FALSE)</f>
        <v>72.44919999999999</v>
      </c>
      <c r="V94" s="59">
        <f>W94*(1-'CS8000-P13_Overview'!$B$3)</f>
        <v>123.16363999999999</v>
      </c>
      <c r="W94" s="44">
        <f>VLOOKUP(LEFT($W$3,2)&amp;LEFT($A94,6)&amp;MID($A94,7,5),'CS8000-P13_Overview'!$B$56:$X$387,$U$2,FALSE)</f>
        <v>144.89839999999998</v>
      </c>
      <c r="X94" s="33" t="s">
        <v>856</v>
      </c>
      <c r="Y94" s="57">
        <f>VLOOKUP(LEFT($Y$3,2)&amp;LEFT($A94,6)&amp;MID($A94,7,5),'CS8000-P13_Overview'!$B$56:$X$387,$Y$2,FALSE)</f>
        <v>59.4405</v>
      </c>
      <c r="Z94" s="58">
        <f>AA94*(1-'CS8000-P13_Overview'!$B$3)</f>
        <v>85.891522499999994</v>
      </c>
      <c r="AA94" s="58">
        <f>VLOOKUP(LEFT($AA$3,2)&amp;LEFT($A94,6)&amp;MID($A94,7,5),'CS8000-P13_Overview'!$B$56:$X$387,$Y$2,FALSE)</f>
        <v>101.04884999999999</v>
      </c>
      <c r="AB94" s="59">
        <f>VLOOKUP(LEFT($AB$3,2)&amp;LEFT($A94,6)&amp;MID($A94,7,5),'CS8000-P13_Overview'!$B$56:$X$387,$AB$2,FALSE)</f>
        <v>59.4405</v>
      </c>
      <c r="AC94" s="59">
        <f>AD94*(1-'CS8000-P13_Overview'!$B$3)</f>
        <v>85.891522499999994</v>
      </c>
      <c r="AD94" s="59">
        <f>VLOOKUP(LEFT($AD$3,2)&amp;LEFT($A94,6)&amp;MID($A94,7,5),'CS8000-P13_Overview'!$B$56:$X$387,$AB$2,FALSE)</f>
        <v>101.04884999999999</v>
      </c>
      <c r="AE94" s="60">
        <f>VLOOKUP(LEFT($AE$3,2)&amp;LEFT($A94,6)&amp;MID($A94,7,5),'CS8000-P13_Overview'!$B$56:$X$387,$AE$2,FALSE)</f>
        <v>79.8125</v>
      </c>
      <c r="AF94" s="60">
        <f>AG94*(1-'CS8000-P13_Overview'!$B$3)</f>
        <v>122.113125</v>
      </c>
      <c r="AG94" s="60">
        <f>VLOOKUP(LEFT($AG$3,2)&amp;LEFT($A94,6)&amp;MID($A94,7,5),'CS8000-P13_Overview'!$B$56:$X$387,$AE$2,FALSE)</f>
        <v>143.66249999999999</v>
      </c>
      <c r="AH94" s="61">
        <f>VLOOKUP(LEFT($AH$3,2)&amp;LEFT($A94,6)&amp;MID($A94,7,5),'CS8000-P13_Overview'!$B$56:$X$387,$AH$2,FALSE)</f>
        <v>91.673200000000008</v>
      </c>
      <c r="AI94" s="61">
        <f>AJ94*(1-'CS8000-P13_Overview'!$B$3)</f>
        <v>140.25999600000003</v>
      </c>
      <c r="AJ94" s="61">
        <f>VLOOKUP(LEFT($AJ$3,2)&amp;LEFT($A94,6)&amp;MID($A94,7,5),'CS8000-P13_Overview'!$B$56:$X$387,$AH$2,FALSE)</f>
        <v>165.01176000000004</v>
      </c>
      <c r="AK94" s="62">
        <f>VLOOKUP(LEFT($AK$3,2)&amp;LEFT($A94,6)&amp;MID($A94,7,5),'CS8000-P13_Overview'!$B$56:$X$387,$AK$2,FALSE)</f>
        <v>93.97</v>
      </c>
      <c r="AL94" s="62">
        <f>AM94*(1-'CS8000-P13_Overview'!$B$3)</f>
        <v>151.76155</v>
      </c>
      <c r="AM94" s="62">
        <f>VLOOKUP(LEFT($AM$3,2)&amp;LEFT($A94,6)&amp;MID($A94,7,5),'CS8000-P13_Overview'!$B$56:$X$387,$AK$2,FALSE)</f>
        <v>178.54300000000001</v>
      </c>
      <c r="AN94" s="63">
        <f>VLOOKUP(LEFT($AN$3,2)&amp;LEFT($A94,6)&amp;MID($A94,7,5),'CS8000-P13_Overview'!$B$56:$X$387,$AN$2,FALSE)</f>
        <v>93.97</v>
      </c>
      <c r="AO94" s="63">
        <f>AP94*(1-'CS8000-P13_Overview'!$B$3)</f>
        <v>151.76155</v>
      </c>
      <c r="AP94" s="63">
        <f>VLOOKUP(LEFT($AP$3,2)&amp;LEFT($A94,6)&amp;MID($A94,7,5),'CS8000-P13_Overview'!$B$56:$X$387,$AN$2,FALSE)</f>
        <v>178.54300000000001</v>
      </c>
      <c r="AQ94" s="59">
        <f>VLOOKUP(LEFT($AQ$3,2)&amp;LEFT($A94,6)&amp;MID($A94,7,5),'CS8000-P13_Overview'!$B$56:$X$387,$AQ$2,FALSE)</f>
        <v>104.30529999999999</v>
      </c>
      <c r="AR94" s="59">
        <f>AS94*(1-'CS8000-P13_Overview'!$B$3)</f>
        <v>177.31900999999996</v>
      </c>
      <c r="AS94" s="44">
        <f>VLOOKUP(LEFT($AS$3,2)&amp;LEFT($A94,6)&amp;MID($A94,7,5),'CS8000-P13_Overview'!$B$56:$X$387,$AQ$2,FALSE)</f>
        <v>208.61059999999998</v>
      </c>
      <c r="AU94" s="203">
        <f t="shared" si="130"/>
        <v>1375.3092000000001</v>
      </c>
      <c r="AV94" s="211">
        <f t="shared" si="131"/>
        <v>1987.321794</v>
      </c>
      <c r="AW94" s="211">
        <f t="shared" si="132"/>
        <v>2338.0256399999998</v>
      </c>
      <c r="AX94" s="212">
        <f t="shared" si="132"/>
        <v>1375.3092000000001</v>
      </c>
      <c r="AY94" s="212">
        <f t="shared" si="132"/>
        <v>1987.321794</v>
      </c>
      <c r="AZ94" s="212">
        <f t="shared" si="132"/>
        <v>2338.0256399999998</v>
      </c>
      <c r="BA94" s="213">
        <f t="shared" si="133"/>
        <v>2108.7035999999998</v>
      </c>
      <c r="BB94" s="213">
        <f t="shared" si="134"/>
        <v>3226.3165080000003</v>
      </c>
      <c r="BC94" s="213">
        <f t="shared" si="135"/>
        <v>3795.6664799999999</v>
      </c>
      <c r="BD94" s="214">
        <f t="shared" si="136"/>
        <v>2535.6887999999999</v>
      </c>
      <c r="BE94" s="214">
        <f t="shared" si="137"/>
        <v>3879.6038640000002</v>
      </c>
      <c r="BF94" s="214">
        <f t="shared" si="138"/>
        <v>4564.2398400000002</v>
      </c>
      <c r="BG94" s="215">
        <f t="shared" si="139"/>
        <v>2618.3735999999999</v>
      </c>
      <c r="BH94" s="215">
        <f t="shared" si="140"/>
        <v>4228.6733640000002</v>
      </c>
      <c r="BI94" s="215">
        <f t="shared" si="141"/>
        <v>4974.9098400000003</v>
      </c>
      <c r="BJ94" s="216">
        <f t="shared" si="142"/>
        <v>2618.3735999999999</v>
      </c>
      <c r="BK94" s="216">
        <f t="shared" si="143"/>
        <v>4228.6733640000002</v>
      </c>
      <c r="BL94" s="216">
        <f t="shared" si="144"/>
        <v>4974.9098400000003</v>
      </c>
      <c r="BM94" s="212">
        <f t="shared" si="145"/>
        <v>2990.4443999999994</v>
      </c>
      <c r="BN94" s="212">
        <f t="shared" si="146"/>
        <v>5083.7554799999998</v>
      </c>
      <c r="BO94" s="202">
        <f t="shared" si="147"/>
        <v>5980.8887999999988</v>
      </c>
      <c r="BQ94" s="274">
        <f>VLOOKUP("HDD"&amp;$A94,'CS8000-P13_Overview'!$B:$X,3,FALSE)</f>
        <v>370.08</v>
      </c>
      <c r="BR94" s="275">
        <f>VLOOKUP("HDD"&amp;$A94,'CS8000-P13_Overview'!$B:$X,4,FALSE)</f>
        <v>444.096</v>
      </c>
      <c r="BS94" s="276">
        <f>VLOOKUP("HDD"&amp;$A94,'CS8000-P13_Overview'!$B:$X,6,FALSE)</f>
        <v>518.11199999999997</v>
      </c>
      <c r="BT94" s="282">
        <f>IF(ISNA(VLOOKUP($A94,Old_List_Price!$A$4:$BO$289,BT$2,FALSE)),"",VLOOKUP($A94,Old_List_Price!$A$4:$BO$289,BT$2,FALSE))</f>
        <v>1526.4</v>
      </c>
      <c r="BU94" s="282">
        <f>IF(ISNA(VLOOKUP($A94,Old_List_Price!$A$4:$BO$289,BU$2,FALSE)),"",VLOOKUP($A94,Old_List_Price!$A$4:$BO$289,BU$2,FALSE))</f>
        <v>2075.6999999999998</v>
      </c>
      <c r="BV94" s="282">
        <f>IF(ISNA(VLOOKUP($A94,Old_List_Price!$A$4:$BO$289,BV$2,FALSE)),"",VLOOKUP($A94,Old_List_Price!$A$4:$BO$289,BV$2,FALSE))</f>
        <v>2442</v>
      </c>
      <c r="BW94" s="283">
        <f t="shared" si="148"/>
        <v>-0.10985951377333907</v>
      </c>
      <c r="BX94" s="283">
        <f t="shared" si="149"/>
        <v>-4.4471009308520743E-2</v>
      </c>
      <c r="BY94" s="285">
        <f>IF(ISNA(VLOOKUP($A94,Old_List_Price!$A$4:$BO$289,BY$2,FALSE)),"",VLOOKUP($A94,Old_List_Price!$A$4:$BO$289,BY$2,FALSE))</f>
        <v>1526.4</v>
      </c>
      <c r="BZ94" s="285">
        <f>IF(ISNA(VLOOKUP($A94,Old_List_Price!$A$4:$BO$289,BZ$2,FALSE)),"",VLOOKUP($A94,Old_List_Price!$A$4:$BO$289,BZ$2,FALSE))</f>
        <v>2205.75</v>
      </c>
      <c r="CA94" s="285">
        <f>IF(ISNA(VLOOKUP($A94,Old_List_Price!$A$4:$BO$289,CA$2,FALSE)),"",VLOOKUP($A94,Old_List_Price!$A$4:$BO$289,CA$2,FALSE))</f>
        <v>2595</v>
      </c>
      <c r="CB94" s="287">
        <f t="shared" si="128"/>
        <v>-0.10985951377333907</v>
      </c>
      <c r="CC94" s="287">
        <f t="shared" si="129"/>
        <v>-0.10991083913006197</v>
      </c>
      <c r="CD94" s="288">
        <f>IF(ISNA(VLOOKUP($A94,Old_List_Price!$A$4:$BO$289,CD$2,FALSE)),"",VLOOKUP($A94,Old_List_Price!$A$4:$BO$289,CD$2,FALSE))</f>
        <v>2352</v>
      </c>
      <c r="CE94" s="288">
        <f>IF(ISNA(VLOOKUP($A94,Old_List_Price!$A$4:$BO$289,CE$2,FALSE)),"",VLOOKUP($A94,Old_List_Price!$A$4:$BO$289,CE$2,FALSE))</f>
        <v>3596.52</v>
      </c>
      <c r="CF94" s="288">
        <f>IF(ISNA(VLOOKUP($A94,Old_List_Price!$A$4:$BO$289,CF$2,FALSE)),"",VLOOKUP($A94,Old_List_Price!$A$4:$BO$289,CF$2,FALSE))</f>
        <v>4231.2000000000007</v>
      </c>
      <c r="CG94" s="289">
        <f t="shared" si="118"/>
        <v>-0.11537723936166287</v>
      </c>
      <c r="CH94" s="289">
        <f t="shared" si="119"/>
        <v>-0.11474493933934914</v>
      </c>
      <c r="CI94" s="291">
        <f>IF(ISNA(VLOOKUP($A94,Old_List_Price!$A$4:$BO$289,CI$2,FALSE)),"",VLOOKUP($A94,Old_List_Price!$A$4:$BO$289,CI$2,FALSE))</f>
        <v>2842.8</v>
      </c>
      <c r="CJ94" s="291">
        <f>IF(ISNA(VLOOKUP($A94,Old_List_Price!$A$4:$BO$289,CJ$2,FALSE)),"",VLOOKUP($A94,Old_List_Price!$A$4:$BO$289,CJ$2,FALSE))</f>
        <v>4590.5099999999993</v>
      </c>
      <c r="CK94" s="291">
        <f>IF(ISNA(VLOOKUP($A94,Old_List_Price!$A$4:$BO$289,CK$2,FALSE)),"",VLOOKUP($A94,Old_List_Price!$A$4:$BO$289,CK$2,FALSE))</f>
        <v>5400.5999999999995</v>
      </c>
      <c r="CL94" s="292">
        <f t="shared" si="120"/>
        <v>-0.12111549335233894</v>
      </c>
      <c r="CM94" s="292">
        <f t="shared" si="121"/>
        <v>-0.18324193936311622</v>
      </c>
      <c r="CN94" s="294">
        <f>IF(ISNA(VLOOKUP($A94,Old_List_Price!$A$4:$BO$289,CN$2,FALSE)),"",VLOOKUP($A94,Old_List_Price!$A$4:$BO$289,CN$2,FALSE))</f>
        <v>2430</v>
      </c>
      <c r="CO94" s="294">
        <f>IF(ISNA(VLOOKUP($A94,Old_List_Price!$A$4:$BO$289,CO$2,FALSE)),"",VLOOKUP($A94,Old_List_Price!$A$4:$BO$289,CO$2,FALSE))</f>
        <v>3923.94</v>
      </c>
      <c r="CP94" s="294">
        <f>IF(ISNA(VLOOKUP($A94,Old_List_Price!$A$4:$BO$289,CP$2,FALSE)),"",VLOOKUP($A94,Old_List_Price!$A$4:$BO$289,CP$2,FALSE))</f>
        <v>4616.4000000000005</v>
      </c>
      <c r="CQ94" s="295">
        <f t="shared" si="122"/>
        <v>7.1942980176702018E-2</v>
      </c>
      <c r="CR94" s="295">
        <f t="shared" si="123"/>
        <v>7.2063585377458758E-2</v>
      </c>
      <c r="CS94" s="297">
        <f>IF(ISNA(VLOOKUP($A94,Old_List_Price!$A$4:$BO$289,CS$2,FALSE)),"",VLOOKUP($A94,Old_List_Price!$A$4:$BO$289,CS$2,FALSE))</f>
        <v>3025.8</v>
      </c>
      <c r="CT94" s="297">
        <f>IF(ISNA(VLOOKUP($A94,Old_List_Price!$A$4:$BO$289,CT$2,FALSE)),"",VLOOKUP($A94,Old_List_Price!$A$4:$BO$289,CT$2,FALSE))</f>
        <v>5399.8799999999992</v>
      </c>
      <c r="CU94" s="297">
        <f>IF(ISNA(VLOOKUP($A94,Old_List_Price!$A$4:$BO$289,CU$2,FALSE)),"",VLOOKUP($A94,Old_List_Price!$A$4:$BO$289,CU$2,FALSE))</f>
        <v>6352.7999999999993</v>
      </c>
      <c r="CV94" s="298">
        <f t="shared" si="124"/>
        <v>-0.15560285209108443</v>
      </c>
      <c r="CW94" s="298">
        <f t="shared" si="125"/>
        <v>-0.2769678656126156</v>
      </c>
      <c r="CX94" s="285">
        <f>IF(ISNA(VLOOKUP($A94,Old_List_Price!$A$4:$BO$289,CX$2,FALSE)),"",VLOOKUP($A94,Old_List_Price!$A$4:$BO$289,CX$2,FALSE))</f>
        <v>3243.6</v>
      </c>
      <c r="CY94" s="285">
        <f>IF(ISNA(VLOOKUP($A94,Old_List_Price!$A$4:$BO$289,CY$2,FALSE)),"",VLOOKUP($A94,Old_List_Price!$A$4:$BO$289,CY$2,FALSE))</f>
        <v>6066.96</v>
      </c>
      <c r="CZ94" s="285">
        <f>IF(ISNA(VLOOKUP($A94,Old_List_Price!$A$4:$BO$289,CZ$2,FALSE)),"",VLOOKUP($A94,Old_List_Price!$A$4:$BO$289,CZ$2,FALSE))</f>
        <v>7137.6</v>
      </c>
      <c r="DA94" s="287">
        <f t="shared" si="126"/>
        <v>-8.4654842604664562E-2</v>
      </c>
      <c r="DB94" s="333">
        <f t="shared" si="127"/>
        <v>-0.19340122157094808</v>
      </c>
    </row>
    <row r="95" spans="1:106">
      <c r="A95" s="37" t="s">
        <v>358</v>
      </c>
      <c r="B95" s="37" t="s">
        <v>359</v>
      </c>
      <c r="C95" s="57">
        <f>VLOOKUP(LEFT($C$3,2)&amp;LEFT($A95,6)&amp;MID($A95,7,5),'CS8000-P13_Overview'!$B$52:$X$417,3,FALSE)</f>
        <v>27.584299999999999</v>
      </c>
      <c r="D95" s="58">
        <f>E95*(1-'CS8000-P13_Overview'!$B$3)</f>
        <v>39.859313499999999</v>
      </c>
      <c r="E95" s="58">
        <f>VLOOKUP(LEFT($E$3,2)&amp;LEFT($A95,6)&amp;MID($A95,7,5),'CS8000-P13_Overview'!$B$52:$X$417,3,FALSE)</f>
        <v>46.89331</v>
      </c>
      <c r="F95" s="59">
        <f>VLOOKUP(LEFT($F$3,2)&amp;LEFT($A95,6)&amp;LEFT(RIGHT($A95,7),5),'CS8000-P13_Overview'!$B$56:$X$387,$F$2,FALSE)</f>
        <v>27.584299999999999</v>
      </c>
      <c r="G95" s="59">
        <f>H95*(1-'CS8000-P13_Overview'!$B$3)</f>
        <v>39.859313499999999</v>
      </c>
      <c r="H95" s="59">
        <f>VLOOKUP(LEFT($H$3,2)&amp;LEFT($A95,6)&amp;LEFT(RIGHT($A95,7),5),'CS8000-P13_Overview'!$B$56:$X$387,$F$2,FALSE)</f>
        <v>46.89331</v>
      </c>
      <c r="I95" s="60">
        <f>VLOOKUP(LEFT($I$3,2)&amp;LEFT($A95,6)&amp;MID($A95,7,5),'CS8000-P13_Overview'!$B$56:$X$387,$I$2,FALSE)</f>
        <v>47.956400000000002</v>
      </c>
      <c r="J95" s="60">
        <f>K95*(1-'CS8000-P13_Overview'!$B$3)</f>
        <v>73.373292000000006</v>
      </c>
      <c r="K95" s="60">
        <f>VLOOKUP(LEFT($K$3,2)&amp;LEFT($A95,6)&amp;MID($A95,7,5),'CS8000-P13_Overview'!$B$56:$X$387,$I$2,FALSE)</f>
        <v>86.321520000000007</v>
      </c>
      <c r="L95" s="61">
        <f>VLOOKUP(LEFT($L$3,2)&amp;LEFT($A95,6)&amp;MID($A95,7,5),'CS8000-P13_Overview'!$B$56:$X$387,$L$2,FALSE)</f>
        <v>59.817099999999996</v>
      </c>
      <c r="M95" s="61">
        <f>N95*(1-'CS8000-P13_Overview'!$B$3)</f>
        <v>91.520162999999997</v>
      </c>
      <c r="N95" s="61">
        <f>VLOOKUP(LEFT($N$3,2)&amp;LEFT($A95,6)&amp;MID($A95,7,5),'CS8000-P13_Overview'!$B$56:$X$387,$L$2,FALSE)</f>
        <v>107.67077999999999</v>
      </c>
      <c r="O95" s="62">
        <f>VLOOKUP(LEFT($O$3,2)&amp;LEFT($A95,6)&amp;MID($A95,7,5),'CS8000-P13_Overview'!$B$56:$X$387,$O$2,FALSE)</f>
        <v>62.113900000000001</v>
      </c>
      <c r="P95" s="62">
        <f>Q95*(1-'CS8000-P13_Overview'!$B$3)</f>
        <v>100.31394850000001</v>
      </c>
      <c r="Q95" s="62">
        <f>VLOOKUP(LEFT($Q$3,2)&amp;LEFT($A95,6)&amp;MID($A95,7,5),'CS8000-P13_Overview'!$B$56:$X$387,$O$2,FALSE)</f>
        <v>118.01641000000001</v>
      </c>
      <c r="R95" s="63">
        <f>VLOOKUP(LEFT($R$3,2)&amp;LEFT($A95,6)&amp;MID($A95,7,5),'CS8000-P13_Overview'!$B$56:$X$387,$R$2,FALSE)</f>
        <v>62.113900000000001</v>
      </c>
      <c r="S95" s="63">
        <f>T95*(1-'CS8000-P13_Overview'!$B$3)</f>
        <v>100.31394850000001</v>
      </c>
      <c r="T95" s="63">
        <f>VLOOKUP(LEFT($T$3,2)&amp;LEFT($A95,6)&amp;MID($A95,7,5),'CS8000-P13_Overview'!$B$56:$X$387,$R$2,FALSE)</f>
        <v>118.01641000000001</v>
      </c>
      <c r="U95" s="59">
        <f>VLOOKUP(LEFT($U$3,2)&amp;LEFT($A95,6)&amp;MID($A95,7,5),'CS8000-P13_Overview'!$B$56:$X$387,$U$2,FALSE)</f>
        <v>72.44919999999999</v>
      </c>
      <c r="V95" s="59">
        <f>W95*(1-'CS8000-P13_Overview'!$B$3)</f>
        <v>123.16363999999999</v>
      </c>
      <c r="W95" s="44">
        <f>VLOOKUP(LEFT($W$3,2)&amp;LEFT($A95,6)&amp;MID($A95,7,5),'CS8000-P13_Overview'!$B$56:$X$387,$U$2,FALSE)</f>
        <v>144.89839999999998</v>
      </c>
      <c r="X95" s="33" t="s">
        <v>856</v>
      </c>
      <c r="Y95" s="57">
        <f>VLOOKUP(LEFT($Y$3,2)&amp;LEFT($A95,6)&amp;MID($A95,7,5),'CS8000-P13_Overview'!$B$56:$X$387,$Y$2,FALSE)</f>
        <v>59.4405</v>
      </c>
      <c r="Z95" s="58">
        <f>AA95*(1-'CS8000-P13_Overview'!$B$3)</f>
        <v>85.891522499999994</v>
      </c>
      <c r="AA95" s="58">
        <f>VLOOKUP(LEFT($AA$3,2)&amp;LEFT($A95,6)&amp;MID($A95,7,5),'CS8000-P13_Overview'!$B$56:$X$387,$Y$2,FALSE)</f>
        <v>101.04884999999999</v>
      </c>
      <c r="AB95" s="59">
        <f>VLOOKUP(LEFT($AB$3,2)&amp;LEFT($A95,6)&amp;MID($A95,7,5),'CS8000-P13_Overview'!$B$56:$X$387,$AB$2,FALSE)</f>
        <v>59.4405</v>
      </c>
      <c r="AC95" s="59">
        <f>AD95*(1-'CS8000-P13_Overview'!$B$3)</f>
        <v>85.891522499999994</v>
      </c>
      <c r="AD95" s="59">
        <f>VLOOKUP(LEFT($AD$3,2)&amp;LEFT($A95,6)&amp;MID($A95,7,5),'CS8000-P13_Overview'!$B$56:$X$387,$AB$2,FALSE)</f>
        <v>101.04884999999999</v>
      </c>
      <c r="AE95" s="60">
        <f>VLOOKUP(LEFT($AE$3,2)&amp;LEFT($A95,6)&amp;MID($A95,7,5),'CS8000-P13_Overview'!$B$56:$X$387,$AE$2,FALSE)</f>
        <v>79.8125</v>
      </c>
      <c r="AF95" s="60">
        <f>AG95*(1-'CS8000-P13_Overview'!$B$3)</f>
        <v>122.113125</v>
      </c>
      <c r="AG95" s="60">
        <f>VLOOKUP(LEFT($AG$3,2)&amp;LEFT($A95,6)&amp;MID($A95,7,5),'CS8000-P13_Overview'!$B$56:$X$387,$AE$2,FALSE)</f>
        <v>143.66249999999999</v>
      </c>
      <c r="AH95" s="61">
        <f>VLOOKUP(LEFT($AH$3,2)&amp;LEFT($A95,6)&amp;MID($A95,7,5),'CS8000-P13_Overview'!$B$56:$X$387,$AH$2,FALSE)</f>
        <v>91.673200000000008</v>
      </c>
      <c r="AI95" s="61">
        <f>AJ95*(1-'CS8000-P13_Overview'!$B$3)</f>
        <v>140.25999600000003</v>
      </c>
      <c r="AJ95" s="61">
        <f>VLOOKUP(LEFT($AJ$3,2)&amp;LEFT($A95,6)&amp;MID($A95,7,5),'CS8000-P13_Overview'!$B$56:$X$387,$AH$2,FALSE)</f>
        <v>165.01176000000004</v>
      </c>
      <c r="AK95" s="62">
        <f>VLOOKUP(LEFT($AK$3,2)&amp;LEFT($A95,6)&amp;MID($A95,7,5),'CS8000-P13_Overview'!$B$56:$X$387,$AK$2,FALSE)</f>
        <v>93.97</v>
      </c>
      <c r="AL95" s="62">
        <f>AM95*(1-'CS8000-P13_Overview'!$B$3)</f>
        <v>151.76155</v>
      </c>
      <c r="AM95" s="62">
        <f>VLOOKUP(LEFT($AM$3,2)&amp;LEFT($A95,6)&amp;MID($A95,7,5),'CS8000-P13_Overview'!$B$56:$X$387,$AK$2,FALSE)</f>
        <v>178.54300000000001</v>
      </c>
      <c r="AN95" s="63">
        <f>VLOOKUP(LEFT($AN$3,2)&amp;LEFT($A95,6)&amp;MID($A95,7,5),'CS8000-P13_Overview'!$B$56:$X$387,$AN$2,FALSE)</f>
        <v>93.97</v>
      </c>
      <c r="AO95" s="63">
        <f>AP95*(1-'CS8000-P13_Overview'!$B$3)</f>
        <v>151.76155</v>
      </c>
      <c r="AP95" s="63">
        <f>VLOOKUP(LEFT($AP$3,2)&amp;LEFT($A95,6)&amp;MID($A95,7,5),'CS8000-P13_Overview'!$B$56:$X$387,$AN$2,FALSE)</f>
        <v>178.54300000000001</v>
      </c>
      <c r="AQ95" s="59">
        <f>VLOOKUP(LEFT($AQ$3,2)&amp;LEFT($A95,6)&amp;MID($A95,7,5),'CS8000-P13_Overview'!$B$56:$X$387,$AQ$2,FALSE)</f>
        <v>104.30529999999999</v>
      </c>
      <c r="AR95" s="59">
        <f>AS95*(1-'CS8000-P13_Overview'!$B$3)</f>
        <v>177.31900999999996</v>
      </c>
      <c r="AS95" s="44">
        <f>VLOOKUP(LEFT($AS$3,2)&amp;LEFT($A95,6)&amp;MID($A95,7,5),'CS8000-P13_Overview'!$B$56:$X$387,$AQ$2,FALSE)</f>
        <v>208.61059999999998</v>
      </c>
      <c r="AU95" s="203">
        <f t="shared" si="130"/>
        <v>1375.3092000000001</v>
      </c>
      <c r="AV95" s="211">
        <f t="shared" si="131"/>
        <v>1987.321794</v>
      </c>
      <c r="AW95" s="211">
        <f t="shared" si="132"/>
        <v>2338.0256399999998</v>
      </c>
      <c r="AX95" s="212">
        <f t="shared" si="132"/>
        <v>1375.3092000000001</v>
      </c>
      <c r="AY95" s="212">
        <f t="shared" si="132"/>
        <v>1987.321794</v>
      </c>
      <c r="AZ95" s="212">
        <f t="shared" si="132"/>
        <v>2338.0256399999998</v>
      </c>
      <c r="BA95" s="213">
        <f t="shared" si="133"/>
        <v>2108.7035999999998</v>
      </c>
      <c r="BB95" s="213">
        <f t="shared" si="134"/>
        <v>3226.3165080000003</v>
      </c>
      <c r="BC95" s="213">
        <f t="shared" si="135"/>
        <v>3795.6664799999999</v>
      </c>
      <c r="BD95" s="214">
        <f t="shared" si="136"/>
        <v>2535.6887999999999</v>
      </c>
      <c r="BE95" s="214">
        <f t="shared" si="137"/>
        <v>3879.6038640000002</v>
      </c>
      <c r="BF95" s="214">
        <f t="shared" si="138"/>
        <v>4564.2398400000002</v>
      </c>
      <c r="BG95" s="215">
        <f t="shared" si="139"/>
        <v>2618.3735999999999</v>
      </c>
      <c r="BH95" s="215">
        <f t="shared" si="140"/>
        <v>4228.6733640000002</v>
      </c>
      <c r="BI95" s="215">
        <f t="shared" si="141"/>
        <v>4974.9098400000003</v>
      </c>
      <c r="BJ95" s="216">
        <f t="shared" si="142"/>
        <v>2618.3735999999999</v>
      </c>
      <c r="BK95" s="216">
        <f t="shared" si="143"/>
        <v>4228.6733640000002</v>
      </c>
      <c r="BL95" s="216">
        <f t="shared" si="144"/>
        <v>4974.9098400000003</v>
      </c>
      <c r="BM95" s="212">
        <f t="shared" si="145"/>
        <v>2990.4443999999994</v>
      </c>
      <c r="BN95" s="212">
        <f t="shared" si="146"/>
        <v>5083.7554799999998</v>
      </c>
      <c r="BO95" s="202">
        <f t="shared" si="147"/>
        <v>5980.8887999999988</v>
      </c>
      <c r="BQ95" s="274">
        <f>VLOOKUP("HDD"&amp;$A95,'CS8000-P13_Overview'!$B:$X,3,FALSE)</f>
        <v>370.08</v>
      </c>
      <c r="BR95" s="275">
        <f>VLOOKUP("HDD"&amp;$A95,'CS8000-P13_Overview'!$B:$X,4,FALSE)</f>
        <v>444.096</v>
      </c>
      <c r="BS95" s="276">
        <f>VLOOKUP("HDD"&amp;$A95,'CS8000-P13_Overview'!$B:$X,6,FALSE)</f>
        <v>518.11199999999997</v>
      </c>
      <c r="BT95" s="282">
        <f>IF(ISNA(VLOOKUP($A95,Old_List_Price!$A$4:$BO$289,BT$2,FALSE)),"",VLOOKUP($A95,Old_List_Price!$A$4:$BO$289,BT$2,FALSE))</f>
        <v>1526.4</v>
      </c>
      <c r="BU95" s="282">
        <f>IF(ISNA(VLOOKUP($A95,Old_List_Price!$A$4:$BO$289,BU$2,FALSE)),"",VLOOKUP($A95,Old_List_Price!$A$4:$BO$289,BU$2,FALSE))</f>
        <v>2075.6999999999998</v>
      </c>
      <c r="BV95" s="282">
        <f>IF(ISNA(VLOOKUP($A95,Old_List_Price!$A$4:$BO$289,BV$2,FALSE)),"",VLOOKUP($A95,Old_List_Price!$A$4:$BO$289,BV$2,FALSE))</f>
        <v>2442</v>
      </c>
      <c r="BW95" s="283">
        <f t="shared" si="148"/>
        <v>-0.10985951377333907</v>
      </c>
      <c r="BX95" s="283">
        <f t="shared" si="149"/>
        <v>-4.4471009308520743E-2</v>
      </c>
      <c r="BY95" s="285">
        <f>IF(ISNA(VLOOKUP($A95,Old_List_Price!$A$4:$BO$289,BY$2,FALSE)),"",VLOOKUP($A95,Old_List_Price!$A$4:$BO$289,BY$2,FALSE))</f>
        <v>1526.4</v>
      </c>
      <c r="BZ95" s="285">
        <f>IF(ISNA(VLOOKUP($A95,Old_List_Price!$A$4:$BO$289,BZ$2,FALSE)),"",VLOOKUP($A95,Old_List_Price!$A$4:$BO$289,BZ$2,FALSE))</f>
        <v>2205.75</v>
      </c>
      <c r="CA95" s="285">
        <f>IF(ISNA(VLOOKUP($A95,Old_List_Price!$A$4:$BO$289,CA$2,FALSE)),"",VLOOKUP($A95,Old_List_Price!$A$4:$BO$289,CA$2,FALSE))</f>
        <v>2595</v>
      </c>
      <c r="CB95" s="287">
        <f t="shared" si="128"/>
        <v>-0.10985951377333907</v>
      </c>
      <c r="CC95" s="287">
        <f t="shared" si="129"/>
        <v>-0.10991083913006197</v>
      </c>
      <c r="CD95" s="288">
        <f>IF(ISNA(VLOOKUP($A95,Old_List_Price!$A$4:$BO$289,CD$2,FALSE)),"",VLOOKUP($A95,Old_List_Price!$A$4:$BO$289,CD$2,FALSE))</f>
        <v>2352</v>
      </c>
      <c r="CE95" s="288">
        <f>IF(ISNA(VLOOKUP($A95,Old_List_Price!$A$4:$BO$289,CE$2,FALSE)),"",VLOOKUP($A95,Old_List_Price!$A$4:$BO$289,CE$2,FALSE))</f>
        <v>3596.52</v>
      </c>
      <c r="CF95" s="288">
        <f>IF(ISNA(VLOOKUP($A95,Old_List_Price!$A$4:$BO$289,CF$2,FALSE)),"",VLOOKUP($A95,Old_List_Price!$A$4:$BO$289,CF$2,FALSE))</f>
        <v>4231.2000000000007</v>
      </c>
      <c r="CG95" s="289">
        <f t="shared" si="118"/>
        <v>-0.11537723936166287</v>
      </c>
      <c r="CH95" s="289">
        <f t="shared" si="119"/>
        <v>-0.11474493933934914</v>
      </c>
      <c r="CI95" s="291">
        <f>IF(ISNA(VLOOKUP($A95,Old_List_Price!$A$4:$BO$289,CI$2,FALSE)),"",VLOOKUP($A95,Old_List_Price!$A$4:$BO$289,CI$2,FALSE))</f>
        <v>2842.8</v>
      </c>
      <c r="CJ95" s="291">
        <f>IF(ISNA(VLOOKUP($A95,Old_List_Price!$A$4:$BO$289,CJ$2,FALSE)),"",VLOOKUP($A95,Old_List_Price!$A$4:$BO$289,CJ$2,FALSE))</f>
        <v>4590.5099999999993</v>
      </c>
      <c r="CK95" s="291">
        <f>IF(ISNA(VLOOKUP($A95,Old_List_Price!$A$4:$BO$289,CK$2,FALSE)),"",VLOOKUP($A95,Old_List_Price!$A$4:$BO$289,CK$2,FALSE))</f>
        <v>5400.5999999999995</v>
      </c>
      <c r="CL95" s="292">
        <f t="shared" si="120"/>
        <v>-0.12111549335233894</v>
      </c>
      <c r="CM95" s="292">
        <f t="shared" si="121"/>
        <v>-0.18324193936311622</v>
      </c>
      <c r="CN95" s="294">
        <f>IF(ISNA(VLOOKUP($A95,Old_List_Price!$A$4:$BO$289,CN$2,FALSE)),"",VLOOKUP($A95,Old_List_Price!$A$4:$BO$289,CN$2,FALSE))</f>
        <v>2430</v>
      </c>
      <c r="CO95" s="294">
        <f>IF(ISNA(VLOOKUP($A95,Old_List_Price!$A$4:$BO$289,CO$2,FALSE)),"",VLOOKUP($A95,Old_List_Price!$A$4:$BO$289,CO$2,FALSE))</f>
        <v>3923.94</v>
      </c>
      <c r="CP95" s="294">
        <f>IF(ISNA(VLOOKUP($A95,Old_List_Price!$A$4:$BO$289,CP$2,FALSE)),"",VLOOKUP($A95,Old_List_Price!$A$4:$BO$289,CP$2,FALSE))</f>
        <v>4616.4000000000005</v>
      </c>
      <c r="CQ95" s="295">
        <f t="shared" si="122"/>
        <v>7.1942980176702018E-2</v>
      </c>
      <c r="CR95" s="295">
        <f t="shared" si="123"/>
        <v>7.2063585377458758E-2</v>
      </c>
      <c r="CS95" s="297">
        <f>IF(ISNA(VLOOKUP($A95,Old_List_Price!$A$4:$BO$289,CS$2,FALSE)),"",VLOOKUP($A95,Old_List_Price!$A$4:$BO$289,CS$2,FALSE))</f>
        <v>3025.8</v>
      </c>
      <c r="CT95" s="297">
        <f>IF(ISNA(VLOOKUP($A95,Old_List_Price!$A$4:$BO$289,CT$2,FALSE)),"",VLOOKUP($A95,Old_List_Price!$A$4:$BO$289,CT$2,FALSE))</f>
        <v>5399.8799999999992</v>
      </c>
      <c r="CU95" s="297">
        <f>IF(ISNA(VLOOKUP($A95,Old_List_Price!$A$4:$BO$289,CU$2,FALSE)),"",VLOOKUP($A95,Old_List_Price!$A$4:$BO$289,CU$2,FALSE))</f>
        <v>6352.7999999999993</v>
      </c>
      <c r="CV95" s="298">
        <f t="shared" si="124"/>
        <v>-0.15560285209108443</v>
      </c>
      <c r="CW95" s="298">
        <f t="shared" si="125"/>
        <v>-0.2769678656126156</v>
      </c>
      <c r="CX95" s="285">
        <f>IF(ISNA(VLOOKUP($A95,Old_List_Price!$A$4:$BO$289,CX$2,FALSE)),"",VLOOKUP($A95,Old_List_Price!$A$4:$BO$289,CX$2,FALSE))</f>
        <v>3243.6</v>
      </c>
      <c r="CY95" s="285">
        <f>IF(ISNA(VLOOKUP($A95,Old_List_Price!$A$4:$BO$289,CY$2,FALSE)),"",VLOOKUP($A95,Old_List_Price!$A$4:$BO$289,CY$2,FALSE))</f>
        <v>6066.96</v>
      </c>
      <c r="CZ95" s="285">
        <f>IF(ISNA(VLOOKUP($A95,Old_List_Price!$A$4:$BO$289,CZ$2,FALSE)),"",VLOOKUP($A95,Old_List_Price!$A$4:$BO$289,CZ$2,FALSE))</f>
        <v>7137.6</v>
      </c>
      <c r="DA95" s="287">
        <f t="shared" si="126"/>
        <v>-8.4654842604664562E-2</v>
      </c>
      <c r="DB95" s="333">
        <f t="shared" si="127"/>
        <v>-0.19340122157094808</v>
      </c>
    </row>
    <row r="96" spans="1:106">
      <c r="A96" s="192" t="s">
        <v>360</v>
      </c>
      <c r="B96" s="37" t="s">
        <v>361</v>
      </c>
      <c r="C96" s="57">
        <f>VLOOKUP(LEFT($C$3,2)&amp;LEFT($A96,6)&amp;MID($A96,7,5),'CS8000-P13_Overview'!$B$52:$X$417,3,FALSE)</f>
        <v>27.584299999999999</v>
      </c>
      <c r="D96" s="58">
        <f>E96*(1-'CS8000-P13_Overview'!$B$3)</f>
        <v>39.859313499999999</v>
      </c>
      <c r="E96" s="58">
        <f>VLOOKUP(LEFT($E$3,2)&amp;LEFT($A96,6)&amp;MID($A96,7,5),'CS8000-P13_Overview'!$B$52:$X$417,3,FALSE)</f>
        <v>46.89331</v>
      </c>
      <c r="F96" s="59">
        <f>VLOOKUP(LEFT($F$3,2)&amp;LEFT($A96,6)&amp;MID($A96,7,5),'CS8000-P13_Overview'!$B$52:$X$417,3,FALSE)</f>
        <v>27.584299999999999</v>
      </c>
      <c r="G96" s="59">
        <f>H96*(1-'CS8000-P13_Overview'!$B$3)</f>
        <v>39.859313499999999</v>
      </c>
      <c r="H96" s="59">
        <f>VLOOKUP(LEFT($H$3,2)&amp;LEFT($A96,6)&amp;MID($A96,7,5),'CS8000-P13_Overview'!$B$52:$X$417,3,FALSE)</f>
        <v>46.89331</v>
      </c>
      <c r="I96" s="60">
        <f>VLOOKUP(LEFT($I$3,2)&amp;LEFT($A96,6)&amp;MID($A96,7,5),'CS8000-P13_Overview'!$B$56:$X$387,$I$2,FALSE)</f>
        <v>47.956400000000002</v>
      </c>
      <c r="J96" s="60">
        <f>K96*(1-'CS8000-P13_Overview'!$B$3)</f>
        <v>73.373292000000006</v>
      </c>
      <c r="K96" s="60">
        <f>VLOOKUP(LEFT($K$3,2)&amp;LEFT($A96,6)&amp;MID($A96,7,5),'CS8000-P13_Overview'!$B$56:$X$387,$I$2,FALSE)</f>
        <v>86.321520000000007</v>
      </c>
      <c r="L96" s="61">
        <f>VLOOKUP(LEFT($L$3,2)&amp;LEFT($A96,6)&amp;MID($A96,7,5),'CS8000-P13_Overview'!$B$56:$X$387,$L$2,FALSE)</f>
        <v>59.817099999999996</v>
      </c>
      <c r="M96" s="61">
        <f>N96*(1-'CS8000-P13_Overview'!$B$3)</f>
        <v>91.520162999999997</v>
      </c>
      <c r="N96" s="61">
        <f>VLOOKUP(LEFT($N$3,2)&amp;LEFT($A96,6)&amp;MID($A96,7,5),'CS8000-P13_Overview'!$B$56:$X$387,$L$2,FALSE)</f>
        <v>107.67077999999999</v>
      </c>
      <c r="O96" s="62">
        <f>VLOOKUP(LEFT($O$3,2)&amp;LEFT($A96,6)&amp;MID($A96,7,5),'CS8000-P13_Overview'!$B$56:$X$387,$O$2,FALSE)</f>
        <v>62.113900000000001</v>
      </c>
      <c r="P96" s="62">
        <f>Q96*(1-'CS8000-P13_Overview'!$B$3)</f>
        <v>100.31394850000001</v>
      </c>
      <c r="Q96" s="62">
        <f>VLOOKUP(LEFT($Q$3,2)&amp;LEFT($A96,6)&amp;MID($A96,7,5),'CS8000-P13_Overview'!$B$56:$X$387,$O$2,FALSE)</f>
        <v>118.01641000000001</v>
      </c>
      <c r="R96" s="63">
        <f>VLOOKUP(LEFT($R$3,2)&amp;LEFT($A96,6)&amp;MID($A96,7,5),'CS8000-P13_Overview'!$B$56:$X$387,$R$2,FALSE)</f>
        <v>62.113900000000001</v>
      </c>
      <c r="S96" s="63">
        <f>T96*(1-'CS8000-P13_Overview'!$B$3)</f>
        <v>100.31394850000001</v>
      </c>
      <c r="T96" s="63">
        <f>VLOOKUP(LEFT($T$3,2)&amp;LEFT($A96,6)&amp;MID($A96,7,5),'CS8000-P13_Overview'!$B$56:$X$387,$R$2,FALSE)</f>
        <v>118.01641000000001</v>
      </c>
      <c r="U96" s="59">
        <f>VLOOKUP(LEFT($U$3,2)&amp;LEFT($A96,6)&amp;MID($A96,7,5),'CS8000-P13_Overview'!$B$56:$X$387,$U$2,FALSE)</f>
        <v>72.44919999999999</v>
      </c>
      <c r="V96" s="59">
        <f>W96*(1-'CS8000-P13_Overview'!$B$3)</f>
        <v>123.16363999999999</v>
      </c>
      <c r="W96" s="44">
        <f>VLOOKUP(LEFT($W$3,2)&amp;LEFT($A96,6)&amp;MID($A96,7,5),'CS8000-P13_Overview'!$B$56:$X$387,$U$2,FALSE)</f>
        <v>144.89839999999998</v>
      </c>
      <c r="X96" s="33" t="s">
        <v>856</v>
      </c>
      <c r="Y96" s="57">
        <f>VLOOKUP(LEFT($Y$3,2)&amp;LEFT($A96,6)&amp;MID($A96,7,5),'CS8000-P13_Overview'!$B$56:$X$387,$Y$2,FALSE)</f>
        <v>59.4405</v>
      </c>
      <c r="Z96" s="58">
        <f>AA96*(1-'CS8000-P13_Overview'!$B$3)</f>
        <v>85.891522499999994</v>
      </c>
      <c r="AA96" s="58">
        <f>VLOOKUP(LEFT($AA$3,2)&amp;LEFT($A96,6)&amp;MID($A96,7,5),'CS8000-P13_Overview'!$B$56:$X$387,$Y$2,FALSE)</f>
        <v>101.04884999999999</v>
      </c>
      <c r="AB96" s="59">
        <f>VLOOKUP(LEFT($AB$3,2)&amp;LEFT($A96,6)&amp;MID($A96,7,5),'CS8000-P13_Overview'!$B$56:$X$387,$AB$2,FALSE)</f>
        <v>59.4405</v>
      </c>
      <c r="AC96" s="59">
        <f>AD96*(1-'CS8000-P13_Overview'!$B$3)</f>
        <v>85.891522499999994</v>
      </c>
      <c r="AD96" s="59">
        <f>VLOOKUP(LEFT($AD$3,2)&amp;LEFT($A96,6)&amp;MID($A96,7,5),'CS8000-P13_Overview'!$B$56:$X$387,$AB$2,FALSE)</f>
        <v>101.04884999999999</v>
      </c>
      <c r="AE96" s="60">
        <f>VLOOKUP(LEFT($AE$3,2)&amp;LEFT($A96,6)&amp;MID($A96,7,5),'CS8000-P13_Overview'!$B$56:$X$387,$AE$2,FALSE)</f>
        <v>79.8125</v>
      </c>
      <c r="AF96" s="60">
        <f>AG96*(1-'CS8000-P13_Overview'!$B$3)</f>
        <v>122.113125</v>
      </c>
      <c r="AG96" s="60">
        <f>VLOOKUP(LEFT($AG$3,2)&amp;LEFT($A96,6)&amp;MID($A96,7,5),'CS8000-P13_Overview'!$B$56:$X$387,$AE$2,FALSE)</f>
        <v>143.66249999999999</v>
      </c>
      <c r="AH96" s="61">
        <f>VLOOKUP(LEFT($AH$3,2)&amp;LEFT($A96,6)&amp;MID($A96,7,5),'CS8000-P13_Overview'!$B$56:$X$387,$AH$2,FALSE)</f>
        <v>91.673200000000008</v>
      </c>
      <c r="AI96" s="61">
        <f>AJ96*(1-'CS8000-P13_Overview'!$B$3)</f>
        <v>140.25999600000003</v>
      </c>
      <c r="AJ96" s="61">
        <f>VLOOKUP(LEFT($AJ$3,2)&amp;LEFT($A96,6)&amp;MID($A96,7,5),'CS8000-P13_Overview'!$B$56:$X$387,$AH$2,FALSE)</f>
        <v>165.01176000000004</v>
      </c>
      <c r="AK96" s="62">
        <f>VLOOKUP(LEFT($AK$3,2)&amp;LEFT($A96,6)&amp;MID($A96,7,5),'CS8000-P13_Overview'!$B$56:$X$387,$AK$2,FALSE)</f>
        <v>93.97</v>
      </c>
      <c r="AL96" s="62">
        <f>AM96*(1-'CS8000-P13_Overview'!$B$3)</f>
        <v>151.76155</v>
      </c>
      <c r="AM96" s="62">
        <f>VLOOKUP(LEFT($AM$3,2)&amp;LEFT($A96,6)&amp;MID($A96,7,5),'CS8000-P13_Overview'!$B$56:$X$387,$AK$2,FALSE)</f>
        <v>178.54300000000001</v>
      </c>
      <c r="AN96" s="63">
        <f>VLOOKUP(LEFT($AN$3,2)&amp;LEFT($A96,6)&amp;MID($A96,7,5),'CS8000-P13_Overview'!$B$56:$X$387,$AN$2,FALSE)</f>
        <v>93.97</v>
      </c>
      <c r="AO96" s="63">
        <f>AP96*(1-'CS8000-P13_Overview'!$B$3)</f>
        <v>151.76155</v>
      </c>
      <c r="AP96" s="63">
        <f>VLOOKUP(LEFT($AP$3,2)&amp;LEFT($A96,6)&amp;MID($A96,7,5),'CS8000-P13_Overview'!$B$56:$X$387,$AN$2,FALSE)</f>
        <v>178.54300000000001</v>
      </c>
      <c r="AQ96" s="59">
        <f>VLOOKUP(LEFT($AQ$3,2)&amp;LEFT($A96,6)&amp;MID($A96,7,5),'CS8000-P13_Overview'!$B$56:$X$387,$AQ$2,FALSE)</f>
        <v>104.30529999999999</v>
      </c>
      <c r="AR96" s="59">
        <f>AS96*(1-'CS8000-P13_Overview'!$B$3)</f>
        <v>177.31900999999996</v>
      </c>
      <c r="AS96" s="44">
        <f>VLOOKUP(LEFT($AS$3,2)&amp;LEFT($A96,6)&amp;MID($A96,7,5),'CS8000-P13_Overview'!$B$56:$X$387,$AQ$2,FALSE)</f>
        <v>208.61059999999998</v>
      </c>
      <c r="AU96" s="203">
        <f t="shared" si="130"/>
        <v>1375.3092000000001</v>
      </c>
      <c r="AV96" s="211">
        <f t="shared" si="131"/>
        <v>1987.321794</v>
      </c>
      <c r="AW96" s="211">
        <f t="shared" si="132"/>
        <v>2338.0256399999998</v>
      </c>
      <c r="AX96" s="212">
        <f t="shared" si="132"/>
        <v>1375.3092000000001</v>
      </c>
      <c r="AY96" s="212">
        <f t="shared" si="132"/>
        <v>1987.321794</v>
      </c>
      <c r="AZ96" s="212">
        <f t="shared" si="132"/>
        <v>2338.0256399999998</v>
      </c>
      <c r="BA96" s="213">
        <f t="shared" si="133"/>
        <v>2108.7035999999998</v>
      </c>
      <c r="BB96" s="213">
        <f t="shared" si="134"/>
        <v>3226.3165080000003</v>
      </c>
      <c r="BC96" s="213">
        <f t="shared" si="135"/>
        <v>3795.6664799999999</v>
      </c>
      <c r="BD96" s="214">
        <f t="shared" si="136"/>
        <v>2535.6887999999999</v>
      </c>
      <c r="BE96" s="214">
        <f t="shared" si="137"/>
        <v>3879.6038640000002</v>
      </c>
      <c r="BF96" s="214">
        <f t="shared" si="138"/>
        <v>4564.2398400000002</v>
      </c>
      <c r="BG96" s="215">
        <f t="shared" si="139"/>
        <v>2618.3735999999999</v>
      </c>
      <c r="BH96" s="215">
        <f t="shared" si="140"/>
        <v>4228.6733640000002</v>
      </c>
      <c r="BI96" s="215">
        <f t="shared" si="141"/>
        <v>4974.9098400000003</v>
      </c>
      <c r="BJ96" s="216">
        <f t="shared" si="142"/>
        <v>2618.3735999999999</v>
      </c>
      <c r="BK96" s="216">
        <f t="shared" si="143"/>
        <v>4228.6733640000002</v>
      </c>
      <c r="BL96" s="216">
        <f t="shared" si="144"/>
        <v>4974.9098400000003</v>
      </c>
      <c r="BM96" s="212">
        <f t="shared" si="145"/>
        <v>2990.4443999999994</v>
      </c>
      <c r="BN96" s="212">
        <f t="shared" si="146"/>
        <v>5083.7554799999998</v>
      </c>
      <c r="BO96" s="202">
        <f t="shared" si="147"/>
        <v>5980.8887999999988</v>
      </c>
      <c r="BQ96" s="274">
        <f>VLOOKUP("HDD"&amp;$A96,'CS8000-P13_Overview'!$B:$X,3,FALSE)</f>
        <v>370.08</v>
      </c>
      <c r="BR96" s="275">
        <f>VLOOKUP("HDD"&amp;$A96,'CS8000-P13_Overview'!$B:$X,4,FALSE)</f>
        <v>444.096</v>
      </c>
      <c r="BS96" s="276">
        <f>VLOOKUP("HDD"&amp;$A96,'CS8000-P13_Overview'!$B:$X,6,FALSE)</f>
        <v>518.11199999999997</v>
      </c>
      <c r="BT96" s="282">
        <f>IF(ISNA(VLOOKUP($A96,Old_List_Price!$A$4:$BO$289,BT$2,FALSE)),"",VLOOKUP($A96,Old_List_Price!$A$4:$BO$289,BT$2,FALSE))</f>
        <v>1526.4</v>
      </c>
      <c r="BU96" s="282">
        <f>IF(ISNA(VLOOKUP($A96,Old_List_Price!$A$4:$BO$289,BU$2,FALSE)),"",VLOOKUP($A96,Old_List_Price!$A$4:$BO$289,BU$2,FALSE))</f>
        <v>2075.64</v>
      </c>
      <c r="BV96" s="282">
        <f>IF(ISNA(VLOOKUP($A96,Old_List_Price!$A$4:$BO$289,BV$2,FALSE)),"",VLOOKUP($A96,Old_List_Price!$A$4:$BO$289,BV$2,FALSE))</f>
        <v>2442</v>
      </c>
      <c r="BW96" s="283">
        <f t="shared" si="148"/>
        <v>-0.10985951377333907</v>
      </c>
      <c r="BX96" s="283">
        <f t="shared" si="149"/>
        <v>-4.4471009308520743E-2</v>
      </c>
      <c r="BY96" s="285">
        <f>IF(ISNA(VLOOKUP($A96,Old_List_Price!$A$4:$BO$289,BY$2,FALSE)),"",VLOOKUP($A96,Old_List_Price!$A$4:$BO$289,BY$2,FALSE))</f>
        <v>2352</v>
      </c>
      <c r="BZ96" s="285">
        <f>IF(ISNA(VLOOKUP($A96,Old_List_Price!$A$4:$BO$289,BZ$2,FALSE)),"",VLOOKUP($A96,Old_List_Price!$A$4:$BO$289,BZ$2,FALSE))</f>
        <v>3596.64</v>
      </c>
      <c r="CA96" s="285">
        <f>IF(ISNA(VLOOKUP($A96,Old_List_Price!$A$4:$BO$289,CA$2,FALSE)),"",VLOOKUP($A96,Old_List_Price!$A$4:$BO$289,CA$2,FALSE))</f>
        <v>4231.2000000000007</v>
      </c>
      <c r="CB96" s="287">
        <f t="shared" si="128"/>
        <v>-0.71016088600294369</v>
      </c>
      <c r="CC96" s="287">
        <f t="shared" si="129"/>
        <v>-0.80973207804513259</v>
      </c>
      <c r="CD96" s="288">
        <f>IF(ISNA(VLOOKUP($A96,Old_List_Price!$A$4:$BO$289,CD$2,FALSE)),"",VLOOKUP($A96,Old_List_Price!$A$4:$BO$289,CD$2,FALSE))</f>
        <v>2430</v>
      </c>
      <c r="CE96" s="288">
        <f>IF(ISNA(VLOOKUP($A96,Old_List_Price!$A$4:$BO$289,CE$2,FALSE)),"",VLOOKUP($A96,Old_List_Price!$A$4:$BO$289,CE$2,FALSE))</f>
        <v>3924</v>
      </c>
      <c r="CF96" s="288">
        <f>IF(ISNA(VLOOKUP($A96,Old_List_Price!$A$4:$BO$289,CF$2,FALSE)),"",VLOOKUP($A96,Old_List_Price!$A$4:$BO$289,CF$2,FALSE))</f>
        <v>4616.4000000000005</v>
      </c>
      <c r="CG96" s="289">
        <f t="shared" si="118"/>
        <v>-0.15236679066702413</v>
      </c>
      <c r="CH96" s="289">
        <f t="shared" si="119"/>
        <v>-0.21622909292072487</v>
      </c>
      <c r="CI96" s="291">
        <f>IF(ISNA(VLOOKUP($A96,Old_List_Price!$A$4:$BO$289,CI$2,FALSE)),"",VLOOKUP($A96,Old_List_Price!$A$4:$BO$289,CI$2,FALSE))</f>
        <v>1526.4</v>
      </c>
      <c r="CJ96" s="291">
        <f>IF(ISNA(VLOOKUP($A96,Old_List_Price!$A$4:$BO$289,CJ$2,FALSE)),"",VLOOKUP($A96,Old_List_Price!$A$4:$BO$289,CJ$2,FALSE))</f>
        <v>2205.84</v>
      </c>
      <c r="CK96" s="291">
        <f>IF(ISNA(VLOOKUP($A96,Old_List_Price!$A$4:$BO$289,CK$2,FALSE)),"",VLOOKUP($A96,Old_List_Price!$A$4:$BO$289,CK$2,FALSE))</f>
        <v>2595</v>
      </c>
      <c r="CL96" s="292">
        <f t="shared" si="120"/>
        <v>0.39803338643133174</v>
      </c>
      <c r="CM96" s="292">
        <f t="shared" si="121"/>
        <v>0.43144968472997686</v>
      </c>
      <c r="CN96" s="294">
        <f>IF(ISNA(VLOOKUP($A96,Old_List_Price!$A$4:$BO$289,CN$2,FALSE)),"",VLOOKUP($A96,Old_List_Price!$A$4:$BO$289,CN$2,FALSE))</f>
        <v>2842.8</v>
      </c>
      <c r="CO96" s="294">
        <f>IF(ISNA(VLOOKUP($A96,Old_List_Price!$A$4:$BO$289,CO$2,FALSE)),"",VLOOKUP($A96,Old_List_Price!$A$4:$BO$289,CO$2,FALSE))</f>
        <v>4590.5999999999995</v>
      </c>
      <c r="CP96" s="294">
        <f>IF(ISNA(VLOOKUP($A96,Old_List_Price!$A$4:$BO$289,CP$2,FALSE)),"",VLOOKUP($A96,Old_List_Price!$A$4:$BO$289,CP$2,FALSE))</f>
        <v>5400.5999999999995</v>
      </c>
      <c r="CQ96" s="295">
        <f t="shared" si="122"/>
        <v>-8.5712138252539774E-2</v>
      </c>
      <c r="CR96" s="295">
        <f t="shared" si="123"/>
        <v>-8.5567412011631386E-2</v>
      </c>
      <c r="CS96" s="297">
        <f>IF(ISNA(VLOOKUP($A96,Old_List_Price!$A$4:$BO$289,CS$2,FALSE)),"",VLOOKUP($A96,Old_List_Price!$A$4:$BO$289,CS$2,FALSE))</f>
        <v>3025.8</v>
      </c>
      <c r="CT96" s="297">
        <f>IF(ISNA(VLOOKUP($A96,Old_List_Price!$A$4:$BO$289,CT$2,FALSE)),"",VLOOKUP($A96,Old_List_Price!$A$4:$BO$289,CT$2,FALSE))</f>
        <v>5400</v>
      </c>
      <c r="CU96" s="297">
        <f>IF(ISNA(VLOOKUP($A96,Old_List_Price!$A$4:$BO$289,CU$2,FALSE)),"",VLOOKUP($A96,Old_List_Price!$A$4:$BO$289,CU$2,FALSE))</f>
        <v>6352.7999999999993</v>
      </c>
      <c r="CV96" s="298">
        <f t="shared" si="124"/>
        <v>-0.15560285209108443</v>
      </c>
      <c r="CW96" s="298">
        <f t="shared" si="125"/>
        <v>-0.2769678656126156</v>
      </c>
      <c r="CX96" s="285">
        <f>IF(ISNA(VLOOKUP($A96,Old_List_Price!$A$4:$BO$289,CX$2,FALSE)),"",VLOOKUP($A96,Old_List_Price!$A$4:$BO$289,CX$2,FALSE))</f>
        <v>3243.6</v>
      </c>
      <c r="CY96" s="285">
        <f>IF(ISNA(VLOOKUP($A96,Old_List_Price!$A$4:$BO$289,CY$2,FALSE)),"",VLOOKUP($A96,Old_List_Price!$A$4:$BO$289,CY$2,FALSE))</f>
        <v>6067.08</v>
      </c>
      <c r="CZ96" s="285">
        <f>IF(ISNA(VLOOKUP($A96,Old_List_Price!$A$4:$BO$289,CZ$2,FALSE)),"",VLOOKUP($A96,Old_List_Price!$A$4:$BO$289,CZ$2,FALSE))</f>
        <v>7137.6</v>
      </c>
      <c r="DA96" s="287">
        <f t="shared" si="126"/>
        <v>-8.4654842604664562E-2</v>
      </c>
      <c r="DB96" s="333">
        <f t="shared" si="127"/>
        <v>-0.19340122157094808</v>
      </c>
    </row>
    <row r="97" spans="1:106">
      <c r="A97" s="37" t="s">
        <v>362</v>
      </c>
      <c r="B97" s="37" t="s">
        <v>363</v>
      </c>
      <c r="C97" s="57">
        <f>VLOOKUP(LEFT($C$3,2)&amp;LEFT($A97,6)&amp;MID($A97,7,5),'CS8000-P13_Overview'!$B$52:$X$417,3,FALSE)</f>
        <v>27.584299999999999</v>
      </c>
      <c r="D97" s="58">
        <f>E97*(1-'CS8000-P13_Overview'!$B$3)</f>
        <v>39.859313499999999</v>
      </c>
      <c r="E97" s="58">
        <f>VLOOKUP(LEFT($E$3,2)&amp;LEFT($A97,6)&amp;MID($A97,7,5),'CS8000-P13_Overview'!$B$52:$X$417,3,FALSE)</f>
        <v>46.89331</v>
      </c>
      <c r="F97" s="59">
        <f>VLOOKUP(LEFT($F$3,2)&amp;LEFT($A97,6)&amp;MID($A97,7,5),'CS8000-P13_Overview'!$B$52:$X$417,3,FALSE)</f>
        <v>27.584299999999999</v>
      </c>
      <c r="G97" s="59">
        <f>H97*(1-'CS8000-P13_Overview'!$B$3)</f>
        <v>39.859313499999999</v>
      </c>
      <c r="H97" s="59">
        <f>VLOOKUP(LEFT($H$3,2)&amp;LEFT($A97,6)&amp;MID($A97,7,5),'CS8000-P13_Overview'!$B$52:$X$417,3,FALSE)</f>
        <v>46.89331</v>
      </c>
      <c r="I97" s="60">
        <f>VLOOKUP(LEFT($I$3,2)&amp;LEFT($A97,6)&amp;MID($A97,7,5),'CS8000-P13_Overview'!$B$56:$X$387,$I$2,FALSE)</f>
        <v>47.956400000000002</v>
      </c>
      <c r="J97" s="60">
        <f>K97*(1-'CS8000-P13_Overview'!$B$3)</f>
        <v>73.373292000000006</v>
      </c>
      <c r="K97" s="60">
        <f>VLOOKUP(LEFT($K$3,2)&amp;LEFT($A97,6)&amp;MID($A97,7,5),'CS8000-P13_Overview'!$B$56:$X$387,$I$2,FALSE)</f>
        <v>86.321520000000007</v>
      </c>
      <c r="L97" s="61">
        <f>VLOOKUP(LEFT($L$3,2)&amp;LEFT($A97,6)&amp;MID($A97,7,5),'CS8000-P13_Overview'!$B$56:$X$387,$L$2,FALSE)</f>
        <v>59.817099999999996</v>
      </c>
      <c r="M97" s="61">
        <f>N97*(1-'CS8000-P13_Overview'!$B$3)</f>
        <v>91.520162999999997</v>
      </c>
      <c r="N97" s="61">
        <f>VLOOKUP(LEFT($N$3,2)&amp;LEFT($A97,6)&amp;MID($A97,7,5),'CS8000-P13_Overview'!$B$56:$X$387,$L$2,FALSE)</f>
        <v>107.67077999999999</v>
      </c>
      <c r="O97" s="62">
        <f>VLOOKUP(LEFT($O$3,2)&amp;LEFT($A97,6)&amp;MID($A97,7,5),'CS8000-P13_Overview'!$B$56:$X$387,$O$2,FALSE)</f>
        <v>62.113900000000001</v>
      </c>
      <c r="P97" s="62">
        <f>Q97*(1-'CS8000-P13_Overview'!$B$3)</f>
        <v>100.31394850000001</v>
      </c>
      <c r="Q97" s="62">
        <f>VLOOKUP(LEFT($Q$3,2)&amp;LEFT($A97,6)&amp;MID($A97,7,5),'CS8000-P13_Overview'!$B$56:$X$387,$O$2,FALSE)</f>
        <v>118.01641000000001</v>
      </c>
      <c r="R97" s="63">
        <f>VLOOKUP(LEFT($R$3,2)&amp;LEFT($A97,6)&amp;MID($A97,7,5),'CS8000-P13_Overview'!$B$56:$X$387,$R$2,FALSE)</f>
        <v>62.113900000000001</v>
      </c>
      <c r="S97" s="63">
        <f>T97*(1-'CS8000-P13_Overview'!$B$3)</f>
        <v>100.31394850000001</v>
      </c>
      <c r="T97" s="63">
        <f>VLOOKUP(LEFT($T$3,2)&amp;LEFT($A97,6)&amp;MID($A97,7,5),'CS8000-P13_Overview'!$B$56:$X$387,$R$2,FALSE)</f>
        <v>118.01641000000001</v>
      </c>
      <c r="U97" s="59">
        <f>VLOOKUP(LEFT($U$3,2)&amp;LEFT($A97,6)&amp;MID($A97,7,5),'CS8000-P13_Overview'!$B$56:$X$387,$U$2,FALSE)</f>
        <v>72.44919999999999</v>
      </c>
      <c r="V97" s="59">
        <f>W97*(1-'CS8000-P13_Overview'!$B$3)</f>
        <v>123.16363999999999</v>
      </c>
      <c r="W97" s="44">
        <f>VLOOKUP(LEFT($W$3,2)&amp;LEFT($A97,6)&amp;MID($A97,7,5),'CS8000-P13_Overview'!$B$56:$X$387,$U$2,FALSE)</f>
        <v>144.89839999999998</v>
      </c>
      <c r="X97" s="33" t="s">
        <v>856</v>
      </c>
      <c r="Y97" s="57">
        <f>VLOOKUP(LEFT($Y$3,2)&amp;LEFT($A97,6)&amp;MID($A97,7,5),'CS8000-P13_Overview'!$B$56:$X$387,$Y$2,FALSE)</f>
        <v>59.4405</v>
      </c>
      <c r="Z97" s="58">
        <f>AA97*(1-'CS8000-P13_Overview'!$B$3)</f>
        <v>85.891522499999994</v>
      </c>
      <c r="AA97" s="58">
        <f>VLOOKUP(LEFT($AA$3,2)&amp;LEFT($A97,6)&amp;MID($A97,7,5),'CS8000-P13_Overview'!$B$56:$X$387,$Y$2,FALSE)</f>
        <v>101.04884999999999</v>
      </c>
      <c r="AB97" s="59">
        <f>VLOOKUP(LEFT($AB$3,2)&amp;LEFT($A97,6)&amp;MID($A97,7,5),'CS8000-P13_Overview'!$B$56:$X$387,$AB$2,FALSE)</f>
        <v>59.4405</v>
      </c>
      <c r="AC97" s="59">
        <f>AD97*(1-'CS8000-P13_Overview'!$B$3)</f>
        <v>85.891522499999994</v>
      </c>
      <c r="AD97" s="59">
        <f>VLOOKUP(LEFT($AD$3,2)&amp;LEFT($A97,6)&amp;MID($A97,7,5),'CS8000-P13_Overview'!$B$56:$X$387,$AB$2,FALSE)</f>
        <v>101.04884999999999</v>
      </c>
      <c r="AE97" s="60">
        <f>VLOOKUP(LEFT($AE$3,2)&amp;LEFT($A97,6)&amp;MID($A97,7,5),'CS8000-P13_Overview'!$B$56:$X$387,$AE$2,FALSE)</f>
        <v>79.8125</v>
      </c>
      <c r="AF97" s="60">
        <f>AG97*(1-'CS8000-P13_Overview'!$B$3)</f>
        <v>122.113125</v>
      </c>
      <c r="AG97" s="60">
        <f>VLOOKUP(LEFT($AG$3,2)&amp;LEFT($A97,6)&amp;MID($A97,7,5),'CS8000-P13_Overview'!$B$56:$X$387,$AE$2,FALSE)</f>
        <v>143.66249999999999</v>
      </c>
      <c r="AH97" s="61">
        <f>VLOOKUP(LEFT($AH$3,2)&amp;LEFT($A97,6)&amp;MID($A97,7,5),'CS8000-P13_Overview'!$B$56:$X$387,$AH$2,FALSE)</f>
        <v>91.673200000000008</v>
      </c>
      <c r="AI97" s="61">
        <f>AJ97*(1-'CS8000-P13_Overview'!$B$3)</f>
        <v>140.25999600000003</v>
      </c>
      <c r="AJ97" s="61">
        <f>VLOOKUP(LEFT($AJ$3,2)&amp;LEFT($A97,6)&amp;MID($A97,7,5),'CS8000-P13_Overview'!$B$56:$X$387,$AH$2,FALSE)</f>
        <v>165.01176000000004</v>
      </c>
      <c r="AK97" s="62">
        <f>VLOOKUP(LEFT($AK$3,2)&amp;LEFT($A97,6)&amp;MID($A97,7,5),'CS8000-P13_Overview'!$B$56:$X$387,$AK$2,FALSE)</f>
        <v>93.97</v>
      </c>
      <c r="AL97" s="62">
        <f>AM97*(1-'CS8000-P13_Overview'!$B$3)</f>
        <v>151.76155</v>
      </c>
      <c r="AM97" s="62">
        <f>VLOOKUP(LEFT($AM$3,2)&amp;LEFT($A97,6)&amp;MID($A97,7,5),'CS8000-P13_Overview'!$B$56:$X$387,$AK$2,FALSE)</f>
        <v>178.54300000000001</v>
      </c>
      <c r="AN97" s="63">
        <f>VLOOKUP(LEFT($AN$3,2)&amp;LEFT($A97,6)&amp;MID($A97,7,5),'CS8000-P13_Overview'!$B$56:$X$387,$AN$2,FALSE)</f>
        <v>93.97</v>
      </c>
      <c r="AO97" s="63">
        <f>AP97*(1-'CS8000-P13_Overview'!$B$3)</f>
        <v>151.76155</v>
      </c>
      <c r="AP97" s="63">
        <f>VLOOKUP(LEFT($AP$3,2)&amp;LEFT($A97,6)&amp;MID($A97,7,5),'CS8000-P13_Overview'!$B$56:$X$387,$AN$2,FALSE)</f>
        <v>178.54300000000001</v>
      </c>
      <c r="AQ97" s="59">
        <f>VLOOKUP(LEFT($AQ$3,2)&amp;LEFT($A97,6)&amp;MID($A97,7,5),'CS8000-P13_Overview'!$B$56:$X$387,$AQ$2,FALSE)</f>
        <v>104.30529999999999</v>
      </c>
      <c r="AR97" s="59">
        <f>AS97*(1-'CS8000-P13_Overview'!$B$3)</f>
        <v>177.31900999999996</v>
      </c>
      <c r="AS97" s="44">
        <f>VLOOKUP(LEFT($AS$3,2)&amp;LEFT($A97,6)&amp;MID($A97,7,5),'CS8000-P13_Overview'!$B$56:$X$387,$AQ$2,FALSE)</f>
        <v>208.61059999999998</v>
      </c>
      <c r="AU97" s="203">
        <f t="shared" si="130"/>
        <v>1375.3092000000001</v>
      </c>
      <c r="AV97" s="211">
        <f t="shared" si="131"/>
        <v>1987.321794</v>
      </c>
      <c r="AW97" s="211">
        <f t="shared" si="132"/>
        <v>2338.0256399999998</v>
      </c>
      <c r="AX97" s="212">
        <f t="shared" si="132"/>
        <v>1375.3092000000001</v>
      </c>
      <c r="AY97" s="212">
        <f t="shared" si="132"/>
        <v>1987.321794</v>
      </c>
      <c r="AZ97" s="212">
        <f t="shared" si="132"/>
        <v>2338.0256399999998</v>
      </c>
      <c r="BA97" s="213">
        <f t="shared" si="133"/>
        <v>2108.7035999999998</v>
      </c>
      <c r="BB97" s="213">
        <f t="shared" si="134"/>
        <v>3226.3165080000003</v>
      </c>
      <c r="BC97" s="213">
        <f t="shared" si="135"/>
        <v>3795.6664799999999</v>
      </c>
      <c r="BD97" s="214">
        <f t="shared" si="136"/>
        <v>2535.6887999999999</v>
      </c>
      <c r="BE97" s="214">
        <f t="shared" si="137"/>
        <v>3879.6038640000002</v>
      </c>
      <c r="BF97" s="214">
        <f t="shared" si="138"/>
        <v>4564.2398400000002</v>
      </c>
      <c r="BG97" s="215">
        <f t="shared" si="139"/>
        <v>2618.3735999999999</v>
      </c>
      <c r="BH97" s="215">
        <f t="shared" si="140"/>
        <v>4228.6733640000002</v>
      </c>
      <c r="BI97" s="215">
        <f t="shared" si="141"/>
        <v>4974.9098400000003</v>
      </c>
      <c r="BJ97" s="216">
        <f t="shared" si="142"/>
        <v>2618.3735999999999</v>
      </c>
      <c r="BK97" s="216">
        <f t="shared" si="143"/>
        <v>4228.6733640000002</v>
      </c>
      <c r="BL97" s="216">
        <f t="shared" si="144"/>
        <v>4974.9098400000003</v>
      </c>
      <c r="BM97" s="212">
        <f t="shared" si="145"/>
        <v>2990.4443999999994</v>
      </c>
      <c r="BN97" s="212">
        <f t="shared" si="146"/>
        <v>5083.7554799999998</v>
      </c>
      <c r="BO97" s="202">
        <f t="shared" si="147"/>
        <v>5980.8887999999988</v>
      </c>
      <c r="BQ97" s="274">
        <f>VLOOKUP("HDD"&amp;$A97,'CS8000-P13_Overview'!$B:$X,3,FALSE)</f>
        <v>370.08</v>
      </c>
      <c r="BR97" s="275">
        <f>VLOOKUP("HDD"&amp;$A97,'CS8000-P13_Overview'!$B:$X,4,FALSE)</f>
        <v>444.096</v>
      </c>
      <c r="BS97" s="276">
        <f>VLOOKUP("HDD"&amp;$A97,'CS8000-P13_Overview'!$B:$X,6,FALSE)</f>
        <v>518.11199999999997</v>
      </c>
      <c r="BT97" s="282" t="str">
        <f>IF(ISNA(VLOOKUP($A97,Old_List_Price!$A$4:$BO$289,BT$2,FALSE)),"",VLOOKUP($A97,Old_List_Price!$A$4:$BO$289,BT$2,FALSE))</f>
        <v/>
      </c>
      <c r="BU97" s="282" t="str">
        <f>IF(ISNA(VLOOKUP($A97,Old_List_Price!$A$4:$BO$289,BU$2,FALSE)),"",VLOOKUP($A97,Old_List_Price!$A$4:$BO$289,BU$2,FALSE))</f>
        <v/>
      </c>
      <c r="BV97" s="282" t="str">
        <f>IF(ISNA(VLOOKUP($A97,Old_List_Price!$A$4:$BO$289,BV$2,FALSE)),"",VLOOKUP($A97,Old_List_Price!$A$4:$BO$289,BV$2,FALSE))</f>
        <v/>
      </c>
      <c r="BW97" s="283" t="str">
        <f t="shared" si="148"/>
        <v/>
      </c>
      <c r="BX97" s="283" t="str">
        <f t="shared" si="149"/>
        <v/>
      </c>
      <c r="BY97" s="285" t="str">
        <f>IF(ISNA(VLOOKUP($A97,Old_List_Price!$A$4:$BO$289,BY$2,FALSE)),"",VLOOKUP($A97,Old_List_Price!$A$4:$BO$289,BY$2,FALSE))</f>
        <v/>
      </c>
      <c r="BZ97" s="285" t="str">
        <f>IF(ISNA(VLOOKUP($A97,Old_List_Price!$A$4:$BO$289,BZ$2,FALSE)),"",VLOOKUP($A97,Old_List_Price!$A$4:$BO$289,BZ$2,FALSE))</f>
        <v/>
      </c>
      <c r="CA97" s="285" t="str">
        <f>IF(ISNA(VLOOKUP($A97,Old_List_Price!$A$4:$BO$289,CA$2,FALSE)),"",VLOOKUP($A97,Old_List_Price!$A$4:$BO$289,CA$2,FALSE))</f>
        <v/>
      </c>
      <c r="CB97" s="287" t="str">
        <f t="shared" si="128"/>
        <v/>
      </c>
      <c r="CC97" s="287" t="str">
        <f t="shared" si="129"/>
        <v/>
      </c>
      <c r="CD97" s="288" t="str">
        <f>IF(ISNA(VLOOKUP($A97,Old_List_Price!$A$4:$BO$289,CD$2,FALSE)),"",VLOOKUP($A97,Old_List_Price!$A$4:$BO$289,CD$2,FALSE))</f>
        <v/>
      </c>
      <c r="CE97" s="288" t="str">
        <f>IF(ISNA(VLOOKUP($A97,Old_List_Price!$A$4:$BO$289,CE$2,FALSE)),"",VLOOKUP($A97,Old_List_Price!$A$4:$BO$289,CE$2,FALSE))</f>
        <v/>
      </c>
      <c r="CF97" s="288" t="str">
        <f>IF(ISNA(VLOOKUP($A97,Old_List_Price!$A$4:$BO$289,CF$2,FALSE)),"",VLOOKUP($A97,Old_List_Price!$A$4:$BO$289,CF$2,FALSE))</f>
        <v/>
      </c>
      <c r="CG97" s="289" t="str">
        <f t="shared" si="118"/>
        <v/>
      </c>
      <c r="CH97" s="289" t="str">
        <f t="shared" si="119"/>
        <v/>
      </c>
      <c r="CI97" s="291" t="str">
        <f>IF(ISNA(VLOOKUP($A97,Old_List_Price!$A$4:$BO$289,CI$2,FALSE)),"",VLOOKUP($A97,Old_List_Price!$A$4:$BO$289,CI$2,FALSE))</f>
        <v/>
      </c>
      <c r="CJ97" s="291" t="str">
        <f>IF(ISNA(VLOOKUP($A97,Old_List_Price!$A$4:$BO$289,CJ$2,FALSE)),"",VLOOKUP($A97,Old_List_Price!$A$4:$BO$289,CJ$2,FALSE))</f>
        <v/>
      </c>
      <c r="CK97" s="291" t="str">
        <f>IF(ISNA(VLOOKUP($A97,Old_List_Price!$A$4:$BO$289,CK$2,FALSE)),"",VLOOKUP($A97,Old_List_Price!$A$4:$BO$289,CK$2,FALSE))</f>
        <v/>
      </c>
      <c r="CL97" s="292" t="str">
        <f t="shared" si="120"/>
        <v/>
      </c>
      <c r="CM97" s="292" t="str">
        <f t="shared" si="121"/>
        <v/>
      </c>
      <c r="CN97" s="294" t="str">
        <f>IF(ISNA(VLOOKUP($A97,Old_List_Price!$A$4:$BO$289,CN$2,FALSE)),"",VLOOKUP($A97,Old_List_Price!$A$4:$BO$289,CN$2,FALSE))</f>
        <v/>
      </c>
      <c r="CO97" s="294" t="str">
        <f>IF(ISNA(VLOOKUP($A97,Old_List_Price!$A$4:$BO$289,CO$2,FALSE)),"",VLOOKUP($A97,Old_List_Price!$A$4:$BO$289,CO$2,FALSE))</f>
        <v/>
      </c>
      <c r="CP97" s="294" t="str">
        <f>IF(ISNA(VLOOKUP($A97,Old_List_Price!$A$4:$BO$289,CP$2,FALSE)),"",VLOOKUP($A97,Old_List_Price!$A$4:$BO$289,CP$2,FALSE))</f>
        <v/>
      </c>
      <c r="CQ97" s="295" t="str">
        <f t="shared" si="122"/>
        <v/>
      </c>
      <c r="CR97" s="295" t="str">
        <f t="shared" si="123"/>
        <v/>
      </c>
      <c r="CS97" s="297" t="str">
        <f>IF(ISNA(VLOOKUP($A97,Old_List_Price!$A$4:$BO$289,CS$2,FALSE)),"",VLOOKUP($A97,Old_List_Price!$A$4:$BO$289,CS$2,FALSE))</f>
        <v/>
      </c>
      <c r="CT97" s="297" t="str">
        <f>IF(ISNA(VLOOKUP($A97,Old_List_Price!$A$4:$BO$289,CT$2,FALSE)),"",VLOOKUP($A97,Old_List_Price!$A$4:$BO$289,CT$2,FALSE))</f>
        <v/>
      </c>
      <c r="CU97" s="297" t="str">
        <f>IF(ISNA(VLOOKUP($A97,Old_List_Price!$A$4:$BO$289,CU$2,FALSE)),"",VLOOKUP($A97,Old_List_Price!$A$4:$BO$289,CU$2,FALSE))</f>
        <v/>
      </c>
      <c r="CV97" s="298" t="str">
        <f t="shared" si="124"/>
        <v/>
      </c>
      <c r="CW97" s="298" t="str">
        <f t="shared" si="125"/>
        <v/>
      </c>
      <c r="CX97" s="285" t="str">
        <f>IF(ISNA(VLOOKUP($A97,Old_List_Price!$A$4:$BO$289,CX$2,FALSE)),"",VLOOKUP($A97,Old_List_Price!$A$4:$BO$289,CX$2,FALSE))</f>
        <v/>
      </c>
      <c r="CY97" s="285" t="str">
        <f>IF(ISNA(VLOOKUP($A97,Old_List_Price!$A$4:$BO$289,CY$2,FALSE)),"",VLOOKUP($A97,Old_List_Price!$A$4:$BO$289,CY$2,FALSE))</f>
        <v/>
      </c>
      <c r="CZ97" s="285" t="str">
        <f>IF(ISNA(VLOOKUP($A97,Old_List_Price!$A$4:$BO$289,CZ$2,FALSE)),"",VLOOKUP($A97,Old_List_Price!$A$4:$BO$289,CZ$2,FALSE))</f>
        <v/>
      </c>
      <c r="DA97" s="287" t="str">
        <f t="shared" si="126"/>
        <v/>
      </c>
      <c r="DB97" s="333" t="str">
        <f t="shared" si="127"/>
        <v/>
      </c>
    </row>
    <row r="98" spans="1:106">
      <c r="A98" s="37" t="s">
        <v>364</v>
      </c>
      <c r="B98" s="37" t="s">
        <v>365</v>
      </c>
      <c r="C98" s="57">
        <f>VLOOKUP(LEFT($C$3,2)&amp;LEFT($A98,6)&amp;MID($A98,7,5),'CS8000-P13_Overview'!$B$52:$X$417,3,FALSE)</f>
        <v>27.584299999999999</v>
      </c>
      <c r="D98" s="58">
        <f>E98*(1-'CS8000-P13_Overview'!$B$3)</f>
        <v>39.859313499999999</v>
      </c>
      <c r="E98" s="58">
        <f>VLOOKUP(LEFT($E$3,2)&amp;LEFT($A98,6)&amp;MID($A98,7,5),'CS8000-P13_Overview'!$B$52:$X$417,3,FALSE)</f>
        <v>46.89331</v>
      </c>
      <c r="F98" s="59">
        <f>VLOOKUP(LEFT($F$3,2)&amp;LEFT($A98,6)&amp;MID($A98,7,5),'CS8000-P13_Overview'!$B$52:$X$417,3,FALSE)</f>
        <v>27.584299999999999</v>
      </c>
      <c r="G98" s="59">
        <f>H98*(1-'CS8000-P13_Overview'!$B$3)</f>
        <v>39.859313499999999</v>
      </c>
      <c r="H98" s="59">
        <f>VLOOKUP(LEFT($H$3,2)&amp;LEFT($A98,6)&amp;MID($A98,7,5),'CS8000-P13_Overview'!$B$52:$X$417,3,FALSE)</f>
        <v>46.89331</v>
      </c>
      <c r="I98" s="60">
        <f>VLOOKUP(LEFT($I$3,2)&amp;LEFT($A98,6)&amp;MID($A98,7,5),'CS8000-P13_Overview'!$B$56:$X$387,$I$2,FALSE)</f>
        <v>47.956400000000002</v>
      </c>
      <c r="J98" s="60">
        <f>K98*(1-'CS8000-P13_Overview'!$B$3)</f>
        <v>73.373292000000006</v>
      </c>
      <c r="K98" s="60">
        <f>VLOOKUP(LEFT($K$3,2)&amp;LEFT($A98,6)&amp;MID($A98,7,5),'CS8000-P13_Overview'!$B$56:$X$387,$I$2,FALSE)</f>
        <v>86.321520000000007</v>
      </c>
      <c r="L98" s="61">
        <f>VLOOKUP(LEFT($L$3,2)&amp;LEFT($A98,6)&amp;MID($A98,7,5),'CS8000-P13_Overview'!$B$56:$X$387,$L$2,FALSE)</f>
        <v>59.817099999999996</v>
      </c>
      <c r="M98" s="61">
        <f>N98*(1-'CS8000-P13_Overview'!$B$3)</f>
        <v>91.520162999999997</v>
      </c>
      <c r="N98" s="61">
        <f>VLOOKUP(LEFT($N$3,2)&amp;LEFT($A98,6)&amp;MID($A98,7,5),'CS8000-P13_Overview'!$B$56:$X$387,$L$2,FALSE)</f>
        <v>107.67077999999999</v>
      </c>
      <c r="O98" s="62">
        <f>VLOOKUP(LEFT($O$3,2)&amp;LEFT($A98,6)&amp;MID($A98,7,5),'CS8000-P13_Overview'!$B$56:$X$387,$O$2,FALSE)</f>
        <v>62.113900000000001</v>
      </c>
      <c r="P98" s="62">
        <f>Q98*(1-'CS8000-P13_Overview'!$B$3)</f>
        <v>100.31394850000001</v>
      </c>
      <c r="Q98" s="62">
        <f>VLOOKUP(LEFT($Q$3,2)&amp;LEFT($A98,6)&amp;MID($A98,7,5),'CS8000-P13_Overview'!$B$56:$X$387,$O$2,FALSE)</f>
        <v>118.01641000000001</v>
      </c>
      <c r="R98" s="63">
        <f>VLOOKUP(LEFT($R$3,2)&amp;LEFT($A98,6)&amp;MID($A98,7,5),'CS8000-P13_Overview'!$B$56:$X$387,$R$2,FALSE)</f>
        <v>62.113900000000001</v>
      </c>
      <c r="S98" s="63">
        <f>T98*(1-'CS8000-P13_Overview'!$B$3)</f>
        <v>100.31394850000001</v>
      </c>
      <c r="T98" s="63">
        <f>VLOOKUP(LEFT($T$3,2)&amp;LEFT($A98,6)&amp;MID($A98,7,5),'CS8000-P13_Overview'!$B$56:$X$387,$R$2,FALSE)</f>
        <v>118.01641000000001</v>
      </c>
      <c r="U98" s="59">
        <f>VLOOKUP(LEFT($U$3,2)&amp;LEFT($A98,6)&amp;MID($A98,7,5),'CS8000-P13_Overview'!$B$56:$X$387,$U$2,FALSE)</f>
        <v>72.44919999999999</v>
      </c>
      <c r="V98" s="59">
        <f>W98*(1-'CS8000-P13_Overview'!$B$3)</f>
        <v>123.16363999999999</v>
      </c>
      <c r="W98" s="44">
        <f>VLOOKUP(LEFT($W$3,2)&amp;LEFT($A98,6)&amp;MID($A98,7,5),'CS8000-P13_Overview'!$B$56:$X$387,$U$2,FALSE)</f>
        <v>144.89839999999998</v>
      </c>
      <c r="X98" s="33" t="s">
        <v>856</v>
      </c>
      <c r="Y98" s="57">
        <f>VLOOKUP(LEFT($Y$3,2)&amp;LEFT($A98,6)&amp;MID($A98,7,5),'CS8000-P13_Overview'!$B$56:$X$387,$Y$2,FALSE)</f>
        <v>59.4405</v>
      </c>
      <c r="Z98" s="58">
        <f>AA98*(1-'CS8000-P13_Overview'!$B$3)</f>
        <v>85.891522499999994</v>
      </c>
      <c r="AA98" s="58">
        <f>VLOOKUP(LEFT($AA$3,2)&amp;LEFT($A98,6)&amp;MID($A98,7,5),'CS8000-P13_Overview'!$B$56:$X$387,$Y$2,FALSE)</f>
        <v>101.04884999999999</v>
      </c>
      <c r="AB98" s="59">
        <f>VLOOKUP(LEFT($AB$3,2)&amp;LEFT($A98,6)&amp;MID($A98,7,5),'CS8000-P13_Overview'!$B$56:$X$387,$AB$2,FALSE)</f>
        <v>59.4405</v>
      </c>
      <c r="AC98" s="59">
        <f>AD98*(1-'CS8000-P13_Overview'!$B$3)</f>
        <v>85.891522499999994</v>
      </c>
      <c r="AD98" s="59">
        <f>VLOOKUP(LEFT($AD$3,2)&amp;LEFT($A98,6)&amp;MID($A98,7,5),'CS8000-P13_Overview'!$B$56:$X$387,$AB$2,FALSE)</f>
        <v>101.04884999999999</v>
      </c>
      <c r="AE98" s="60">
        <f>VLOOKUP(LEFT($AE$3,2)&amp;LEFT($A98,6)&amp;MID($A98,7,5),'CS8000-P13_Overview'!$B$56:$X$387,$AE$2,FALSE)</f>
        <v>79.8125</v>
      </c>
      <c r="AF98" s="60">
        <f>AG98*(1-'CS8000-P13_Overview'!$B$3)</f>
        <v>122.113125</v>
      </c>
      <c r="AG98" s="60">
        <f>VLOOKUP(LEFT($AG$3,2)&amp;LEFT($A98,6)&amp;MID($A98,7,5),'CS8000-P13_Overview'!$B$56:$X$387,$AE$2,FALSE)</f>
        <v>143.66249999999999</v>
      </c>
      <c r="AH98" s="61">
        <f>VLOOKUP(LEFT($AH$3,2)&amp;LEFT($A98,6)&amp;MID($A98,7,5),'CS8000-P13_Overview'!$B$56:$X$387,$AH$2,FALSE)</f>
        <v>91.673200000000008</v>
      </c>
      <c r="AI98" s="61">
        <f>AJ98*(1-'CS8000-P13_Overview'!$B$3)</f>
        <v>140.25999600000003</v>
      </c>
      <c r="AJ98" s="61">
        <f>VLOOKUP(LEFT($AJ$3,2)&amp;LEFT($A98,6)&amp;MID($A98,7,5),'CS8000-P13_Overview'!$B$56:$X$387,$AH$2,FALSE)</f>
        <v>165.01176000000004</v>
      </c>
      <c r="AK98" s="62">
        <f>VLOOKUP(LEFT($AK$3,2)&amp;LEFT($A98,6)&amp;MID($A98,7,5),'CS8000-P13_Overview'!$B$56:$X$387,$AK$2,FALSE)</f>
        <v>93.97</v>
      </c>
      <c r="AL98" s="62">
        <f>AM98*(1-'CS8000-P13_Overview'!$B$3)</f>
        <v>151.76155</v>
      </c>
      <c r="AM98" s="62">
        <f>VLOOKUP(LEFT($AM$3,2)&amp;LEFT($A98,6)&amp;MID($A98,7,5),'CS8000-P13_Overview'!$B$56:$X$387,$AK$2,FALSE)</f>
        <v>178.54300000000001</v>
      </c>
      <c r="AN98" s="63">
        <f>VLOOKUP(LEFT($AN$3,2)&amp;LEFT($A98,6)&amp;MID($A98,7,5),'CS8000-P13_Overview'!$B$56:$X$387,$AN$2,FALSE)</f>
        <v>93.97</v>
      </c>
      <c r="AO98" s="63">
        <f>AP98*(1-'CS8000-P13_Overview'!$B$3)</f>
        <v>151.76155</v>
      </c>
      <c r="AP98" s="63">
        <f>VLOOKUP(LEFT($AP$3,2)&amp;LEFT($A98,6)&amp;MID($A98,7,5),'CS8000-P13_Overview'!$B$56:$X$387,$AN$2,FALSE)</f>
        <v>178.54300000000001</v>
      </c>
      <c r="AQ98" s="59">
        <f>VLOOKUP(LEFT($AQ$3,2)&amp;LEFT($A98,6)&amp;MID($A98,7,5),'CS8000-P13_Overview'!$B$56:$X$387,$AQ$2,FALSE)</f>
        <v>104.30529999999999</v>
      </c>
      <c r="AR98" s="59">
        <f>AS98*(1-'CS8000-P13_Overview'!$B$3)</f>
        <v>177.31900999999996</v>
      </c>
      <c r="AS98" s="44">
        <f>VLOOKUP(LEFT($AS$3,2)&amp;LEFT($A98,6)&amp;MID($A98,7,5),'CS8000-P13_Overview'!$B$56:$X$387,$AQ$2,FALSE)</f>
        <v>208.61059999999998</v>
      </c>
      <c r="AU98" s="203">
        <f t="shared" si="130"/>
        <v>1375.3092000000001</v>
      </c>
      <c r="AV98" s="211">
        <f t="shared" si="131"/>
        <v>1987.321794</v>
      </c>
      <c r="AW98" s="211">
        <f t="shared" si="132"/>
        <v>2338.0256399999998</v>
      </c>
      <c r="AX98" s="212">
        <f t="shared" si="132"/>
        <v>1375.3092000000001</v>
      </c>
      <c r="AY98" s="212">
        <f t="shared" si="132"/>
        <v>1987.321794</v>
      </c>
      <c r="AZ98" s="212">
        <f t="shared" si="132"/>
        <v>2338.0256399999998</v>
      </c>
      <c r="BA98" s="213">
        <f t="shared" si="133"/>
        <v>2108.7035999999998</v>
      </c>
      <c r="BB98" s="213">
        <f t="shared" si="134"/>
        <v>3226.3165080000003</v>
      </c>
      <c r="BC98" s="213">
        <f t="shared" si="135"/>
        <v>3795.6664799999999</v>
      </c>
      <c r="BD98" s="214">
        <f t="shared" si="136"/>
        <v>2535.6887999999999</v>
      </c>
      <c r="BE98" s="214">
        <f t="shared" si="137"/>
        <v>3879.6038640000002</v>
      </c>
      <c r="BF98" s="214">
        <f t="shared" si="138"/>
        <v>4564.2398400000002</v>
      </c>
      <c r="BG98" s="215">
        <f t="shared" si="139"/>
        <v>2618.3735999999999</v>
      </c>
      <c r="BH98" s="215">
        <f t="shared" si="140"/>
        <v>4228.6733640000002</v>
      </c>
      <c r="BI98" s="215">
        <f t="shared" si="141"/>
        <v>4974.9098400000003</v>
      </c>
      <c r="BJ98" s="216">
        <f t="shared" si="142"/>
        <v>2618.3735999999999</v>
      </c>
      <c r="BK98" s="216">
        <f t="shared" si="143"/>
        <v>4228.6733640000002</v>
      </c>
      <c r="BL98" s="216">
        <f t="shared" si="144"/>
        <v>4974.9098400000003</v>
      </c>
      <c r="BM98" s="212">
        <f t="shared" si="145"/>
        <v>2990.4443999999994</v>
      </c>
      <c r="BN98" s="212">
        <f t="shared" si="146"/>
        <v>5083.7554799999998</v>
      </c>
      <c r="BO98" s="202">
        <f t="shared" si="147"/>
        <v>5980.8887999999988</v>
      </c>
      <c r="BQ98" s="274">
        <f>VLOOKUP("HDD"&amp;$A98,'CS8000-P13_Overview'!$B:$X,3,FALSE)</f>
        <v>370.08</v>
      </c>
      <c r="BR98" s="275">
        <f>VLOOKUP("HDD"&amp;$A98,'CS8000-P13_Overview'!$B:$X,4,FALSE)</f>
        <v>444.096</v>
      </c>
      <c r="BS98" s="276">
        <f>VLOOKUP("HDD"&amp;$A98,'CS8000-P13_Overview'!$B:$X,6,FALSE)</f>
        <v>518.11199999999997</v>
      </c>
      <c r="BT98" s="282">
        <f>IF(ISNA(VLOOKUP($A98,Old_List_Price!$A$4:$BO$289,BT$2,FALSE)),"",VLOOKUP($A98,Old_List_Price!$A$4:$BO$289,BT$2,FALSE))</f>
        <v>1526.4</v>
      </c>
      <c r="BU98" s="282">
        <f>IF(ISNA(VLOOKUP($A98,Old_List_Price!$A$4:$BO$289,BU$2,FALSE)),"",VLOOKUP($A98,Old_List_Price!$A$4:$BO$289,BU$2,FALSE))</f>
        <v>2075.64</v>
      </c>
      <c r="BV98" s="282">
        <f>IF(ISNA(VLOOKUP($A98,Old_List_Price!$A$4:$BO$289,BV$2,FALSE)),"",VLOOKUP($A98,Old_List_Price!$A$4:$BO$289,BV$2,FALSE))</f>
        <v>2442</v>
      </c>
      <c r="BW98" s="283">
        <f t="shared" si="148"/>
        <v>-0.10985951377333907</v>
      </c>
      <c r="BX98" s="283">
        <f t="shared" si="149"/>
        <v>-4.4471009308520743E-2</v>
      </c>
      <c r="BY98" s="285">
        <f>IF(ISNA(VLOOKUP($A98,Old_List_Price!$A$4:$BO$289,BY$2,FALSE)),"",VLOOKUP($A98,Old_List_Price!$A$4:$BO$289,BY$2,FALSE))</f>
        <v>2352</v>
      </c>
      <c r="BZ98" s="285">
        <f>IF(ISNA(VLOOKUP($A98,Old_List_Price!$A$4:$BO$289,BZ$2,FALSE)),"",VLOOKUP($A98,Old_List_Price!$A$4:$BO$289,BZ$2,FALSE))</f>
        <v>3596.64</v>
      </c>
      <c r="CA98" s="285">
        <f>IF(ISNA(VLOOKUP($A98,Old_List_Price!$A$4:$BO$289,CA$2,FALSE)),"",VLOOKUP($A98,Old_List_Price!$A$4:$BO$289,CA$2,FALSE))</f>
        <v>4231.2000000000007</v>
      </c>
      <c r="CB98" s="287">
        <f t="shared" si="128"/>
        <v>-0.71016088600294369</v>
      </c>
      <c r="CC98" s="287">
        <f t="shared" si="129"/>
        <v>-0.80973207804513259</v>
      </c>
      <c r="CD98" s="288">
        <f>IF(ISNA(VLOOKUP($A98,Old_List_Price!$A$4:$BO$289,CD$2,FALSE)),"",VLOOKUP($A98,Old_List_Price!$A$4:$BO$289,CD$2,FALSE))</f>
        <v>2430</v>
      </c>
      <c r="CE98" s="288">
        <f>IF(ISNA(VLOOKUP($A98,Old_List_Price!$A$4:$BO$289,CE$2,FALSE)),"",VLOOKUP($A98,Old_List_Price!$A$4:$BO$289,CE$2,FALSE))</f>
        <v>3924</v>
      </c>
      <c r="CF98" s="288">
        <f>IF(ISNA(VLOOKUP($A98,Old_List_Price!$A$4:$BO$289,CF$2,FALSE)),"",VLOOKUP($A98,Old_List_Price!$A$4:$BO$289,CF$2,FALSE))</f>
        <v>4616.4000000000005</v>
      </c>
      <c r="CG98" s="289">
        <f t="shared" si="118"/>
        <v>-0.15236679066702413</v>
      </c>
      <c r="CH98" s="289">
        <f t="shared" si="119"/>
        <v>-0.21622909292072487</v>
      </c>
      <c r="CI98" s="291">
        <f>IF(ISNA(VLOOKUP($A98,Old_List_Price!$A$4:$BO$289,CI$2,FALSE)),"",VLOOKUP($A98,Old_List_Price!$A$4:$BO$289,CI$2,FALSE))</f>
        <v>1526.4</v>
      </c>
      <c r="CJ98" s="291">
        <f>IF(ISNA(VLOOKUP($A98,Old_List_Price!$A$4:$BO$289,CJ$2,FALSE)),"",VLOOKUP($A98,Old_List_Price!$A$4:$BO$289,CJ$2,FALSE))</f>
        <v>2205.84</v>
      </c>
      <c r="CK98" s="291">
        <f>IF(ISNA(VLOOKUP($A98,Old_List_Price!$A$4:$BO$289,CK$2,FALSE)),"",VLOOKUP($A98,Old_List_Price!$A$4:$BO$289,CK$2,FALSE))</f>
        <v>2595</v>
      </c>
      <c r="CL98" s="292">
        <f t="shared" si="120"/>
        <v>0.39803338643133174</v>
      </c>
      <c r="CM98" s="292">
        <f t="shared" si="121"/>
        <v>0.43144968472997686</v>
      </c>
      <c r="CN98" s="294">
        <f>IF(ISNA(VLOOKUP($A98,Old_List_Price!$A$4:$BO$289,CN$2,FALSE)),"",VLOOKUP($A98,Old_List_Price!$A$4:$BO$289,CN$2,FALSE))</f>
        <v>2842.8</v>
      </c>
      <c r="CO98" s="294">
        <f>IF(ISNA(VLOOKUP($A98,Old_List_Price!$A$4:$BO$289,CO$2,FALSE)),"",VLOOKUP($A98,Old_List_Price!$A$4:$BO$289,CO$2,FALSE))</f>
        <v>4590.5999999999995</v>
      </c>
      <c r="CP98" s="294">
        <f>IF(ISNA(VLOOKUP($A98,Old_List_Price!$A$4:$BO$289,CP$2,FALSE)),"",VLOOKUP($A98,Old_List_Price!$A$4:$BO$289,CP$2,FALSE))</f>
        <v>5400.5999999999995</v>
      </c>
      <c r="CQ98" s="295">
        <f t="shared" si="122"/>
        <v>-8.5712138252539774E-2</v>
      </c>
      <c r="CR98" s="295">
        <f t="shared" si="123"/>
        <v>-8.5567412011631386E-2</v>
      </c>
      <c r="CS98" s="297">
        <f>IF(ISNA(VLOOKUP($A98,Old_List_Price!$A$4:$BO$289,CS$2,FALSE)),"",VLOOKUP($A98,Old_List_Price!$A$4:$BO$289,CS$2,FALSE))</f>
        <v>3025.8</v>
      </c>
      <c r="CT98" s="297">
        <f>IF(ISNA(VLOOKUP($A98,Old_List_Price!$A$4:$BO$289,CT$2,FALSE)),"",VLOOKUP($A98,Old_List_Price!$A$4:$BO$289,CT$2,FALSE))</f>
        <v>5400</v>
      </c>
      <c r="CU98" s="297">
        <f>IF(ISNA(VLOOKUP($A98,Old_List_Price!$A$4:$BO$289,CU$2,FALSE)),"",VLOOKUP($A98,Old_List_Price!$A$4:$BO$289,CU$2,FALSE))</f>
        <v>6352.7999999999993</v>
      </c>
      <c r="CV98" s="298">
        <f t="shared" si="124"/>
        <v>-0.15560285209108443</v>
      </c>
      <c r="CW98" s="298">
        <f t="shared" si="125"/>
        <v>-0.2769678656126156</v>
      </c>
      <c r="CX98" s="285">
        <f>IF(ISNA(VLOOKUP($A98,Old_List_Price!$A$4:$BO$289,CX$2,FALSE)),"",VLOOKUP($A98,Old_List_Price!$A$4:$BO$289,CX$2,FALSE))</f>
        <v>3243.6</v>
      </c>
      <c r="CY98" s="285">
        <f>IF(ISNA(VLOOKUP($A98,Old_List_Price!$A$4:$BO$289,CY$2,FALSE)),"",VLOOKUP($A98,Old_List_Price!$A$4:$BO$289,CY$2,FALSE))</f>
        <v>6067.08</v>
      </c>
      <c r="CZ98" s="285">
        <f>IF(ISNA(VLOOKUP($A98,Old_List_Price!$A$4:$BO$289,CZ$2,FALSE)),"",VLOOKUP($A98,Old_List_Price!$A$4:$BO$289,CZ$2,FALSE))</f>
        <v>7137.6</v>
      </c>
      <c r="DA98" s="287">
        <f t="shared" si="126"/>
        <v>-8.4654842604664562E-2</v>
      </c>
      <c r="DB98" s="333">
        <f t="shared" si="127"/>
        <v>-0.19340122157094808</v>
      </c>
    </row>
    <row r="99" spans="1:106">
      <c r="A99" s="37" t="s">
        <v>366</v>
      </c>
      <c r="B99" s="37" t="s">
        <v>367</v>
      </c>
      <c r="C99" s="57">
        <f>VLOOKUP(LEFT($C$3,2)&amp;LEFT($A99,6)&amp;MID($A99,7,5),'CS8000-P13_Overview'!$B$52:$X$417,3,FALSE)</f>
        <v>27.584299999999999</v>
      </c>
      <c r="D99" s="58">
        <f>E99*(1-'CS8000-P13_Overview'!$B$3)</f>
        <v>39.859313499999999</v>
      </c>
      <c r="E99" s="58">
        <f>VLOOKUP(LEFT($E$3,2)&amp;LEFT($A99,6)&amp;MID($A99,7,5),'CS8000-P13_Overview'!$B$52:$X$417,3,FALSE)</f>
        <v>46.89331</v>
      </c>
      <c r="F99" s="59">
        <f>VLOOKUP(LEFT($F$3,2)&amp;LEFT($A99,6)&amp;MID($A99,7,5),'CS8000-P13_Overview'!$B$52:$X$417,3,FALSE)</f>
        <v>27.584299999999999</v>
      </c>
      <c r="G99" s="59">
        <f>H99*(1-'CS8000-P13_Overview'!$B$3)</f>
        <v>39.859313499999999</v>
      </c>
      <c r="H99" s="59">
        <f>VLOOKUP(LEFT($H$3,2)&amp;LEFT($A99,6)&amp;MID($A99,7,5),'CS8000-P13_Overview'!$B$52:$X$417,3,FALSE)</f>
        <v>46.89331</v>
      </c>
      <c r="I99" s="60">
        <f>VLOOKUP(LEFT($I$3,2)&amp;LEFT($A99,6)&amp;MID($A99,7,5),'CS8000-P13_Overview'!$B$56:$X$387,$I$2,FALSE)</f>
        <v>47.956400000000002</v>
      </c>
      <c r="J99" s="60">
        <f>K99*(1-'CS8000-P13_Overview'!$B$3)</f>
        <v>73.373292000000006</v>
      </c>
      <c r="K99" s="60">
        <f>VLOOKUP(LEFT($K$3,2)&amp;LEFT($A99,6)&amp;MID($A99,7,5),'CS8000-P13_Overview'!$B$56:$X$387,$I$2,FALSE)</f>
        <v>86.321520000000007</v>
      </c>
      <c r="L99" s="61">
        <f>VLOOKUP(LEFT($L$3,2)&amp;LEFT($A99,6)&amp;MID($A99,7,5),'CS8000-P13_Overview'!$B$56:$X$387,$L$2,FALSE)</f>
        <v>59.817099999999996</v>
      </c>
      <c r="M99" s="61">
        <f>N99*(1-'CS8000-P13_Overview'!$B$3)</f>
        <v>91.520162999999997</v>
      </c>
      <c r="N99" s="61">
        <f>VLOOKUP(LEFT($N$3,2)&amp;LEFT($A99,6)&amp;MID($A99,7,5),'CS8000-P13_Overview'!$B$56:$X$387,$L$2,FALSE)</f>
        <v>107.67077999999999</v>
      </c>
      <c r="O99" s="62">
        <f>VLOOKUP(LEFT($O$3,2)&amp;LEFT($A99,6)&amp;MID($A99,7,5),'CS8000-P13_Overview'!$B$56:$X$387,$O$2,FALSE)</f>
        <v>62.113900000000001</v>
      </c>
      <c r="P99" s="62">
        <f>Q99*(1-'CS8000-P13_Overview'!$B$3)</f>
        <v>100.31394850000001</v>
      </c>
      <c r="Q99" s="62">
        <f>VLOOKUP(LEFT($Q$3,2)&amp;LEFT($A99,6)&amp;MID($A99,7,5),'CS8000-P13_Overview'!$B$56:$X$387,$O$2,FALSE)</f>
        <v>118.01641000000001</v>
      </c>
      <c r="R99" s="63">
        <f>VLOOKUP(LEFT($R$3,2)&amp;LEFT($A99,6)&amp;MID($A99,7,5),'CS8000-P13_Overview'!$B$56:$X$387,$R$2,FALSE)</f>
        <v>62.113900000000001</v>
      </c>
      <c r="S99" s="63">
        <f>T99*(1-'CS8000-P13_Overview'!$B$3)</f>
        <v>100.31394850000001</v>
      </c>
      <c r="T99" s="63">
        <f>VLOOKUP(LEFT($T$3,2)&amp;LEFT($A99,6)&amp;MID($A99,7,5),'CS8000-P13_Overview'!$B$56:$X$387,$R$2,FALSE)</f>
        <v>118.01641000000001</v>
      </c>
      <c r="U99" s="59">
        <f>VLOOKUP(LEFT($U$3,2)&amp;LEFT($A99,6)&amp;MID($A99,7,5),'CS8000-P13_Overview'!$B$56:$X$387,$U$2,FALSE)</f>
        <v>72.44919999999999</v>
      </c>
      <c r="V99" s="59">
        <f>W99*(1-'CS8000-P13_Overview'!$B$3)</f>
        <v>123.16363999999999</v>
      </c>
      <c r="W99" s="44">
        <f>VLOOKUP(LEFT($W$3,2)&amp;LEFT($A99,6)&amp;MID($A99,7,5),'CS8000-P13_Overview'!$B$56:$X$387,$U$2,FALSE)</f>
        <v>144.89839999999998</v>
      </c>
      <c r="X99" s="33" t="s">
        <v>856</v>
      </c>
      <c r="Y99" s="57">
        <f>VLOOKUP(LEFT($Y$3,2)&amp;LEFT($A99,6)&amp;MID($A99,7,5),'CS8000-P13_Overview'!$B$56:$X$387,$Y$2,FALSE)</f>
        <v>59.4405</v>
      </c>
      <c r="Z99" s="58">
        <f>AA99*(1-'CS8000-P13_Overview'!$B$3)</f>
        <v>85.891522499999994</v>
      </c>
      <c r="AA99" s="58">
        <f>VLOOKUP(LEFT($AA$3,2)&amp;LEFT($A99,6)&amp;MID($A99,7,5),'CS8000-P13_Overview'!$B$56:$X$387,$Y$2,FALSE)</f>
        <v>101.04884999999999</v>
      </c>
      <c r="AB99" s="59">
        <f>VLOOKUP(LEFT($AB$3,2)&amp;LEFT($A99,6)&amp;MID($A99,7,5),'CS8000-P13_Overview'!$B$56:$X$387,$AB$2,FALSE)</f>
        <v>59.4405</v>
      </c>
      <c r="AC99" s="59">
        <f>AD99*(1-'CS8000-P13_Overview'!$B$3)</f>
        <v>85.891522499999994</v>
      </c>
      <c r="AD99" s="59">
        <f>VLOOKUP(LEFT($AD$3,2)&amp;LEFT($A99,6)&amp;MID($A99,7,5),'CS8000-P13_Overview'!$B$56:$X$387,$AB$2,FALSE)</f>
        <v>101.04884999999999</v>
      </c>
      <c r="AE99" s="60">
        <f>VLOOKUP(LEFT($AE$3,2)&amp;LEFT($A99,6)&amp;MID($A99,7,5),'CS8000-P13_Overview'!$B$56:$X$387,$AE$2,FALSE)</f>
        <v>79.8125</v>
      </c>
      <c r="AF99" s="60">
        <f>AG99*(1-'CS8000-P13_Overview'!$B$3)</f>
        <v>122.113125</v>
      </c>
      <c r="AG99" s="60">
        <f>VLOOKUP(LEFT($AG$3,2)&amp;LEFT($A99,6)&amp;MID($A99,7,5),'CS8000-P13_Overview'!$B$56:$X$387,$AE$2,FALSE)</f>
        <v>143.66249999999999</v>
      </c>
      <c r="AH99" s="61">
        <f>VLOOKUP(LEFT($AH$3,2)&amp;LEFT($A99,6)&amp;MID($A99,7,5),'CS8000-P13_Overview'!$B$56:$X$387,$AH$2,FALSE)</f>
        <v>91.673200000000008</v>
      </c>
      <c r="AI99" s="61">
        <f>AJ99*(1-'CS8000-P13_Overview'!$B$3)</f>
        <v>140.25999600000003</v>
      </c>
      <c r="AJ99" s="61">
        <f>VLOOKUP(LEFT($AJ$3,2)&amp;LEFT($A99,6)&amp;MID($A99,7,5),'CS8000-P13_Overview'!$B$56:$X$387,$AH$2,FALSE)</f>
        <v>165.01176000000004</v>
      </c>
      <c r="AK99" s="62">
        <f>VLOOKUP(LEFT($AK$3,2)&amp;LEFT($A99,6)&amp;MID($A99,7,5),'CS8000-P13_Overview'!$B$56:$X$387,$AK$2,FALSE)</f>
        <v>93.97</v>
      </c>
      <c r="AL99" s="62">
        <f>AM99*(1-'CS8000-P13_Overview'!$B$3)</f>
        <v>151.76155</v>
      </c>
      <c r="AM99" s="62">
        <f>VLOOKUP(LEFT($AM$3,2)&amp;LEFT($A99,6)&amp;MID($A99,7,5),'CS8000-P13_Overview'!$B$56:$X$387,$AK$2,FALSE)</f>
        <v>178.54300000000001</v>
      </c>
      <c r="AN99" s="63">
        <f>VLOOKUP(LEFT($AN$3,2)&amp;LEFT($A99,6)&amp;MID($A99,7,5),'CS8000-P13_Overview'!$B$56:$X$387,$AN$2,FALSE)</f>
        <v>93.97</v>
      </c>
      <c r="AO99" s="63">
        <f>AP99*(1-'CS8000-P13_Overview'!$B$3)</f>
        <v>151.76155</v>
      </c>
      <c r="AP99" s="63">
        <f>VLOOKUP(LEFT($AP$3,2)&amp;LEFT($A99,6)&amp;MID($A99,7,5),'CS8000-P13_Overview'!$B$56:$X$387,$AN$2,FALSE)</f>
        <v>178.54300000000001</v>
      </c>
      <c r="AQ99" s="59">
        <f>VLOOKUP(LEFT($AQ$3,2)&amp;LEFT($A99,6)&amp;MID($A99,7,5),'CS8000-P13_Overview'!$B$56:$X$387,$AQ$2,FALSE)</f>
        <v>104.30529999999999</v>
      </c>
      <c r="AR99" s="59">
        <f>AS99*(1-'CS8000-P13_Overview'!$B$3)</f>
        <v>177.31900999999996</v>
      </c>
      <c r="AS99" s="44">
        <f>VLOOKUP(LEFT($AS$3,2)&amp;LEFT($A99,6)&amp;MID($A99,7,5),'CS8000-P13_Overview'!$B$56:$X$387,$AQ$2,FALSE)</f>
        <v>208.61059999999998</v>
      </c>
      <c r="AU99" s="203">
        <f t="shared" si="130"/>
        <v>1375.3092000000001</v>
      </c>
      <c r="AV99" s="211">
        <f t="shared" si="131"/>
        <v>1987.321794</v>
      </c>
      <c r="AW99" s="211">
        <f t="shared" si="132"/>
        <v>2338.0256399999998</v>
      </c>
      <c r="AX99" s="212">
        <f t="shared" si="132"/>
        <v>1375.3092000000001</v>
      </c>
      <c r="AY99" s="212">
        <f t="shared" si="132"/>
        <v>1987.321794</v>
      </c>
      <c r="AZ99" s="212">
        <f t="shared" si="132"/>
        <v>2338.0256399999998</v>
      </c>
      <c r="BA99" s="213">
        <f t="shared" si="133"/>
        <v>2108.7035999999998</v>
      </c>
      <c r="BB99" s="213">
        <f t="shared" si="134"/>
        <v>3226.3165080000003</v>
      </c>
      <c r="BC99" s="213">
        <f t="shared" si="135"/>
        <v>3795.6664799999999</v>
      </c>
      <c r="BD99" s="214">
        <f t="shared" si="136"/>
        <v>2535.6887999999999</v>
      </c>
      <c r="BE99" s="214">
        <f t="shared" si="137"/>
        <v>3879.6038640000002</v>
      </c>
      <c r="BF99" s="214">
        <f t="shared" si="138"/>
        <v>4564.2398400000002</v>
      </c>
      <c r="BG99" s="215">
        <f t="shared" si="139"/>
        <v>2618.3735999999999</v>
      </c>
      <c r="BH99" s="215">
        <f t="shared" si="140"/>
        <v>4228.6733640000002</v>
      </c>
      <c r="BI99" s="215">
        <f t="shared" si="141"/>
        <v>4974.9098400000003</v>
      </c>
      <c r="BJ99" s="216">
        <f t="shared" si="142"/>
        <v>2618.3735999999999</v>
      </c>
      <c r="BK99" s="216">
        <f t="shared" si="143"/>
        <v>4228.6733640000002</v>
      </c>
      <c r="BL99" s="216">
        <f t="shared" si="144"/>
        <v>4974.9098400000003</v>
      </c>
      <c r="BM99" s="212">
        <f t="shared" si="145"/>
        <v>2990.4443999999994</v>
      </c>
      <c r="BN99" s="212">
        <f t="shared" si="146"/>
        <v>5083.7554799999998</v>
      </c>
      <c r="BO99" s="202">
        <f t="shared" si="147"/>
        <v>5980.8887999999988</v>
      </c>
      <c r="BQ99" s="274">
        <f>VLOOKUP("HDD"&amp;$A99,'CS8000-P13_Overview'!$B:$X,3,FALSE)</f>
        <v>370.08</v>
      </c>
      <c r="BR99" s="275">
        <f>VLOOKUP("HDD"&amp;$A99,'CS8000-P13_Overview'!$B:$X,4,FALSE)</f>
        <v>444.096</v>
      </c>
      <c r="BS99" s="276">
        <f>VLOOKUP("HDD"&amp;$A99,'CS8000-P13_Overview'!$B:$X,6,FALSE)</f>
        <v>518.11199999999997</v>
      </c>
      <c r="BT99" s="282">
        <f>IF(ISNA(VLOOKUP($A99,Old_List_Price!$A$4:$BO$289,BT$2,FALSE)),"",VLOOKUP($A99,Old_List_Price!$A$4:$BO$289,BT$2,FALSE))</f>
        <v>1526.4</v>
      </c>
      <c r="BU99" s="282">
        <f>IF(ISNA(VLOOKUP($A99,Old_List_Price!$A$4:$BO$289,BU$2,FALSE)),"",VLOOKUP($A99,Old_List_Price!$A$4:$BO$289,BU$2,FALSE))</f>
        <v>2075.64</v>
      </c>
      <c r="BV99" s="282">
        <f>IF(ISNA(VLOOKUP($A99,Old_List_Price!$A$4:$BO$289,BV$2,FALSE)),"",VLOOKUP($A99,Old_List_Price!$A$4:$BO$289,BV$2,FALSE))</f>
        <v>2442</v>
      </c>
      <c r="BW99" s="283">
        <f t="shared" si="148"/>
        <v>-0.10985951377333907</v>
      </c>
      <c r="BX99" s="283">
        <f t="shared" si="149"/>
        <v>-4.4471009308520743E-2</v>
      </c>
      <c r="BY99" s="285">
        <f>IF(ISNA(VLOOKUP($A99,Old_List_Price!$A$4:$BO$289,BY$2,FALSE)),"",VLOOKUP($A99,Old_List_Price!$A$4:$BO$289,BY$2,FALSE))</f>
        <v>2352</v>
      </c>
      <c r="BZ99" s="285">
        <f>IF(ISNA(VLOOKUP($A99,Old_List_Price!$A$4:$BO$289,BZ$2,FALSE)),"",VLOOKUP($A99,Old_List_Price!$A$4:$BO$289,BZ$2,FALSE))</f>
        <v>3596.64</v>
      </c>
      <c r="CA99" s="285">
        <f>IF(ISNA(VLOOKUP($A99,Old_List_Price!$A$4:$BO$289,CA$2,FALSE)),"",VLOOKUP($A99,Old_List_Price!$A$4:$BO$289,CA$2,FALSE))</f>
        <v>4231.2000000000007</v>
      </c>
      <c r="CB99" s="287">
        <f t="shared" si="128"/>
        <v>-0.71016088600294369</v>
      </c>
      <c r="CC99" s="287">
        <f t="shared" si="129"/>
        <v>-0.80973207804513259</v>
      </c>
      <c r="CD99" s="288">
        <f>IF(ISNA(VLOOKUP($A99,Old_List_Price!$A$4:$BO$289,CD$2,FALSE)),"",VLOOKUP($A99,Old_List_Price!$A$4:$BO$289,CD$2,FALSE))</f>
        <v>2430</v>
      </c>
      <c r="CE99" s="288">
        <f>IF(ISNA(VLOOKUP($A99,Old_List_Price!$A$4:$BO$289,CE$2,FALSE)),"",VLOOKUP($A99,Old_List_Price!$A$4:$BO$289,CE$2,FALSE))</f>
        <v>3924</v>
      </c>
      <c r="CF99" s="288">
        <f>IF(ISNA(VLOOKUP($A99,Old_List_Price!$A$4:$BO$289,CF$2,FALSE)),"",VLOOKUP($A99,Old_List_Price!$A$4:$BO$289,CF$2,FALSE))</f>
        <v>4616.4000000000005</v>
      </c>
      <c r="CG99" s="289">
        <f t="shared" si="118"/>
        <v>-0.15236679066702413</v>
      </c>
      <c r="CH99" s="289">
        <f t="shared" si="119"/>
        <v>-0.21622909292072487</v>
      </c>
      <c r="CI99" s="291">
        <f>IF(ISNA(VLOOKUP($A99,Old_List_Price!$A$4:$BO$289,CI$2,FALSE)),"",VLOOKUP($A99,Old_List_Price!$A$4:$BO$289,CI$2,FALSE))</f>
        <v>1526.4</v>
      </c>
      <c r="CJ99" s="291">
        <f>IF(ISNA(VLOOKUP($A99,Old_List_Price!$A$4:$BO$289,CJ$2,FALSE)),"",VLOOKUP($A99,Old_List_Price!$A$4:$BO$289,CJ$2,FALSE))</f>
        <v>2205.84</v>
      </c>
      <c r="CK99" s="291">
        <f>IF(ISNA(VLOOKUP($A99,Old_List_Price!$A$4:$BO$289,CK$2,FALSE)),"",VLOOKUP($A99,Old_List_Price!$A$4:$BO$289,CK$2,FALSE))</f>
        <v>2595</v>
      </c>
      <c r="CL99" s="292">
        <f t="shared" si="120"/>
        <v>0.39803338643133174</v>
      </c>
      <c r="CM99" s="292">
        <f t="shared" si="121"/>
        <v>0.43144968472997686</v>
      </c>
      <c r="CN99" s="294">
        <f>IF(ISNA(VLOOKUP($A99,Old_List_Price!$A$4:$BO$289,CN$2,FALSE)),"",VLOOKUP($A99,Old_List_Price!$A$4:$BO$289,CN$2,FALSE))</f>
        <v>2842.8</v>
      </c>
      <c r="CO99" s="294">
        <f>IF(ISNA(VLOOKUP($A99,Old_List_Price!$A$4:$BO$289,CO$2,FALSE)),"",VLOOKUP($A99,Old_List_Price!$A$4:$BO$289,CO$2,FALSE))</f>
        <v>4590.5999999999995</v>
      </c>
      <c r="CP99" s="294">
        <f>IF(ISNA(VLOOKUP($A99,Old_List_Price!$A$4:$BO$289,CP$2,FALSE)),"",VLOOKUP($A99,Old_List_Price!$A$4:$BO$289,CP$2,FALSE))</f>
        <v>5400.5999999999995</v>
      </c>
      <c r="CQ99" s="295">
        <f t="shared" si="122"/>
        <v>-8.5712138252539774E-2</v>
      </c>
      <c r="CR99" s="295">
        <f t="shared" si="123"/>
        <v>-8.5567412011631386E-2</v>
      </c>
      <c r="CS99" s="297">
        <f>IF(ISNA(VLOOKUP($A99,Old_List_Price!$A$4:$BO$289,CS$2,FALSE)),"",VLOOKUP($A99,Old_List_Price!$A$4:$BO$289,CS$2,FALSE))</f>
        <v>3025.8</v>
      </c>
      <c r="CT99" s="297">
        <f>IF(ISNA(VLOOKUP($A99,Old_List_Price!$A$4:$BO$289,CT$2,FALSE)),"",VLOOKUP($A99,Old_List_Price!$A$4:$BO$289,CT$2,FALSE))</f>
        <v>5400</v>
      </c>
      <c r="CU99" s="297">
        <f>IF(ISNA(VLOOKUP($A99,Old_List_Price!$A$4:$BO$289,CU$2,FALSE)),"",VLOOKUP($A99,Old_List_Price!$A$4:$BO$289,CU$2,FALSE))</f>
        <v>6352.7999999999993</v>
      </c>
      <c r="CV99" s="298">
        <f t="shared" si="124"/>
        <v>-0.15560285209108443</v>
      </c>
      <c r="CW99" s="298">
        <f t="shared" si="125"/>
        <v>-0.2769678656126156</v>
      </c>
      <c r="CX99" s="285">
        <f>IF(ISNA(VLOOKUP($A99,Old_List_Price!$A$4:$BO$289,CX$2,FALSE)),"",VLOOKUP($A99,Old_List_Price!$A$4:$BO$289,CX$2,FALSE))</f>
        <v>3243.6</v>
      </c>
      <c r="CY99" s="285">
        <f>IF(ISNA(VLOOKUP($A99,Old_List_Price!$A$4:$BO$289,CY$2,FALSE)),"",VLOOKUP($A99,Old_List_Price!$A$4:$BO$289,CY$2,FALSE))</f>
        <v>6067.08</v>
      </c>
      <c r="CZ99" s="285">
        <f>IF(ISNA(VLOOKUP($A99,Old_List_Price!$A$4:$BO$289,CZ$2,FALSE)),"",VLOOKUP($A99,Old_List_Price!$A$4:$BO$289,CZ$2,FALSE))</f>
        <v>7137.6</v>
      </c>
      <c r="DA99" s="287">
        <f t="shared" si="126"/>
        <v>-8.4654842604664562E-2</v>
      </c>
      <c r="DB99" s="333">
        <f t="shared" si="127"/>
        <v>-0.19340122157094808</v>
      </c>
    </row>
    <row r="100" spans="1:106">
      <c r="A100" s="37" t="s">
        <v>368</v>
      </c>
      <c r="B100" s="37" t="s">
        <v>369</v>
      </c>
      <c r="C100" s="57">
        <f>VLOOKUP(LEFT($C$3,2)&amp;LEFT($A100,6)&amp;LEFT(RIGHT($A100,6),5),'CS8000-P12_Overview'!$B$56:$X$369,$C$2,FALSE)</f>
        <v>24.6815</v>
      </c>
      <c r="D100" s="58">
        <f>E100*(1-'CS8000-P12_Overview'!$B$3)</f>
        <v>35.664767500000004</v>
      </c>
      <c r="E100" s="58">
        <f>VLOOKUP(LEFT($E$3,2)&amp;LEFT($A100,6)&amp;LEFT(RIGHT($A100,6),5),'CS8000-P12_Overview'!$B$56:$X$369,$C$2,FALSE)</f>
        <v>41.958550000000002</v>
      </c>
      <c r="F100" s="59">
        <f>VLOOKUP(LEFT($F$3,2)&amp;LEFT($A100,6)&amp;LEFT(RIGHT($A100,6),5),'CS8000-P12_Overview'!$B$56:$X$369,$F$2,FALSE)</f>
        <v>24.6815</v>
      </c>
      <c r="G100" s="59">
        <f>H100*(1-'CS8000-P12_Overview'!$B$3)</f>
        <v>35.664767500000004</v>
      </c>
      <c r="H100" s="59">
        <f>VLOOKUP(LEFT($H$3,2)&amp;LEFT($A100,6)&amp;LEFT(RIGHT($A100,6),5),'CS8000-P12_Overview'!$B$56:$X$369,$F$2,FALSE)</f>
        <v>41.958550000000002</v>
      </c>
      <c r="I100" s="60">
        <f>VLOOKUP(LEFT($I$3,2)&amp;LEFT($A100,6)&amp;LEFT(RIGHT($A100,6),5),'CS8000-P12_Overview'!$B$56:$X$369,$I$2,FALSE)</f>
        <v>40.4499</v>
      </c>
      <c r="J100" s="60">
        <f>K100*(1-'CS8000-P12_Overview'!$B$3)</f>
        <v>61.888347000000003</v>
      </c>
      <c r="K100" s="60">
        <f>VLOOKUP(LEFT($K$3,2)&amp;LEFT($A100,6)&amp;LEFT(RIGHT($A100,6),5),'CS8000-P12_Overview'!$B$56:$X$369,$I$2,FALSE)</f>
        <v>72.809820000000002</v>
      </c>
      <c r="L100" s="61">
        <f>VLOOKUP(LEFT($L$3,2)&amp;LEFT($A100,6)&amp;LEFT(RIGHT($A100,6),5),'CS8000-P12_Overview'!$B$56:$X$369,$L$2,FALSE)</f>
        <v>46.421799999999998</v>
      </c>
      <c r="M100" s="61">
        <f>N100*(1-'CS8000-P12_Overview'!$B$3)</f>
        <v>71.025353999999993</v>
      </c>
      <c r="N100" s="61">
        <f>VLOOKUP(LEFT($N$3,2)&amp;LEFT($A100,6)&amp;LEFT(RIGHT($A100,6),5),'CS8000-P12_Overview'!$B$56:$X$369,$L$2,FALSE)</f>
        <v>83.559239999999988</v>
      </c>
      <c r="O100" s="62">
        <f>VLOOKUP(LEFT($O$3,2)&amp;LEFT($A100,6)&amp;LEFT(RIGHT($A100,6),5),'CS8000-P12_Overview'!$B$56:$X$369,$O$2,FALSE)</f>
        <v>47.865499999999997</v>
      </c>
      <c r="P100" s="62">
        <f>Q100*(1-'CS8000-P12_Overview'!$B$3)</f>
        <v>77.302782499999992</v>
      </c>
      <c r="Q100" s="62">
        <f>VLOOKUP(LEFT($Q$3,2)&amp;LEFT($A100,6)&amp;LEFT(RIGHT($A100,6),5),'CS8000-P12_Overview'!$B$56:$X$369,$O$2,FALSE)</f>
        <v>90.944449999999989</v>
      </c>
      <c r="R100" s="63">
        <f>VLOOKUP(LEFT($R$3,2)&amp;LEFT($A100,6)&amp;LEFT(RIGHT($A100,6),5),'CS8000-P12_Overview'!$B$56:$X$369,$R$2,FALSE)</f>
        <v>47.865499999999997</v>
      </c>
      <c r="S100" s="63">
        <f>T100*(1-'CS8000-P12_Overview'!$B$3)</f>
        <v>77.302782499999992</v>
      </c>
      <c r="T100" s="63">
        <f>VLOOKUP(LEFT($T$3,2)&amp;LEFT($A100,6)&amp;LEFT(RIGHT($A100,6),5),'CS8000-P12_Overview'!$B$56:$X$369,$R$2,FALSE)</f>
        <v>90.944449999999989</v>
      </c>
      <c r="U100" s="59">
        <f>VLOOKUP(LEFT($U$3,2)&amp;LEFT($A100,6)&amp;LEFT(RIGHT($A100,6),5),'CS8000-P12_Overview'!$B$56:$X$369,$U$2,FALSE)</f>
        <v>54.362000000000002</v>
      </c>
      <c r="V100" s="59">
        <f>W100*(1-'CS8000-P12_Overview'!$B$3)</f>
        <v>92.415400000000005</v>
      </c>
      <c r="W100" s="44">
        <f>VLOOKUP(LEFT($W$3,2)&amp;LEFT($A100,6)&amp;LEFT(RIGHT($A100,6),5),'CS8000-P12_Overview'!$B$56:$X$369,$U$2,FALSE)</f>
        <v>108.724</v>
      </c>
      <c r="X100" s="33" t="s">
        <v>855</v>
      </c>
      <c r="Y100" s="57">
        <f>VLOOKUP(LEFT($Y$3,2)&amp;LEFT($A100,6)&amp;LEFT(RIGHT($A100,6),5),'CS8000-P12_Overview'!$B$56:$X$369,$Y$2,FALSE)</f>
        <v>48.921999999999997</v>
      </c>
      <c r="Z100" s="58">
        <f>AA100*(1-'CS8000-P12_Overview'!$B$3)</f>
        <v>70.692289999999986</v>
      </c>
      <c r="AA100" s="58">
        <f>VLOOKUP(LEFT($AA$3,2)&amp;LEFT($A100,6)&amp;LEFT(RIGHT($A100,6),5),'CS8000-P12_Overview'!$B$56:$X$369,$Y$2,FALSE)</f>
        <v>83.167399999999986</v>
      </c>
      <c r="AB100" s="59">
        <f>VLOOKUP(LEFT($AB$3,2)&amp;LEFT($A100,6)&amp;LEFT(RIGHT($A100,6),5),'CS8000-P12_Overview'!$B$56:$X$369,$AB$2,FALSE)</f>
        <v>48.921999999999997</v>
      </c>
      <c r="AC100" s="59">
        <f>AD100*(1-'CS8000-P12_Overview'!$B$3)</f>
        <v>70.692289999999986</v>
      </c>
      <c r="AD100" s="59">
        <f>VLOOKUP(LEFT($AD$3,2)&amp;LEFT($A100,6)&amp;LEFT(RIGHT($A100,6),5),'CS8000-P12_Overview'!$B$56:$X$369,$AB$2,FALSE)</f>
        <v>83.167399999999986</v>
      </c>
      <c r="AE100" s="60">
        <f>VLOOKUP(LEFT($AE$3,2)&amp;LEFT($A100,6)&amp;LEFT(RIGHT($A100,6),5),'CS8000-P12_Overview'!$B$56:$X$369,$AE$2,FALSE)</f>
        <v>64.690399999999997</v>
      </c>
      <c r="AF100" s="60">
        <f>AG100*(1-'CS8000-P12_Overview'!$B$3)</f>
        <v>98.976311999999993</v>
      </c>
      <c r="AG100" s="60">
        <f>VLOOKUP(LEFT($AG$3,2)&amp;LEFT($A100,6)&amp;LEFT(RIGHT($A100,6),5),'CS8000-P12_Overview'!$B$56:$X$369,$AE$2,FALSE)</f>
        <v>116.44271999999999</v>
      </c>
      <c r="AH100" s="61">
        <f>VLOOKUP(LEFT($AH$3,2)&amp;LEFT($A100,6)&amp;LEFT(RIGHT($A100,6),5),'CS8000-P12_Overview'!$B$56:$X$369,$AH$2,FALSE)</f>
        <v>70.662400000000005</v>
      </c>
      <c r="AI100" s="61">
        <f>AJ100*(1-'CS8000-P12_Overview'!$B$3)</f>
        <v>108.113472</v>
      </c>
      <c r="AJ100" s="61">
        <f>VLOOKUP(LEFT($AJ$3,2)&amp;LEFT($A100,6)&amp;LEFT(RIGHT($A100,6),5),'CS8000-P12_Overview'!$B$56:$X$369,$AH$2,FALSE)</f>
        <v>127.19232000000001</v>
      </c>
      <c r="AK100" s="62">
        <f>VLOOKUP(LEFT($AK$3,2)&amp;LEFT($A100,6)&amp;LEFT(RIGHT($A100,6),5),'CS8000-P12_Overview'!$B$56:$X$369,$AK$2,FALSE)</f>
        <v>72.106099999999998</v>
      </c>
      <c r="AL100" s="62">
        <f>AM100*(1-'CS8000-P12_Overview'!$B$3)</f>
        <v>116.45135149999999</v>
      </c>
      <c r="AM100" s="62">
        <f>VLOOKUP(LEFT($AM$3,2)&amp;LEFT($A100,6)&amp;LEFT(RIGHT($A100,6),5),'CS8000-P12_Overview'!$B$56:$X$369,$AK$2,FALSE)</f>
        <v>137.00158999999999</v>
      </c>
      <c r="AN100" s="63">
        <f>VLOOKUP(LEFT($AN$3,2)&amp;LEFT($A100,6)&amp;LEFT(RIGHT($A100,6),5),'CS8000-P12_Overview'!$B$56:$X$369,$AN$2,FALSE)</f>
        <v>72.106099999999998</v>
      </c>
      <c r="AO100" s="63">
        <f>AP100*(1-'CS8000-P12_Overview'!$B$3)</f>
        <v>116.45135149999999</v>
      </c>
      <c r="AP100" s="63">
        <f>VLOOKUP(LEFT($AP$3,2)&amp;LEFT($A100,6)&amp;LEFT(RIGHT($A100,6),5),'CS8000-P12_Overview'!$B$56:$X$369,$AN$2,FALSE)</f>
        <v>137.00158999999999</v>
      </c>
      <c r="AQ100" s="59">
        <f>VLOOKUP(LEFT($AQ$3,2)&amp;LEFT($A100,6)&amp;LEFT(RIGHT($A100,6),5),'CS8000-P12_Overview'!$B$56:$X$369,$AQ$2,FALSE)</f>
        <v>78.602500000000006</v>
      </c>
      <c r="AR100" s="59">
        <f>AS100*(1-'CS8000-P12_Overview'!$B$3)</f>
        <v>133.62425000000002</v>
      </c>
      <c r="AS100" s="44">
        <f>VLOOKUP(LEFT($AS$3,2)&amp;LEFT($A100,6)&amp;LEFT(RIGHT($A100,6),5),'CS8000-P12_Overview'!$B$56:$X$369,$AQ$2,FALSE)</f>
        <v>157.20500000000001</v>
      </c>
      <c r="AU100" s="203">
        <f t="shared" si="130"/>
        <v>1179.42</v>
      </c>
      <c r="AV100" s="211">
        <f t="shared" si="131"/>
        <v>1704.2619</v>
      </c>
      <c r="AW100" s="211">
        <f t="shared" si="132"/>
        <v>2005.0139999999999</v>
      </c>
      <c r="AX100" s="212">
        <f t="shared" si="132"/>
        <v>1179.42</v>
      </c>
      <c r="AY100" s="212">
        <f t="shared" si="132"/>
        <v>1704.2619</v>
      </c>
      <c r="AZ100" s="212">
        <f t="shared" si="132"/>
        <v>2005.0139999999999</v>
      </c>
      <c r="BA100" s="213">
        <f t="shared" si="133"/>
        <v>1747.0823999999998</v>
      </c>
      <c r="BB100" s="213">
        <f t="shared" si="134"/>
        <v>2673.0360719999999</v>
      </c>
      <c r="BC100" s="213">
        <f t="shared" si="135"/>
        <v>3144.7483199999997</v>
      </c>
      <c r="BD100" s="214">
        <f t="shared" si="136"/>
        <v>1962.0720000000001</v>
      </c>
      <c r="BE100" s="214">
        <f t="shared" si="137"/>
        <v>3001.9701599999999</v>
      </c>
      <c r="BF100" s="214">
        <f t="shared" si="138"/>
        <v>3531.7295999999997</v>
      </c>
      <c r="BG100" s="215">
        <f t="shared" si="139"/>
        <v>2014.0452</v>
      </c>
      <c r="BH100" s="215">
        <f t="shared" si="140"/>
        <v>3252.6829979999998</v>
      </c>
      <c r="BI100" s="215">
        <f t="shared" si="141"/>
        <v>3826.68588</v>
      </c>
      <c r="BJ100" s="216">
        <f t="shared" si="142"/>
        <v>2014.0452</v>
      </c>
      <c r="BK100" s="216">
        <f t="shared" si="143"/>
        <v>3252.6829979999998</v>
      </c>
      <c r="BL100" s="216">
        <f t="shared" si="144"/>
        <v>3826.68588</v>
      </c>
      <c r="BM100" s="212">
        <f t="shared" si="145"/>
        <v>2247.9180000000001</v>
      </c>
      <c r="BN100" s="212">
        <f t="shared" si="146"/>
        <v>3821.4606000000003</v>
      </c>
      <c r="BO100" s="202">
        <f t="shared" si="147"/>
        <v>4495.8360000000002</v>
      </c>
      <c r="BQ100" s="274">
        <f>VLOOKUP("HDD"&amp;$A100,'CS8000-P13_Overview'!$B:$X,3,FALSE)</f>
        <v>397.44</v>
      </c>
      <c r="BR100" s="275">
        <f>VLOOKUP("HDD"&amp;$A100,'CS8000-P13_Overview'!$B:$X,4,FALSE)</f>
        <v>476.928</v>
      </c>
      <c r="BS100" s="276">
        <f>VLOOKUP("HDD"&amp;$A100,'CS8000-P13_Overview'!$B:$X,6,FALSE)</f>
        <v>556.41600000000005</v>
      </c>
      <c r="BT100" s="282">
        <f>IF(ISNA(VLOOKUP($A100,Old_List_Price!$A$4:$BO$289,BT$2,FALSE)),"",VLOOKUP($A100,Old_List_Price!$A$4:$BO$289,BT$2,FALSE))</f>
        <v>1272</v>
      </c>
      <c r="BU100" s="282">
        <f>IF(ISNA(VLOOKUP($A100,Old_List_Price!$A$4:$BO$289,BU$2,FALSE)),"",VLOOKUP($A100,Old_List_Price!$A$4:$BO$289,BU$2,FALSE))</f>
        <v>1729.41</v>
      </c>
      <c r="BV100" s="282">
        <f>IF(ISNA(VLOOKUP($A100,Old_List_Price!$A$4:$BO$289,BV$2,FALSE)),"",VLOOKUP($A100,Old_List_Price!$A$4:$BO$289,BV$2,FALSE))</f>
        <v>2034.6000000000004</v>
      </c>
      <c r="BW100" s="283">
        <f t="shared" si="148"/>
        <v>-7.8496210001526109E-2</v>
      </c>
      <c r="BX100" s="283">
        <f t="shared" si="149"/>
        <v>-1.4756006691225333E-2</v>
      </c>
      <c r="BY100" s="285">
        <f>IF(ISNA(VLOOKUP($A100,Old_List_Price!$A$4:$BO$289,BY$2,FALSE)),"",VLOOKUP($A100,Old_List_Price!$A$4:$BO$289,BY$2,FALSE))</f>
        <v>1272</v>
      </c>
      <c r="BZ100" s="285">
        <f>IF(ISNA(VLOOKUP($A100,Old_List_Price!$A$4:$BO$289,BZ$2,FALSE)),"",VLOOKUP($A100,Old_List_Price!$A$4:$BO$289,BZ$2,FALSE))</f>
        <v>1837.53</v>
      </c>
      <c r="CA100" s="285">
        <f>IF(ISNA(VLOOKUP($A100,Old_List_Price!$A$4:$BO$289,CA$2,FALSE)),"",VLOOKUP($A100,Old_List_Price!$A$4:$BO$289,CA$2,FALSE))</f>
        <v>2161.8000000000002</v>
      </c>
      <c r="CB100" s="287">
        <f t="shared" si="128"/>
        <v>-7.8496210001526109E-2</v>
      </c>
      <c r="CC100" s="287">
        <f t="shared" si="129"/>
        <v>-7.819696022072678E-2</v>
      </c>
      <c r="CD100" s="288">
        <f>IF(ISNA(VLOOKUP($A100,Old_List_Price!$A$4:$BO$289,CD$2,FALSE)),"",VLOOKUP($A100,Old_List_Price!$A$4:$BO$289,CD$2,FALSE))</f>
        <v>1756.8000000000002</v>
      </c>
      <c r="CE100" s="288">
        <f>IF(ISNA(VLOOKUP($A100,Old_List_Price!$A$4:$BO$289,CE$2,FALSE)),"",VLOOKUP($A100,Old_List_Price!$A$4:$BO$289,CE$2,FALSE))</f>
        <v>2687.1899999999996</v>
      </c>
      <c r="CF100" s="288">
        <f>IF(ISNA(VLOOKUP($A100,Old_List_Price!$A$4:$BO$289,CF$2,FALSE)),"",VLOOKUP($A100,Old_List_Price!$A$4:$BO$289,CF$2,FALSE))</f>
        <v>3161.4</v>
      </c>
      <c r="CG100" s="289">
        <f t="shared" si="118"/>
        <v>-5.5621875648225886E-3</v>
      </c>
      <c r="CH100" s="289">
        <f t="shared" si="119"/>
        <v>-5.2950755690364427E-3</v>
      </c>
      <c r="CI100" s="291">
        <f>IF(ISNA(VLOOKUP($A100,Old_List_Price!$A$4:$BO$289,CI$2,FALSE)),"",VLOOKUP($A100,Old_List_Price!$A$4:$BO$289,CI$2,FALSE))</f>
        <v>2527.2000000000003</v>
      </c>
      <c r="CJ100" s="291">
        <f>IF(ISNA(VLOOKUP($A100,Old_List_Price!$A$4:$BO$289,CJ$2,FALSE)),"",VLOOKUP($A100,Old_List_Price!$A$4:$BO$289,CJ$2,FALSE))</f>
        <v>3866.8199999999997</v>
      </c>
      <c r="CK100" s="291">
        <f>IF(ISNA(VLOOKUP($A100,Old_List_Price!$A$4:$BO$289,CK$2,FALSE)),"",VLOOKUP($A100,Old_List_Price!$A$4:$BO$289,CK$2,FALSE))</f>
        <v>4549.2</v>
      </c>
      <c r="CL100" s="292">
        <f t="shared" si="120"/>
        <v>-0.28802612748156037</v>
      </c>
      <c r="CM100" s="292">
        <f t="shared" si="121"/>
        <v>-0.28809408285390825</v>
      </c>
      <c r="CN100" s="294">
        <f>IF(ISNA(VLOOKUP($A100,Old_List_Price!$A$4:$BO$289,CN$2,FALSE)),"",VLOOKUP($A100,Old_List_Price!$A$4:$BO$289,CN$2,FALSE))</f>
        <v>2450.04</v>
      </c>
      <c r="CO100" s="294">
        <f>IF(ISNA(VLOOKUP($A100,Old_List_Price!$A$4:$BO$289,CO$2,FALSE)),"",VLOOKUP($A100,Old_List_Price!$A$4:$BO$289,CO$2,FALSE))</f>
        <v>3957.09</v>
      </c>
      <c r="CP100" s="294">
        <f>IF(ISNA(VLOOKUP($A100,Old_List_Price!$A$4:$BO$289,CP$2,FALSE)),"",VLOOKUP($A100,Old_List_Price!$A$4:$BO$289,CP$2,FALSE))</f>
        <v>4655.4000000000005</v>
      </c>
      <c r="CQ100" s="295">
        <f t="shared" si="122"/>
        <v>-0.21647716744390838</v>
      </c>
      <c r="CR100" s="295">
        <f t="shared" si="123"/>
        <v>-0.2165618360083427</v>
      </c>
      <c r="CS100" s="297">
        <f>IF(ISNA(VLOOKUP($A100,Old_List_Price!$A$4:$BO$289,CS$2,FALSE)),"",VLOOKUP($A100,Old_List_Price!$A$4:$BO$289,CS$2,FALSE))</f>
        <v>2701.2000000000003</v>
      </c>
      <c r="CT100" s="297">
        <f>IF(ISNA(VLOOKUP($A100,Old_List_Price!$A$4:$BO$289,CT$2,FALSE)),"",VLOOKUP($A100,Old_List_Price!$A$4:$BO$289,CT$2,FALSE))</f>
        <v>4591.0199999999995</v>
      </c>
      <c r="CU100" s="297">
        <f>IF(ISNA(VLOOKUP($A100,Old_List_Price!$A$4:$BO$289,CU$2,FALSE)),"",VLOOKUP($A100,Old_List_Price!$A$4:$BO$289,CU$2,FALSE))</f>
        <v>5401.2</v>
      </c>
      <c r="CV100" s="298">
        <f t="shared" si="124"/>
        <v>-0.34118141936437191</v>
      </c>
      <c r="CW100" s="298">
        <f t="shared" si="125"/>
        <v>-0.41145632784470926</v>
      </c>
      <c r="CX100" s="285">
        <f>IF(ISNA(VLOOKUP($A100,Old_List_Price!$A$4:$BO$289,CX$2,FALSE)),"",VLOOKUP($A100,Old_List_Price!$A$4:$BO$289,CX$2,FALSE))</f>
        <v>2908.8</v>
      </c>
      <c r="CY100" s="285">
        <f>IF(ISNA(VLOOKUP($A100,Old_List_Price!$A$4:$BO$289,CY$2,FALSE)),"",VLOOKUP($A100,Old_List_Price!$A$4:$BO$289,CY$2,FALSE))</f>
        <v>5439.15</v>
      </c>
      <c r="CZ100" s="285">
        <f>IF(ISNA(VLOOKUP($A100,Old_List_Price!$A$4:$BO$289,CZ$2,FALSE)),"",VLOOKUP($A100,Old_List_Price!$A$4:$BO$289,CZ$2,FALSE))</f>
        <v>6399</v>
      </c>
      <c r="DA100" s="287">
        <f t="shared" si="126"/>
        <v>-0.29399737890794952</v>
      </c>
      <c r="DB100" s="333">
        <f t="shared" si="127"/>
        <v>-0.42331704270351489</v>
      </c>
    </row>
    <row r="101" spans="1:106">
      <c r="A101" s="37" t="s">
        <v>370</v>
      </c>
      <c r="B101" s="37" t="s">
        <v>371</v>
      </c>
      <c r="C101" s="57">
        <f>VLOOKUP(LEFT($C$3,2)&amp;LEFT($A101,6)&amp;LEFT(RIGHT($A101,6),5),'CS8000-P12_Overview'!$B$56:$X$369,$C$2,FALSE)</f>
        <v>24.6815</v>
      </c>
      <c r="D101" s="58">
        <f>E101*(1-'CS8000-P12_Overview'!$B$3)</f>
        <v>35.664767500000004</v>
      </c>
      <c r="E101" s="58">
        <f>VLOOKUP(LEFT($E$3,2)&amp;LEFT($A101,6)&amp;LEFT(RIGHT($A101,6),5),'CS8000-P12_Overview'!$B$56:$X$369,$C$2,FALSE)</f>
        <v>41.958550000000002</v>
      </c>
      <c r="F101" s="59">
        <f>VLOOKUP(LEFT($F$3,2)&amp;LEFT($A101,6)&amp;LEFT(RIGHT($A101,6),5),'CS8000-P12_Overview'!$B$56:$X$369,$F$2,FALSE)</f>
        <v>24.6815</v>
      </c>
      <c r="G101" s="59">
        <f>H101*(1-'CS8000-P12_Overview'!$B$3)</f>
        <v>35.664767500000004</v>
      </c>
      <c r="H101" s="59">
        <f>VLOOKUP(LEFT($H$3,2)&amp;LEFT($A101,6)&amp;LEFT(RIGHT($A101,6),5),'CS8000-P12_Overview'!$B$56:$X$369,$F$2,FALSE)</f>
        <v>41.958550000000002</v>
      </c>
      <c r="I101" s="60">
        <f>VLOOKUP(LEFT($I$3,2)&amp;LEFT($A101,6)&amp;LEFT(RIGHT($A101,6),5),'CS8000-P12_Overview'!$B$56:$X$369,$I$2,FALSE)</f>
        <v>40.4499</v>
      </c>
      <c r="J101" s="60">
        <f>K101*(1-'CS8000-P12_Overview'!$B$3)</f>
        <v>61.888347000000003</v>
      </c>
      <c r="K101" s="60">
        <f>VLOOKUP(LEFT($K$3,2)&amp;LEFT($A101,6)&amp;LEFT(RIGHT($A101,6),5),'CS8000-P12_Overview'!$B$56:$X$369,$I$2,FALSE)</f>
        <v>72.809820000000002</v>
      </c>
      <c r="L101" s="61">
        <f>VLOOKUP(LEFT($L$3,2)&amp;LEFT($A101,6)&amp;LEFT(RIGHT($A101,6),5),'CS8000-P12_Overview'!$B$56:$X$369,$L$2,FALSE)</f>
        <v>46.421799999999998</v>
      </c>
      <c r="M101" s="61">
        <f>N101*(1-'CS8000-P12_Overview'!$B$3)</f>
        <v>71.025353999999993</v>
      </c>
      <c r="N101" s="61">
        <f>VLOOKUP(LEFT($N$3,2)&amp;LEFT($A101,6)&amp;LEFT(RIGHT($A101,6),5),'CS8000-P12_Overview'!$B$56:$X$369,$L$2,FALSE)</f>
        <v>83.559239999999988</v>
      </c>
      <c r="O101" s="62">
        <f>VLOOKUP(LEFT($O$3,2)&amp;LEFT($A101,6)&amp;LEFT(RIGHT($A101,6),5),'CS8000-P12_Overview'!$B$56:$X$369,$O$2,FALSE)</f>
        <v>47.865499999999997</v>
      </c>
      <c r="P101" s="62">
        <f>Q101*(1-'CS8000-P12_Overview'!$B$3)</f>
        <v>77.302782499999992</v>
      </c>
      <c r="Q101" s="62">
        <f>VLOOKUP(LEFT($Q$3,2)&amp;LEFT($A101,6)&amp;LEFT(RIGHT($A101,6),5),'CS8000-P12_Overview'!$B$56:$X$369,$O$2,FALSE)</f>
        <v>90.944449999999989</v>
      </c>
      <c r="R101" s="63">
        <f>VLOOKUP(LEFT($R$3,2)&amp;LEFT($A101,6)&amp;LEFT(RIGHT($A101,6),5),'CS8000-P12_Overview'!$B$56:$X$369,$R$2,FALSE)</f>
        <v>47.865499999999997</v>
      </c>
      <c r="S101" s="63">
        <f>T101*(1-'CS8000-P12_Overview'!$B$3)</f>
        <v>77.302782499999992</v>
      </c>
      <c r="T101" s="63">
        <f>VLOOKUP(LEFT($T$3,2)&amp;LEFT($A101,6)&amp;LEFT(RIGHT($A101,6),5),'CS8000-P12_Overview'!$B$56:$X$369,$R$2,FALSE)</f>
        <v>90.944449999999989</v>
      </c>
      <c r="U101" s="59">
        <f>VLOOKUP(LEFT($U$3,2)&amp;LEFT($A101,6)&amp;LEFT(RIGHT($A101,6),5),'CS8000-P12_Overview'!$B$56:$X$369,$U$2,FALSE)</f>
        <v>54.362000000000002</v>
      </c>
      <c r="V101" s="59">
        <f>W101*(1-'CS8000-P12_Overview'!$B$3)</f>
        <v>92.415400000000005</v>
      </c>
      <c r="W101" s="44">
        <f>VLOOKUP(LEFT($W$3,2)&amp;LEFT($A101,6)&amp;LEFT(RIGHT($A101,6),5),'CS8000-P12_Overview'!$B$56:$X$369,$U$2,FALSE)</f>
        <v>108.724</v>
      </c>
      <c r="X101" s="33" t="s">
        <v>856</v>
      </c>
      <c r="Y101" s="57">
        <f>VLOOKUP(LEFT($Y$3,2)&amp;LEFT($A101,6)&amp;LEFT(RIGHT($A101,6),5),'CS8000-P12_Overview'!$B$56:$X$369,$Y$2,FALSE)</f>
        <v>48.921999999999997</v>
      </c>
      <c r="Z101" s="58">
        <f>AA101*(1-'CS8000-P12_Overview'!$B$3)</f>
        <v>70.692289999999986</v>
      </c>
      <c r="AA101" s="58">
        <f>VLOOKUP(LEFT($AA$3,2)&amp;LEFT($A101,6)&amp;LEFT(RIGHT($A101,6),5),'CS8000-P12_Overview'!$B$56:$X$369,$Y$2,FALSE)</f>
        <v>83.167399999999986</v>
      </c>
      <c r="AB101" s="59">
        <f>VLOOKUP(LEFT($AB$3,2)&amp;LEFT($A101,6)&amp;LEFT(RIGHT($A101,6),5),'CS8000-P12_Overview'!$B$56:$X$369,$AB$2,FALSE)</f>
        <v>48.921999999999997</v>
      </c>
      <c r="AC101" s="59">
        <f>AD101*(1-'CS8000-P12_Overview'!$B$3)</f>
        <v>70.692289999999986</v>
      </c>
      <c r="AD101" s="59">
        <f>VLOOKUP(LEFT($AD$3,2)&amp;LEFT($A101,6)&amp;LEFT(RIGHT($A101,6),5),'CS8000-P12_Overview'!$B$56:$X$369,$AB$2,FALSE)</f>
        <v>83.167399999999986</v>
      </c>
      <c r="AE101" s="60">
        <f>VLOOKUP(LEFT($AE$3,2)&amp;LEFT($A101,6)&amp;LEFT(RIGHT($A101,6),5),'CS8000-P12_Overview'!$B$56:$X$369,$AE$2,FALSE)</f>
        <v>64.690399999999997</v>
      </c>
      <c r="AF101" s="60">
        <f>AG101*(1-'CS8000-P12_Overview'!$B$3)</f>
        <v>98.976311999999993</v>
      </c>
      <c r="AG101" s="60">
        <f>VLOOKUP(LEFT($AG$3,2)&amp;LEFT($A101,6)&amp;LEFT(RIGHT($A101,6),5),'CS8000-P12_Overview'!$B$56:$X$369,$AE$2,FALSE)</f>
        <v>116.44271999999999</v>
      </c>
      <c r="AH101" s="61">
        <f>VLOOKUP(LEFT($AH$3,2)&amp;LEFT($A101,6)&amp;LEFT(RIGHT($A101,6),5),'CS8000-P12_Overview'!$B$56:$X$369,$AH$2,FALSE)</f>
        <v>70.662400000000005</v>
      </c>
      <c r="AI101" s="61">
        <f>AJ101*(1-'CS8000-P12_Overview'!$B$3)</f>
        <v>108.113472</v>
      </c>
      <c r="AJ101" s="61">
        <f>VLOOKUP(LEFT($AJ$3,2)&amp;LEFT($A101,6)&amp;LEFT(RIGHT($A101,6),5),'CS8000-P12_Overview'!$B$56:$X$369,$AH$2,FALSE)</f>
        <v>127.19232000000001</v>
      </c>
      <c r="AK101" s="62">
        <f>VLOOKUP(LEFT($AK$3,2)&amp;LEFT($A101,6)&amp;LEFT(RIGHT($A101,6),5),'CS8000-P12_Overview'!$B$56:$X$369,$AK$2,FALSE)</f>
        <v>72.106099999999998</v>
      </c>
      <c r="AL101" s="62">
        <f>AM101*(1-'CS8000-P12_Overview'!$B$3)</f>
        <v>116.45135149999999</v>
      </c>
      <c r="AM101" s="62">
        <f>VLOOKUP(LEFT($AM$3,2)&amp;LEFT($A101,6)&amp;LEFT(RIGHT($A101,6),5),'CS8000-P12_Overview'!$B$56:$X$369,$AK$2,FALSE)</f>
        <v>137.00158999999999</v>
      </c>
      <c r="AN101" s="63">
        <f>VLOOKUP(LEFT($AN$3,2)&amp;LEFT($A101,6)&amp;LEFT(RIGHT($A101,6),5),'CS8000-P12_Overview'!$B$56:$X$369,$AN$2,FALSE)</f>
        <v>72.106099999999998</v>
      </c>
      <c r="AO101" s="63">
        <f>AP101*(1-'CS8000-P12_Overview'!$B$3)</f>
        <v>116.45135149999999</v>
      </c>
      <c r="AP101" s="63">
        <f>VLOOKUP(LEFT($AP$3,2)&amp;LEFT($A101,6)&amp;LEFT(RIGHT($A101,6),5),'CS8000-P12_Overview'!$B$56:$X$369,$AN$2,FALSE)</f>
        <v>137.00158999999999</v>
      </c>
      <c r="AQ101" s="59">
        <f>VLOOKUP(LEFT($AQ$3,2)&amp;LEFT($A101,6)&amp;LEFT(RIGHT($A101,6),5),'CS8000-P12_Overview'!$B$56:$X$369,$AQ$2,FALSE)</f>
        <v>78.602500000000006</v>
      </c>
      <c r="AR101" s="59">
        <f>AS101*(1-'CS8000-P12_Overview'!$B$3)</f>
        <v>133.62425000000002</v>
      </c>
      <c r="AS101" s="44">
        <f>VLOOKUP(LEFT($AS$3,2)&amp;LEFT($A101,6)&amp;LEFT(RIGHT($A101,6),5),'CS8000-P12_Overview'!$B$56:$X$369,$AQ$2,FALSE)</f>
        <v>157.20500000000001</v>
      </c>
      <c r="AU101" s="203">
        <f t="shared" si="130"/>
        <v>1179.42</v>
      </c>
      <c r="AV101" s="211">
        <f t="shared" si="131"/>
        <v>1704.2619</v>
      </c>
      <c r="AW101" s="211">
        <f t="shared" si="132"/>
        <v>2005.0139999999999</v>
      </c>
      <c r="AX101" s="212">
        <f t="shared" si="132"/>
        <v>1179.42</v>
      </c>
      <c r="AY101" s="212">
        <f t="shared" si="132"/>
        <v>1704.2619</v>
      </c>
      <c r="AZ101" s="212">
        <f t="shared" si="132"/>
        <v>2005.0139999999999</v>
      </c>
      <c r="BA101" s="213">
        <f t="shared" si="133"/>
        <v>1747.0823999999998</v>
      </c>
      <c r="BB101" s="213">
        <f t="shared" si="134"/>
        <v>2673.0360719999999</v>
      </c>
      <c r="BC101" s="213">
        <f t="shared" si="135"/>
        <v>3144.7483199999997</v>
      </c>
      <c r="BD101" s="214">
        <f t="shared" si="136"/>
        <v>1962.0720000000001</v>
      </c>
      <c r="BE101" s="214">
        <f t="shared" si="137"/>
        <v>3001.9701599999999</v>
      </c>
      <c r="BF101" s="214">
        <f t="shared" si="138"/>
        <v>3531.7295999999997</v>
      </c>
      <c r="BG101" s="215">
        <f t="shared" si="139"/>
        <v>2014.0452</v>
      </c>
      <c r="BH101" s="215">
        <f t="shared" si="140"/>
        <v>3252.6829979999998</v>
      </c>
      <c r="BI101" s="215">
        <f t="shared" si="141"/>
        <v>3826.68588</v>
      </c>
      <c r="BJ101" s="216">
        <f t="shared" si="142"/>
        <v>2014.0452</v>
      </c>
      <c r="BK101" s="216">
        <f t="shared" si="143"/>
        <v>3252.6829979999998</v>
      </c>
      <c r="BL101" s="216">
        <f t="shared" si="144"/>
        <v>3826.68588</v>
      </c>
      <c r="BM101" s="212">
        <f t="shared" si="145"/>
        <v>2247.9180000000001</v>
      </c>
      <c r="BN101" s="212">
        <f t="shared" si="146"/>
        <v>3821.4606000000003</v>
      </c>
      <c r="BO101" s="202">
        <f t="shared" si="147"/>
        <v>4495.8360000000002</v>
      </c>
      <c r="BQ101" s="274">
        <f>VLOOKUP("HDD"&amp;$A101,'CS8000-P13_Overview'!$B:$X,3,FALSE)</f>
        <v>397.44</v>
      </c>
      <c r="BR101" s="275">
        <f>VLOOKUP("HDD"&amp;$A101,'CS8000-P13_Overview'!$B:$X,4,FALSE)</f>
        <v>476.928</v>
      </c>
      <c r="BS101" s="276">
        <f>VLOOKUP("HDD"&amp;$A101,'CS8000-P13_Overview'!$B:$X,6,FALSE)</f>
        <v>556.41600000000005</v>
      </c>
      <c r="BT101" s="282">
        <f>IF(ISNA(VLOOKUP($A101,Old_List_Price!$A$4:$BO$289,BT$2,FALSE)),"",VLOOKUP($A101,Old_List_Price!$A$4:$BO$289,BT$2,FALSE))</f>
        <v>1272</v>
      </c>
      <c r="BU101" s="282">
        <f>IF(ISNA(VLOOKUP($A101,Old_List_Price!$A$4:$BO$289,BU$2,FALSE)),"",VLOOKUP($A101,Old_List_Price!$A$4:$BO$289,BU$2,FALSE))</f>
        <v>1729.44</v>
      </c>
      <c r="BV101" s="282">
        <f>IF(ISNA(VLOOKUP($A101,Old_List_Price!$A$4:$BO$289,BV$2,FALSE)),"",VLOOKUP($A101,Old_List_Price!$A$4:$BO$289,BV$2,FALSE))</f>
        <v>2034.6000000000004</v>
      </c>
      <c r="BW101" s="283">
        <f t="shared" si="148"/>
        <v>-7.8496210001526109E-2</v>
      </c>
      <c r="BX101" s="283">
        <f t="shared" si="149"/>
        <v>-1.4756006691225333E-2</v>
      </c>
      <c r="BY101" s="285">
        <f>IF(ISNA(VLOOKUP($A101,Old_List_Price!$A$4:$BO$289,BY$2,FALSE)),"",VLOOKUP($A101,Old_List_Price!$A$4:$BO$289,BY$2,FALSE))</f>
        <v>1272</v>
      </c>
      <c r="BZ101" s="285">
        <f>IF(ISNA(VLOOKUP($A101,Old_List_Price!$A$4:$BO$289,BZ$2,FALSE)),"",VLOOKUP($A101,Old_List_Price!$A$4:$BO$289,BZ$2,FALSE))</f>
        <v>1837.44</v>
      </c>
      <c r="CA101" s="285">
        <f>IF(ISNA(VLOOKUP($A101,Old_List_Price!$A$4:$BO$289,CA$2,FALSE)),"",VLOOKUP($A101,Old_List_Price!$A$4:$BO$289,CA$2,FALSE))</f>
        <v>2161.8000000000002</v>
      </c>
      <c r="CB101" s="287">
        <f t="shared" si="128"/>
        <v>-7.8496210001526109E-2</v>
      </c>
      <c r="CC101" s="287">
        <f t="shared" si="129"/>
        <v>-7.819696022072678E-2</v>
      </c>
      <c r="CD101" s="288">
        <f>IF(ISNA(VLOOKUP($A101,Old_List_Price!$A$4:$BO$289,CD$2,FALSE)),"",VLOOKUP($A101,Old_List_Price!$A$4:$BO$289,CD$2,FALSE))</f>
        <v>1756.8000000000002</v>
      </c>
      <c r="CE101" s="288">
        <f>IF(ISNA(VLOOKUP($A101,Old_List_Price!$A$4:$BO$289,CE$2,FALSE)),"",VLOOKUP($A101,Old_List_Price!$A$4:$BO$289,CE$2,FALSE))</f>
        <v>2687.16</v>
      </c>
      <c r="CF101" s="288">
        <f>IF(ISNA(VLOOKUP($A101,Old_List_Price!$A$4:$BO$289,CF$2,FALSE)),"",VLOOKUP($A101,Old_List_Price!$A$4:$BO$289,CF$2,FALSE))</f>
        <v>3161.4</v>
      </c>
      <c r="CG101" s="289">
        <f t="shared" si="118"/>
        <v>-5.5621875648225886E-3</v>
      </c>
      <c r="CH101" s="289">
        <f t="shared" si="119"/>
        <v>-5.2950755690364427E-3</v>
      </c>
      <c r="CI101" s="291">
        <f>IF(ISNA(VLOOKUP($A101,Old_List_Price!$A$4:$BO$289,CI$2,FALSE)),"",VLOOKUP($A101,Old_List_Price!$A$4:$BO$289,CI$2,FALSE))</f>
        <v>2527.2000000000003</v>
      </c>
      <c r="CJ101" s="291">
        <f>IF(ISNA(VLOOKUP($A101,Old_List_Price!$A$4:$BO$289,CJ$2,FALSE)),"",VLOOKUP($A101,Old_List_Price!$A$4:$BO$289,CJ$2,FALSE))</f>
        <v>3866.88</v>
      </c>
      <c r="CK101" s="291">
        <f>IF(ISNA(VLOOKUP($A101,Old_List_Price!$A$4:$BO$289,CK$2,FALSE)),"",VLOOKUP($A101,Old_List_Price!$A$4:$BO$289,CK$2,FALSE))</f>
        <v>4549.2</v>
      </c>
      <c r="CL101" s="292">
        <f t="shared" si="120"/>
        <v>-0.28802612748156037</v>
      </c>
      <c r="CM101" s="292">
        <f t="shared" si="121"/>
        <v>-0.28809408285390825</v>
      </c>
      <c r="CN101" s="294">
        <f>IF(ISNA(VLOOKUP($A101,Old_List_Price!$A$4:$BO$289,CN$2,FALSE)),"",VLOOKUP($A101,Old_List_Price!$A$4:$BO$289,CN$2,FALSE))</f>
        <v>2452.44</v>
      </c>
      <c r="CO101" s="294">
        <f>IF(ISNA(VLOOKUP($A101,Old_List_Price!$A$4:$BO$289,CO$2,FALSE)),"",VLOOKUP($A101,Old_List_Price!$A$4:$BO$289,CO$2,FALSE))</f>
        <v>3957</v>
      </c>
      <c r="CP101" s="294">
        <f>IF(ISNA(VLOOKUP($A101,Old_List_Price!$A$4:$BO$289,CP$2,FALSE)),"",VLOOKUP($A101,Old_List_Price!$A$4:$BO$289,CP$2,FALSE))</f>
        <v>4655.4000000000005</v>
      </c>
      <c r="CQ101" s="295">
        <f t="shared" si="122"/>
        <v>-0.21766879909150005</v>
      </c>
      <c r="CR101" s="295">
        <f t="shared" si="123"/>
        <v>-0.2165618360083427</v>
      </c>
      <c r="CS101" s="297">
        <f>IF(ISNA(VLOOKUP($A101,Old_List_Price!$A$4:$BO$289,CS$2,FALSE)),"",VLOOKUP($A101,Old_List_Price!$A$4:$BO$289,CS$2,FALSE))</f>
        <v>2701.2000000000003</v>
      </c>
      <c r="CT101" s="297">
        <f>IF(ISNA(VLOOKUP($A101,Old_List_Price!$A$4:$BO$289,CT$2,FALSE)),"",VLOOKUP($A101,Old_List_Price!$A$4:$BO$289,CT$2,FALSE))</f>
        <v>4591.08</v>
      </c>
      <c r="CU101" s="297">
        <f>IF(ISNA(VLOOKUP($A101,Old_List_Price!$A$4:$BO$289,CU$2,FALSE)),"",VLOOKUP($A101,Old_List_Price!$A$4:$BO$289,CU$2,FALSE))</f>
        <v>5401.2</v>
      </c>
      <c r="CV101" s="298">
        <f t="shared" si="124"/>
        <v>-0.34118141936437191</v>
      </c>
      <c r="CW101" s="298">
        <f t="shared" si="125"/>
        <v>-0.41145632784470926</v>
      </c>
      <c r="CX101" s="285">
        <f>IF(ISNA(VLOOKUP($A101,Old_List_Price!$A$4:$BO$289,CX$2,FALSE)),"",VLOOKUP($A101,Old_List_Price!$A$4:$BO$289,CX$2,FALSE))</f>
        <v>2908.8</v>
      </c>
      <c r="CY101" s="285">
        <f>IF(ISNA(VLOOKUP($A101,Old_List_Price!$A$4:$BO$289,CY$2,FALSE)),"",VLOOKUP($A101,Old_List_Price!$A$4:$BO$289,CY$2,FALSE))</f>
        <v>5439.12</v>
      </c>
      <c r="CZ101" s="285">
        <f>IF(ISNA(VLOOKUP($A101,Old_List_Price!$A$4:$BO$289,CZ$2,FALSE)),"",VLOOKUP($A101,Old_List_Price!$A$4:$BO$289,CZ$2,FALSE))</f>
        <v>6399</v>
      </c>
      <c r="DA101" s="287">
        <f t="shared" si="126"/>
        <v>-0.29399737890794952</v>
      </c>
      <c r="DB101" s="333">
        <f t="shared" si="127"/>
        <v>-0.42331704270351489</v>
      </c>
    </row>
    <row r="102" spans="1:106">
      <c r="A102" s="37" t="s">
        <v>372</v>
      </c>
      <c r="B102" s="37" t="s">
        <v>373</v>
      </c>
      <c r="C102" s="57">
        <f>VLOOKUP(LEFT($C$3,2)&amp;LEFT($A102,6)&amp;LEFT(RIGHT($A102,6),5),'CS8000-P12_Overview'!$B$56:$X$369,$C$2,FALSE)</f>
        <v>24.6815</v>
      </c>
      <c r="D102" s="58">
        <f>E102*(1-'CS8000-P12_Overview'!$B$3)</f>
        <v>35.664767500000004</v>
      </c>
      <c r="E102" s="58">
        <f>VLOOKUP(LEFT($E$3,2)&amp;LEFT($A102,6)&amp;LEFT(RIGHT($A102,6),5),'CS8000-P12_Overview'!$B$56:$X$369,$C$2,FALSE)</f>
        <v>41.958550000000002</v>
      </c>
      <c r="F102" s="59">
        <f>VLOOKUP(LEFT($F$3,2)&amp;LEFT($A102,6)&amp;LEFT(RIGHT($A102,6),5),'CS8000-P12_Overview'!$B$56:$X$369,$F$2,FALSE)</f>
        <v>24.6815</v>
      </c>
      <c r="G102" s="59">
        <f>H102*(1-'CS8000-P12_Overview'!$B$3)</f>
        <v>35.664767500000004</v>
      </c>
      <c r="H102" s="59">
        <f>VLOOKUP(LEFT($H$3,2)&amp;LEFT($A102,6)&amp;LEFT(RIGHT($A102,6),5),'CS8000-P12_Overview'!$B$56:$X$369,$F$2,FALSE)</f>
        <v>41.958550000000002</v>
      </c>
      <c r="I102" s="60">
        <f>VLOOKUP(LEFT($I$3,2)&amp;LEFT($A102,6)&amp;LEFT(RIGHT($A102,6),5),'CS8000-P12_Overview'!$B$56:$X$369,$I$2,FALSE)</f>
        <v>40.4499</v>
      </c>
      <c r="J102" s="60">
        <f>K102*(1-'CS8000-P12_Overview'!$B$3)</f>
        <v>61.888347000000003</v>
      </c>
      <c r="K102" s="60">
        <f>VLOOKUP(LEFT($K$3,2)&amp;LEFT($A102,6)&amp;LEFT(RIGHT($A102,6),5),'CS8000-P12_Overview'!$B$56:$X$369,$I$2,FALSE)</f>
        <v>72.809820000000002</v>
      </c>
      <c r="L102" s="61">
        <f>VLOOKUP(LEFT($L$3,2)&amp;LEFT($A102,6)&amp;LEFT(RIGHT($A102,6),5),'CS8000-P12_Overview'!$B$56:$X$369,$L$2,FALSE)</f>
        <v>46.421799999999998</v>
      </c>
      <c r="M102" s="61">
        <f>N102*(1-'CS8000-P12_Overview'!$B$3)</f>
        <v>71.025353999999993</v>
      </c>
      <c r="N102" s="61">
        <f>VLOOKUP(LEFT($N$3,2)&amp;LEFT($A102,6)&amp;LEFT(RIGHT($A102,6),5),'CS8000-P12_Overview'!$B$56:$X$369,$L$2,FALSE)</f>
        <v>83.559239999999988</v>
      </c>
      <c r="O102" s="62">
        <f>VLOOKUP(LEFT($O$3,2)&amp;LEFT($A102,6)&amp;LEFT(RIGHT($A102,6),5),'CS8000-P12_Overview'!$B$56:$X$369,$O$2,FALSE)</f>
        <v>47.865499999999997</v>
      </c>
      <c r="P102" s="62">
        <f>Q102*(1-'CS8000-P12_Overview'!$B$3)</f>
        <v>77.302782499999992</v>
      </c>
      <c r="Q102" s="62">
        <f>VLOOKUP(LEFT($Q$3,2)&amp;LEFT($A102,6)&amp;LEFT(RIGHT($A102,6),5),'CS8000-P12_Overview'!$B$56:$X$369,$O$2,FALSE)</f>
        <v>90.944449999999989</v>
      </c>
      <c r="R102" s="63">
        <f>VLOOKUP(LEFT($R$3,2)&amp;LEFT($A102,6)&amp;LEFT(RIGHT($A102,6),5),'CS8000-P12_Overview'!$B$56:$X$369,$R$2,FALSE)</f>
        <v>47.865499999999997</v>
      </c>
      <c r="S102" s="63">
        <f>T102*(1-'CS8000-P12_Overview'!$B$3)</f>
        <v>77.302782499999992</v>
      </c>
      <c r="T102" s="63">
        <f>VLOOKUP(LEFT($T$3,2)&amp;LEFT($A102,6)&amp;LEFT(RIGHT($A102,6),5),'CS8000-P12_Overview'!$B$56:$X$369,$R$2,FALSE)</f>
        <v>90.944449999999989</v>
      </c>
      <c r="U102" s="59">
        <f>VLOOKUP(LEFT($U$3,2)&amp;LEFT($A102,6)&amp;LEFT(RIGHT($A102,6),5),'CS8000-P12_Overview'!$B$56:$X$369,$U$2,FALSE)</f>
        <v>54.362000000000002</v>
      </c>
      <c r="V102" s="59">
        <f>W102*(1-'CS8000-P12_Overview'!$B$3)</f>
        <v>92.415400000000005</v>
      </c>
      <c r="W102" s="44">
        <f>VLOOKUP(LEFT($W$3,2)&amp;LEFT($A102,6)&amp;LEFT(RIGHT($A102,6),5),'CS8000-P12_Overview'!$B$56:$X$369,$U$2,FALSE)</f>
        <v>108.724</v>
      </c>
      <c r="X102" s="33" t="s">
        <v>856</v>
      </c>
      <c r="Y102" s="57">
        <f>VLOOKUP(LEFT($Y$3,2)&amp;LEFT($A102,6)&amp;LEFT(RIGHT($A102,6),5),'CS8000-P12_Overview'!$B$56:$X$369,$Y$2,FALSE)</f>
        <v>48.921999999999997</v>
      </c>
      <c r="Z102" s="58">
        <f>AA102*(1-'CS8000-P12_Overview'!$B$3)</f>
        <v>70.692289999999986</v>
      </c>
      <c r="AA102" s="58">
        <f>VLOOKUP(LEFT($AA$3,2)&amp;LEFT($A102,6)&amp;LEFT(RIGHT($A102,6),5),'CS8000-P12_Overview'!$B$56:$X$369,$Y$2,FALSE)</f>
        <v>83.167399999999986</v>
      </c>
      <c r="AB102" s="59">
        <f>VLOOKUP(LEFT($AB$3,2)&amp;LEFT($A102,6)&amp;LEFT(RIGHT($A102,6),5),'CS8000-P12_Overview'!$B$56:$X$369,$AB$2,FALSE)</f>
        <v>48.921999999999997</v>
      </c>
      <c r="AC102" s="59">
        <f>AD102*(1-'CS8000-P12_Overview'!$B$3)</f>
        <v>70.692289999999986</v>
      </c>
      <c r="AD102" s="59">
        <f>VLOOKUP(LEFT($AD$3,2)&amp;LEFT($A102,6)&amp;LEFT(RIGHT($A102,6),5),'CS8000-P12_Overview'!$B$56:$X$369,$AB$2,FALSE)</f>
        <v>83.167399999999986</v>
      </c>
      <c r="AE102" s="60">
        <f>VLOOKUP(LEFT($AE$3,2)&amp;LEFT($A102,6)&amp;LEFT(RIGHT($A102,6),5),'CS8000-P12_Overview'!$B$56:$X$369,$AE$2,FALSE)</f>
        <v>64.690399999999997</v>
      </c>
      <c r="AF102" s="60">
        <f>AG102*(1-'CS8000-P12_Overview'!$B$3)</f>
        <v>98.976311999999993</v>
      </c>
      <c r="AG102" s="60">
        <f>VLOOKUP(LEFT($AG$3,2)&amp;LEFT($A102,6)&amp;LEFT(RIGHT($A102,6),5),'CS8000-P12_Overview'!$B$56:$X$369,$AE$2,FALSE)</f>
        <v>116.44271999999999</v>
      </c>
      <c r="AH102" s="61">
        <f>VLOOKUP(LEFT($AH$3,2)&amp;LEFT($A102,6)&amp;LEFT(RIGHT($A102,6),5),'CS8000-P12_Overview'!$B$56:$X$369,$AH$2,FALSE)</f>
        <v>70.662400000000005</v>
      </c>
      <c r="AI102" s="61">
        <f>AJ102*(1-'CS8000-P12_Overview'!$B$3)</f>
        <v>108.113472</v>
      </c>
      <c r="AJ102" s="61">
        <f>VLOOKUP(LEFT($AJ$3,2)&amp;LEFT($A102,6)&amp;LEFT(RIGHT($A102,6),5),'CS8000-P12_Overview'!$B$56:$X$369,$AH$2,FALSE)</f>
        <v>127.19232000000001</v>
      </c>
      <c r="AK102" s="62">
        <f>VLOOKUP(LEFT($AK$3,2)&amp;LEFT($A102,6)&amp;LEFT(RIGHT($A102,6),5),'CS8000-P12_Overview'!$B$56:$X$369,$AK$2,FALSE)</f>
        <v>72.106099999999998</v>
      </c>
      <c r="AL102" s="62">
        <f>AM102*(1-'CS8000-P12_Overview'!$B$3)</f>
        <v>116.45135149999999</v>
      </c>
      <c r="AM102" s="62">
        <f>VLOOKUP(LEFT($AM$3,2)&amp;LEFT($A102,6)&amp;LEFT(RIGHT($A102,6),5),'CS8000-P12_Overview'!$B$56:$X$369,$AK$2,FALSE)</f>
        <v>137.00158999999999</v>
      </c>
      <c r="AN102" s="63">
        <f>VLOOKUP(LEFT($AN$3,2)&amp;LEFT($A102,6)&amp;LEFT(RIGHT($A102,6),5),'CS8000-P12_Overview'!$B$56:$X$369,$AN$2,FALSE)</f>
        <v>72.106099999999998</v>
      </c>
      <c r="AO102" s="63">
        <f>AP102*(1-'CS8000-P12_Overview'!$B$3)</f>
        <v>116.45135149999999</v>
      </c>
      <c r="AP102" s="63">
        <f>VLOOKUP(LEFT($AP$3,2)&amp;LEFT($A102,6)&amp;LEFT(RIGHT($A102,6),5),'CS8000-P12_Overview'!$B$56:$X$369,$AN$2,FALSE)</f>
        <v>137.00158999999999</v>
      </c>
      <c r="AQ102" s="59">
        <f>VLOOKUP(LEFT($AQ$3,2)&amp;LEFT($A102,6)&amp;LEFT(RIGHT($A102,6),5),'CS8000-P12_Overview'!$B$56:$X$369,$AQ$2,FALSE)</f>
        <v>78.602500000000006</v>
      </c>
      <c r="AR102" s="59">
        <f>AS102*(1-'CS8000-P12_Overview'!$B$3)</f>
        <v>133.62425000000002</v>
      </c>
      <c r="AS102" s="44">
        <f>VLOOKUP(LEFT($AS$3,2)&amp;LEFT($A102,6)&amp;LEFT(RIGHT($A102,6),5),'CS8000-P12_Overview'!$B$56:$X$369,$AQ$2,FALSE)</f>
        <v>157.20500000000001</v>
      </c>
      <c r="AU102" s="203">
        <f t="shared" si="130"/>
        <v>1179.42</v>
      </c>
      <c r="AV102" s="211">
        <f t="shared" si="131"/>
        <v>1704.2619</v>
      </c>
      <c r="AW102" s="211">
        <f t="shared" si="132"/>
        <v>2005.0139999999999</v>
      </c>
      <c r="AX102" s="212">
        <f t="shared" si="132"/>
        <v>1179.42</v>
      </c>
      <c r="AY102" s="212">
        <f t="shared" si="132"/>
        <v>1704.2619</v>
      </c>
      <c r="AZ102" s="212">
        <f t="shared" si="132"/>
        <v>2005.0139999999999</v>
      </c>
      <c r="BA102" s="213">
        <f t="shared" si="133"/>
        <v>1747.0823999999998</v>
      </c>
      <c r="BB102" s="213">
        <f t="shared" si="134"/>
        <v>2673.0360719999999</v>
      </c>
      <c r="BC102" s="213">
        <f t="shared" si="135"/>
        <v>3144.7483199999997</v>
      </c>
      <c r="BD102" s="214">
        <f t="shared" si="136"/>
        <v>1962.0720000000001</v>
      </c>
      <c r="BE102" s="214">
        <f t="shared" si="137"/>
        <v>3001.9701599999999</v>
      </c>
      <c r="BF102" s="214">
        <f t="shared" si="138"/>
        <v>3531.7295999999997</v>
      </c>
      <c r="BG102" s="215">
        <f t="shared" si="139"/>
        <v>2014.0452</v>
      </c>
      <c r="BH102" s="215">
        <f t="shared" si="140"/>
        <v>3252.6829979999998</v>
      </c>
      <c r="BI102" s="215">
        <f t="shared" si="141"/>
        <v>3826.68588</v>
      </c>
      <c r="BJ102" s="216">
        <f t="shared" si="142"/>
        <v>2014.0452</v>
      </c>
      <c r="BK102" s="216">
        <f t="shared" si="143"/>
        <v>3252.6829979999998</v>
      </c>
      <c r="BL102" s="216">
        <f t="shared" si="144"/>
        <v>3826.68588</v>
      </c>
      <c r="BM102" s="212">
        <f t="shared" si="145"/>
        <v>2247.9180000000001</v>
      </c>
      <c r="BN102" s="212">
        <f t="shared" si="146"/>
        <v>3821.4606000000003</v>
      </c>
      <c r="BO102" s="202">
        <f t="shared" si="147"/>
        <v>4495.8360000000002</v>
      </c>
      <c r="BQ102" s="274">
        <f>VLOOKUP("HDD"&amp;$A102,'CS8000-P13_Overview'!$B:$X,3,FALSE)</f>
        <v>397.44</v>
      </c>
      <c r="BR102" s="275">
        <f>VLOOKUP("HDD"&amp;$A102,'CS8000-P13_Overview'!$B:$X,4,FALSE)</f>
        <v>476.928</v>
      </c>
      <c r="BS102" s="276">
        <f>VLOOKUP("HDD"&amp;$A102,'CS8000-P13_Overview'!$B:$X,6,FALSE)</f>
        <v>556.41600000000005</v>
      </c>
      <c r="BT102" s="282">
        <f>IF(ISNA(VLOOKUP($A102,Old_List_Price!$A$4:$BO$289,BT$2,FALSE)),"",VLOOKUP($A102,Old_List_Price!$A$4:$BO$289,BT$2,FALSE))</f>
        <v>1272</v>
      </c>
      <c r="BU102" s="282">
        <f>IF(ISNA(VLOOKUP($A102,Old_List_Price!$A$4:$BO$289,BU$2,FALSE)),"",VLOOKUP($A102,Old_List_Price!$A$4:$BO$289,BU$2,FALSE))</f>
        <v>1729.44</v>
      </c>
      <c r="BV102" s="282">
        <f>IF(ISNA(VLOOKUP($A102,Old_List_Price!$A$4:$BO$289,BV$2,FALSE)),"",VLOOKUP($A102,Old_List_Price!$A$4:$BO$289,BV$2,FALSE))</f>
        <v>2034.6000000000004</v>
      </c>
      <c r="BW102" s="283">
        <f t="shared" si="148"/>
        <v>-7.8496210001526109E-2</v>
      </c>
      <c r="BX102" s="283">
        <f t="shared" si="149"/>
        <v>-1.4756006691225333E-2</v>
      </c>
      <c r="BY102" s="285">
        <f>IF(ISNA(VLOOKUP($A102,Old_List_Price!$A$4:$BO$289,BY$2,FALSE)),"",VLOOKUP($A102,Old_List_Price!$A$4:$BO$289,BY$2,FALSE))</f>
        <v>1272</v>
      </c>
      <c r="BZ102" s="285">
        <f>IF(ISNA(VLOOKUP($A102,Old_List_Price!$A$4:$BO$289,BZ$2,FALSE)),"",VLOOKUP($A102,Old_List_Price!$A$4:$BO$289,BZ$2,FALSE))</f>
        <v>1837.44</v>
      </c>
      <c r="CA102" s="285">
        <f>IF(ISNA(VLOOKUP($A102,Old_List_Price!$A$4:$BO$289,CA$2,FALSE)),"",VLOOKUP($A102,Old_List_Price!$A$4:$BO$289,CA$2,FALSE))</f>
        <v>2161.8000000000002</v>
      </c>
      <c r="CB102" s="287">
        <f t="shared" si="128"/>
        <v>-7.8496210001526109E-2</v>
      </c>
      <c r="CC102" s="287">
        <f t="shared" si="129"/>
        <v>-7.819696022072678E-2</v>
      </c>
      <c r="CD102" s="288">
        <f>IF(ISNA(VLOOKUP($A102,Old_List_Price!$A$4:$BO$289,CD$2,FALSE)),"",VLOOKUP($A102,Old_List_Price!$A$4:$BO$289,CD$2,FALSE))</f>
        <v>1756.8000000000002</v>
      </c>
      <c r="CE102" s="288">
        <f>IF(ISNA(VLOOKUP($A102,Old_List_Price!$A$4:$BO$289,CE$2,FALSE)),"",VLOOKUP($A102,Old_List_Price!$A$4:$BO$289,CE$2,FALSE))</f>
        <v>2687.16</v>
      </c>
      <c r="CF102" s="288">
        <f>IF(ISNA(VLOOKUP($A102,Old_List_Price!$A$4:$BO$289,CF$2,FALSE)),"",VLOOKUP($A102,Old_List_Price!$A$4:$BO$289,CF$2,FALSE))</f>
        <v>3161.4</v>
      </c>
      <c r="CG102" s="289">
        <f t="shared" si="118"/>
        <v>-5.5621875648225886E-3</v>
      </c>
      <c r="CH102" s="289">
        <f t="shared" si="119"/>
        <v>-5.2950755690364427E-3</v>
      </c>
      <c r="CI102" s="291">
        <f>IF(ISNA(VLOOKUP($A102,Old_List_Price!$A$4:$BO$289,CI$2,FALSE)),"",VLOOKUP($A102,Old_List_Price!$A$4:$BO$289,CI$2,FALSE))</f>
        <v>2527.2000000000003</v>
      </c>
      <c r="CJ102" s="291">
        <f>IF(ISNA(VLOOKUP($A102,Old_List_Price!$A$4:$BO$289,CJ$2,FALSE)),"",VLOOKUP($A102,Old_List_Price!$A$4:$BO$289,CJ$2,FALSE))</f>
        <v>3866.88</v>
      </c>
      <c r="CK102" s="291">
        <f>IF(ISNA(VLOOKUP($A102,Old_List_Price!$A$4:$BO$289,CK$2,FALSE)),"",VLOOKUP($A102,Old_List_Price!$A$4:$BO$289,CK$2,FALSE))</f>
        <v>4549.2</v>
      </c>
      <c r="CL102" s="292">
        <f t="shared" si="120"/>
        <v>-0.28802612748156037</v>
      </c>
      <c r="CM102" s="292">
        <f t="shared" si="121"/>
        <v>-0.28809408285390825</v>
      </c>
      <c r="CN102" s="294">
        <f>IF(ISNA(VLOOKUP($A102,Old_List_Price!$A$4:$BO$289,CN$2,FALSE)),"",VLOOKUP($A102,Old_List_Price!$A$4:$BO$289,CN$2,FALSE))</f>
        <v>2452.44</v>
      </c>
      <c r="CO102" s="294">
        <f>IF(ISNA(VLOOKUP($A102,Old_List_Price!$A$4:$BO$289,CO$2,FALSE)),"",VLOOKUP($A102,Old_List_Price!$A$4:$BO$289,CO$2,FALSE))</f>
        <v>3957</v>
      </c>
      <c r="CP102" s="294">
        <f>IF(ISNA(VLOOKUP($A102,Old_List_Price!$A$4:$BO$289,CP$2,FALSE)),"",VLOOKUP($A102,Old_List_Price!$A$4:$BO$289,CP$2,FALSE))</f>
        <v>4655.4000000000005</v>
      </c>
      <c r="CQ102" s="295">
        <f t="shared" si="122"/>
        <v>-0.21766879909150005</v>
      </c>
      <c r="CR102" s="295">
        <f t="shared" si="123"/>
        <v>-0.2165618360083427</v>
      </c>
      <c r="CS102" s="297">
        <f>IF(ISNA(VLOOKUP($A102,Old_List_Price!$A$4:$BO$289,CS$2,FALSE)),"",VLOOKUP($A102,Old_List_Price!$A$4:$BO$289,CS$2,FALSE))</f>
        <v>2701.2000000000003</v>
      </c>
      <c r="CT102" s="297">
        <f>IF(ISNA(VLOOKUP($A102,Old_List_Price!$A$4:$BO$289,CT$2,FALSE)),"",VLOOKUP($A102,Old_List_Price!$A$4:$BO$289,CT$2,FALSE))</f>
        <v>4591.08</v>
      </c>
      <c r="CU102" s="297">
        <f>IF(ISNA(VLOOKUP($A102,Old_List_Price!$A$4:$BO$289,CU$2,FALSE)),"",VLOOKUP($A102,Old_List_Price!$A$4:$BO$289,CU$2,FALSE))</f>
        <v>5401.2</v>
      </c>
      <c r="CV102" s="298">
        <f t="shared" si="124"/>
        <v>-0.34118141936437191</v>
      </c>
      <c r="CW102" s="298">
        <f t="shared" si="125"/>
        <v>-0.41145632784470926</v>
      </c>
      <c r="CX102" s="285">
        <f>IF(ISNA(VLOOKUP($A102,Old_List_Price!$A$4:$BO$289,CX$2,FALSE)),"",VLOOKUP($A102,Old_List_Price!$A$4:$BO$289,CX$2,FALSE))</f>
        <v>2908.8</v>
      </c>
      <c r="CY102" s="285">
        <f>IF(ISNA(VLOOKUP($A102,Old_List_Price!$A$4:$BO$289,CY$2,FALSE)),"",VLOOKUP($A102,Old_List_Price!$A$4:$BO$289,CY$2,FALSE))</f>
        <v>5439.12</v>
      </c>
      <c r="CZ102" s="285">
        <f>IF(ISNA(VLOOKUP($A102,Old_List_Price!$A$4:$BO$289,CZ$2,FALSE)),"",VLOOKUP($A102,Old_List_Price!$A$4:$BO$289,CZ$2,FALSE))</f>
        <v>6399</v>
      </c>
      <c r="DA102" s="287">
        <f t="shared" si="126"/>
        <v>-0.29399737890794952</v>
      </c>
      <c r="DB102" s="333">
        <f t="shared" si="127"/>
        <v>-0.42331704270351489</v>
      </c>
    </row>
    <row r="103" spans="1:106">
      <c r="A103" s="37" t="s">
        <v>374</v>
      </c>
      <c r="B103" s="37" t="s">
        <v>375</v>
      </c>
      <c r="C103" s="57">
        <f>VLOOKUP(LEFT($C$3,2)&amp;LEFT($A103,6)&amp;LEFT(RIGHT($A103,6),5),'CS8000-P12_Overview'!$B$56:$X$369,$C$2,FALSE)</f>
        <v>24.6815</v>
      </c>
      <c r="D103" s="58">
        <f>E103*(1-'CS8000-P12_Overview'!$B$3)</f>
        <v>35.664767500000004</v>
      </c>
      <c r="E103" s="58">
        <f>VLOOKUP(LEFT($E$3,2)&amp;LEFT($A103,6)&amp;LEFT(RIGHT($A103,6),5),'CS8000-P12_Overview'!$B$56:$X$369,$C$2,FALSE)</f>
        <v>41.958550000000002</v>
      </c>
      <c r="F103" s="59">
        <f>VLOOKUP(LEFT($F$3,2)&amp;LEFT($A103,6)&amp;LEFT(RIGHT($A103,6),5),'CS8000-P12_Overview'!$B$56:$X$369,$F$2,FALSE)</f>
        <v>24.6815</v>
      </c>
      <c r="G103" s="59">
        <f>H103*(1-'CS8000-P12_Overview'!$B$3)</f>
        <v>35.664767500000004</v>
      </c>
      <c r="H103" s="59">
        <f>VLOOKUP(LEFT($H$3,2)&amp;LEFT($A103,6)&amp;LEFT(RIGHT($A103,6),5),'CS8000-P12_Overview'!$B$56:$X$369,$F$2,FALSE)</f>
        <v>41.958550000000002</v>
      </c>
      <c r="I103" s="60">
        <f>VLOOKUP(LEFT($I$3,2)&amp;LEFT($A103,6)&amp;LEFT(RIGHT($A103,6),5),'CS8000-P12_Overview'!$B$56:$X$369,$I$2,FALSE)</f>
        <v>40.4499</v>
      </c>
      <c r="J103" s="60">
        <f>K103*(1-'CS8000-P12_Overview'!$B$3)</f>
        <v>61.888347000000003</v>
      </c>
      <c r="K103" s="60">
        <f>VLOOKUP(LEFT($K$3,2)&amp;LEFT($A103,6)&amp;LEFT(RIGHT($A103,6),5),'CS8000-P12_Overview'!$B$56:$X$369,$I$2,FALSE)</f>
        <v>72.809820000000002</v>
      </c>
      <c r="L103" s="61">
        <f>VLOOKUP(LEFT($L$3,2)&amp;LEFT($A103,6)&amp;LEFT(RIGHT($A103,6),5),'CS8000-P12_Overview'!$B$56:$X$369,$L$2,FALSE)</f>
        <v>46.421799999999998</v>
      </c>
      <c r="M103" s="61">
        <f>N103*(1-'CS8000-P12_Overview'!$B$3)</f>
        <v>71.025353999999993</v>
      </c>
      <c r="N103" s="61">
        <f>VLOOKUP(LEFT($N$3,2)&amp;LEFT($A103,6)&amp;LEFT(RIGHT($A103,6),5),'CS8000-P12_Overview'!$B$56:$X$369,$L$2,FALSE)</f>
        <v>83.559239999999988</v>
      </c>
      <c r="O103" s="62">
        <f>VLOOKUP(LEFT($O$3,2)&amp;LEFT($A103,6)&amp;LEFT(RIGHT($A103,6),5),'CS8000-P12_Overview'!$B$56:$X$369,$O$2,FALSE)</f>
        <v>47.865499999999997</v>
      </c>
      <c r="P103" s="62">
        <f>Q103*(1-'CS8000-P12_Overview'!$B$3)</f>
        <v>77.302782499999992</v>
      </c>
      <c r="Q103" s="62">
        <f>VLOOKUP(LEFT($Q$3,2)&amp;LEFT($A103,6)&amp;LEFT(RIGHT($A103,6),5),'CS8000-P12_Overview'!$B$56:$X$369,$O$2,FALSE)</f>
        <v>90.944449999999989</v>
      </c>
      <c r="R103" s="63">
        <f>VLOOKUP(LEFT($R$3,2)&amp;LEFT($A103,6)&amp;LEFT(RIGHT($A103,6),5),'CS8000-P12_Overview'!$B$56:$X$369,$R$2,FALSE)</f>
        <v>47.865499999999997</v>
      </c>
      <c r="S103" s="63">
        <f>T103*(1-'CS8000-P12_Overview'!$B$3)</f>
        <v>77.302782499999992</v>
      </c>
      <c r="T103" s="63">
        <f>VLOOKUP(LEFT($T$3,2)&amp;LEFT($A103,6)&amp;LEFT(RIGHT($A103,6),5),'CS8000-P12_Overview'!$B$56:$X$369,$R$2,FALSE)</f>
        <v>90.944449999999989</v>
      </c>
      <c r="U103" s="59">
        <f>VLOOKUP(LEFT($U$3,2)&amp;LEFT($A103,6)&amp;LEFT(RIGHT($A103,6),5),'CS8000-P12_Overview'!$B$56:$X$369,$U$2,FALSE)</f>
        <v>54.362000000000002</v>
      </c>
      <c r="V103" s="59">
        <f>W103*(1-'CS8000-P12_Overview'!$B$3)</f>
        <v>92.415400000000005</v>
      </c>
      <c r="W103" s="44">
        <f>VLOOKUP(LEFT($W$3,2)&amp;LEFT($A103,6)&amp;LEFT(RIGHT($A103,6),5),'CS8000-P12_Overview'!$B$56:$X$369,$U$2,FALSE)</f>
        <v>108.724</v>
      </c>
      <c r="X103" s="33" t="s">
        <v>855</v>
      </c>
      <c r="Y103" s="57">
        <f>VLOOKUP(LEFT($Y$3,2)&amp;LEFT($A103,6)&amp;LEFT(RIGHT($A103,6),5),'CS8000-P12_Overview'!$B$56:$X$369,$Y$2,FALSE)</f>
        <v>48.921999999999997</v>
      </c>
      <c r="Z103" s="58">
        <f>AA103*(1-'CS8000-P12_Overview'!$B$3)</f>
        <v>70.692289999999986</v>
      </c>
      <c r="AA103" s="58">
        <f>VLOOKUP(LEFT($AA$3,2)&amp;LEFT($A103,6)&amp;LEFT(RIGHT($A103,6),5),'CS8000-P12_Overview'!$B$56:$X$369,$Y$2,FALSE)</f>
        <v>83.167399999999986</v>
      </c>
      <c r="AB103" s="59">
        <f>VLOOKUP(LEFT($AB$3,2)&amp;LEFT($A103,6)&amp;LEFT(RIGHT($A103,6),5),'CS8000-P12_Overview'!$B$56:$X$369,$AB$2,FALSE)</f>
        <v>48.921999999999997</v>
      </c>
      <c r="AC103" s="59">
        <f>AD103*(1-'CS8000-P12_Overview'!$B$3)</f>
        <v>70.692289999999986</v>
      </c>
      <c r="AD103" s="59">
        <f>VLOOKUP(LEFT($AD$3,2)&amp;LEFT($A103,6)&amp;LEFT(RIGHT($A103,6),5),'CS8000-P12_Overview'!$B$56:$X$369,$AB$2,FALSE)</f>
        <v>83.167399999999986</v>
      </c>
      <c r="AE103" s="60">
        <f>VLOOKUP(LEFT($AE$3,2)&amp;LEFT($A103,6)&amp;LEFT(RIGHT($A103,6),5),'CS8000-P12_Overview'!$B$56:$X$369,$AE$2,FALSE)</f>
        <v>64.690399999999997</v>
      </c>
      <c r="AF103" s="60">
        <f>AG103*(1-'CS8000-P12_Overview'!$B$3)</f>
        <v>98.976311999999993</v>
      </c>
      <c r="AG103" s="60">
        <f>VLOOKUP(LEFT($AG$3,2)&amp;LEFT($A103,6)&amp;LEFT(RIGHT($A103,6),5),'CS8000-P12_Overview'!$B$56:$X$369,$AE$2,FALSE)</f>
        <v>116.44271999999999</v>
      </c>
      <c r="AH103" s="61">
        <f>VLOOKUP(LEFT($AH$3,2)&amp;LEFT($A103,6)&amp;LEFT(RIGHT($A103,6),5),'CS8000-P12_Overview'!$B$56:$X$369,$AH$2,FALSE)</f>
        <v>70.662400000000005</v>
      </c>
      <c r="AI103" s="61">
        <f>AJ103*(1-'CS8000-P12_Overview'!$B$3)</f>
        <v>108.113472</v>
      </c>
      <c r="AJ103" s="61">
        <f>VLOOKUP(LEFT($AJ$3,2)&amp;LEFT($A103,6)&amp;LEFT(RIGHT($A103,6),5),'CS8000-P12_Overview'!$B$56:$X$369,$AH$2,FALSE)</f>
        <v>127.19232000000001</v>
      </c>
      <c r="AK103" s="62">
        <f>VLOOKUP(LEFT($AK$3,2)&amp;LEFT($A103,6)&amp;LEFT(RIGHT($A103,6),5),'CS8000-P12_Overview'!$B$56:$X$369,$AK$2,FALSE)</f>
        <v>72.106099999999998</v>
      </c>
      <c r="AL103" s="62">
        <f>AM103*(1-'CS8000-P12_Overview'!$B$3)</f>
        <v>116.45135149999999</v>
      </c>
      <c r="AM103" s="62">
        <f>VLOOKUP(LEFT($AM$3,2)&amp;LEFT($A103,6)&amp;LEFT(RIGHT($A103,6),5),'CS8000-P12_Overview'!$B$56:$X$369,$AK$2,FALSE)</f>
        <v>137.00158999999999</v>
      </c>
      <c r="AN103" s="63">
        <f>VLOOKUP(LEFT($AN$3,2)&amp;LEFT($A103,6)&amp;LEFT(RIGHT($A103,6),5),'CS8000-P12_Overview'!$B$56:$X$369,$AN$2,FALSE)</f>
        <v>72.106099999999998</v>
      </c>
      <c r="AO103" s="63">
        <f>AP103*(1-'CS8000-P12_Overview'!$B$3)</f>
        <v>116.45135149999999</v>
      </c>
      <c r="AP103" s="63">
        <f>VLOOKUP(LEFT($AP$3,2)&amp;LEFT($A103,6)&amp;LEFT(RIGHT($A103,6),5),'CS8000-P12_Overview'!$B$56:$X$369,$AN$2,FALSE)</f>
        <v>137.00158999999999</v>
      </c>
      <c r="AQ103" s="59">
        <f>VLOOKUP(LEFT($AQ$3,2)&amp;LEFT($A103,6)&amp;LEFT(RIGHT($A103,6),5),'CS8000-P12_Overview'!$B$56:$X$369,$AQ$2,FALSE)</f>
        <v>78.602500000000006</v>
      </c>
      <c r="AR103" s="59">
        <f>AS103*(1-'CS8000-P12_Overview'!$B$3)</f>
        <v>133.62425000000002</v>
      </c>
      <c r="AS103" s="44">
        <f>VLOOKUP(LEFT($AS$3,2)&amp;LEFT($A103,6)&amp;LEFT(RIGHT($A103,6),5),'CS8000-P12_Overview'!$B$56:$X$369,$AQ$2,FALSE)</f>
        <v>157.20500000000001</v>
      </c>
      <c r="AU103" s="203">
        <f t="shared" si="130"/>
        <v>1179.42</v>
      </c>
      <c r="AV103" s="211">
        <f t="shared" si="131"/>
        <v>1704.2619</v>
      </c>
      <c r="AW103" s="211">
        <f t="shared" si="132"/>
        <v>2005.0139999999999</v>
      </c>
      <c r="AX103" s="212">
        <f t="shared" si="132"/>
        <v>1179.42</v>
      </c>
      <c r="AY103" s="212">
        <f t="shared" si="132"/>
        <v>1704.2619</v>
      </c>
      <c r="AZ103" s="212">
        <f t="shared" si="132"/>
        <v>2005.0139999999999</v>
      </c>
      <c r="BA103" s="213">
        <f t="shared" si="133"/>
        <v>1747.0823999999998</v>
      </c>
      <c r="BB103" s="213">
        <f t="shared" si="134"/>
        <v>2673.0360719999999</v>
      </c>
      <c r="BC103" s="213">
        <f t="shared" si="135"/>
        <v>3144.7483199999997</v>
      </c>
      <c r="BD103" s="214">
        <f t="shared" si="136"/>
        <v>1962.0720000000001</v>
      </c>
      <c r="BE103" s="214">
        <f t="shared" si="137"/>
        <v>3001.9701599999999</v>
      </c>
      <c r="BF103" s="214">
        <f t="shared" si="138"/>
        <v>3531.7295999999997</v>
      </c>
      <c r="BG103" s="215">
        <f t="shared" si="139"/>
        <v>2014.0452</v>
      </c>
      <c r="BH103" s="215">
        <f t="shared" si="140"/>
        <v>3252.6829979999998</v>
      </c>
      <c r="BI103" s="215">
        <f t="shared" si="141"/>
        <v>3826.68588</v>
      </c>
      <c r="BJ103" s="216">
        <f t="shared" si="142"/>
        <v>2014.0452</v>
      </c>
      <c r="BK103" s="216">
        <f t="shared" si="143"/>
        <v>3252.6829979999998</v>
      </c>
      <c r="BL103" s="216">
        <f t="shared" si="144"/>
        <v>3826.68588</v>
      </c>
      <c r="BM103" s="212">
        <f t="shared" si="145"/>
        <v>2247.9180000000001</v>
      </c>
      <c r="BN103" s="212">
        <f t="shared" si="146"/>
        <v>3821.4606000000003</v>
      </c>
      <c r="BO103" s="202">
        <f t="shared" si="147"/>
        <v>4495.8360000000002</v>
      </c>
      <c r="BQ103" s="274">
        <f>VLOOKUP("HDD"&amp;$A103,'CS8000-P13_Overview'!$B:$X,3,FALSE)</f>
        <v>397.44</v>
      </c>
      <c r="BR103" s="275">
        <f>VLOOKUP("HDD"&amp;$A103,'CS8000-P13_Overview'!$B:$X,4,FALSE)</f>
        <v>476.928</v>
      </c>
      <c r="BS103" s="276">
        <f>VLOOKUP("HDD"&amp;$A103,'CS8000-P13_Overview'!$B:$X,6,FALSE)</f>
        <v>556.41600000000005</v>
      </c>
      <c r="BT103" s="282">
        <f>IF(ISNA(VLOOKUP($A103,Old_List_Price!$A$4:$BO$289,BT$2,FALSE)),"",VLOOKUP($A103,Old_List_Price!$A$4:$BO$289,BT$2,FALSE))</f>
        <v>1272</v>
      </c>
      <c r="BU103" s="282">
        <f>IF(ISNA(VLOOKUP($A103,Old_List_Price!$A$4:$BO$289,BU$2,FALSE)),"",VLOOKUP($A103,Old_List_Price!$A$4:$BO$289,BU$2,FALSE))</f>
        <v>1729.41</v>
      </c>
      <c r="BV103" s="282">
        <f>IF(ISNA(VLOOKUP($A103,Old_List_Price!$A$4:$BO$289,BV$2,FALSE)),"",VLOOKUP($A103,Old_List_Price!$A$4:$BO$289,BV$2,FALSE))</f>
        <v>2034.6000000000004</v>
      </c>
      <c r="BW103" s="283">
        <f t="shared" si="148"/>
        <v>-7.8496210001526109E-2</v>
      </c>
      <c r="BX103" s="283">
        <f t="shared" si="149"/>
        <v>-1.4756006691225333E-2</v>
      </c>
      <c r="BY103" s="285">
        <f>IF(ISNA(VLOOKUP($A103,Old_List_Price!$A$4:$BO$289,BY$2,FALSE)),"",VLOOKUP($A103,Old_List_Price!$A$4:$BO$289,BY$2,FALSE))</f>
        <v>1272</v>
      </c>
      <c r="BZ103" s="285">
        <f>IF(ISNA(VLOOKUP($A103,Old_List_Price!$A$4:$BO$289,BZ$2,FALSE)),"",VLOOKUP($A103,Old_List_Price!$A$4:$BO$289,BZ$2,FALSE))</f>
        <v>1837.53</v>
      </c>
      <c r="CA103" s="285">
        <f>IF(ISNA(VLOOKUP($A103,Old_List_Price!$A$4:$BO$289,CA$2,FALSE)),"",VLOOKUP($A103,Old_List_Price!$A$4:$BO$289,CA$2,FALSE))</f>
        <v>2161.8000000000002</v>
      </c>
      <c r="CB103" s="287">
        <f t="shared" si="128"/>
        <v>-7.8496210001526109E-2</v>
      </c>
      <c r="CC103" s="287">
        <f t="shared" si="129"/>
        <v>-7.819696022072678E-2</v>
      </c>
      <c r="CD103" s="288">
        <f>IF(ISNA(VLOOKUP($A103,Old_List_Price!$A$4:$BO$289,CD$2,FALSE)),"",VLOOKUP($A103,Old_List_Price!$A$4:$BO$289,CD$2,FALSE))</f>
        <v>1756.8000000000002</v>
      </c>
      <c r="CE103" s="288">
        <f>IF(ISNA(VLOOKUP($A103,Old_List_Price!$A$4:$BO$289,CE$2,FALSE)),"",VLOOKUP($A103,Old_List_Price!$A$4:$BO$289,CE$2,FALSE))</f>
        <v>2687.1899999999996</v>
      </c>
      <c r="CF103" s="288">
        <f>IF(ISNA(VLOOKUP($A103,Old_List_Price!$A$4:$BO$289,CF$2,FALSE)),"",VLOOKUP($A103,Old_List_Price!$A$4:$BO$289,CF$2,FALSE))</f>
        <v>3161.4</v>
      </c>
      <c r="CG103" s="289">
        <f t="shared" si="118"/>
        <v>-5.5621875648225886E-3</v>
      </c>
      <c r="CH103" s="289">
        <f t="shared" si="119"/>
        <v>-5.2950755690364427E-3</v>
      </c>
      <c r="CI103" s="291">
        <f>IF(ISNA(VLOOKUP($A103,Old_List_Price!$A$4:$BO$289,CI$2,FALSE)),"",VLOOKUP($A103,Old_List_Price!$A$4:$BO$289,CI$2,FALSE))</f>
        <v>2527.2000000000003</v>
      </c>
      <c r="CJ103" s="291">
        <f>IF(ISNA(VLOOKUP($A103,Old_List_Price!$A$4:$BO$289,CJ$2,FALSE)),"",VLOOKUP($A103,Old_List_Price!$A$4:$BO$289,CJ$2,FALSE))</f>
        <v>3866.8199999999997</v>
      </c>
      <c r="CK103" s="291">
        <f>IF(ISNA(VLOOKUP($A103,Old_List_Price!$A$4:$BO$289,CK$2,FALSE)),"",VLOOKUP($A103,Old_List_Price!$A$4:$BO$289,CK$2,FALSE))</f>
        <v>4549.2</v>
      </c>
      <c r="CL103" s="292">
        <f t="shared" si="120"/>
        <v>-0.28802612748156037</v>
      </c>
      <c r="CM103" s="292">
        <f t="shared" si="121"/>
        <v>-0.28809408285390825</v>
      </c>
      <c r="CN103" s="294">
        <f>IF(ISNA(VLOOKUP($A103,Old_List_Price!$A$4:$BO$289,CN$2,FALSE)),"",VLOOKUP($A103,Old_List_Price!$A$4:$BO$289,CN$2,FALSE))</f>
        <v>2450.04</v>
      </c>
      <c r="CO103" s="294">
        <f>IF(ISNA(VLOOKUP($A103,Old_List_Price!$A$4:$BO$289,CO$2,FALSE)),"",VLOOKUP($A103,Old_List_Price!$A$4:$BO$289,CO$2,FALSE))</f>
        <v>3957.09</v>
      </c>
      <c r="CP103" s="294">
        <f>IF(ISNA(VLOOKUP($A103,Old_List_Price!$A$4:$BO$289,CP$2,FALSE)),"",VLOOKUP($A103,Old_List_Price!$A$4:$BO$289,CP$2,FALSE))</f>
        <v>4655.4000000000005</v>
      </c>
      <c r="CQ103" s="295">
        <f t="shared" si="122"/>
        <v>-0.21647716744390838</v>
      </c>
      <c r="CR103" s="295">
        <f t="shared" si="123"/>
        <v>-0.2165618360083427</v>
      </c>
      <c r="CS103" s="297">
        <f>IF(ISNA(VLOOKUP($A103,Old_List_Price!$A$4:$BO$289,CS$2,FALSE)),"",VLOOKUP($A103,Old_List_Price!$A$4:$BO$289,CS$2,FALSE))</f>
        <v>2701.2000000000003</v>
      </c>
      <c r="CT103" s="297">
        <f>IF(ISNA(VLOOKUP($A103,Old_List_Price!$A$4:$BO$289,CT$2,FALSE)),"",VLOOKUP($A103,Old_List_Price!$A$4:$BO$289,CT$2,FALSE))</f>
        <v>4591.0199999999995</v>
      </c>
      <c r="CU103" s="297">
        <f>IF(ISNA(VLOOKUP($A103,Old_List_Price!$A$4:$BO$289,CU$2,FALSE)),"",VLOOKUP($A103,Old_List_Price!$A$4:$BO$289,CU$2,FALSE))</f>
        <v>5401.2</v>
      </c>
      <c r="CV103" s="298">
        <f t="shared" si="124"/>
        <v>-0.34118141936437191</v>
      </c>
      <c r="CW103" s="298">
        <f t="shared" si="125"/>
        <v>-0.41145632784470926</v>
      </c>
      <c r="CX103" s="285">
        <f>IF(ISNA(VLOOKUP($A103,Old_List_Price!$A$4:$BO$289,CX$2,FALSE)),"",VLOOKUP($A103,Old_List_Price!$A$4:$BO$289,CX$2,FALSE))</f>
        <v>2908.8</v>
      </c>
      <c r="CY103" s="285">
        <f>IF(ISNA(VLOOKUP($A103,Old_List_Price!$A$4:$BO$289,CY$2,FALSE)),"",VLOOKUP($A103,Old_List_Price!$A$4:$BO$289,CY$2,FALSE))</f>
        <v>5439.15</v>
      </c>
      <c r="CZ103" s="285">
        <f>IF(ISNA(VLOOKUP($A103,Old_List_Price!$A$4:$BO$289,CZ$2,FALSE)),"",VLOOKUP($A103,Old_List_Price!$A$4:$BO$289,CZ$2,FALSE))</f>
        <v>6399</v>
      </c>
      <c r="DA103" s="287">
        <f t="shared" si="126"/>
        <v>-0.29399737890794952</v>
      </c>
      <c r="DB103" s="333">
        <f t="shared" si="127"/>
        <v>-0.42331704270351489</v>
      </c>
    </row>
    <row r="104" spans="1:106">
      <c r="A104" s="37" t="s">
        <v>376</v>
      </c>
      <c r="B104" s="37" t="s">
        <v>377</v>
      </c>
      <c r="C104" s="57">
        <f>VLOOKUP(LEFT($C$3,2)&amp;LEFT($A104,6)&amp;LEFT(RIGHT($A104,6),5),'CS8000-P12_Overview'!$B$56:$X$369,$C$2,FALSE)</f>
        <v>24.6815</v>
      </c>
      <c r="D104" s="58">
        <f>E104*(1-'CS8000-P12_Overview'!$B$3)</f>
        <v>35.664767500000004</v>
      </c>
      <c r="E104" s="58">
        <f>VLOOKUP(LEFT($E$3,2)&amp;LEFT($A104,6)&amp;LEFT(RIGHT($A104,6),5),'CS8000-P12_Overview'!$B$56:$X$369,$C$2,FALSE)</f>
        <v>41.958550000000002</v>
      </c>
      <c r="F104" s="59">
        <f>VLOOKUP(LEFT($F$3,2)&amp;LEFT($A104,6)&amp;LEFT(RIGHT($A104,6),5),'CS8000-P12_Overview'!$B$56:$X$369,$F$2,FALSE)</f>
        <v>24.6815</v>
      </c>
      <c r="G104" s="59">
        <f>H104*(1-'CS8000-P12_Overview'!$B$3)</f>
        <v>35.664767500000004</v>
      </c>
      <c r="H104" s="59">
        <f>VLOOKUP(LEFT($H$3,2)&amp;LEFT($A104,6)&amp;LEFT(RIGHT($A104,6),5),'CS8000-P12_Overview'!$B$56:$X$369,$F$2,FALSE)</f>
        <v>41.958550000000002</v>
      </c>
      <c r="I104" s="60">
        <f>VLOOKUP(LEFT($I$3,2)&amp;LEFT($A104,6)&amp;LEFT(RIGHT($A104,6),5),'CS8000-P12_Overview'!$B$56:$X$369,$I$2,FALSE)</f>
        <v>40.4499</v>
      </c>
      <c r="J104" s="60">
        <f>K104*(1-'CS8000-P12_Overview'!$B$3)</f>
        <v>61.888347000000003</v>
      </c>
      <c r="K104" s="60">
        <f>VLOOKUP(LEFT($K$3,2)&amp;LEFT($A104,6)&amp;LEFT(RIGHT($A104,6),5),'CS8000-P12_Overview'!$B$56:$X$369,$I$2,FALSE)</f>
        <v>72.809820000000002</v>
      </c>
      <c r="L104" s="61">
        <f>VLOOKUP(LEFT($L$3,2)&amp;LEFT($A104,6)&amp;LEFT(RIGHT($A104,6),5),'CS8000-P12_Overview'!$B$56:$X$369,$L$2,FALSE)</f>
        <v>46.421799999999998</v>
      </c>
      <c r="M104" s="61">
        <f>N104*(1-'CS8000-P12_Overview'!$B$3)</f>
        <v>71.025353999999993</v>
      </c>
      <c r="N104" s="61">
        <f>VLOOKUP(LEFT($N$3,2)&amp;LEFT($A104,6)&amp;LEFT(RIGHT($A104,6),5),'CS8000-P12_Overview'!$B$56:$X$369,$L$2,FALSE)</f>
        <v>83.559239999999988</v>
      </c>
      <c r="O104" s="62">
        <f>VLOOKUP(LEFT($O$3,2)&amp;LEFT($A104,6)&amp;LEFT(RIGHT($A104,6),5),'CS8000-P12_Overview'!$B$56:$X$369,$O$2,FALSE)</f>
        <v>47.865499999999997</v>
      </c>
      <c r="P104" s="62">
        <f>Q104*(1-'CS8000-P12_Overview'!$B$3)</f>
        <v>77.302782499999992</v>
      </c>
      <c r="Q104" s="62">
        <f>VLOOKUP(LEFT($Q$3,2)&amp;LEFT($A104,6)&amp;LEFT(RIGHT($A104,6),5),'CS8000-P12_Overview'!$B$56:$X$369,$O$2,FALSE)</f>
        <v>90.944449999999989</v>
      </c>
      <c r="R104" s="63">
        <f>VLOOKUP(LEFT($R$3,2)&amp;LEFT($A104,6)&amp;LEFT(RIGHT($A104,6),5),'CS8000-P12_Overview'!$B$56:$X$369,$R$2,FALSE)</f>
        <v>47.865499999999997</v>
      </c>
      <c r="S104" s="63">
        <f>T104*(1-'CS8000-P12_Overview'!$B$3)</f>
        <v>77.302782499999992</v>
      </c>
      <c r="T104" s="63">
        <f>VLOOKUP(LEFT($T$3,2)&amp;LEFT($A104,6)&amp;LEFT(RIGHT($A104,6),5),'CS8000-P12_Overview'!$B$56:$X$369,$R$2,FALSE)</f>
        <v>90.944449999999989</v>
      </c>
      <c r="U104" s="59">
        <f>VLOOKUP(LEFT($U$3,2)&amp;LEFT($A104,6)&amp;LEFT(RIGHT($A104,6),5),'CS8000-P12_Overview'!$B$56:$X$369,$U$2,FALSE)</f>
        <v>54.362000000000002</v>
      </c>
      <c r="V104" s="59">
        <f>W104*(1-'CS8000-P12_Overview'!$B$3)</f>
        <v>92.415400000000005</v>
      </c>
      <c r="W104" s="44">
        <f>VLOOKUP(LEFT($W$3,2)&amp;LEFT($A104,6)&amp;LEFT(RIGHT($A104,6),5),'CS8000-P12_Overview'!$B$56:$X$369,$U$2,FALSE)</f>
        <v>108.724</v>
      </c>
      <c r="X104" s="33" t="s">
        <v>855</v>
      </c>
      <c r="Y104" s="57">
        <f>VLOOKUP(LEFT($Y$3,2)&amp;LEFT($A104,6)&amp;LEFT(RIGHT($A104,6),5),'CS8000-P12_Overview'!$B$56:$X$369,$Y$2,FALSE)</f>
        <v>48.921999999999997</v>
      </c>
      <c r="Z104" s="58">
        <f>AA104*(1-'CS8000-P12_Overview'!$B$3)</f>
        <v>70.692289999999986</v>
      </c>
      <c r="AA104" s="58">
        <f>VLOOKUP(LEFT($AA$3,2)&amp;LEFT($A104,6)&amp;LEFT(RIGHT($A104,6),5),'CS8000-P12_Overview'!$B$56:$X$369,$Y$2,FALSE)</f>
        <v>83.167399999999986</v>
      </c>
      <c r="AB104" s="59">
        <f>VLOOKUP(LEFT($AB$3,2)&amp;LEFT($A104,6)&amp;LEFT(RIGHT($A104,6),5),'CS8000-P12_Overview'!$B$56:$X$369,$AB$2,FALSE)</f>
        <v>48.921999999999997</v>
      </c>
      <c r="AC104" s="59">
        <f>AD104*(1-'CS8000-P12_Overview'!$B$3)</f>
        <v>70.692289999999986</v>
      </c>
      <c r="AD104" s="59">
        <f>VLOOKUP(LEFT($AD$3,2)&amp;LEFT($A104,6)&amp;LEFT(RIGHT($A104,6),5),'CS8000-P12_Overview'!$B$56:$X$369,$AB$2,FALSE)</f>
        <v>83.167399999999986</v>
      </c>
      <c r="AE104" s="60">
        <f>VLOOKUP(LEFT($AE$3,2)&amp;LEFT($A104,6)&amp;LEFT(RIGHT($A104,6),5),'CS8000-P12_Overview'!$B$56:$X$369,$AE$2,FALSE)</f>
        <v>64.690399999999997</v>
      </c>
      <c r="AF104" s="60">
        <f>AG104*(1-'CS8000-P12_Overview'!$B$3)</f>
        <v>98.976311999999993</v>
      </c>
      <c r="AG104" s="60">
        <f>VLOOKUP(LEFT($AG$3,2)&amp;LEFT($A104,6)&amp;LEFT(RIGHT($A104,6),5),'CS8000-P12_Overview'!$B$56:$X$369,$AE$2,FALSE)</f>
        <v>116.44271999999999</v>
      </c>
      <c r="AH104" s="61">
        <f>VLOOKUP(LEFT($AH$3,2)&amp;LEFT($A104,6)&amp;LEFT(RIGHT($A104,6),5),'CS8000-P12_Overview'!$B$56:$X$369,$AH$2,FALSE)</f>
        <v>70.662400000000005</v>
      </c>
      <c r="AI104" s="61">
        <f>AJ104*(1-'CS8000-P12_Overview'!$B$3)</f>
        <v>108.113472</v>
      </c>
      <c r="AJ104" s="61">
        <f>VLOOKUP(LEFT($AJ$3,2)&amp;LEFT($A104,6)&amp;LEFT(RIGHT($A104,6),5),'CS8000-P12_Overview'!$B$56:$X$369,$AH$2,FALSE)</f>
        <v>127.19232000000001</v>
      </c>
      <c r="AK104" s="62">
        <f>VLOOKUP(LEFT($AK$3,2)&amp;LEFT($A104,6)&amp;LEFT(RIGHT($A104,6),5),'CS8000-P12_Overview'!$B$56:$X$369,$AK$2,FALSE)</f>
        <v>72.106099999999998</v>
      </c>
      <c r="AL104" s="62">
        <f>AM104*(1-'CS8000-P12_Overview'!$B$3)</f>
        <v>116.45135149999999</v>
      </c>
      <c r="AM104" s="62">
        <f>VLOOKUP(LEFT($AM$3,2)&amp;LEFT($A104,6)&amp;LEFT(RIGHT($A104,6),5),'CS8000-P12_Overview'!$B$56:$X$369,$AK$2,FALSE)</f>
        <v>137.00158999999999</v>
      </c>
      <c r="AN104" s="63">
        <f>VLOOKUP(LEFT($AN$3,2)&amp;LEFT($A104,6)&amp;LEFT(RIGHT($A104,6),5),'CS8000-P12_Overview'!$B$56:$X$369,$AN$2,FALSE)</f>
        <v>72.106099999999998</v>
      </c>
      <c r="AO104" s="63">
        <f>AP104*(1-'CS8000-P12_Overview'!$B$3)</f>
        <v>116.45135149999999</v>
      </c>
      <c r="AP104" s="63">
        <f>VLOOKUP(LEFT($AP$3,2)&amp;LEFT($A104,6)&amp;LEFT(RIGHT($A104,6),5),'CS8000-P12_Overview'!$B$56:$X$369,$AN$2,FALSE)</f>
        <v>137.00158999999999</v>
      </c>
      <c r="AQ104" s="59">
        <f>VLOOKUP(LEFT($AQ$3,2)&amp;LEFT($A104,6)&amp;LEFT(RIGHT($A104,6),5),'CS8000-P12_Overview'!$B$56:$X$369,$AQ$2,FALSE)</f>
        <v>78.602500000000006</v>
      </c>
      <c r="AR104" s="59">
        <f>AS104*(1-'CS8000-P12_Overview'!$B$3)</f>
        <v>133.62425000000002</v>
      </c>
      <c r="AS104" s="44">
        <f>VLOOKUP(LEFT($AS$3,2)&amp;LEFT($A104,6)&amp;LEFT(RIGHT($A104,6),5),'CS8000-P12_Overview'!$B$56:$X$369,$AQ$2,FALSE)</f>
        <v>157.20500000000001</v>
      </c>
      <c r="AU104" s="203">
        <f t="shared" si="130"/>
        <v>1179.42</v>
      </c>
      <c r="AV104" s="211">
        <f t="shared" si="131"/>
        <v>1704.2619</v>
      </c>
      <c r="AW104" s="211">
        <f t="shared" si="132"/>
        <v>2005.0139999999999</v>
      </c>
      <c r="AX104" s="212">
        <f t="shared" si="132"/>
        <v>1179.42</v>
      </c>
      <c r="AY104" s="212">
        <f t="shared" si="132"/>
        <v>1704.2619</v>
      </c>
      <c r="AZ104" s="212">
        <f t="shared" si="132"/>
        <v>2005.0139999999999</v>
      </c>
      <c r="BA104" s="213">
        <f t="shared" si="133"/>
        <v>1747.0823999999998</v>
      </c>
      <c r="BB104" s="213">
        <f t="shared" si="134"/>
        <v>2673.0360719999999</v>
      </c>
      <c r="BC104" s="213">
        <f t="shared" si="135"/>
        <v>3144.7483199999997</v>
      </c>
      <c r="BD104" s="214">
        <f t="shared" si="136"/>
        <v>1962.0720000000001</v>
      </c>
      <c r="BE104" s="214">
        <f t="shared" si="137"/>
        <v>3001.9701599999999</v>
      </c>
      <c r="BF104" s="214">
        <f t="shared" si="138"/>
        <v>3531.7295999999997</v>
      </c>
      <c r="BG104" s="215">
        <f t="shared" si="139"/>
        <v>2014.0452</v>
      </c>
      <c r="BH104" s="215">
        <f t="shared" si="140"/>
        <v>3252.6829979999998</v>
      </c>
      <c r="BI104" s="215">
        <f t="shared" si="141"/>
        <v>3826.68588</v>
      </c>
      <c r="BJ104" s="216">
        <f t="shared" si="142"/>
        <v>2014.0452</v>
      </c>
      <c r="BK104" s="216">
        <f t="shared" si="143"/>
        <v>3252.6829979999998</v>
      </c>
      <c r="BL104" s="216">
        <f t="shared" si="144"/>
        <v>3826.68588</v>
      </c>
      <c r="BM104" s="212">
        <f t="shared" si="145"/>
        <v>2247.9180000000001</v>
      </c>
      <c r="BN104" s="212">
        <f t="shared" si="146"/>
        <v>3821.4606000000003</v>
      </c>
      <c r="BO104" s="202">
        <f t="shared" si="147"/>
        <v>4495.8360000000002</v>
      </c>
      <c r="BQ104" s="274">
        <f>VLOOKUP("HDD"&amp;$A104,'CS8000-P13_Overview'!$B:$X,3,FALSE)</f>
        <v>397.44</v>
      </c>
      <c r="BR104" s="275">
        <f>VLOOKUP("HDD"&amp;$A104,'CS8000-P13_Overview'!$B:$X,4,FALSE)</f>
        <v>476.928</v>
      </c>
      <c r="BS104" s="276">
        <f>VLOOKUP("HDD"&amp;$A104,'CS8000-P13_Overview'!$B:$X,6,FALSE)</f>
        <v>556.41600000000005</v>
      </c>
      <c r="BT104" s="282">
        <f>IF(ISNA(VLOOKUP($A104,Old_List_Price!$A$4:$BO$289,BT$2,FALSE)),"",VLOOKUP($A104,Old_List_Price!$A$4:$BO$289,BT$2,FALSE))</f>
        <v>1272</v>
      </c>
      <c r="BU104" s="282">
        <f>IF(ISNA(VLOOKUP($A104,Old_List_Price!$A$4:$BO$289,BU$2,FALSE)),"",VLOOKUP($A104,Old_List_Price!$A$4:$BO$289,BU$2,FALSE))</f>
        <v>1729.41</v>
      </c>
      <c r="BV104" s="282">
        <f>IF(ISNA(VLOOKUP($A104,Old_List_Price!$A$4:$BO$289,BV$2,FALSE)),"",VLOOKUP($A104,Old_List_Price!$A$4:$BO$289,BV$2,FALSE))</f>
        <v>2034.6000000000004</v>
      </c>
      <c r="BW104" s="283">
        <f t="shared" si="148"/>
        <v>-7.8496210001526109E-2</v>
      </c>
      <c r="BX104" s="283">
        <f t="shared" si="149"/>
        <v>-1.4756006691225333E-2</v>
      </c>
      <c r="BY104" s="285">
        <f>IF(ISNA(VLOOKUP($A104,Old_List_Price!$A$4:$BO$289,BY$2,FALSE)),"",VLOOKUP($A104,Old_List_Price!$A$4:$BO$289,BY$2,FALSE))</f>
        <v>1272</v>
      </c>
      <c r="BZ104" s="285">
        <f>IF(ISNA(VLOOKUP($A104,Old_List_Price!$A$4:$BO$289,BZ$2,FALSE)),"",VLOOKUP($A104,Old_List_Price!$A$4:$BO$289,BZ$2,FALSE))</f>
        <v>1837.53</v>
      </c>
      <c r="CA104" s="285">
        <f>IF(ISNA(VLOOKUP($A104,Old_List_Price!$A$4:$BO$289,CA$2,FALSE)),"",VLOOKUP($A104,Old_List_Price!$A$4:$BO$289,CA$2,FALSE))</f>
        <v>2161.8000000000002</v>
      </c>
      <c r="CB104" s="287">
        <f t="shared" si="128"/>
        <v>-7.8496210001526109E-2</v>
      </c>
      <c r="CC104" s="287">
        <f t="shared" si="129"/>
        <v>-7.819696022072678E-2</v>
      </c>
      <c r="CD104" s="288">
        <f>IF(ISNA(VLOOKUP($A104,Old_List_Price!$A$4:$BO$289,CD$2,FALSE)),"",VLOOKUP($A104,Old_List_Price!$A$4:$BO$289,CD$2,FALSE))</f>
        <v>1756.8000000000002</v>
      </c>
      <c r="CE104" s="288">
        <f>IF(ISNA(VLOOKUP($A104,Old_List_Price!$A$4:$BO$289,CE$2,FALSE)),"",VLOOKUP($A104,Old_List_Price!$A$4:$BO$289,CE$2,FALSE))</f>
        <v>2687.1899999999996</v>
      </c>
      <c r="CF104" s="288">
        <f>IF(ISNA(VLOOKUP($A104,Old_List_Price!$A$4:$BO$289,CF$2,FALSE)),"",VLOOKUP($A104,Old_List_Price!$A$4:$BO$289,CF$2,FALSE))</f>
        <v>3161.4</v>
      </c>
      <c r="CG104" s="289">
        <f t="shared" si="118"/>
        <v>-5.5621875648225886E-3</v>
      </c>
      <c r="CH104" s="289">
        <f t="shared" si="119"/>
        <v>-5.2950755690364427E-3</v>
      </c>
      <c r="CI104" s="291">
        <f>IF(ISNA(VLOOKUP($A104,Old_List_Price!$A$4:$BO$289,CI$2,FALSE)),"",VLOOKUP($A104,Old_List_Price!$A$4:$BO$289,CI$2,FALSE))</f>
        <v>2527.2000000000003</v>
      </c>
      <c r="CJ104" s="291">
        <f>IF(ISNA(VLOOKUP($A104,Old_List_Price!$A$4:$BO$289,CJ$2,FALSE)),"",VLOOKUP($A104,Old_List_Price!$A$4:$BO$289,CJ$2,FALSE))</f>
        <v>3866.8199999999997</v>
      </c>
      <c r="CK104" s="291">
        <f>IF(ISNA(VLOOKUP($A104,Old_List_Price!$A$4:$BO$289,CK$2,FALSE)),"",VLOOKUP($A104,Old_List_Price!$A$4:$BO$289,CK$2,FALSE))</f>
        <v>4549.2</v>
      </c>
      <c r="CL104" s="292">
        <f t="shared" si="120"/>
        <v>-0.28802612748156037</v>
      </c>
      <c r="CM104" s="292">
        <f t="shared" si="121"/>
        <v>-0.28809408285390825</v>
      </c>
      <c r="CN104" s="294">
        <f>IF(ISNA(VLOOKUP($A104,Old_List_Price!$A$4:$BO$289,CN$2,FALSE)),"",VLOOKUP($A104,Old_List_Price!$A$4:$BO$289,CN$2,FALSE))</f>
        <v>2450.04</v>
      </c>
      <c r="CO104" s="294">
        <f>IF(ISNA(VLOOKUP($A104,Old_List_Price!$A$4:$BO$289,CO$2,FALSE)),"",VLOOKUP($A104,Old_List_Price!$A$4:$BO$289,CO$2,FALSE))</f>
        <v>3957.09</v>
      </c>
      <c r="CP104" s="294">
        <f>IF(ISNA(VLOOKUP($A104,Old_List_Price!$A$4:$BO$289,CP$2,FALSE)),"",VLOOKUP($A104,Old_List_Price!$A$4:$BO$289,CP$2,FALSE))</f>
        <v>4655.4000000000005</v>
      </c>
      <c r="CQ104" s="295">
        <f t="shared" si="122"/>
        <v>-0.21647716744390838</v>
      </c>
      <c r="CR104" s="295">
        <f t="shared" si="123"/>
        <v>-0.2165618360083427</v>
      </c>
      <c r="CS104" s="297">
        <f>IF(ISNA(VLOOKUP($A104,Old_List_Price!$A$4:$BO$289,CS$2,FALSE)),"",VLOOKUP($A104,Old_List_Price!$A$4:$BO$289,CS$2,FALSE))</f>
        <v>2701.2000000000003</v>
      </c>
      <c r="CT104" s="297">
        <f>IF(ISNA(VLOOKUP($A104,Old_List_Price!$A$4:$BO$289,CT$2,FALSE)),"",VLOOKUP($A104,Old_List_Price!$A$4:$BO$289,CT$2,FALSE))</f>
        <v>4591.0199999999995</v>
      </c>
      <c r="CU104" s="297">
        <f>IF(ISNA(VLOOKUP($A104,Old_List_Price!$A$4:$BO$289,CU$2,FALSE)),"",VLOOKUP($A104,Old_List_Price!$A$4:$BO$289,CU$2,FALSE))</f>
        <v>5401.2</v>
      </c>
      <c r="CV104" s="298">
        <f t="shared" si="124"/>
        <v>-0.34118141936437191</v>
      </c>
      <c r="CW104" s="298">
        <f t="shared" si="125"/>
        <v>-0.41145632784470926</v>
      </c>
      <c r="CX104" s="285">
        <f>IF(ISNA(VLOOKUP($A104,Old_List_Price!$A$4:$BO$289,CX$2,FALSE)),"",VLOOKUP($A104,Old_List_Price!$A$4:$BO$289,CX$2,FALSE))</f>
        <v>2908.8</v>
      </c>
      <c r="CY104" s="285">
        <f>IF(ISNA(VLOOKUP($A104,Old_List_Price!$A$4:$BO$289,CY$2,FALSE)),"",VLOOKUP($A104,Old_List_Price!$A$4:$BO$289,CY$2,FALSE))</f>
        <v>5439.15</v>
      </c>
      <c r="CZ104" s="285">
        <f>IF(ISNA(VLOOKUP($A104,Old_List_Price!$A$4:$BO$289,CZ$2,FALSE)),"",VLOOKUP($A104,Old_List_Price!$A$4:$BO$289,CZ$2,FALSE))</f>
        <v>6399</v>
      </c>
      <c r="DA104" s="287">
        <f t="shared" si="126"/>
        <v>-0.29399737890794952</v>
      </c>
      <c r="DB104" s="333">
        <f t="shared" si="127"/>
        <v>-0.42331704270351489</v>
      </c>
    </row>
    <row r="105" spans="1:106">
      <c r="A105" s="37" t="s">
        <v>378</v>
      </c>
      <c r="B105" s="37" t="s">
        <v>379</v>
      </c>
      <c r="C105" s="57">
        <f>VLOOKUP(LEFT($C$3,2)&amp;LEFT($A105,6)&amp;LEFT(RIGHT($A105,6),5),'CS8000-P12_Overview'!$B$56:$X$369,$C$2,FALSE)</f>
        <v>24.6815</v>
      </c>
      <c r="D105" s="58">
        <f>E105*(1-'CS8000-P12_Overview'!$B$3)</f>
        <v>35.664767500000004</v>
      </c>
      <c r="E105" s="58">
        <f>VLOOKUP(LEFT($E$3,2)&amp;LEFT($A105,6)&amp;LEFT(RIGHT($A105,6),5),'CS8000-P12_Overview'!$B$56:$X$369,$C$2,FALSE)</f>
        <v>41.958550000000002</v>
      </c>
      <c r="F105" s="59">
        <f>VLOOKUP(LEFT($F$3,2)&amp;LEFT($A105,6)&amp;LEFT(RIGHT($A105,6),5),'CS8000-P12_Overview'!$B$56:$X$369,$F$2,FALSE)</f>
        <v>24.6815</v>
      </c>
      <c r="G105" s="59">
        <f>H105*(1-'CS8000-P12_Overview'!$B$3)</f>
        <v>35.664767500000004</v>
      </c>
      <c r="H105" s="59">
        <f>VLOOKUP(LEFT($H$3,2)&amp;LEFT($A105,6)&amp;LEFT(RIGHT($A105,6),5),'CS8000-P12_Overview'!$B$56:$X$369,$F$2,FALSE)</f>
        <v>41.958550000000002</v>
      </c>
      <c r="I105" s="60">
        <f>VLOOKUP(LEFT($I$3,2)&amp;LEFT($A105,6)&amp;LEFT(RIGHT($A105,6),5),'CS8000-P12_Overview'!$B$56:$X$369,$I$2,FALSE)</f>
        <v>40.4499</v>
      </c>
      <c r="J105" s="60">
        <f>K105*(1-'CS8000-P12_Overview'!$B$3)</f>
        <v>61.888347000000003</v>
      </c>
      <c r="K105" s="60">
        <f>VLOOKUP(LEFT($K$3,2)&amp;LEFT($A105,6)&amp;LEFT(RIGHT($A105,6),5),'CS8000-P12_Overview'!$B$56:$X$369,$I$2,FALSE)</f>
        <v>72.809820000000002</v>
      </c>
      <c r="L105" s="61">
        <f>VLOOKUP(LEFT($L$3,2)&amp;LEFT($A105,6)&amp;LEFT(RIGHT($A105,6),5),'CS8000-P12_Overview'!$B$56:$X$369,$L$2,FALSE)</f>
        <v>46.421799999999998</v>
      </c>
      <c r="M105" s="61">
        <f>N105*(1-'CS8000-P12_Overview'!$B$3)</f>
        <v>71.025353999999993</v>
      </c>
      <c r="N105" s="61">
        <f>VLOOKUP(LEFT($N$3,2)&amp;LEFT($A105,6)&amp;LEFT(RIGHT($A105,6),5),'CS8000-P12_Overview'!$B$56:$X$369,$L$2,FALSE)</f>
        <v>83.559239999999988</v>
      </c>
      <c r="O105" s="62">
        <f>VLOOKUP(LEFT($O$3,2)&amp;LEFT($A105,6)&amp;LEFT(RIGHT($A105,6),5),'CS8000-P12_Overview'!$B$56:$X$369,$O$2,FALSE)</f>
        <v>47.865499999999997</v>
      </c>
      <c r="P105" s="62">
        <f>Q105*(1-'CS8000-P12_Overview'!$B$3)</f>
        <v>77.302782499999992</v>
      </c>
      <c r="Q105" s="62">
        <f>VLOOKUP(LEFT($Q$3,2)&amp;LEFT($A105,6)&amp;LEFT(RIGHT($A105,6),5),'CS8000-P12_Overview'!$B$56:$X$369,$O$2,FALSE)</f>
        <v>90.944449999999989</v>
      </c>
      <c r="R105" s="63">
        <f>VLOOKUP(LEFT($R$3,2)&amp;LEFT($A105,6)&amp;LEFT(RIGHT($A105,6),5),'CS8000-P12_Overview'!$B$56:$X$369,$R$2,FALSE)</f>
        <v>47.865499999999997</v>
      </c>
      <c r="S105" s="63">
        <f>T105*(1-'CS8000-P12_Overview'!$B$3)</f>
        <v>77.302782499999992</v>
      </c>
      <c r="T105" s="63">
        <f>VLOOKUP(LEFT($T$3,2)&amp;LEFT($A105,6)&amp;LEFT(RIGHT($A105,6),5),'CS8000-P12_Overview'!$B$56:$X$369,$R$2,FALSE)</f>
        <v>90.944449999999989</v>
      </c>
      <c r="U105" s="59">
        <f>VLOOKUP(LEFT($U$3,2)&amp;LEFT($A105,6)&amp;LEFT(RIGHT($A105,6),5),'CS8000-P12_Overview'!$B$56:$X$369,$U$2,FALSE)</f>
        <v>54.362000000000002</v>
      </c>
      <c r="V105" s="59">
        <f>W105*(1-'CS8000-P12_Overview'!$B$3)</f>
        <v>92.415400000000005</v>
      </c>
      <c r="W105" s="44">
        <f>VLOOKUP(LEFT($W$3,2)&amp;LEFT($A105,6)&amp;LEFT(RIGHT($A105,6),5),'CS8000-P12_Overview'!$B$56:$X$369,$U$2,FALSE)</f>
        <v>108.724</v>
      </c>
      <c r="X105" s="33" t="s">
        <v>856</v>
      </c>
      <c r="Y105" s="57">
        <f>VLOOKUP(LEFT($Y$3,2)&amp;LEFT($A105,6)&amp;LEFT(RIGHT($A105,6),5),'CS8000-P12_Overview'!$B$56:$X$369,$Y$2,FALSE)</f>
        <v>48.921999999999997</v>
      </c>
      <c r="Z105" s="58">
        <f>AA105*(1-'CS8000-P12_Overview'!$B$3)</f>
        <v>70.692289999999986</v>
      </c>
      <c r="AA105" s="58">
        <f>VLOOKUP(LEFT($AA$3,2)&amp;LEFT($A105,6)&amp;LEFT(RIGHT($A105,6),5),'CS8000-P12_Overview'!$B$56:$X$369,$Y$2,FALSE)</f>
        <v>83.167399999999986</v>
      </c>
      <c r="AB105" s="59">
        <f>VLOOKUP(LEFT($AB$3,2)&amp;LEFT($A105,6)&amp;LEFT(RIGHT($A105,6),5),'CS8000-P12_Overview'!$B$56:$X$369,$AB$2,FALSE)</f>
        <v>48.921999999999997</v>
      </c>
      <c r="AC105" s="59">
        <f>AD105*(1-'CS8000-P12_Overview'!$B$3)</f>
        <v>70.692289999999986</v>
      </c>
      <c r="AD105" s="59">
        <f>VLOOKUP(LEFT($AD$3,2)&amp;LEFT($A105,6)&amp;LEFT(RIGHT($A105,6),5),'CS8000-P12_Overview'!$B$56:$X$369,$AB$2,FALSE)</f>
        <v>83.167399999999986</v>
      </c>
      <c r="AE105" s="60">
        <f>VLOOKUP(LEFT($AE$3,2)&amp;LEFT($A105,6)&amp;LEFT(RIGHT($A105,6),5),'CS8000-P12_Overview'!$B$56:$X$369,$AE$2,FALSE)</f>
        <v>64.690399999999997</v>
      </c>
      <c r="AF105" s="60">
        <f>AG105*(1-'CS8000-P12_Overview'!$B$3)</f>
        <v>98.976311999999993</v>
      </c>
      <c r="AG105" s="60">
        <f>VLOOKUP(LEFT($AG$3,2)&amp;LEFT($A105,6)&amp;LEFT(RIGHT($A105,6),5),'CS8000-P12_Overview'!$B$56:$X$369,$AE$2,FALSE)</f>
        <v>116.44271999999999</v>
      </c>
      <c r="AH105" s="61">
        <f>VLOOKUP(LEFT($AH$3,2)&amp;LEFT($A105,6)&amp;LEFT(RIGHT($A105,6),5),'CS8000-P12_Overview'!$B$56:$X$369,$AH$2,FALSE)</f>
        <v>70.662400000000005</v>
      </c>
      <c r="AI105" s="61">
        <f>AJ105*(1-'CS8000-P12_Overview'!$B$3)</f>
        <v>108.113472</v>
      </c>
      <c r="AJ105" s="61">
        <f>VLOOKUP(LEFT($AJ$3,2)&amp;LEFT($A105,6)&amp;LEFT(RIGHT($A105,6),5),'CS8000-P12_Overview'!$B$56:$X$369,$AH$2,FALSE)</f>
        <v>127.19232000000001</v>
      </c>
      <c r="AK105" s="62">
        <f>VLOOKUP(LEFT($AK$3,2)&amp;LEFT($A105,6)&amp;LEFT(RIGHT($A105,6),5),'CS8000-P12_Overview'!$B$56:$X$369,$AK$2,FALSE)</f>
        <v>72.106099999999998</v>
      </c>
      <c r="AL105" s="62">
        <f>AM105*(1-'CS8000-P12_Overview'!$B$3)</f>
        <v>116.45135149999999</v>
      </c>
      <c r="AM105" s="62">
        <f>VLOOKUP(LEFT($AM$3,2)&amp;LEFT($A105,6)&amp;LEFT(RIGHT($A105,6),5),'CS8000-P12_Overview'!$B$56:$X$369,$AK$2,FALSE)</f>
        <v>137.00158999999999</v>
      </c>
      <c r="AN105" s="63">
        <f>VLOOKUP(LEFT($AN$3,2)&amp;LEFT($A105,6)&amp;LEFT(RIGHT($A105,6),5),'CS8000-P12_Overview'!$B$56:$X$369,$AN$2,FALSE)</f>
        <v>72.106099999999998</v>
      </c>
      <c r="AO105" s="63">
        <f>AP105*(1-'CS8000-P12_Overview'!$B$3)</f>
        <v>116.45135149999999</v>
      </c>
      <c r="AP105" s="63">
        <f>VLOOKUP(LEFT($AP$3,2)&amp;LEFT($A105,6)&amp;LEFT(RIGHT($A105,6),5),'CS8000-P12_Overview'!$B$56:$X$369,$AN$2,FALSE)</f>
        <v>137.00158999999999</v>
      </c>
      <c r="AQ105" s="59">
        <f>VLOOKUP(LEFT($AQ$3,2)&amp;LEFT($A105,6)&amp;LEFT(RIGHT($A105,6),5),'CS8000-P12_Overview'!$B$56:$X$369,$AQ$2,FALSE)</f>
        <v>78.602500000000006</v>
      </c>
      <c r="AR105" s="59">
        <f>AS105*(1-'CS8000-P12_Overview'!$B$3)</f>
        <v>133.62425000000002</v>
      </c>
      <c r="AS105" s="44">
        <f>VLOOKUP(LEFT($AS$3,2)&amp;LEFT($A105,6)&amp;LEFT(RIGHT($A105,6),5),'CS8000-P12_Overview'!$B$56:$X$369,$AQ$2,FALSE)</f>
        <v>157.20500000000001</v>
      </c>
      <c r="AU105" s="203">
        <f t="shared" si="130"/>
        <v>1179.42</v>
      </c>
      <c r="AV105" s="211">
        <f t="shared" si="131"/>
        <v>1704.2619</v>
      </c>
      <c r="AW105" s="211">
        <f t="shared" si="132"/>
        <v>2005.0139999999999</v>
      </c>
      <c r="AX105" s="212">
        <f t="shared" si="132"/>
        <v>1179.42</v>
      </c>
      <c r="AY105" s="212">
        <f t="shared" si="132"/>
        <v>1704.2619</v>
      </c>
      <c r="AZ105" s="212">
        <f t="shared" si="132"/>
        <v>2005.0139999999999</v>
      </c>
      <c r="BA105" s="213">
        <f t="shared" si="133"/>
        <v>1747.0823999999998</v>
      </c>
      <c r="BB105" s="213">
        <f t="shared" si="134"/>
        <v>2673.0360719999999</v>
      </c>
      <c r="BC105" s="213">
        <f t="shared" si="135"/>
        <v>3144.7483199999997</v>
      </c>
      <c r="BD105" s="214">
        <f t="shared" si="136"/>
        <v>1962.0720000000001</v>
      </c>
      <c r="BE105" s="214">
        <f t="shared" si="137"/>
        <v>3001.9701599999999</v>
      </c>
      <c r="BF105" s="214">
        <f t="shared" si="138"/>
        <v>3531.7295999999997</v>
      </c>
      <c r="BG105" s="215">
        <f t="shared" si="139"/>
        <v>2014.0452</v>
      </c>
      <c r="BH105" s="215">
        <f t="shared" si="140"/>
        <v>3252.6829979999998</v>
      </c>
      <c r="BI105" s="215">
        <f t="shared" si="141"/>
        <v>3826.68588</v>
      </c>
      <c r="BJ105" s="216">
        <f t="shared" si="142"/>
        <v>2014.0452</v>
      </c>
      <c r="BK105" s="216">
        <f t="shared" si="143"/>
        <v>3252.6829979999998</v>
      </c>
      <c r="BL105" s="216">
        <f t="shared" si="144"/>
        <v>3826.68588</v>
      </c>
      <c r="BM105" s="212">
        <f t="shared" si="145"/>
        <v>2247.9180000000001</v>
      </c>
      <c r="BN105" s="212">
        <f t="shared" si="146"/>
        <v>3821.4606000000003</v>
      </c>
      <c r="BO105" s="202">
        <f t="shared" si="147"/>
        <v>4495.8360000000002</v>
      </c>
      <c r="BQ105" s="274">
        <f>VLOOKUP("HDD"&amp;$A105,'CS8000-P13_Overview'!$B:$X,3,FALSE)</f>
        <v>397.44</v>
      </c>
      <c r="BR105" s="275">
        <f>VLOOKUP("HDD"&amp;$A105,'CS8000-P13_Overview'!$B:$X,4,FALSE)</f>
        <v>476.928</v>
      </c>
      <c r="BS105" s="276">
        <f>VLOOKUP("HDD"&amp;$A105,'CS8000-P13_Overview'!$B:$X,6,FALSE)</f>
        <v>556.41600000000005</v>
      </c>
      <c r="BT105" s="282">
        <f>IF(ISNA(VLOOKUP($A105,Old_List_Price!$A$4:$BO$289,BT$2,FALSE)),"",VLOOKUP($A105,Old_List_Price!$A$4:$BO$289,BT$2,FALSE))</f>
        <v>1272</v>
      </c>
      <c r="BU105" s="282">
        <f>IF(ISNA(VLOOKUP($A105,Old_List_Price!$A$4:$BO$289,BU$2,FALSE)),"",VLOOKUP($A105,Old_List_Price!$A$4:$BO$289,BU$2,FALSE))</f>
        <v>1729.44</v>
      </c>
      <c r="BV105" s="282">
        <f>IF(ISNA(VLOOKUP($A105,Old_List_Price!$A$4:$BO$289,BV$2,FALSE)),"",VLOOKUP($A105,Old_List_Price!$A$4:$BO$289,BV$2,FALSE))</f>
        <v>2034.6000000000004</v>
      </c>
      <c r="BW105" s="283">
        <f t="shared" si="148"/>
        <v>-7.8496210001526109E-2</v>
      </c>
      <c r="BX105" s="283">
        <f t="shared" si="149"/>
        <v>-1.4756006691225333E-2</v>
      </c>
      <c r="BY105" s="285">
        <f>IF(ISNA(VLOOKUP($A105,Old_List_Price!$A$4:$BO$289,BY$2,FALSE)),"",VLOOKUP($A105,Old_List_Price!$A$4:$BO$289,BY$2,FALSE))</f>
        <v>1272</v>
      </c>
      <c r="BZ105" s="285">
        <f>IF(ISNA(VLOOKUP($A105,Old_List_Price!$A$4:$BO$289,BZ$2,FALSE)),"",VLOOKUP($A105,Old_List_Price!$A$4:$BO$289,BZ$2,FALSE))</f>
        <v>1837.44</v>
      </c>
      <c r="CA105" s="285">
        <f>IF(ISNA(VLOOKUP($A105,Old_List_Price!$A$4:$BO$289,CA$2,FALSE)),"",VLOOKUP($A105,Old_List_Price!$A$4:$BO$289,CA$2,FALSE))</f>
        <v>2161.8000000000002</v>
      </c>
      <c r="CB105" s="287">
        <f t="shared" si="128"/>
        <v>-7.8496210001526109E-2</v>
      </c>
      <c r="CC105" s="287">
        <f t="shared" si="129"/>
        <v>-7.819696022072678E-2</v>
      </c>
      <c r="CD105" s="288">
        <f>IF(ISNA(VLOOKUP($A105,Old_List_Price!$A$4:$BO$289,CD$2,FALSE)),"",VLOOKUP($A105,Old_List_Price!$A$4:$BO$289,CD$2,FALSE))</f>
        <v>1756.8000000000002</v>
      </c>
      <c r="CE105" s="288">
        <f>IF(ISNA(VLOOKUP($A105,Old_List_Price!$A$4:$BO$289,CE$2,FALSE)),"",VLOOKUP($A105,Old_List_Price!$A$4:$BO$289,CE$2,FALSE))</f>
        <v>2687.16</v>
      </c>
      <c r="CF105" s="288">
        <f>IF(ISNA(VLOOKUP($A105,Old_List_Price!$A$4:$BO$289,CF$2,FALSE)),"",VLOOKUP($A105,Old_List_Price!$A$4:$BO$289,CF$2,FALSE))</f>
        <v>3161.4</v>
      </c>
      <c r="CG105" s="289">
        <f t="shared" si="118"/>
        <v>-5.5621875648225886E-3</v>
      </c>
      <c r="CH105" s="289">
        <f t="shared" si="119"/>
        <v>-5.2950755690364427E-3</v>
      </c>
      <c r="CI105" s="291">
        <f>IF(ISNA(VLOOKUP($A105,Old_List_Price!$A$4:$BO$289,CI$2,FALSE)),"",VLOOKUP($A105,Old_List_Price!$A$4:$BO$289,CI$2,FALSE))</f>
        <v>2527.2000000000003</v>
      </c>
      <c r="CJ105" s="291">
        <f>IF(ISNA(VLOOKUP($A105,Old_List_Price!$A$4:$BO$289,CJ$2,FALSE)),"",VLOOKUP($A105,Old_List_Price!$A$4:$BO$289,CJ$2,FALSE))</f>
        <v>3866.88</v>
      </c>
      <c r="CK105" s="291">
        <f>IF(ISNA(VLOOKUP($A105,Old_List_Price!$A$4:$BO$289,CK$2,FALSE)),"",VLOOKUP($A105,Old_List_Price!$A$4:$BO$289,CK$2,FALSE))</f>
        <v>4549.2</v>
      </c>
      <c r="CL105" s="292">
        <f t="shared" si="120"/>
        <v>-0.28802612748156037</v>
      </c>
      <c r="CM105" s="292">
        <f t="shared" si="121"/>
        <v>-0.28809408285390825</v>
      </c>
      <c r="CN105" s="294">
        <f>IF(ISNA(VLOOKUP($A105,Old_List_Price!$A$4:$BO$289,CN$2,FALSE)),"",VLOOKUP($A105,Old_List_Price!$A$4:$BO$289,CN$2,FALSE))</f>
        <v>2452.44</v>
      </c>
      <c r="CO105" s="294">
        <f>IF(ISNA(VLOOKUP($A105,Old_List_Price!$A$4:$BO$289,CO$2,FALSE)),"",VLOOKUP($A105,Old_List_Price!$A$4:$BO$289,CO$2,FALSE))</f>
        <v>3957</v>
      </c>
      <c r="CP105" s="294">
        <f>IF(ISNA(VLOOKUP($A105,Old_List_Price!$A$4:$BO$289,CP$2,FALSE)),"",VLOOKUP($A105,Old_List_Price!$A$4:$BO$289,CP$2,FALSE))</f>
        <v>4655.4000000000005</v>
      </c>
      <c r="CQ105" s="295">
        <f t="shared" si="122"/>
        <v>-0.21766879909150005</v>
      </c>
      <c r="CR105" s="295">
        <f t="shared" si="123"/>
        <v>-0.2165618360083427</v>
      </c>
      <c r="CS105" s="297">
        <f>IF(ISNA(VLOOKUP($A105,Old_List_Price!$A$4:$BO$289,CS$2,FALSE)),"",VLOOKUP($A105,Old_List_Price!$A$4:$BO$289,CS$2,FALSE))</f>
        <v>2701.2000000000003</v>
      </c>
      <c r="CT105" s="297">
        <f>IF(ISNA(VLOOKUP($A105,Old_List_Price!$A$4:$BO$289,CT$2,FALSE)),"",VLOOKUP($A105,Old_List_Price!$A$4:$BO$289,CT$2,FALSE))</f>
        <v>4591.08</v>
      </c>
      <c r="CU105" s="297">
        <f>IF(ISNA(VLOOKUP($A105,Old_List_Price!$A$4:$BO$289,CU$2,FALSE)),"",VLOOKUP($A105,Old_List_Price!$A$4:$BO$289,CU$2,FALSE))</f>
        <v>5401.2</v>
      </c>
      <c r="CV105" s="298">
        <f t="shared" si="124"/>
        <v>-0.34118141936437191</v>
      </c>
      <c r="CW105" s="298">
        <f t="shared" si="125"/>
        <v>-0.41145632784470926</v>
      </c>
      <c r="CX105" s="285">
        <f>IF(ISNA(VLOOKUP($A105,Old_List_Price!$A$4:$BO$289,CX$2,FALSE)),"",VLOOKUP($A105,Old_List_Price!$A$4:$BO$289,CX$2,FALSE))</f>
        <v>2908.8</v>
      </c>
      <c r="CY105" s="285">
        <f>IF(ISNA(VLOOKUP($A105,Old_List_Price!$A$4:$BO$289,CY$2,FALSE)),"",VLOOKUP($A105,Old_List_Price!$A$4:$BO$289,CY$2,FALSE))</f>
        <v>5439.12</v>
      </c>
      <c r="CZ105" s="285">
        <f>IF(ISNA(VLOOKUP($A105,Old_List_Price!$A$4:$BO$289,CZ$2,FALSE)),"",VLOOKUP($A105,Old_List_Price!$A$4:$BO$289,CZ$2,FALSE))</f>
        <v>6399</v>
      </c>
      <c r="DA105" s="287">
        <f t="shared" si="126"/>
        <v>-0.29399737890794952</v>
      </c>
      <c r="DB105" s="333">
        <f t="shared" si="127"/>
        <v>-0.42331704270351489</v>
      </c>
    </row>
    <row r="106" spans="1:106">
      <c r="A106" s="37" t="s">
        <v>380</v>
      </c>
      <c r="B106" s="37" t="s">
        <v>381</v>
      </c>
      <c r="C106" s="57">
        <f>VLOOKUP(LEFT($C$3,2)&amp;LEFT($A106,6)&amp;LEFT(RIGHT($A106,6),5),'CS8000-P12_Overview'!$B$56:$X$369,$C$2,FALSE)</f>
        <v>24.6815</v>
      </c>
      <c r="D106" s="58">
        <f>E106*(1-'CS8000-P12_Overview'!$B$3)</f>
        <v>35.664767500000004</v>
      </c>
      <c r="E106" s="58">
        <f>VLOOKUP(LEFT($E$3,2)&amp;LEFT($A106,6)&amp;LEFT(RIGHT($A106,6),5),'CS8000-P12_Overview'!$B$56:$X$369,$C$2,FALSE)</f>
        <v>41.958550000000002</v>
      </c>
      <c r="F106" s="59">
        <f>VLOOKUP(LEFT($F$3,2)&amp;LEFT($A106,6)&amp;LEFT(RIGHT($A106,6),5),'CS8000-P12_Overview'!$B$56:$X$369,$F$2,FALSE)</f>
        <v>24.6815</v>
      </c>
      <c r="G106" s="59">
        <f>H106*(1-'CS8000-P12_Overview'!$B$3)</f>
        <v>35.664767500000004</v>
      </c>
      <c r="H106" s="59">
        <f>VLOOKUP(LEFT($H$3,2)&amp;LEFT($A106,6)&amp;LEFT(RIGHT($A106,6),5),'CS8000-P12_Overview'!$B$56:$X$369,$F$2,FALSE)</f>
        <v>41.958550000000002</v>
      </c>
      <c r="I106" s="60">
        <f>VLOOKUP(LEFT($I$3,2)&amp;LEFT($A106,6)&amp;LEFT(RIGHT($A106,6),5),'CS8000-P12_Overview'!$B$56:$X$369,$I$2,FALSE)</f>
        <v>40.4499</v>
      </c>
      <c r="J106" s="60">
        <f>K106*(1-'CS8000-P12_Overview'!$B$3)</f>
        <v>61.888347000000003</v>
      </c>
      <c r="K106" s="60">
        <f>VLOOKUP(LEFT($K$3,2)&amp;LEFT($A106,6)&amp;LEFT(RIGHT($A106,6),5),'CS8000-P12_Overview'!$B$56:$X$369,$I$2,FALSE)</f>
        <v>72.809820000000002</v>
      </c>
      <c r="L106" s="61">
        <f>VLOOKUP(LEFT($L$3,2)&amp;LEFT($A106,6)&amp;LEFT(RIGHT($A106,6),5),'CS8000-P12_Overview'!$B$56:$X$369,$L$2,FALSE)</f>
        <v>46.421799999999998</v>
      </c>
      <c r="M106" s="61">
        <f>N106*(1-'CS8000-P12_Overview'!$B$3)</f>
        <v>71.025353999999993</v>
      </c>
      <c r="N106" s="61">
        <f>VLOOKUP(LEFT($N$3,2)&amp;LEFT($A106,6)&amp;LEFT(RIGHT($A106,6),5),'CS8000-P12_Overview'!$B$56:$X$369,$L$2,FALSE)</f>
        <v>83.559239999999988</v>
      </c>
      <c r="O106" s="62">
        <f>VLOOKUP(LEFT($O$3,2)&amp;LEFT($A106,6)&amp;LEFT(RIGHT($A106,6),5),'CS8000-P12_Overview'!$B$56:$X$369,$O$2,FALSE)</f>
        <v>47.865499999999997</v>
      </c>
      <c r="P106" s="62">
        <f>Q106*(1-'CS8000-P12_Overview'!$B$3)</f>
        <v>77.302782499999992</v>
      </c>
      <c r="Q106" s="62">
        <f>VLOOKUP(LEFT($Q$3,2)&amp;LEFT($A106,6)&amp;LEFT(RIGHT($A106,6),5),'CS8000-P12_Overview'!$B$56:$X$369,$O$2,FALSE)</f>
        <v>90.944449999999989</v>
      </c>
      <c r="R106" s="63">
        <f>VLOOKUP(LEFT($R$3,2)&amp;LEFT($A106,6)&amp;LEFT(RIGHT($A106,6),5),'CS8000-P12_Overview'!$B$56:$X$369,$R$2,FALSE)</f>
        <v>47.865499999999997</v>
      </c>
      <c r="S106" s="63">
        <f>T106*(1-'CS8000-P12_Overview'!$B$3)</f>
        <v>77.302782499999992</v>
      </c>
      <c r="T106" s="63">
        <f>VLOOKUP(LEFT($T$3,2)&amp;LEFT($A106,6)&amp;LEFT(RIGHT($A106,6),5),'CS8000-P12_Overview'!$B$56:$X$369,$R$2,FALSE)</f>
        <v>90.944449999999989</v>
      </c>
      <c r="U106" s="59">
        <f>VLOOKUP(LEFT($U$3,2)&amp;LEFT($A106,6)&amp;LEFT(RIGHT($A106,6),5),'CS8000-P12_Overview'!$B$56:$X$369,$U$2,FALSE)</f>
        <v>54.362000000000002</v>
      </c>
      <c r="V106" s="59">
        <f>W106*(1-'CS8000-P12_Overview'!$B$3)</f>
        <v>92.415400000000005</v>
      </c>
      <c r="W106" s="44">
        <f>VLOOKUP(LEFT($W$3,2)&amp;LEFT($A106,6)&amp;LEFT(RIGHT($A106,6),5),'CS8000-P12_Overview'!$B$56:$X$369,$U$2,FALSE)</f>
        <v>108.724</v>
      </c>
      <c r="X106" s="33" t="s">
        <v>856</v>
      </c>
      <c r="Y106" s="57">
        <f>VLOOKUP(LEFT($Y$3,2)&amp;LEFT($A106,6)&amp;LEFT(RIGHT($A106,6),5),'CS8000-P12_Overview'!$B$56:$X$369,$Y$2,FALSE)</f>
        <v>48.921999999999997</v>
      </c>
      <c r="Z106" s="58">
        <f>AA106*(1-'CS8000-P12_Overview'!$B$3)</f>
        <v>70.692289999999986</v>
      </c>
      <c r="AA106" s="58">
        <f>VLOOKUP(LEFT($AA$3,2)&amp;LEFT($A106,6)&amp;LEFT(RIGHT($A106,6),5),'CS8000-P12_Overview'!$B$56:$X$369,$Y$2,FALSE)</f>
        <v>83.167399999999986</v>
      </c>
      <c r="AB106" s="59">
        <f>VLOOKUP(LEFT($AB$3,2)&amp;LEFT($A106,6)&amp;LEFT(RIGHT($A106,6),5),'CS8000-P12_Overview'!$B$56:$X$369,$AB$2,FALSE)</f>
        <v>48.921999999999997</v>
      </c>
      <c r="AC106" s="59">
        <f>AD106*(1-'CS8000-P12_Overview'!$B$3)</f>
        <v>70.692289999999986</v>
      </c>
      <c r="AD106" s="59">
        <f>VLOOKUP(LEFT($AD$3,2)&amp;LEFT($A106,6)&amp;LEFT(RIGHT($A106,6),5),'CS8000-P12_Overview'!$B$56:$X$369,$AB$2,FALSE)</f>
        <v>83.167399999999986</v>
      </c>
      <c r="AE106" s="60">
        <f>VLOOKUP(LEFT($AE$3,2)&amp;LEFT($A106,6)&amp;LEFT(RIGHT($A106,6),5),'CS8000-P12_Overview'!$B$56:$X$369,$AE$2,FALSE)</f>
        <v>64.690399999999997</v>
      </c>
      <c r="AF106" s="60">
        <f>AG106*(1-'CS8000-P12_Overview'!$B$3)</f>
        <v>98.976311999999993</v>
      </c>
      <c r="AG106" s="60">
        <f>VLOOKUP(LEFT($AG$3,2)&amp;LEFT($A106,6)&amp;LEFT(RIGHT($A106,6),5),'CS8000-P12_Overview'!$B$56:$X$369,$AE$2,FALSE)</f>
        <v>116.44271999999999</v>
      </c>
      <c r="AH106" s="61">
        <f>VLOOKUP(LEFT($AH$3,2)&amp;LEFT($A106,6)&amp;LEFT(RIGHT($A106,6),5),'CS8000-P12_Overview'!$B$56:$X$369,$AH$2,FALSE)</f>
        <v>70.662400000000005</v>
      </c>
      <c r="AI106" s="61">
        <f>AJ106*(1-'CS8000-P12_Overview'!$B$3)</f>
        <v>108.113472</v>
      </c>
      <c r="AJ106" s="61">
        <f>VLOOKUP(LEFT($AJ$3,2)&amp;LEFT($A106,6)&amp;LEFT(RIGHT($A106,6),5),'CS8000-P12_Overview'!$B$56:$X$369,$AH$2,FALSE)</f>
        <v>127.19232000000001</v>
      </c>
      <c r="AK106" s="62">
        <f>VLOOKUP(LEFT($AK$3,2)&amp;LEFT($A106,6)&amp;LEFT(RIGHT($A106,6),5),'CS8000-P12_Overview'!$B$56:$X$369,$AK$2,FALSE)</f>
        <v>72.106099999999998</v>
      </c>
      <c r="AL106" s="62">
        <f>AM106*(1-'CS8000-P12_Overview'!$B$3)</f>
        <v>116.45135149999999</v>
      </c>
      <c r="AM106" s="62">
        <f>VLOOKUP(LEFT($AM$3,2)&amp;LEFT($A106,6)&amp;LEFT(RIGHT($A106,6),5),'CS8000-P12_Overview'!$B$56:$X$369,$AK$2,FALSE)</f>
        <v>137.00158999999999</v>
      </c>
      <c r="AN106" s="63">
        <f>VLOOKUP(LEFT($AN$3,2)&amp;LEFT($A106,6)&amp;LEFT(RIGHT($A106,6),5),'CS8000-P12_Overview'!$B$56:$X$369,$AN$2,FALSE)</f>
        <v>72.106099999999998</v>
      </c>
      <c r="AO106" s="63">
        <f>AP106*(1-'CS8000-P12_Overview'!$B$3)</f>
        <v>116.45135149999999</v>
      </c>
      <c r="AP106" s="63">
        <f>VLOOKUP(LEFT($AP$3,2)&amp;LEFT($A106,6)&amp;LEFT(RIGHT($A106,6),5),'CS8000-P12_Overview'!$B$56:$X$369,$AN$2,FALSE)</f>
        <v>137.00158999999999</v>
      </c>
      <c r="AQ106" s="59">
        <f>VLOOKUP(LEFT($AQ$3,2)&amp;LEFT($A106,6)&amp;LEFT(RIGHT($A106,6),5),'CS8000-P12_Overview'!$B$56:$X$369,$AQ$2,FALSE)</f>
        <v>78.602500000000006</v>
      </c>
      <c r="AR106" s="59">
        <f>AS106*(1-'CS8000-P12_Overview'!$B$3)</f>
        <v>133.62425000000002</v>
      </c>
      <c r="AS106" s="44">
        <f>VLOOKUP(LEFT($AS$3,2)&amp;LEFT($A106,6)&amp;LEFT(RIGHT($A106,6),5),'CS8000-P12_Overview'!$B$56:$X$369,$AQ$2,FALSE)</f>
        <v>157.20500000000001</v>
      </c>
      <c r="AU106" s="203">
        <f t="shared" si="130"/>
        <v>1179.42</v>
      </c>
      <c r="AV106" s="211">
        <f t="shared" si="131"/>
        <v>1704.2619</v>
      </c>
      <c r="AW106" s="211">
        <f t="shared" si="132"/>
        <v>2005.0139999999999</v>
      </c>
      <c r="AX106" s="212">
        <f t="shared" si="132"/>
        <v>1179.42</v>
      </c>
      <c r="AY106" s="212">
        <f t="shared" si="132"/>
        <v>1704.2619</v>
      </c>
      <c r="AZ106" s="212">
        <f t="shared" si="132"/>
        <v>2005.0139999999999</v>
      </c>
      <c r="BA106" s="213">
        <f t="shared" si="133"/>
        <v>1747.0823999999998</v>
      </c>
      <c r="BB106" s="213">
        <f t="shared" si="134"/>
        <v>2673.0360719999999</v>
      </c>
      <c r="BC106" s="213">
        <f t="shared" si="135"/>
        <v>3144.7483199999997</v>
      </c>
      <c r="BD106" s="214">
        <f t="shared" si="136"/>
        <v>1962.0720000000001</v>
      </c>
      <c r="BE106" s="214">
        <f t="shared" si="137"/>
        <v>3001.9701599999999</v>
      </c>
      <c r="BF106" s="214">
        <f t="shared" si="138"/>
        <v>3531.7295999999997</v>
      </c>
      <c r="BG106" s="215">
        <f t="shared" si="139"/>
        <v>2014.0452</v>
      </c>
      <c r="BH106" s="215">
        <f t="shared" si="140"/>
        <v>3252.6829979999998</v>
      </c>
      <c r="BI106" s="215">
        <f t="shared" si="141"/>
        <v>3826.68588</v>
      </c>
      <c r="BJ106" s="216">
        <f t="shared" si="142"/>
        <v>2014.0452</v>
      </c>
      <c r="BK106" s="216">
        <f t="shared" si="143"/>
        <v>3252.6829979999998</v>
      </c>
      <c r="BL106" s="216">
        <f t="shared" si="144"/>
        <v>3826.68588</v>
      </c>
      <c r="BM106" s="212">
        <f t="shared" si="145"/>
        <v>2247.9180000000001</v>
      </c>
      <c r="BN106" s="212">
        <f t="shared" si="146"/>
        <v>3821.4606000000003</v>
      </c>
      <c r="BO106" s="202">
        <f t="shared" si="147"/>
        <v>4495.8360000000002</v>
      </c>
      <c r="BQ106" s="274">
        <f>VLOOKUP("HDD"&amp;$A106,'CS8000-P13_Overview'!$B:$X,3,FALSE)</f>
        <v>397.44</v>
      </c>
      <c r="BR106" s="275">
        <f>VLOOKUP("HDD"&amp;$A106,'CS8000-P13_Overview'!$B:$X,4,FALSE)</f>
        <v>476.928</v>
      </c>
      <c r="BS106" s="276">
        <f>VLOOKUP("HDD"&amp;$A106,'CS8000-P13_Overview'!$B:$X,6,FALSE)</f>
        <v>556.41600000000005</v>
      </c>
      <c r="BT106" s="282">
        <f>IF(ISNA(VLOOKUP($A106,Old_List_Price!$A$4:$BO$289,BT$2,FALSE)),"",VLOOKUP($A106,Old_List_Price!$A$4:$BO$289,BT$2,FALSE))</f>
        <v>1272</v>
      </c>
      <c r="BU106" s="282">
        <f>IF(ISNA(VLOOKUP($A106,Old_List_Price!$A$4:$BO$289,BU$2,FALSE)),"",VLOOKUP($A106,Old_List_Price!$A$4:$BO$289,BU$2,FALSE))</f>
        <v>1729.44</v>
      </c>
      <c r="BV106" s="282">
        <f>IF(ISNA(VLOOKUP($A106,Old_List_Price!$A$4:$BO$289,BV$2,FALSE)),"",VLOOKUP($A106,Old_List_Price!$A$4:$BO$289,BV$2,FALSE))</f>
        <v>2034.6000000000004</v>
      </c>
      <c r="BW106" s="283">
        <f t="shared" si="148"/>
        <v>-7.8496210001526109E-2</v>
      </c>
      <c r="BX106" s="283">
        <f t="shared" si="149"/>
        <v>-1.4756006691225333E-2</v>
      </c>
      <c r="BY106" s="285">
        <f>IF(ISNA(VLOOKUP($A106,Old_List_Price!$A$4:$BO$289,BY$2,FALSE)),"",VLOOKUP($A106,Old_List_Price!$A$4:$BO$289,BY$2,FALSE))</f>
        <v>1272</v>
      </c>
      <c r="BZ106" s="285">
        <f>IF(ISNA(VLOOKUP($A106,Old_List_Price!$A$4:$BO$289,BZ$2,FALSE)),"",VLOOKUP($A106,Old_List_Price!$A$4:$BO$289,BZ$2,FALSE))</f>
        <v>1837.44</v>
      </c>
      <c r="CA106" s="285">
        <f>IF(ISNA(VLOOKUP($A106,Old_List_Price!$A$4:$BO$289,CA$2,FALSE)),"",VLOOKUP($A106,Old_List_Price!$A$4:$BO$289,CA$2,FALSE))</f>
        <v>2161.8000000000002</v>
      </c>
      <c r="CB106" s="287">
        <f t="shared" si="128"/>
        <v>-7.8496210001526109E-2</v>
      </c>
      <c r="CC106" s="287">
        <f t="shared" si="129"/>
        <v>-7.819696022072678E-2</v>
      </c>
      <c r="CD106" s="288">
        <f>IF(ISNA(VLOOKUP($A106,Old_List_Price!$A$4:$BO$289,CD$2,FALSE)),"",VLOOKUP($A106,Old_List_Price!$A$4:$BO$289,CD$2,FALSE))</f>
        <v>1756.8000000000002</v>
      </c>
      <c r="CE106" s="288">
        <f>IF(ISNA(VLOOKUP($A106,Old_List_Price!$A$4:$BO$289,CE$2,FALSE)),"",VLOOKUP($A106,Old_List_Price!$A$4:$BO$289,CE$2,FALSE))</f>
        <v>2687.16</v>
      </c>
      <c r="CF106" s="288">
        <f>IF(ISNA(VLOOKUP($A106,Old_List_Price!$A$4:$BO$289,CF$2,FALSE)),"",VLOOKUP($A106,Old_List_Price!$A$4:$BO$289,CF$2,FALSE))</f>
        <v>3161.4</v>
      </c>
      <c r="CG106" s="289">
        <f t="shared" si="118"/>
        <v>-5.5621875648225886E-3</v>
      </c>
      <c r="CH106" s="289">
        <f t="shared" si="119"/>
        <v>-5.2950755690364427E-3</v>
      </c>
      <c r="CI106" s="291">
        <f>IF(ISNA(VLOOKUP($A106,Old_List_Price!$A$4:$BO$289,CI$2,FALSE)),"",VLOOKUP($A106,Old_List_Price!$A$4:$BO$289,CI$2,FALSE))</f>
        <v>2527.2000000000003</v>
      </c>
      <c r="CJ106" s="291">
        <f>IF(ISNA(VLOOKUP($A106,Old_List_Price!$A$4:$BO$289,CJ$2,FALSE)),"",VLOOKUP($A106,Old_List_Price!$A$4:$BO$289,CJ$2,FALSE))</f>
        <v>3866.88</v>
      </c>
      <c r="CK106" s="291">
        <f>IF(ISNA(VLOOKUP($A106,Old_List_Price!$A$4:$BO$289,CK$2,FALSE)),"",VLOOKUP($A106,Old_List_Price!$A$4:$BO$289,CK$2,FALSE))</f>
        <v>4549.2</v>
      </c>
      <c r="CL106" s="292">
        <f t="shared" si="120"/>
        <v>-0.28802612748156037</v>
      </c>
      <c r="CM106" s="292">
        <f t="shared" si="121"/>
        <v>-0.28809408285390825</v>
      </c>
      <c r="CN106" s="294">
        <f>IF(ISNA(VLOOKUP($A106,Old_List_Price!$A$4:$BO$289,CN$2,FALSE)),"",VLOOKUP($A106,Old_List_Price!$A$4:$BO$289,CN$2,FALSE))</f>
        <v>2452.44</v>
      </c>
      <c r="CO106" s="294">
        <f>IF(ISNA(VLOOKUP($A106,Old_List_Price!$A$4:$BO$289,CO$2,FALSE)),"",VLOOKUP($A106,Old_List_Price!$A$4:$BO$289,CO$2,FALSE))</f>
        <v>3957</v>
      </c>
      <c r="CP106" s="294">
        <f>IF(ISNA(VLOOKUP($A106,Old_List_Price!$A$4:$BO$289,CP$2,FALSE)),"",VLOOKUP($A106,Old_List_Price!$A$4:$BO$289,CP$2,FALSE))</f>
        <v>4655.4000000000005</v>
      </c>
      <c r="CQ106" s="295">
        <f t="shared" si="122"/>
        <v>-0.21766879909150005</v>
      </c>
      <c r="CR106" s="295">
        <f t="shared" si="123"/>
        <v>-0.2165618360083427</v>
      </c>
      <c r="CS106" s="297">
        <f>IF(ISNA(VLOOKUP($A106,Old_List_Price!$A$4:$BO$289,CS$2,FALSE)),"",VLOOKUP($A106,Old_List_Price!$A$4:$BO$289,CS$2,FALSE))</f>
        <v>2701.2000000000003</v>
      </c>
      <c r="CT106" s="297">
        <f>IF(ISNA(VLOOKUP($A106,Old_List_Price!$A$4:$BO$289,CT$2,FALSE)),"",VLOOKUP($A106,Old_List_Price!$A$4:$BO$289,CT$2,FALSE))</f>
        <v>4591.08</v>
      </c>
      <c r="CU106" s="297">
        <f>IF(ISNA(VLOOKUP($A106,Old_List_Price!$A$4:$BO$289,CU$2,FALSE)),"",VLOOKUP($A106,Old_List_Price!$A$4:$BO$289,CU$2,FALSE))</f>
        <v>5401.2</v>
      </c>
      <c r="CV106" s="298">
        <f t="shared" si="124"/>
        <v>-0.34118141936437191</v>
      </c>
      <c r="CW106" s="298">
        <f t="shared" si="125"/>
        <v>-0.41145632784470926</v>
      </c>
      <c r="CX106" s="285">
        <f>IF(ISNA(VLOOKUP($A106,Old_List_Price!$A$4:$BO$289,CX$2,FALSE)),"",VLOOKUP($A106,Old_List_Price!$A$4:$BO$289,CX$2,FALSE))</f>
        <v>2908.8</v>
      </c>
      <c r="CY106" s="285">
        <f>IF(ISNA(VLOOKUP($A106,Old_List_Price!$A$4:$BO$289,CY$2,FALSE)),"",VLOOKUP($A106,Old_List_Price!$A$4:$BO$289,CY$2,FALSE))</f>
        <v>5439.12</v>
      </c>
      <c r="CZ106" s="285">
        <f>IF(ISNA(VLOOKUP($A106,Old_List_Price!$A$4:$BO$289,CZ$2,FALSE)),"",VLOOKUP($A106,Old_List_Price!$A$4:$BO$289,CZ$2,FALSE))</f>
        <v>6399</v>
      </c>
      <c r="DA106" s="287">
        <f t="shared" si="126"/>
        <v>-0.29399737890794952</v>
      </c>
      <c r="DB106" s="333">
        <f t="shared" si="127"/>
        <v>-0.42331704270351489</v>
      </c>
    </row>
    <row r="107" spans="1:106">
      <c r="A107" s="37" t="s">
        <v>382</v>
      </c>
      <c r="B107" s="37" t="s">
        <v>383</v>
      </c>
      <c r="C107" s="57">
        <f>VLOOKUP(LEFT($C$3,2)&amp;LEFT($A107,6)&amp;LEFT(RIGHT($A107,6),5),'CS8000-P12_Overview'!$B$56:$X$369,$C$2,FALSE)</f>
        <v>24.6815</v>
      </c>
      <c r="D107" s="58">
        <f>E107*(1-'CS8000-P12_Overview'!$B$3)</f>
        <v>35.664767500000004</v>
      </c>
      <c r="E107" s="58">
        <f>VLOOKUP(LEFT($E$3,2)&amp;LEFT($A107,6)&amp;LEFT(RIGHT($A107,6),5),'CS8000-P12_Overview'!$B$56:$X$369,$C$2,FALSE)</f>
        <v>41.958550000000002</v>
      </c>
      <c r="F107" s="59">
        <f>VLOOKUP(LEFT($F$3,2)&amp;LEFT($A107,6)&amp;LEFT(RIGHT($A107,6),5),'CS8000-P12_Overview'!$B$56:$X$369,$F$2,FALSE)</f>
        <v>24.6815</v>
      </c>
      <c r="G107" s="59">
        <f>H107*(1-'CS8000-P12_Overview'!$B$3)</f>
        <v>35.664767500000004</v>
      </c>
      <c r="H107" s="59">
        <f>VLOOKUP(LEFT($H$3,2)&amp;LEFT($A107,6)&amp;LEFT(RIGHT($A107,6),5),'CS8000-P12_Overview'!$B$56:$X$369,$F$2,FALSE)</f>
        <v>41.958550000000002</v>
      </c>
      <c r="I107" s="60">
        <f>VLOOKUP(LEFT($I$3,2)&amp;LEFT($A107,6)&amp;LEFT(RIGHT($A107,6),5),'CS8000-P12_Overview'!$B$56:$X$369,$I$2,FALSE)</f>
        <v>40.4499</v>
      </c>
      <c r="J107" s="60">
        <f>K107*(1-'CS8000-P12_Overview'!$B$3)</f>
        <v>61.888347000000003</v>
      </c>
      <c r="K107" s="60">
        <f>VLOOKUP(LEFT($K$3,2)&amp;LEFT($A107,6)&amp;LEFT(RIGHT($A107,6),5),'CS8000-P12_Overview'!$B$56:$X$369,$I$2,FALSE)</f>
        <v>72.809820000000002</v>
      </c>
      <c r="L107" s="61">
        <f>VLOOKUP(LEFT($L$3,2)&amp;LEFT($A107,6)&amp;LEFT(RIGHT($A107,6),5),'CS8000-P12_Overview'!$B$56:$X$369,$L$2,FALSE)</f>
        <v>46.421799999999998</v>
      </c>
      <c r="M107" s="61">
        <f>N107*(1-'CS8000-P12_Overview'!$B$3)</f>
        <v>71.025353999999993</v>
      </c>
      <c r="N107" s="61">
        <f>VLOOKUP(LEFT($N$3,2)&amp;LEFT($A107,6)&amp;LEFT(RIGHT($A107,6),5),'CS8000-P12_Overview'!$B$56:$X$369,$L$2,FALSE)</f>
        <v>83.559239999999988</v>
      </c>
      <c r="O107" s="62">
        <f>VLOOKUP(LEFT($O$3,2)&amp;LEFT($A107,6)&amp;LEFT(RIGHT($A107,6),5),'CS8000-P12_Overview'!$B$56:$X$369,$O$2,FALSE)</f>
        <v>47.865499999999997</v>
      </c>
      <c r="P107" s="62">
        <f>Q107*(1-'CS8000-P12_Overview'!$B$3)</f>
        <v>77.302782499999992</v>
      </c>
      <c r="Q107" s="62">
        <f>VLOOKUP(LEFT($Q$3,2)&amp;LEFT($A107,6)&amp;LEFT(RIGHT($A107,6),5),'CS8000-P12_Overview'!$B$56:$X$369,$O$2,FALSE)</f>
        <v>90.944449999999989</v>
      </c>
      <c r="R107" s="63">
        <f>VLOOKUP(LEFT($R$3,2)&amp;LEFT($A107,6)&amp;LEFT(RIGHT($A107,6),5),'CS8000-P12_Overview'!$B$56:$X$369,$R$2,FALSE)</f>
        <v>47.865499999999997</v>
      </c>
      <c r="S107" s="63">
        <f>T107*(1-'CS8000-P12_Overview'!$B$3)</f>
        <v>77.302782499999992</v>
      </c>
      <c r="T107" s="63">
        <f>VLOOKUP(LEFT($T$3,2)&amp;LEFT($A107,6)&amp;LEFT(RIGHT($A107,6),5),'CS8000-P12_Overview'!$B$56:$X$369,$R$2,FALSE)</f>
        <v>90.944449999999989</v>
      </c>
      <c r="U107" s="59">
        <f>VLOOKUP(LEFT($U$3,2)&amp;LEFT($A107,6)&amp;LEFT(RIGHT($A107,6),5),'CS8000-P12_Overview'!$B$56:$X$369,$U$2,FALSE)</f>
        <v>54.362000000000002</v>
      </c>
      <c r="V107" s="59">
        <f>W107*(1-'CS8000-P12_Overview'!$B$3)</f>
        <v>92.415400000000005</v>
      </c>
      <c r="W107" s="44">
        <f>VLOOKUP(LEFT($W$3,2)&amp;LEFT($A107,6)&amp;LEFT(RIGHT($A107,6),5),'CS8000-P12_Overview'!$B$56:$X$369,$U$2,FALSE)</f>
        <v>108.724</v>
      </c>
      <c r="X107" s="33" t="s">
        <v>855</v>
      </c>
      <c r="Y107" s="57">
        <f>VLOOKUP(LEFT($Y$3,2)&amp;LEFT($A107,6)&amp;LEFT(RIGHT($A107,6),5),'CS8000-P12_Overview'!$B$56:$X$369,$Y$2,FALSE)</f>
        <v>48.921999999999997</v>
      </c>
      <c r="Z107" s="58">
        <f>AA107*(1-'CS8000-P12_Overview'!$B$3)</f>
        <v>70.692289999999986</v>
      </c>
      <c r="AA107" s="58">
        <f>VLOOKUP(LEFT($AA$3,2)&amp;LEFT($A107,6)&amp;LEFT(RIGHT($A107,6),5),'CS8000-P12_Overview'!$B$56:$X$369,$Y$2,FALSE)</f>
        <v>83.167399999999986</v>
      </c>
      <c r="AB107" s="59">
        <f>VLOOKUP(LEFT($AB$3,2)&amp;LEFT($A107,6)&amp;LEFT(RIGHT($A107,6),5),'CS8000-P12_Overview'!$B$56:$X$369,$AB$2,FALSE)</f>
        <v>48.921999999999997</v>
      </c>
      <c r="AC107" s="59">
        <f>AD107*(1-'CS8000-P12_Overview'!$B$3)</f>
        <v>70.692289999999986</v>
      </c>
      <c r="AD107" s="59">
        <f>VLOOKUP(LEFT($AD$3,2)&amp;LEFT($A107,6)&amp;LEFT(RIGHT($A107,6),5),'CS8000-P12_Overview'!$B$56:$X$369,$AB$2,FALSE)</f>
        <v>83.167399999999986</v>
      </c>
      <c r="AE107" s="60">
        <f>VLOOKUP(LEFT($AE$3,2)&amp;LEFT($A107,6)&amp;LEFT(RIGHT($A107,6),5),'CS8000-P12_Overview'!$B$56:$X$369,$AE$2,FALSE)</f>
        <v>64.690399999999997</v>
      </c>
      <c r="AF107" s="60">
        <f>AG107*(1-'CS8000-P12_Overview'!$B$3)</f>
        <v>98.976311999999993</v>
      </c>
      <c r="AG107" s="60">
        <f>VLOOKUP(LEFT($AG$3,2)&amp;LEFT($A107,6)&amp;LEFT(RIGHT($A107,6),5),'CS8000-P12_Overview'!$B$56:$X$369,$AE$2,FALSE)</f>
        <v>116.44271999999999</v>
      </c>
      <c r="AH107" s="61">
        <f>VLOOKUP(LEFT($AH$3,2)&amp;LEFT($A107,6)&amp;LEFT(RIGHT($A107,6),5),'CS8000-P12_Overview'!$B$56:$X$369,$AH$2,FALSE)</f>
        <v>70.662400000000005</v>
      </c>
      <c r="AI107" s="61">
        <f>AJ107*(1-'CS8000-P12_Overview'!$B$3)</f>
        <v>108.113472</v>
      </c>
      <c r="AJ107" s="61">
        <f>VLOOKUP(LEFT($AJ$3,2)&amp;LEFT($A107,6)&amp;LEFT(RIGHT($A107,6),5),'CS8000-P12_Overview'!$B$56:$X$369,$AH$2,FALSE)</f>
        <v>127.19232000000001</v>
      </c>
      <c r="AK107" s="62">
        <f>VLOOKUP(LEFT($AK$3,2)&amp;LEFT($A107,6)&amp;LEFT(RIGHT($A107,6),5),'CS8000-P12_Overview'!$B$56:$X$369,$AK$2,FALSE)</f>
        <v>72.106099999999998</v>
      </c>
      <c r="AL107" s="62">
        <f>AM107*(1-'CS8000-P12_Overview'!$B$3)</f>
        <v>116.45135149999999</v>
      </c>
      <c r="AM107" s="62">
        <f>VLOOKUP(LEFT($AM$3,2)&amp;LEFT($A107,6)&amp;LEFT(RIGHT($A107,6),5),'CS8000-P12_Overview'!$B$56:$X$369,$AK$2,FALSE)</f>
        <v>137.00158999999999</v>
      </c>
      <c r="AN107" s="63">
        <f>VLOOKUP(LEFT($AN$3,2)&amp;LEFT($A107,6)&amp;LEFT(RIGHT($A107,6),5),'CS8000-P12_Overview'!$B$56:$X$369,$AN$2,FALSE)</f>
        <v>72.106099999999998</v>
      </c>
      <c r="AO107" s="63">
        <f>AP107*(1-'CS8000-P12_Overview'!$B$3)</f>
        <v>116.45135149999999</v>
      </c>
      <c r="AP107" s="63">
        <f>VLOOKUP(LEFT($AP$3,2)&amp;LEFT($A107,6)&amp;LEFT(RIGHT($A107,6),5),'CS8000-P12_Overview'!$B$56:$X$369,$AN$2,FALSE)</f>
        <v>137.00158999999999</v>
      </c>
      <c r="AQ107" s="59">
        <f>VLOOKUP(LEFT($AQ$3,2)&amp;LEFT($A107,6)&amp;LEFT(RIGHT($A107,6),5),'CS8000-P12_Overview'!$B$56:$X$369,$AQ$2,FALSE)</f>
        <v>78.602500000000006</v>
      </c>
      <c r="AR107" s="59">
        <f>AS107*(1-'CS8000-P12_Overview'!$B$3)</f>
        <v>133.62425000000002</v>
      </c>
      <c r="AS107" s="44">
        <f>VLOOKUP(LEFT($AS$3,2)&amp;LEFT($A107,6)&amp;LEFT(RIGHT($A107,6),5),'CS8000-P12_Overview'!$B$56:$X$369,$AQ$2,FALSE)</f>
        <v>157.20500000000001</v>
      </c>
      <c r="AU107" s="203">
        <f t="shared" si="130"/>
        <v>1179.42</v>
      </c>
      <c r="AV107" s="211">
        <f t="shared" si="131"/>
        <v>1704.2619</v>
      </c>
      <c r="AW107" s="211">
        <f t="shared" si="132"/>
        <v>2005.0139999999999</v>
      </c>
      <c r="AX107" s="212">
        <f t="shared" si="132"/>
        <v>1179.42</v>
      </c>
      <c r="AY107" s="212">
        <f t="shared" si="132"/>
        <v>1704.2619</v>
      </c>
      <c r="AZ107" s="212">
        <f t="shared" si="132"/>
        <v>2005.0139999999999</v>
      </c>
      <c r="BA107" s="213">
        <f t="shared" si="133"/>
        <v>1747.0823999999998</v>
      </c>
      <c r="BB107" s="213">
        <f t="shared" si="134"/>
        <v>2673.0360719999999</v>
      </c>
      <c r="BC107" s="213">
        <f t="shared" si="135"/>
        <v>3144.7483199999997</v>
      </c>
      <c r="BD107" s="214">
        <f t="shared" si="136"/>
        <v>1962.0720000000001</v>
      </c>
      <c r="BE107" s="214">
        <f t="shared" si="137"/>
        <v>3001.9701599999999</v>
      </c>
      <c r="BF107" s="214">
        <f t="shared" si="138"/>
        <v>3531.7295999999997</v>
      </c>
      <c r="BG107" s="215">
        <f t="shared" si="139"/>
        <v>2014.0452</v>
      </c>
      <c r="BH107" s="215">
        <f t="shared" si="140"/>
        <v>3252.6829979999998</v>
      </c>
      <c r="BI107" s="215">
        <f t="shared" si="141"/>
        <v>3826.68588</v>
      </c>
      <c r="BJ107" s="216">
        <f t="shared" si="142"/>
        <v>2014.0452</v>
      </c>
      <c r="BK107" s="216">
        <f t="shared" si="143"/>
        <v>3252.6829979999998</v>
      </c>
      <c r="BL107" s="216">
        <f t="shared" si="144"/>
        <v>3826.68588</v>
      </c>
      <c r="BM107" s="212">
        <f t="shared" si="145"/>
        <v>2247.9180000000001</v>
      </c>
      <c r="BN107" s="212">
        <f t="shared" si="146"/>
        <v>3821.4606000000003</v>
      </c>
      <c r="BO107" s="202">
        <f t="shared" si="147"/>
        <v>4495.8360000000002</v>
      </c>
      <c r="BQ107" s="274">
        <f>VLOOKUP("HDD"&amp;$A107,'CS8000-P13_Overview'!$B:$X,3,FALSE)</f>
        <v>397.44</v>
      </c>
      <c r="BR107" s="275">
        <f>VLOOKUP("HDD"&amp;$A107,'CS8000-P13_Overview'!$B:$X,4,FALSE)</f>
        <v>476.928</v>
      </c>
      <c r="BS107" s="276">
        <f>VLOOKUP("HDD"&amp;$A107,'CS8000-P13_Overview'!$B:$X,6,FALSE)</f>
        <v>556.41600000000005</v>
      </c>
      <c r="BT107" s="282">
        <f>IF(ISNA(VLOOKUP($A107,Old_List_Price!$A$4:$BO$289,BT$2,FALSE)),"",VLOOKUP($A107,Old_List_Price!$A$4:$BO$289,BT$2,FALSE))</f>
        <v>1272</v>
      </c>
      <c r="BU107" s="282">
        <f>IF(ISNA(VLOOKUP($A107,Old_List_Price!$A$4:$BO$289,BU$2,FALSE)),"",VLOOKUP($A107,Old_List_Price!$A$4:$BO$289,BU$2,FALSE))</f>
        <v>1729.41</v>
      </c>
      <c r="BV107" s="282">
        <f>IF(ISNA(VLOOKUP($A107,Old_List_Price!$A$4:$BO$289,BV$2,FALSE)),"",VLOOKUP($A107,Old_List_Price!$A$4:$BO$289,BV$2,FALSE))</f>
        <v>2034.6000000000004</v>
      </c>
      <c r="BW107" s="283">
        <f t="shared" si="148"/>
        <v>-7.8496210001526109E-2</v>
      </c>
      <c r="BX107" s="283">
        <f t="shared" si="149"/>
        <v>-1.4756006691225333E-2</v>
      </c>
      <c r="BY107" s="285">
        <f>IF(ISNA(VLOOKUP($A107,Old_List_Price!$A$4:$BO$289,BY$2,FALSE)),"",VLOOKUP($A107,Old_List_Price!$A$4:$BO$289,BY$2,FALSE))</f>
        <v>1272</v>
      </c>
      <c r="BZ107" s="285">
        <f>IF(ISNA(VLOOKUP($A107,Old_List_Price!$A$4:$BO$289,BZ$2,FALSE)),"",VLOOKUP($A107,Old_List_Price!$A$4:$BO$289,BZ$2,FALSE))</f>
        <v>1837.53</v>
      </c>
      <c r="CA107" s="285">
        <f>IF(ISNA(VLOOKUP($A107,Old_List_Price!$A$4:$BO$289,CA$2,FALSE)),"",VLOOKUP($A107,Old_List_Price!$A$4:$BO$289,CA$2,FALSE))</f>
        <v>2161.8000000000002</v>
      </c>
      <c r="CB107" s="287">
        <f t="shared" si="128"/>
        <v>-7.8496210001526109E-2</v>
      </c>
      <c r="CC107" s="287">
        <f t="shared" si="129"/>
        <v>-7.819696022072678E-2</v>
      </c>
      <c r="CD107" s="288">
        <f>IF(ISNA(VLOOKUP($A107,Old_List_Price!$A$4:$BO$289,CD$2,FALSE)),"",VLOOKUP($A107,Old_List_Price!$A$4:$BO$289,CD$2,FALSE))</f>
        <v>1756.8000000000002</v>
      </c>
      <c r="CE107" s="288">
        <f>IF(ISNA(VLOOKUP($A107,Old_List_Price!$A$4:$BO$289,CE$2,FALSE)),"",VLOOKUP($A107,Old_List_Price!$A$4:$BO$289,CE$2,FALSE))</f>
        <v>2687.1899999999996</v>
      </c>
      <c r="CF107" s="288">
        <f>IF(ISNA(VLOOKUP($A107,Old_List_Price!$A$4:$BO$289,CF$2,FALSE)),"",VLOOKUP($A107,Old_List_Price!$A$4:$BO$289,CF$2,FALSE))</f>
        <v>3161.4</v>
      </c>
      <c r="CG107" s="289">
        <f t="shared" si="118"/>
        <v>-5.5621875648225886E-3</v>
      </c>
      <c r="CH107" s="289">
        <f t="shared" si="119"/>
        <v>-5.2950755690364427E-3</v>
      </c>
      <c r="CI107" s="291">
        <f>IF(ISNA(VLOOKUP($A107,Old_List_Price!$A$4:$BO$289,CI$2,FALSE)),"",VLOOKUP($A107,Old_List_Price!$A$4:$BO$289,CI$2,FALSE))</f>
        <v>2527.2000000000003</v>
      </c>
      <c r="CJ107" s="291">
        <f>IF(ISNA(VLOOKUP($A107,Old_List_Price!$A$4:$BO$289,CJ$2,FALSE)),"",VLOOKUP($A107,Old_List_Price!$A$4:$BO$289,CJ$2,FALSE))</f>
        <v>3866.8199999999997</v>
      </c>
      <c r="CK107" s="291">
        <f>IF(ISNA(VLOOKUP($A107,Old_List_Price!$A$4:$BO$289,CK$2,FALSE)),"",VLOOKUP($A107,Old_List_Price!$A$4:$BO$289,CK$2,FALSE))</f>
        <v>4549.2</v>
      </c>
      <c r="CL107" s="292">
        <f t="shared" si="120"/>
        <v>-0.28802612748156037</v>
      </c>
      <c r="CM107" s="292">
        <f t="shared" si="121"/>
        <v>-0.28809408285390825</v>
      </c>
      <c r="CN107" s="294">
        <f>IF(ISNA(VLOOKUP($A107,Old_List_Price!$A$4:$BO$289,CN$2,FALSE)),"",VLOOKUP($A107,Old_List_Price!$A$4:$BO$289,CN$2,FALSE))</f>
        <v>2450.04</v>
      </c>
      <c r="CO107" s="294">
        <f>IF(ISNA(VLOOKUP($A107,Old_List_Price!$A$4:$BO$289,CO$2,FALSE)),"",VLOOKUP($A107,Old_List_Price!$A$4:$BO$289,CO$2,FALSE))</f>
        <v>3957.09</v>
      </c>
      <c r="CP107" s="294">
        <f>IF(ISNA(VLOOKUP($A107,Old_List_Price!$A$4:$BO$289,CP$2,FALSE)),"",VLOOKUP($A107,Old_List_Price!$A$4:$BO$289,CP$2,FALSE))</f>
        <v>4655.4000000000005</v>
      </c>
      <c r="CQ107" s="295">
        <f t="shared" si="122"/>
        <v>-0.21647716744390838</v>
      </c>
      <c r="CR107" s="295">
        <f t="shared" si="123"/>
        <v>-0.2165618360083427</v>
      </c>
      <c r="CS107" s="297">
        <f>IF(ISNA(VLOOKUP($A107,Old_List_Price!$A$4:$BO$289,CS$2,FALSE)),"",VLOOKUP($A107,Old_List_Price!$A$4:$BO$289,CS$2,FALSE))</f>
        <v>2701.2000000000003</v>
      </c>
      <c r="CT107" s="297">
        <f>IF(ISNA(VLOOKUP($A107,Old_List_Price!$A$4:$BO$289,CT$2,FALSE)),"",VLOOKUP($A107,Old_List_Price!$A$4:$BO$289,CT$2,FALSE))</f>
        <v>4591.0199999999995</v>
      </c>
      <c r="CU107" s="297">
        <f>IF(ISNA(VLOOKUP($A107,Old_List_Price!$A$4:$BO$289,CU$2,FALSE)),"",VLOOKUP($A107,Old_List_Price!$A$4:$BO$289,CU$2,FALSE))</f>
        <v>5401.2</v>
      </c>
      <c r="CV107" s="298">
        <f t="shared" si="124"/>
        <v>-0.34118141936437191</v>
      </c>
      <c r="CW107" s="298">
        <f t="shared" si="125"/>
        <v>-0.41145632784470926</v>
      </c>
      <c r="CX107" s="285">
        <f>IF(ISNA(VLOOKUP($A107,Old_List_Price!$A$4:$BO$289,CX$2,FALSE)),"",VLOOKUP($A107,Old_List_Price!$A$4:$BO$289,CX$2,FALSE))</f>
        <v>2908.8</v>
      </c>
      <c r="CY107" s="285">
        <f>IF(ISNA(VLOOKUP($A107,Old_List_Price!$A$4:$BO$289,CY$2,FALSE)),"",VLOOKUP($A107,Old_List_Price!$A$4:$BO$289,CY$2,FALSE))</f>
        <v>5439.15</v>
      </c>
      <c r="CZ107" s="285">
        <f>IF(ISNA(VLOOKUP($A107,Old_List_Price!$A$4:$BO$289,CZ$2,FALSE)),"",VLOOKUP($A107,Old_List_Price!$A$4:$BO$289,CZ$2,FALSE))</f>
        <v>6399</v>
      </c>
      <c r="DA107" s="287">
        <f t="shared" si="126"/>
        <v>-0.29399737890794952</v>
      </c>
      <c r="DB107" s="333">
        <f t="shared" si="127"/>
        <v>-0.42331704270351489</v>
      </c>
    </row>
    <row r="108" spans="1:106">
      <c r="A108" s="37" t="s">
        <v>384</v>
      </c>
      <c r="B108" s="37" t="s">
        <v>385</v>
      </c>
      <c r="C108" s="57">
        <f>VLOOKUP(LEFT($C$3,2)&amp;LEFT($A108,6)&amp;LEFT(RIGHT($A108,6),5),'CS8000-P12_Overview'!$B$56:$X$369,$C$2,FALSE)</f>
        <v>24.6815</v>
      </c>
      <c r="D108" s="58">
        <f>E108*(1-'CS8000-P12_Overview'!$B$3)</f>
        <v>35.664767500000004</v>
      </c>
      <c r="E108" s="58">
        <f>VLOOKUP(LEFT($E$3,2)&amp;LEFT($A108,6)&amp;LEFT(RIGHT($A108,6),5),'CS8000-P12_Overview'!$B$56:$X$369,$C$2,FALSE)</f>
        <v>41.958550000000002</v>
      </c>
      <c r="F108" s="59">
        <f>VLOOKUP(LEFT($F$3,2)&amp;LEFT($A108,6)&amp;LEFT(RIGHT($A108,6),5),'CS8000-P12_Overview'!$B$56:$X$369,$F$2,FALSE)</f>
        <v>24.6815</v>
      </c>
      <c r="G108" s="59">
        <f>H108*(1-'CS8000-P12_Overview'!$B$3)</f>
        <v>35.664767500000004</v>
      </c>
      <c r="H108" s="59">
        <f>VLOOKUP(LEFT($H$3,2)&amp;LEFT($A108,6)&amp;LEFT(RIGHT($A108,6),5),'CS8000-P12_Overview'!$B$56:$X$369,$F$2,FALSE)</f>
        <v>41.958550000000002</v>
      </c>
      <c r="I108" s="60">
        <f>VLOOKUP(LEFT($I$3,2)&amp;LEFT($A108,6)&amp;LEFT(RIGHT($A108,6),5),'CS8000-P12_Overview'!$B$56:$X$369,$I$2,FALSE)</f>
        <v>40.4499</v>
      </c>
      <c r="J108" s="60">
        <f>K108*(1-'CS8000-P12_Overview'!$B$3)</f>
        <v>61.888347000000003</v>
      </c>
      <c r="K108" s="60">
        <f>VLOOKUP(LEFT($K$3,2)&amp;LEFT($A108,6)&amp;LEFT(RIGHT($A108,6),5),'CS8000-P12_Overview'!$B$56:$X$369,$I$2,FALSE)</f>
        <v>72.809820000000002</v>
      </c>
      <c r="L108" s="61">
        <f>VLOOKUP(LEFT($L$3,2)&amp;LEFT($A108,6)&amp;LEFT(RIGHT($A108,6),5),'CS8000-P12_Overview'!$B$56:$X$369,$L$2,FALSE)</f>
        <v>46.421799999999998</v>
      </c>
      <c r="M108" s="61">
        <f>N108*(1-'CS8000-P12_Overview'!$B$3)</f>
        <v>71.025353999999993</v>
      </c>
      <c r="N108" s="61">
        <f>VLOOKUP(LEFT($N$3,2)&amp;LEFT($A108,6)&amp;LEFT(RIGHT($A108,6),5),'CS8000-P12_Overview'!$B$56:$X$369,$L$2,FALSE)</f>
        <v>83.559239999999988</v>
      </c>
      <c r="O108" s="62">
        <f>VLOOKUP(LEFT($O$3,2)&amp;LEFT($A108,6)&amp;LEFT(RIGHT($A108,6),5),'CS8000-P12_Overview'!$B$56:$X$369,$O$2,FALSE)</f>
        <v>47.865499999999997</v>
      </c>
      <c r="P108" s="62">
        <f>Q108*(1-'CS8000-P12_Overview'!$B$3)</f>
        <v>77.302782499999992</v>
      </c>
      <c r="Q108" s="62">
        <f>VLOOKUP(LEFT($Q$3,2)&amp;LEFT($A108,6)&amp;LEFT(RIGHT($A108,6),5),'CS8000-P12_Overview'!$B$56:$X$369,$O$2,FALSE)</f>
        <v>90.944449999999989</v>
      </c>
      <c r="R108" s="63">
        <f>VLOOKUP(LEFT($R$3,2)&amp;LEFT($A108,6)&amp;LEFT(RIGHT($A108,6),5),'CS8000-P12_Overview'!$B$56:$X$369,$R$2,FALSE)</f>
        <v>47.865499999999997</v>
      </c>
      <c r="S108" s="63">
        <f>T108*(1-'CS8000-P12_Overview'!$B$3)</f>
        <v>77.302782499999992</v>
      </c>
      <c r="T108" s="63">
        <f>VLOOKUP(LEFT($T$3,2)&amp;LEFT($A108,6)&amp;LEFT(RIGHT($A108,6),5),'CS8000-P12_Overview'!$B$56:$X$369,$R$2,FALSE)</f>
        <v>90.944449999999989</v>
      </c>
      <c r="U108" s="59">
        <f>VLOOKUP(LEFT($U$3,2)&amp;LEFT($A108,6)&amp;LEFT(RIGHT($A108,6),5),'CS8000-P12_Overview'!$B$56:$X$369,$U$2,FALSE)</f>
        <v>54.362000000000002</v>
      </c>
      <c r="V108" s="59">
        <f>W108*(1-'CS8000-P12_Overview'!$B$3)</f>
        <v>92.415400000000005</v>
      </c>
      <c r="W108" s="44">
        <f>VLOOKUP(LEFT($W$3,2)&amp;LEFT($A108,6)&amp;LEFT(RIGHT($A108,6),5),'CS8000-P12_Overview'!$B$56:$X$369,$U$2,FALSE)</f>
        <v>108.724</v>
      </c>
      <c r="X108" s="33" t="s">
        <v>855</v>
      </c>
      <c r="Y108" s="57">
        <f>VLOOKUP(LEFT($Y$3,2)&amp;LEFT($A108,6)&amp;LEFT(RIGHT($A108,6),5),'CS8000-P12_Overview'!$B$56:$X$369,$Y$2,FALSE)</f>
        <v>48.921999999999997</v>
      </c>
      <c r="Z108" s="58">
        <f>AA108*(1-'CS8000-P12_Overview'!$B$3)</f>
        <v>70.692289999999986</v>
      </c>
      <c r="AA108" s="58">
        <f>VLOOKUP(LEFT($AA$3,2)&amp;LEFT($A108,6)&amp;LEFT(RIGHT($A108,6),5),'CS8000-P12_Overview'!$B$56:$X$369,$Y$2,FALSE)</f>
        <v>83.167399999999986</v>
      </c>
      <c r="AB108" s="59">
        <f>VLOOKUP(LEFT($AB$3,2)&amp;LEFT($A108,6)&amp;LEFT(RIGHT($A108,6),5),'CS8000-P12_Overview'!$B$56:$X$369,$AB$2,FALSE)</f>
        <v>48.921999999999997</v>
      </c>
      <c r="AC108" s="59">
        <f>AD108*(1-'CS8000-P12_Overview'!$B$3)</f>
        <v>70.692289999999986</v>
      </c>
      <c r="AD108" s="59">
        <f>VLOOKUP(LEFT($AD$3,2)&amp;LEFT($A108,6)&amp;LEFT(RIGHT($A108,6),5),'CS8000-P12_Overview'!$B$56:$X$369,$AB$2,FALSE)</f>
        <v>83.167399999999986</v>
      </c>
      <c r="AE108" s="60">
        <f>VLOOKUP(LEFT($AE$3,2)&amp;LEFT($A108,6)&amp;LEFT(RIGHT($A108,6),5),'CS8000-P12_Overview'!$B$56:$X$369,$AE$2,FALSE)</f>
        <v>64.690399999999997</v>
      </c>
      <c r="AF108" s="60">
        <f>AG108*(1-'CS8000-P12_Overview'!$B$3)</f>
        <v>98.976311999999993</v>
      </c>
      <c r="AG108" s="60">
        <f>VLOOKUP(LEFT($AG$3,2)&amp;LEFT($A108,6)&amp;LEFT(RIGHT($A108,6),5),'CS8000-P12_Overview'!$B$56:$X$369,$AE$2,FALSE)</f>
        <v>116.44271999999999</v>
      </c>
      <c r="AH108" s="61">
        <f>VLOOKUP(LEFT($AH$3,2)&amp;LEFT($A108,6)&amp;LEFT(RIGHT($A108,6),5),'CS8000-P12_Overview'!$B$56:$X$369,$AH$2,FALSE)</f>
        <v>70.662400000000005</v>
      </c>
      <c r="AI108" s="61">
        <f>AJ108*(1-'CS8000-P12_Overview'!$B$3)</f>
        <v>108.113472</v>
      </c>
      <c r="AJ108" s="61">
        <f>VLOOKUP(LEFT($AJ$3,2)&amp;LEFT($A108,6)&amp;LEFT(RIGHT($A108,6),5),'CS8000-P12_Overview'!$B$56:$X$369,$AH$2,FALSE)</f>
        <v>127.19232000000001</v>
      </c>
      <c r="AK108" s="62">
        <f>VLOOKUP(LEFT($AK$3,2)&amp;LEFT($A108,6)&amp;LEFT(RIGHT($A108,6),5),'CS8000-P12_Overview'!$B$56:$X$369,$AK$2,FALSE)</f>
        <v>72.106099999999998</v>
      </c>
      <c r="AL108" s="62">
        <f>AM108*(1-'CS8000-P12_Overview'!$B$3)</f>
        <v>116.45135149999999</v>
      </c>
      <c r="AM108" s="62">
        <f>VLOOKUP(LEFT($AM$3,2)&amp;LEFT($A108,6)&amp;LEFT(RIGHT($A108,6),5),'CS8000-P12_Overview'!$B$56:$X$369,$AK$2,FALSE)</f>
        <v>137.00158999999999</v>
      </c>
      <c r="AN108" s="63">
        <f>VLOOKUP(LEFT($AN$3,2)&amp;LEFT($A108,6)&amp;LEFT(RIGHT($A108,6),5),'CS8000-P12_Overview'!$B$56:$X$369,$AN$2,FALSE)</f>
        <v>72.106099999999998</v>
      </c>
      <c r="AO108" s="63">
        <f>AP108*(1-'CS8000-P12_Overview'!$B$3)</f>
        <v>116.45135149999999</v>
      </c>
      <c r="AP108" s="63">
        <f>VLOOKUP(LEFT($AP$3,2)&amp;LEFT($A108,6)&amp;LEFT(RIGHT($A108,6),5),'CS8000-P12_Overview'!$B$56:$X$369,$AN$2,FALSE)</f>
        <v>137.00158999999999</v>
      </c>
      <c r="AQ108" s="59">
        <f>VLOOKUP(LEFT($AQ$3,2)&amp;LEFT($A108,6)&amp;LEFT(RIGHT($A108,6),5),'CS8000-P12_Overview'!$B$56:$X$369,$AQ$2,FALSE)</f>
        <v>78.602500000000006</v>
      </c>
      <c r="AR108" s="59">
        <f>AS108*(1-'CS8000-P12_Overview'!$B$3)</f>
        <v>133.62425000000002</v>
      </c>
      <c r="AS108" s="44">
        <f>VLOOKUP(LEFT($AS$3,2)&amp;LEFT($A108,6)&amp;LEFT(RIGHT($A108,6),5),'CS8000-P12_Overview'!$B$56:$X$369,$AQ$2,FALSE)</f>
        <v>157.20500000000001</v>
      </c>
      <c r="AU108" s="203">
        <f t="shared" si="130"/>
        <v>1179.42</v>
      </c>
      <c r="AV108" s="211">
        <f t="shared" si="131"/>
        <v>1704.2619</v>
      </c>
      <c r="AW108" s="211">
        <f t="shared" si="132"/>
        <v>2005.0139999999999</v>
      </c>
      <c r="AX108" s="212">
        <f t="shared" si="132"/>
        <v>1179.42</v>
      </c>
      <c r="AY108" s="212">
        <f t="shared" si="132"/>
        <v>1704.2619</v>
      </c>
      <c r="AZ108" s="212">
        <f t="shared" si="132"/>
        <v>2005.0139999999999</v>
      </c>
      <c r="BA108" s="213">
        <f t="shared" si="133"/>
        <v>1747.0823999999998</v>
      </c>
      <c r="BB108" s="213">
        <f t="shared" si="134"/>
        <v>2673.0360719999999</v>
      </c>
      <c r="BC108" s="213">
        <f t="shared" si="135"/>
        <v>3144.7483199999997</v>
      </c>
      <c r="BD108" s="214">
        <f t="shared" si="136"/>
        <v>1962.0720000000001</v>
      </c>
      <c r="BE108" s="214">
        <f t="shared" si="137"/>
        <v>3001.9701599999999</v>
      </c>
      <c r="BF108" s="214">
        <f t="shared" si="138"/>
        <v>3531.7295999999997</v>
      </c>
      <c r="BG108" s="215">
        <f t="shared" si="139"/>
        <v>2014.0452</v>
      </c>
      <c r="BH108" s="215">
        <f t="shared" si="140"/>
        <v>3252.6829979999998</v>
      </c>
      <c r="BI108" s="215">
        <f t="shared" si="141"/>
        <v>3826.68588</v>
      </c>
      <c r="BJ108" s="216">
        <f t="shared" si="142"/>
        <v>2014.0452</v>
      </c>
      <c r="BK108" s="216">
        <f t="shared" si="143"/>
        <v>3252.6829979999998</v>
      </c>
      <c r="BL108" s="216">
        <f t="shared" si="144"/>
        <v>3826.68588</v>
      </c>
      <c r="BM108" s="212">
        <f t="shared" si="145"/>
        <v>2247.9180000000001</v>
      </c>
      <c r="BN108" s="212">
        <f t="shared" si="146"/>
        <v>3821.4606000000003</v>
      </c>
      <c r="BO108" s="202">
        <f t="shared" si="147"/>
        <v>4495.8360000000002</v>
      </c>
      <c r="BQ108" s="274">
        <f>VLOOKUP("HDD"&amp;$A108,'CS8000-P13_Overview'!$B:$X,3,FALSE)</f>
        <v>397.44</v>
      </c>
      <c r="BR108" s="275">
        <f>VLOOKUP("HDD"&amp;$A108,'CS8000-P13_Overview'!$B:$X,4,FALSE)</f>
        <v>476.928</v>
      </c>
      <c r="BS108" s="276">
        <f>VLOOKUP("HDD"&amp;$A108,'CS8000-P13_Overview'!$B:$X,6,FALSE)</f>
        <v>556.41600000000005</v>
      </c>
      <c r="BT108" s="282">
        <f>IF(ISNA(VLOOKUP($A108,Old_List_Price!$A$4:$BO$289,BT$2,FALSE)),"",VLOOKUP($A108,Old_List_Price!$A$4:$BO$289,BT$2,FALSE))</f>
        <v>1272</v>
      </c>
      <c r="BU108" s="282">
        <f>IF(ISNA(VLOOKUP($A108,Old_List_Price!$A$4:$BO$289,BU$2,FALSE)),"",VLOOKUP($A108,Old_List_Price!$A$4:$BO$289,BU$2,FALSE))</f>
        <v>1729.41</v>
      </c>
      <c r="BV108" s="282">
        <f>IF(ISNA(VLOOKUP($A108,Old_List_Price!$A$4:$BO$289,BV$2,FALSE)),"",VLOOKUP($A108,Old_List_Price!$A$4:$BO$289,BV$2,FALSE))</f>
        <v>2034.6000000000004</v>
      </c>
      <c r="BW108" s="283">
        <f t="shared" si="148"/>
        <v>-7.8496210001526109E-2</v>
      </c>
      <c r="BX108" s="283">
        <f t="shared" si="149"/>
        <v>-1.4756006691225333E-2</v>
      </c>
      <c r="BY108" s="285">
        <f>IF(ISNA(VLOOKUP($A108,Old_List_Price!$A$4:$BO$289,BY$2,FALSE)),"",VLOOKUP($A108,Old_List_Price!$A$4:$BO$289,BY$2,FALSE))</f>
        <v>1272</v>
      </c>
      <c r="BZ108" s="285">
        <f>IF(ISNA(VLOOKUP($A108,Old_List_Price!$A$4:$BO$289,BZ$2,FALSE)),"",VLOOKUP($A108,Old_List_Price!$A$4:$BO$289,BZ$2,FALSE))</f>
        <v>1837.53</v>
      </c>
      <c r="CA108" s="285">
        <f>IF(ISNA(VLOOKUP($A108,Old_List_Price!$A$4:$BO$289,CA$2,FALSE)),"",VLOOKUP($A108,Old_List_Price!$A$4:$BO$289,CA$2,FALSE))</f>
        <v>2161.8000000000002</v>
      </c>
      <c r="CB108" s="287">
        <f t="shared" si="128"/>
        <v>-7.8496210001526109E-2</v>
      </c>
      <c r="CC108" s="287">
        <f t="shared" si="129"/>
        <v>-7.819696022072678E-2</v>
      </c>
      <c r="CD108" s="288">
        <f>IF(ISNA(VLOOKUP($A108,Old_List_Price!$A$4:$BO$289,CD$2,FALSE)),"",VLOOKUP($A108,Old_List_Price!$A$4:$BO$289,CD$2,FALSE))</f>
        <v>1756.8000000000002</v>
      </c>
      <c r="CE108" s="288">
        <f>IF(ISNA(VLOOKUP($A108,Old_List_Price!$A$4:$BO$289,CE$2,FALSE)),"",VLOOKUP($A108,Old_List_Price!$A$4:$BO$289,CE$2,FALSE))</f>
        <v>2687.1899999999996</v>
      </c>
      <c r="CF108" s="288">
        <f>IF(ISNA(VLOOKUP($A108,Old_List_Price!$A$4:$BO$289,CF$2,FALSE)),"",VLOOKUP($A108,Old_List_Price!$A$4:$BO$289,CF$2,FALSE))</f>
        <v>3161.4</v>
      </c>
      <c r="CG108" s="289">
        <f t="shared" si="118"/>
        <v>-5.5621875648225886E-3</v>
      </c>
      <c r="CH108" s="289">
        <f t="shared" si="119"/>
        <v>-5.2950755690364427E-3</v>
      </c>
      <c r="CI108" s="291">
        <f>IF(ISNA(VLOOKUP($A108,Old_List_Price!$A$4:$BO$289,CI$2,FALSE)),"",VLOOKUP($A108,Old_List_Price!$A$4:$BO$289,CI$2,FALSE))</f>
        <v>2527.2000000000003</v>
      </c>
      <c r="CJ108" s="291">
        <f>IF(ISNA(VLOOKUP($A108,Old_List_Price!$A$4:$BO$289,CJ$2,FALSE)),"",VLOOKUP($A108,Old_List_Price!$A$4:$BO$289,CJ$2,FALSE))</f>
        <v>3866.8199999999997</v>
      </c>
      <c r="CK108" s="291">
        <f>IF(ISNA(VLOOKUP($A108,Old_List_Price!$A$4:$BO$289,CK$2,FALSE)),"",VLOOKUP($A108,Old_List_Price!$A$4:$BO$289,CK$2,FALSE))</f>
        <v>4549.2</v>
      </c>
      <c r="CL108" s="292">
        <f t="shared" si="120"/>
        <v>-0.28802612748156037</v>
      </c>
      <c r="CM108" s="292">
        <f t="shared" si="121"/>
        <v>-0.28809408285390825</v>
      </c>
      <c r="CN108" s="294">
        <f>IF(ISNA(VLOOKUP($A108,Old_List_Price!$A$4:$BO$289,CN$2,FALSE)),"",VLOOKUP($A108,Old_List_Price!$A$4:$BO$289,CN$2,FALSE))</f>
        <v>2450.04</v>
      </c>
      <c r="CO108" s="294">
        <f>IF(ISNA(VLOOKUP($A108,Old_List_Price!$A$4:$BO$289,CO$2,FALSE)),"",VLOOKUP($A108,Old_List_Price!$A$4:$BO$289,CO$2,FALSE))</f>
        <v>3957.09</v>
      </c>
      <c r="CP108" s="294">
        <f>IF(ISNA(VLOOKUP($A108,Old_List_Price!$A$4:$BO$289,CP$2,FALSE)),"",VLOOKUP($A108,Old_List_Price!$A$4:$BO$289,CP$2,FALSE))</f>
        <v>4655.4000000000005</v>
      </c>
      <c r="CQ108" s="295">
        <f t="shared" si="122"/>
        <v>-0.21647716744390838</v>
      </c>
      <c r="CR108" s="295">
        <f t="shared" si="123"/>
        <v>-0.2165618360083427</v>
      </c>
      <c r="CS108" s="297">
        <f>IF(ISNA(VLOOKUP($A108,Old_List_Price!$A$4:$BO$289,CS$2,FALSE)),"",VLOOKUP($A108,Old_List_Price!$A$4:$BO$289,CS$2,FALSE))</f>
        <v>2701.2000000000003</v>
      </c>
      <c r="CT108" s="297">
        <f>IF(ISNA(VLOOKUP($A108,Old_List_Price!$A$4:$BO$289,CT$2,FALSE)),"",VLOOKUP($A108,Old_List_Price!$A$4:$BO$289,CT$2,FALSE))</f>
        <v>4591.0199999999995</v>
      </c>
      <c r="CU108" s="297">
        <f>IF(ISNA(VLOOKUP($A108,Old_List_Price!$A$4:$BO$289,CU$2,FALSE)),"",VLOOKUP($A108,Old_List_Price!$A$4:$BO$289,CU$2,FALSE))</f>
        <v>5401.2</v>
      </c>
      <c r="CV108" s="298">
        <f t="shared" si="124"/>
        <v>-0.34118141936437191</v>
      </c>
      <c r="CW108" s="298">
        <f t="shared" si="125"/>
        <v>-0.41145632784470926</v>
      </c>
      <c r="CX108" s="285">
        <f>IF(ISNA(VLOOKUP($A108,Old_List_Price!$A$4:$BO$289,CX$2,FALSE)),"",VLOOKUP($A108,Old_List_Price!$A$4:$BO$289,CX$2,FALSE))</f>
        <v>2908.8</v>
      </c>
      <c r="CY108" s="285">
        <f>IF(ISNA(VLOOKUP($A108,Old_List_Price!$A$4:$BO$289,CY$2,FALSE)),"",VLOOKUP($A108,Old_List_Price!$A$4:$BO$289,CY$2,FALSE))</f>
        <v>5439.15</v>
      </c>
      <c r="CZ108" s="285">
        <f>IF(ISNA(VLOOKUP($A108,Old_List_Price!$A$4:$BO$289,CZ$2,FALSE)),"",VLOOKUP($A108,Old_List_Price!$A$4:$BO$289,CZ$2,FALSE))</f>
        <v>6399</v>
      </c>
      <c r="DA108" s="287">
        <f t="shared" si="126"/>
        <v>-0.29399737890794952</v>
      </c>
      <c r="DB108" s="333">
        <f t="shared" si="127"/>
        <v>-0.42331704270351489</v>
      </c>
    </row>
    <row r="109" spans="1:106">
      <c r="A109" s="37" t="s">
        <v>386</v>
      </c>
      <c r="B109" s="37" t="s">
        <v>387</v>
      </c>
      <c r="C109" s="57">
        <f>VLOOKUP(LEFT(C$3,2)&amp;(LEFT($A109,11)),'CS8000-P14_Overview'!$B$56:$X$820,$C$2,FALSE)</f>
        <v>24.6815</v>
      </c>
      <c r="D109" s="58">
        <f>E109*(1-'CS8000-P14_Overview'!$B$3)</f>
        <v>35.664767500000004</v>
      </c>
      <c r="E109" s="58">
        <f>VLOOKUP(LEFT($E$3,2)&amp;(LEFT($A109,11)),'CS8000-P14_Overview'!$B$56:$X$820,C$2,FALSE)</f>
        <v>41.958550000000002</v>
      </c>
      <c r="F109" s="59">
        <f>VLOOKUP(LEFT(F$3,2)&amp;(LEFT($A109,11)),'CS8000-P14_Overview'!$B$56:$X$820,$F$2,FALSE)</f>
        <v>24.6815</v>
      </c>
      <c r="G109" s="59">
        <f>H109*(1-'CS8000-P14_Overview'!$B$3)</f>
        <v>35.664767500000004</v>
      </c>
      <c r="H109" s="59">
        <f>VLOOKUP(LEFT($H$3,2)&amp;(LEFT($A109,11)),'CS8000-P14_Overview'!$B$56:$X$820,F$2,FALSE)</f>
        <v>41.958550000000002</v>
      </c>
      <c r="I109" s="60">
        <f>VLOOKUP(LEFT(I$3,2)&amp;(LEFT($A109,11)),'CS8000-P14_Overview'!$B$56:$X$820,$I$2,FALSE)</f>
        <v>40.4499</v>
      </c>
      <c r="J109" s="60">
        <f>K109*(1-'CS8000-P14_Overview'!$B$3)</f>
        <v>61.888347000000003</v>
      </c>
      <c r="K109" s="60">
        <f>VLOOKUP(LEFT($K$3,2)&amp;(LEFT($A109,11)),'CS8000-P14_Overview'!$B$56:$X$820,I$2,FALSE)</f>
        <v>72.809820000000002</v>
      </c>
      <c r="L109" s="61">
        <f>VLOOKUP(LEFT(L$3,2)&amp;(LEFT($A109,11)),'CS8000-P14_Overview'!$B$56:$X$820,$L$2,FALSE)</f>
        <v>46.421799999999998</v>
      </c>
      <c r="M109" s="61">
        <f>N109*(1-'CS8000-P14_Overview'!$B$3)</f>
        <v>71.025353999999993</v>
      </c>
      <c r="N109" s="61">
        <f>VLOOKUP(LEFT($N$3,2)&amp;(LEFT($A109,11)),'CS8000-P14_Overview'!$B$56:$X$820,L$2,FALSE)</f>
        <v>83.559239999999988</v>
      </c>
      <c r="O109" s="62">
        <f>VLOOKUP(LEFT(O$3,2)&amp;(LEFT($A109,11)),'CS8000-P14_Overview'!$B$56:$X$820,$O$2,FALSE)</f>
        <v>47.865499999999997</v>
      </c>
      <c r="P109" s="62">
        <f>Q109*(1-'CS8000-P14_Overview'!$B$3)</f>
        <v>77.302782499999992</v>
      </c>
      <c r="Q109" s="62">
        <f>VLOOKUP(LEFT($Q$3,2)&amp;(LEFT($A109,11)),'CS8000-P14_Overview'!$B$56:$X$820,O$2,FALSE)</f>
        <v>90.944449999999989</v>
      </c>
      <c r="R109" s="63">
        <f>VLOOKUP(LEFT(R$3,2)&amp;(LEFT($A109,11)),'CS8000-P14_Overview'!$B$56:$X$820,$R$2,FALSE)</f>
        <v>47.865499999999997</v>
      </c>
      <c r="S109" s="63">
        <f>T109*(1-'CS8000-P14_Overview'!$B$3)</f>
        <v>77.302782499999992</v>
      </c>
      <c r="T109" s="63">
        <f>VLOOKUP(LEFT($T$3,2)&amp;(LEFT($A109,11)),'CS8000-P14_Overview'!$B$56:$X$820,R$2,FALSE)</f>
        <v>90.944449999999989</v>
      </c>
      <c r="U109" s="59">
        <f>VLOOKUP(LEFT(U$3,2)&amp;(LEFT($A109,11)),'CS8000-P14_Overview'!$B$56:$X$820,$U$2,FALSE)</f>
        <v>54.362000000000002</v>
      </c>
      <c r="V109" s="59">
        <f>W109*(1-'CS8000-P14_Overview'!$B$3)</f>
        <v>92.415400000000005</v>
      </c>
      <c r="W109" s="44">
        <f>VLOOKUP(LEFT($W$3,2)&amp;(LEFT($A109,11)),'CS8000-P14_Overview'!$B$56:$X$820,U$2,FALSE)</f>
        <v>108.724</v>
      </c>
      <c r="X109" s="33" t="s">
        <v>857</v>
      </c>
      <c r="Y109" s="57">
        <f>VLOOKUP(LEFT(Y$3,2)&amp;(LEFT($A109,11)),'CS8000-P14_Overview'!$B$56:$X$820,$Y$2,FALSE)</f>
        <v>48.921999999999997</v>
      </c>
      <c r="Z109" s="58">
        <f>AA109*(1-'CS8000-P14_Overview'!$B$3)</f>
        <v>70.692289999999986</v>
      </c>
      <c r="AA109" s="58">
        <f>VLOOKUP(LEFT($AA$3,2)&amp;(LEFT($A109,11)),'CS8000-P14_Overview'!$B$56:$X$820,Y$2,FALSE)</f>
        <v>83.167399999999986</v>
      </c>
      <c r="AB109" s="59">
        <f>VLOOKUP(LEFT(AB$3,2)&amp;(LEFT($A109,11)),'CS8000-P14_Overview'!$B$56:$X$820,$AB$2,FALSE)</f>
        <v>48.921999999999997</v>
      </c>
      <c r="AC109" s="59">
        <f>AD109*(1-'CS8000-P14_Overview'!$B$3)</f>
        <v>70.692289999999986</v>
      </c>
      <c r="AD109" s="59">
        <f>VLOOKUP(LEFT($AD$3,2)&amp;(LEFT($A109,11)),'CS8000-P14_Overview'!$B$56:$X$820,AB$2,FALSE)</f>
        <v>83.167399999999986</v>
      </c>
      <c r="AE109" s="60">
        <f>VLOOKUP(LEFT(AE$3,2)&amp;(LEFT($A109,11)),'CS8000-P14_Overview'!$B$56:$X$820,$AE$2,FALSE)</f>
        <v>64.690399999999997</v>
      </c>
      <c r="AF109" s="60">
        <f>AG109*(1-'CS8000-P14_Overview'!$B$3)</f>
        <v>98.976311999999993</v>
      </c>
      <c r="AG109" s="60">
        <f>VLOOKUP(LEFT($AG$3,2)&amp;(LEFT($A109,11)),'CS8000-P14_Overview'!$B$56:$X$820,AE$2,FALSE)</f>
        <v>116.44271999999999</v>
      </c>
      <c r="AH109" s="61">
        <f>VLOOKUP(LEFT(AH$3,2)&amp;(LEFT($A109,11)),'CS8000-P14_Overview'!$B$56:$X$820,$AH$2,FALSE)</f>
        <v>70.662400000000005</v>
      </c>
      <c r="AI109" s="61">
        <f>AJ109*(1-'CS8000-P14_Overview'!$B$3)</f>
        <v>108.113472</v>
      </c>
      <c r="AJ109" s="61">
        <f>VLOOKUP(LEFT($AJ$3,2)&amp;(LEFT($A109,11)),'CS8000-P14_Overview'!$B$56:$X$820,AH$2,FALSE)</f>
        <v>127.19232000000001</v>
      </c>
      <c r="AK109" s="62">
        <f>VLOOKUP(LEFT(AK$3,2)&amp;(LEFT($A109,11)),'CS8000-P14_Overview'!$B$56:$X$820,$AK$2,FALSE)</f>
        <v>72.106099999999998</v>
      </c>
      <c r="AL109" s="62">
        <f>AM109*(1-'CS8000-P14_Overview'!$B$3)</f>
        <v>116.45135149999999</v>
      </c>
      <c r="AM109" s="62">
        <f>VLOOKUP(LEFT($AM$3,2)&amp;(LEFT($A109,11)),'CS8000-P14_Overview'!$B$56:$X$820,AK$2,FALSE)</f>
        <v>137.00158999999999</v>
      </c>
      <c r="AN109" s="63">
        <f>VLOOKUP(LEFT(AN$3,2)&amp;(LEFT($A109,11)),'CS8000-P14_Overview'!$B$56:$X$820,$AN$2,FALSE)</f>
        <v>72.106099999999998</v>
      </c>
      <c r="AO109" s="63">
        <f>AP109*(1-'CS8000-P14_Overview'!$B$3)</f>
        <v>116.45135149999999</v>
      </c>
      <c r="AP109" s="63">
        <f>VLOOKUP(LEFT($AP$3,2)&amp;(LEFT($A109,11)),'CS8000-P14_Overview'!$B$56:$X$820,AN$2,FALSE)</f>
        <v>137.00158999999999</v>
      </c>
      <c r="AQ109" s="59">
        <f>VLOOKUP(LEFT(AQ$3,2)&amp;(LEFT($A109,11)),'CS8000-P14_Overview'!$B$56:$X$820,$AQ$2,FALSE)</f>
        <v>78.602500000000006</v>
      </c>
      <c r="AR109" s="59">
        <f>AS109*(1-'CS8000-P14_Overview'!$B$3)</f>
        <v>133.62425000000002</v>
      </c>
      <c r="AS109" s="44">
        <f>VLOOKUP(LEFT($AS$3,2)&amp;(LEFT($A109,11)),'CS8000-P14_Overview'!$B$56:$X$820,AQ$2,FALSE)</f>
        <v>157.20500000000001</v>
      </c>
      <c r="AU109" s="203"/>
      <c r="AV109" s="211"/>
      <c r="AW109" s="211"/>
      <c r="AX109" s="212"/>
      <c r="AY109" s="212"/>
      <c r="AZ109" s="212"/>
      <c r="BA109" s="213"/>
      <c r="BB109" s="213"/>
      <c r="BC109" s="213"/>
      <c r="BD109" s="214"/>
      <c r="BE109" s="214"/>
      <c r="BF109" s="214"/>
      <c r="BG109" s="215"/>
      <c r="BH109" s="215"/>
      <c r="BI109" s="215"/>
      <c r="BJ109" s="216"/>
      <c r="BK109" s="216"/>
      <c r="BL109" s="216"/>
      <c r="BM109" s="212"/>
      <c r="BN109" s="212"/>
      <c r="BO109" s="202"/>
      <c r="BQ109" s="274">
        <f>VLOOKUP("HDD"&amp;$A109,'CS8000-P14_Overview'!$B:$X,3,FALSE)</f>
        <v>397.44</v>
      </c>
      <c r="BR109" s="275">
        <f>VLOOKUP("HDD"&amp;$A109,'CS8000-P14_Overview'!$B:$X,4,FALSE)</f>
        <v>476.928</v>
      </c>
      <c r="BS109" s="276">
        <f>VLOOKUP("HDD"&amp;$A109,'CS8000-P14_Overview'!$B:$X,6,FALSE)</f>
        <v>556.41600000000005</v>
      </c>
      <c r="BT109" s="282" t="str">
        <f>IF(ISNA(VLOOKUP($A109,Old_List_Price!$A$4:$BO$289,BT$2,FALSE)),"",VLOOKUP($A109,Old_List_Price!$A$4:$BO$289,BT$2,FALSE))</f>
        <v/>
      </c>
      <c r="BU109" s="282" t="str">
        <f>IF(ISNA(VLOOKUP($A109,Old_List_Price!$A$4:$BO$289,BU$2,FALSE)),"",VLOOKUP($A109,Old_List_Price!$A$4:$BO$289,BU$2,FALSE))</f>
        <v/>
      </c>
      <c r="BV109" s="282" t="str">
        <f>IF(ISNA(VLOOKUP($A109,Old_List_Price!$A$4:$BO$289,BV$2,FALSE)),"",VLOOKUP($A109,Old_List_Price!$A$4:$BO$289,BV$2,FALSE))</f>
        <v/>
      </c>
      <c r="BW109" s="283" t="str">
        <f t="shared" si="148"/>
        <v/>
      </c>
      <c r="BX109" s="283" t="str">
        <f t="shared" si="149"/>
        <v/>
      </c>
      <c r="BY109" s="285" t="str">
        <f>IF(ISNA(VLOOKUP($A109,Old_List_Price!$A$4:$BO$289,BY$2,FALSE)),"",VLOOKUP($A109,Old_List_Price!$A$4:$BO$289,BY$2,FALSE))</f>
        <v/>
      </c>
      <c r="BZ109" s="285" t="str">
        <f>IF(ISNA(VLOOKUP($A109,Old_List_Price!$A$4:$BO$289,BZ$2,FALSE)),"",VLOOKUP($A109,Old_List_Price!$A$4:$BO$289,BZ$2,FALSE))</f>
        <v/>
      </c>
      <c r="CA109" s="285" t="str">
        <f>IF(ISNA(VLOOKUP($A109,Old_List_Price!$A$4:$BO$289,CA$2,FALSE)),"",VLOOKUP($A109,Old_List_Price!$A$4:$BO$289,CA$2,FALSE))</f>
        <v/>
      </c>
      <c r="CB109" s="287" t="str">
        <f t="shared" si="128"/>
        <v/>
      </c>
      <c r="CC109" s="287" t="str">
        <f t="shared" si="129"/>
        <v/>
      </c>
      <c r="CD109" s="288" t="str">
        <f>IF(ISNA(VLOOKUP($A109,Old_List_Price!$A$4:$BO$289,CD$2,FALSE)),"",VLOOKUP($A109,Old_List_Price!$A$4:$BO$289,CD$2,FALSE))</f>
        <v/>
      </c>
      <c r="CE109" s="288" t="str">
        <f>IF(ISNA(VLOOKUP($A109,Old_List_Price!$A$4:$BO$289,CE$2,FALSE)),"",VLOOKUP($A109,Old_List_Price!$A$4:$BO$289,CE$2,FALSE))</f>
        <v/>
      </c>
      <c r="CF109" s="288" t="str">
        <f>IF(ISNA(VLOOKUP($A109,Old_List_Price!$A$4:$BO$289,CF$2,FALSE)),"",VLOOKUP($A109,Old_List_Price!$A$4:$BO$289,CF$2,FALSE))</f>
        <v/>
      </c>
      <c r="CG109" s="289" t="str">
        <f t="shared" si="118"/>
        <v/>
      </c>
      <c r="CH109" s="289" t="str">
        <f t="shared" si="119"/>
        <v/>
      </c>
      <c r="CI109" s="291" t="str">
        <f>IF(ISNA(VLOOKUP($A109,Old_List_Price!$A$4:$BO$289,CI$2,FALSE)),"",VLOOKUP($A109,Old_List_Price!$A$4:$BO$289,CI$2,FALSE))</f>
        <v/>
      </c>
      <c r="CJ109" s="291" t="str">
        <f>IF(ISNA(VLOOKUP($A109,Old_List_Price!$A$4:$BO$289,CJ$2,FALSE)),"",VLOOKUP($A109,Old_List_Price!$A$4:$BO$289,CJ$2,FALSE))</f>
        <v/>
      </c>
      <c r="CK109" s="291" t="str">
        <f>IF(ISNA(VLOOKUP($A109,Old_List_Price!$A$4:$BO$289,CK$2,FALSE)),"",VLOOKUP($A109,Old_List_Price!$A$4:$BO$289,CK$2,FALSE))</f>
        <v/>
      </c>
      <c r="CL109" s="292" t="str">
        <f t="shared" si="120"/>
        <v/>
      </c>
      <c r="CM109" s="292" t="str">
        <f t="shared" si="121"/>
        <v/>
      </c>
      <c r="CN109" s="294" t="str">
        <f>IF(ISNA(VLOOKUP($A109,Old_List_Price!$A$4:$BO$289,CN$2,FALSE)),"",VLOOKUP($A109,Old_List_Price!$A$4:$BO$289,CN$2,FALSE))</f>
        <v/>
      </c>
      <c r="CO109" s="294" t="str">
        <f>IF(ISNA(VLOOKUP($A109,Old_List_Price!$A$4:$BO$289,CO$2,FALSE)),"",VLOOKUP($A109,Old_List_Price!$A$4:$BO$289,CO$2,FALSE))</f>
        <v/>
      </c>
      <c r="CP109" s="294" t="str">
        <f>IF(ISNA(VLOOKUP($A109,Old_List_Price!$A$4:$BO$289,CP$2,FALSE)),"",VLOOKUP($A109,Old_List_Price!$A$4:$BO$289,CP$2,FALSE))</f>
        <v/>
      </c>
      <c r="CQ109" s="295" t="str">
        <f t="shared" si="122"/>
        <v/>
      </c>
      <c r="CR109" s="295" t="str">
        <f t="shared" si="123"/>
        <v/>
      </c>
      <c r="CS109" s="297" t="str">
        <f>IF(ISNA(VLOOKUP($A109,Old_List_Price!$A$4:$BO$289,CS$2,FALSE)),"",VLOOKUP($A109,Old_List_Price!$A$4:$BO$289,CS$2,FALSE))</f>
        <v/>
      </c>
      <c r="CT109" s="297" t="str">
        <f>IF(ISNA(VLOOKUP($A109,Old_List_Price!$A$4:$BO$289,CT$2,FALSE)),"",VLOOKUP($A109,Old_List_Price!$A$4:$BO$289,CT$2,FALSE))</f>
        <v/>
      </c>
      <c r="CU109" s="297" t="str">
        <f>IF(ISNA(VLOOKUP($A109,Old_List_Price!$A$4:$BO$289,CU$2,FALSE)),"",VLOOKUP($A109,Old_List_Price!$A$4:$BO$289,CU$2,FALSE))</f>
        <v/>
      </c>
      <c r="CV109" s="298" t="str">
        <f t="shared" si="124"/>
        <v/>
      </c>
      <c r="CW109" s="298" t="str">
        <f t="shared" si="125"/>
        <v/>
      </c>
      <c r="CX109" s="285" t="str">
        <f>IF(ISNA(VLOOKUP($A109,Old_List_Price!$A$4:$BO$289,CX$2,FALSE)),"",VLOOKUP($A109,Old_List_Price!$A$4:$BO$289,CX$2,FALSE))</f>
        <v/>
      </c>
      <c r="CY109" s="285" t="str">
        <f>IF(ISNA(VLOOKUP($A109,Old_List_Price!$A$4:$BO$289,CY$2,FALSE)),"",VLOOKUP($A109,Old_List_Price!$A$4:$BO$289,CY$2,FALSE))</f>
        <v/>
      </c>
      <c r="CZ109" s="285" t="str">
        <f>IF(ISNA(VLOOKUP($A109,Old_List_Price!$A$4:$BO$289,CZ$2,FALSE)),"",VLOOKUP($A109,Old_List_Price!$A$4:$BO$289,CZ$2,FALSE))</f>
        <v/>
      </c>
      <c r="DA109" s="287" t="str">
        <f t="shared" si="126"/>
        <v/>
      </c>
      <c r="DB109" s="333" t="str">
        <f t="shared" si="127"/>
        <v/>
      </c>
    </row>
    <row r="110" spans="1:106">
      <c r="A110" s="37" t="s">
        <v>388</v>
      </c>
      <c r="B110" s="37" t="s">
        <v>389</v>
      </c>
      <c r="C110" s="57">
        <f>VLOOKUP(LEFT(C$3,2)&amp;(LEFT($A110,11)),'CS8000-P14_Overview'!$B$56:$X$820,$C$2,FALSE)</f>
        <v>24.6815</v>
      </c>
      <c r="D110" s="58">
        <f>E110*(1-'CS8000-P14_Overview'!$B$3)</f>
        <v>35.664767500000004</v>
      </c>
      <c r="E110" s="58">
        <f>VLOOKUP(LEFT($E$3,2)&amp;(LEFT($A110,11)),'CS8000-P14_Overview'!$B$56:$X$820,C$2,FALSE)</f>
        <v>41.958550000000002</v>
      </c>
      <c r="F110" s="59">
        <f>VLOOKUP(LEFT(F$3,2)&amp;(LEFT($A110,11)),'CS8000-P14_Overview'!$B$56:$X$820,$F$2,FALSE)</f>
        <v>24.6815</v>
      </c>
      <c r="G110" s="59">
        <f>H110*(1-'CS8000-P14_Overview'!$B$3)</f>
        <v>35.664767500000004</v>
      </c>
      <c r="H110" s="59">
        <f>VLOOKUP(LEFT($H$3,2)&amp;(LEFT($A110,11)),'CS8000-P14_Overview'!$B$56:$X$820,F$2,FALSE)</f>
        <v>41.958550000000002</v>
      </c>
      <c r="I110" s="60">
        <f>VLOOKUP(LEFT(I$3,2)&amp;(LEFT($A110,11)),'CS8000-P14_Overview'!$B$56:$X$820,$I$2,FALSE)</f>
        <v>40.4499</v>
      </c>
      <c r="J110" s="60">
        <f>K110*(1-'CS8000-P14_Overview'!$B$3)</f>
        <v>61.888347000000003</v>
      </c>
      <c r="K110" s="60">
        <f>VLOOKUP(LEFT($K$3,2)&amp;(LEFT($A110,11)),'CS8000-P14_Overview'!$B$56:$X$820,I$2,FALSE)</f>
        <v>72.809820000000002</v>
      </c>
      <c r="L110" s="61">
        <f>VLOOKUP(LEFT(L$3,2)&amp;(LEFT($A110,11)),'CS8000-P14_Overview'!$B$56:$X$820,$L$2,FALSE)</f>
        <v>46.421799999999998</v>
      </c>
      <c r="M110" s="61">
        <f>N110*(1-'CS8000-P14_Overview'!$B$3)</f>
        <v>71.025353999999993</v>
      </c>
      <c r="N110" s="61">
        <f>VLOOKUP(LEFT($N$3,2)&amp;(LEFT($A110,11)),'CS8000-P14_Overview'!$B$56:$X$820,L$2,FALSE)</f>
        <v>83.559239999999988</v>
      </c>
      <c r="O110" s="62">
        <f>VLOOKUP(LEFT(O$3,2)&amp;(LEFT($A110,11)),'CS8000-P14_Overview'!$B$56:$X$820,$O$2,FALSE)</f>
        <v>47.865499999999997</v>
      </c>
      <c r="P110" s="62">
        <f>Q110*(1-'CS8000-P14_Overview'!$B$3)</f>
        <v>77.302782499999992</v>
      </c>
      <c r="Q110" s="62">
        <f>VLOOKUP(LEFT($Q$3,2)&amp;(LEFT($A110,11)),'CS8000-P14_Overview'!$B$56:$X$820,O$2,FALSE)</f>
        <v>90.944449999999989</v>
      </c>
      <c r="R110" s="63">
        <f>VLOOKUP(LEFT(R$3,2)&amp;(LEFT($A110,11)),'CS8000-P14_Overview'!$B$56:$X$820,$R$2,FALSE)</f>
        <v>47.865499999999997</v>
      </c>
      <c r="S110" s="63">
        <f>T110*(1-'CS8000-P14_Overview'!$B$3)</f>
        <v>77.302782499999992</v>
      </c>
      <c r="T110" s="63">
        <f>VLOOKUP(LEFT($T$3,2)&amp;(LEFT($A110,11)),'CS8000-P14_Overview'!$B$56:$X$820,R$2,FALSE)</f>
        <v>90.944449999999989</v>
      </c>
      <c r="U110" s="59">
        <f>VLOOKUP(LEFT(U$3,2)&amp;(LEFT($A110,11)),'CS8000-P14_Overview'!$B$56:$X$820,$U$2,FALSE)</f>
        <v>54.362000000000002</v>
      </c>
      <c r="V110" s="59">
        <f>W110*(1-'CS8000-P14_Overview'!$B$3)</f>
        <v>92.415400000000005</v>
      </c>
      <c r="W110" s="44">
        <f>VLOOKUP(LEFT($W$3,2)&amp;(LEFT($A110,11)),'CS8000-P14_Overview'!$B$56:$X$820,U$2,FALSE)</f>
        <v>108.724</v>
      </c>
      <c r="X110" s="33" t="s">
        <v>857</v>
      </c>
      <c r="Y110" s="57">
        <f>VLOOKUP(LEFT(Y$3,2)&amp;(LEFT($A110,11)),'CS8000-P14_Overview'!$B$56:$X$820,$Y$2,FALSE)</f>
        <v>48.921999999999997</v>
      </c>
      <c r="Z110" s="58">
        <f>AA110*(1-'CS8000-P14_Overview'!$B$3)</f>
        <v>70.692289999999986</v>
      </c>
      <c r="AA110" s="58">
        <f>VLOOKUP(LEFT($AA$3,2)&amp;(LEFT($A110,11)),'CS8000-P14_Overview'!$B$56:$X$820,Y$2,FALSE)</f>
        <v>83.167399999999986</v>
      </c>
      <c r="AB110" s="59">
        <f>VLOOKUP(LEFT(AB$3,2)&amp;(LEFT($A110,11)),'CS8000-P14_Overview'!$B$56:$X$820,$AB$2,FALSE)</f>
        <v>48.921999999999997</v>
      </c>
      <c r="AC110" s="59">
        <f>AD110*(1-'CS8000-P14_Overview'!$B$3)</f>
        <v>70.692289999999986</v>
      </c>
      <c r="AD110" s="59">
        <f>VLOOKUP(LEFT($AD$3,2)&amp;(LEFT($A110,11)),'CS8000-P14_Overview'!$B$56:$X$820,AB$2,FALSE)</f>
        <v>83.167399999999986</v>
      </c>
      <c r="AE110" s="60">
        <f>VLOOKUP(LEFT(AE$3,2)&amp;(LEFT($A110,11)),'CS8000-P14_Overview'!$B$56:$X$820,$AE$2,FALSE)</f>
        <v>64.690399999999997</v>
      </c>
      <c r="AF110" s="60">
        <f>AG110*(1-'CS8000-P14_Overview'!$B$3)</f>
        <v>98.976311999999993</v>
      </c>
      <c r="AG110" s="60">
        <f>VLOOKUP(LEFT($AG$3,2)&amp;(LEFT($A110,11)),'CS8000-P14_Overview'!$B$56:$X$820,AE$2,FALSE)</f>
        <v>116.44271999999999</v>
      </c>
      <c r="AH110" s="61">
        <f>VLOOKUP(LEFT(AH$3,2)&amp;(LEFT($A110,11)),'CS8000-P14_Overview'!$B$56:$X$820,$AH$2,FALSE)</f>
        <v>70.662400000000005</v>
      </c>
      <c r="AI110" s="61">
        <f>AJ110*(1-'CS8000-P14_Overview'!$B$3)</f>
        <v>108.113472</v>
      </c>
      <c r="AJ110" s="61">
        <f>VLOOKUP(LEFT($AJ$3,2)&amp;(LEFT($A110,11)),'CS8000-P14_Overview'!$B$56:$X$820,AH$2,FALSE)</f>
        <v>127.19232000000001</v>
      </c>
      <c r="AK110" s="62">
        <f>VLOOKUP(LEFT(AK$3,2)&amp;(LEFT($A110,11)),'CS8000-P14_Overview'!$B$56:$X$820,$AK$2,FALSE)</f>
        <v>72.106099999999998</v>
      </c>
      <c r="AL110" s="62">
        <f>AM110*(1-'CS8000-P14_Overview'!$B$3)</f>
        <v>116.45135149999999</v>
      </c>
      <c r="AM110" s="62">
        <f>VLOOKUP(LEFT($AM$3,2)&amp;(LEFT($A110,11)),'CS8000-P14_Overview'!$B$56:$X$820,AK$2,FALSE)</f>
        <v>137.00158999999999</v>
      </c>
      <c r="AN110" s="63">
        <f>VLOOKUP(LEFT(AN$3,2)&amp;(LEFT($A110,11)),'CS8000-P14_Overview'!$B$56:$X$820,$AN$2,FALSE)</f>
        <v>72.106099999999998</v>
      </c>
      <c r="AO110" s="63">
        <f>AP110*(1-'CS8000-P14_Overview'!$B$3)</f>
        <v>116.45135149999999</v>
      </c>
      <c r="AP110" s="63">
        <f>VLOOKUP(LEFT($AP$3,2)&amp;(LEFT($A110,11)),'CS8000-P14_Overview'!$B$56:$X$820,AN$2,FALSE)</f>
        <v>137.00158999999999</v>
      </c>
      <c r="AQ110" s="59">
        <f>VLOOKUP(LEFT(AQ$3,2)&amp;(LEFT($A110,11)),'CS8000-P14_Overview'!$B$56:$X$820,$AQ$2,FALSE)</f>
        <v>78.602500000000006</v>
      </c>
      <c r="AR110" s="59">
        <f>AS110*(1-'CS8000-P14_Overview'!$B$3)</f>
        <v>133.62425000000002</v>
      </c>
      <c r="AS110" s="44">
        <f>VLOOKUP(LEFT($AS$3,2)&amp;(LEFT($A110,11)),'CS8000-P14_Overview'!$B$56:$X$820,AQ$2,FALSE)</f>
        <v>157.20500000000001</v>
      </c>
      <c r="AU110" s="203"/>
      <c r="AV110" s="211"/>
      <c r="AW110" s="211"/>
      <c r="AX110" s="212"/>
      <c r="AY110" s="212"/>
      <c r="AZ110" s="212"/>
      <c r="BA110" s="213"/>
      <c r="BB110" s="213"/>
      <c r="BC110" s="213"/>
      <c r="BD110" s="214"/>
      <c r="BE110" s="214"/>
      <c r="BF110" s="214"/>
      <c r="BG110" s="215"/>
      <c r="BH110" s="215"/>
      <c r="BI110" s="215"/>
      <c r="BJ110" s="216"/>
      <c r="BK110" s="216"/>
      <c r="BL110" s="216"/>
      <c r="BM110" s="212"/>
      <c r="BN110" s="212"/>
      <c r="BO110" s="202"/>
      <c r="BQ110" s="274">
        <f>VLOOKUP("HDD"&amp;$A110,'CS8000-P14_Overview'!$B:$X,3,FALSE)</f>
        <v>397.44</v>
      </c>
      <c r="BR110" s="275">
        <f>VLOOKUP("HDD"&amp;$A110,'CS8000-P14_Overview'!$B:$X,4,FALSE)</f>
        <v>476.928</v>
      </c>
      <c r="BS110" s="276">
        <f>VLOOKUP("HDD"&amp;$A110,'CS8000-P14_Overview'!$B:$X,6,FALSE)</f>
        <v>556.41600000000005</v>
      </c>
      <c r="BT110" s="282" t="str">
        <f>IF(ISNA(VLOOKUP($A110,Old_List_Price!$A$4:$BO$289,BT$2,FALSE)),"",VLOOKUP($A110,Old_List_Price!$A$4:$BO$289,BT$2,FALSE))</f>
        <v/>
      </c>
      <c r="BU110" s="282" t="str">
        <f>IF(ISNA(VLOOKUP($A110,Old_List_Price!$A$4:$BO$289,BU$2,FALSE)),"",VLOOKUP($A110,Old_List_Price!$A$4:$BO$289,BU$2,FALSE))</f>
        <v/>
      </c>
      <c r="BV110" s="282" t="str">
        <f>IF(ISNA(VLOOKUP($A110,Old_List_Price!$A$4:$BO$289,BV$2,FALSE)),"",VLOOKUP($A110,Old_List_Price!$A$4:$BO$289,BV$2,FALSE))</f>
        <v/>
      </c>
      <c r="BW110" s="283" t="str">
        <f t="shared" si="148"/>
        <v/>
      </c>
      <c r="BX110" s="283" t="str">
        <f t="shared" si="149"/>
        <v/>
      </c>
      <c r="BY110" s="285" t="str">
        <f>IF(ISNA(VLOOKUP($A110,Old_List_Price!$A$4:$BO$289,BY$2,FALSE)),"",VLOOKUP($A110,Old_List_Price!$A$4:$BO$289,BY$2,FALSE))</f>
        <v/>
      </c>
      <c r="BZ110" s="285" t="str">
        <f>IF(ISNA(VLOOKUP($A110,Old_List_Price!$A$4:$BO$289,BZ$2,FALSE)),"",VLOOKUP($A110,Old_List_Price!$A$4:$BO$289,BZ$2,FALSE))</f>
        <v/>
      </c>
      <c r="CA110" s="285" t="str">
        <f>IF(ISNA(VLOOKUP($A110,Old_List_Price!$A$4:$BO$289,CA$2,FALSE)),"",VLOOKUP($A110,Old_List_Price!$A$4:$BO$289,CA$2,FALSE))</f>
        <v/>
      </c>
      <c r="CB110" s="287" t="str">
        <f t="shared" si="128"/>
        <v/>
      </c>
      <c r="CC110" s="287" t="str">
        <f t="shared" si="129"/>
        <v/>
      </c>
      <c r="CD110" s="288" t="str">
        <f>IF(ISNA(VLOOKUP($A110,Old_List_Price!$A$4:$BO$289,CD$2,FALSE)),"",VLOOKUP($A110,Old_List_Price!$A$4:$BO$289,CD$2,FALSE))</f>
        <v/>
      </c>
      <c r="CE110" s="288" t="str">
        <f>IF(ISNA(VLOOKUP($A110,Old_List_Price!$A$4:$BO$289,CE$2,FALSE)),"",VLOOKUP($A110,Old_List_Price!$A$4:$BO$289,CE$2,FALSE))</f>
        <v/>
      </c>
      <c r="CF110" s="288" t="str">
        <f>IF(ISNA(VLOOKUP($A110,Old_List_Price!$A$4:$BO$289,CF$2,FALSE)),"",VLOOKUP($A110,Old_List_Price!$A$4:$BO$289,CF$2,FALSE))</f>
        <v/>
      </c>
      <c r="CG110" s="289" t="str">
        <f t="shared" si="118"/>
        <v/>
      </c>
      <c r="CH110" s="289" t="str">
        <f t="shared" si="119"/>
        <v/>
      </c>
      <c r="CI110" s="291" t="str">
        <f>IF(ISNA(VLOOKUP($A110,Old_List_Price!$A$4:$BO$289,CI$2,FALSE)),"",VLOOKUP($A110,Old_List_Price!$A$4:$BO$289,CI$2,FALSE))</f>
        <v/>
      </c>
      <c r="CJ110" s="291" t="str">
        <f>IF(ISNA(VLOOKUP($A110,Old_List_Price!$A$4:$BO$289,CJ$2,FALSE)),"",VLOOKUP($A110,Old_List_Price!$A$4:$BO$289,CJ$2,FALSE))</f>
        <v/>
      </c>
      <c r="CK110" s="291" t="str">
        <f>IF(ISNA(VLOOKUP($A110,Old_List_Price!$A$4:$BO$289,CK$2,FALSE)),"",VLOOKUP($A110,Old_List_Price!$A$4:$BO$289,CK$2,FALSE))</f>
        <v/>
      </c>
      <c r="CL110" s="292" t="str">
        <f t="shared" si="120"/>
        <v/>
      </c>
      <c r="CM110" s="292" t="str">
        <f t="shared" si="121"/>
        <v/>
      </c>
      <c r="CN110" s="294" t="str">
        <f>IF(ISNA(VLOOKUP($A110,Old_List_Price!$A$4:$BO$289,CN$2,FALSE)),"",VLOOKUP($A110,Old_List_Price!$A$4:$BO$289,CN$2,FALSE))</f>
        <v/>
      </c>
      <c r="CO110" s="294" t="str">
        <f>IF(ISNA(VLOOKUP($A110,Old_List_Price!$A$4:$BO$289,CO$2,FALSE)),"",VLOOKUP($A110,Old_List_Price!$A$4:$BO$289,CO$2,FALSE))</f>
        <v/>
      </c>
      <c r="CP110" s="294" t="str">
        <f>IF(ISNA(VLOOKUP($A110,Old_List_Price!$A$4:$BO$289,CP$2,FALSE)),"",VLOOKUP($A110,Old_List_Price!$A$4:$BO$289,CP$2,FALSE))</f>
        <v/>
      </c>
      <c r="CQ110" s="295" t="str">
        <f t="shared" si="122"/>
        <v/>
      </c>
      <c r="CR110" s="295" t="str">
        <f t="shared" si="123"/>
        <v/>
      </c>
      <c r="CS110" s="297" t="str">
        <f>IF(ISNA(VLOOKUP($A110,Old_List_Price!$A$4:$BO$289,CS$2,FALSE)),"",VLOOKUP($A110,Old_List_Price!$A$4:$BO$289,CS$2,FALSE))</f>
        <v/>
      </c>
      <c r="CT110" s="297" t="str">
        <f>IF(ISNA(VLOOKUP($A110,Old_List_Price!$A$4:$BO$289,CT$2,FALSE)),"",VLOOKUP($A110,Old_List_Price!$A$4:$BO$289,CT$2,FALSE))</f>
        <v/>
      </c>
      <c r="CU110" s="297" t="str">
        <f>IF(ISNA(VLOOKUP($A110,Old_List_Price!$A$4:$BO$289,CU$2,FALSE)),"",VLOOKUP($A110,Old_List_Price!$A$4:$BO$289,CU$2,FALSE))</f>
        <v/>
      </c>
      <c r="CV110" s="298" t="str">
        <f t="shared" si="124"/>
        <v/>
      </c>
      <c r="CW110" s="298" t="str">
        <f t="shared" si="125"/>
        <v/>
      </c>
      <c r="CX110" s="285" t="str">
        <f>IF(ISNA(VLOOKUP($A110,Old_List_Price!$A$4:$BO$289,CX$2,FALSE)),"",VLOOKUP($A110,Old_List_Price!$A$4:$BO$289,CX$2,FALSE))</f>
        <v/>
      </c>
      <c r="CY110" s="285" t="str">
        <f>IF(ISNA(VLOOKUP($A110,Old_List_Price!$A$4:$BO$289,CY$2,FALSE)),"",VLOOKUP($A110,Old_List_Price!$A$4:$BO$289,CY$2,FALSE))</f>
        <v/>
      </c>
      <c r="CZ110" s="285" t="str">
        <f>IF(ISNA(VLOOKUP($A110,Old_List_Price!$A$4:$BO$289,CZ$2,FALSE)),"",VLOOKUP($A110,Old_List_Price!$A$4:$BO$289,CZ$2,FALSE))</f>
        <v/>
      </c>
      <c r="DA110" s="287" t="str">
        <f t="shared" si="126"/>
        <v/>
      </c>
      <c r="DB110" s="333" t="str">
        <f t="shared" si="127"/>
        <v/>
      </c>
    </row>
    <row r="111" spans="1:106">
      <c r="A111" s="37" t="s">
        <v>390</v>
      </c>
      <c r="B111" s="37" t="s">
        <v>391</v>
      </c>
      <c r="C111" s="57">
        <f>VLOOKUP(LEFT(C$3,2)&amp;(LEFT($A111,11)),'CS8000-P14_Overview'!$B$56:$X$820,$C$2,FALSE)</f>
        <v>24.6815</v>
      </c>
      <c r="D111" s="58">
        <f>E111*(1-'CS8000-P14_Overview'!$B$3)</f>
        <v>35.664767500000004</v>
      </c>
      <c r="E111" s="58">
        <f>VLOOKUP(LEFT($E$3,2)&amp;(LEFT($A111,11)),'CS8000-P14_Overview'!$B$56:$X$820,C$2,FALSE)</f>
        <v>41.958550000000002</v>
      </c>
      <c r="F111" s="59">
        <f>VLOOKUP(LEFT(F$3,2)&amp;(LEFT($A111,11)),'CS8000-P14_Overview'!$B$56:$X$820,$F$2,FALSE)</f>
        <v>24.6815</v>
      </c>
      <c r="G111" s="59">
        <f>H111*(1-'CS8000-P14_Overview'!$B$3)</f>
        <v>35.664767500000004</v>
      </c>
      <c r="H111" s="59">
        <f>VLOOKUP(LEFT($H$3,2)&amp;(LEFT($A111,11)),'CS8000-P14_Overview'!$B$56:$X$820,F$2,FALSE)</f>
        <v>41.958550000000002</v>
      </c>
      <c r="I111" s="60">
        <f>VLOOKUP(LEFT(I$3,2)&amp;(LEFT($A111,11)),'CS8000-P14_Overview'!$B$56:$X$820,$I$2,FALSE)</f>
        <v>40.4499</v>
      </c>
      <c r="J111" s="60">
        <f>K111*(1-'CS8000-P14_Overview'!$B$3)</f>
        <v>61.888347000000003</v>
      </c>
      <c r="K111" s="60">
        <f>VLOOKUP(LEFT($K$3,2)&amp;(LEFT($A111,11)),'CS8000-P14_Overview'!$B$56:$X$820,I$2,FALSE)</f>
        <v>72.809820000000002</v>
      </c>
      <c r="L111" s="61">
        <f>VLOOKUP(LEFT(L$3,2)&amp;(LEFT($A111,11)),'CS8000-P14_Overview'!$B$56:$X$820,$L$2,FALSE)</f>
        <v>46.421799999999998</v>
      </c>
      <c r="M111" s="61">
        <f>N111*(1-'CS8000-P14_Overview'!$B$3)</f>
        <v>71.025353999999993</v>
      </c>
      <c r="N111" s="61">
        <f>VLOOKUP(LEFT($N$3,2)&amp;(LEFT($A111,11)),'CS8000-P14_Overview'!$B$56:$X$820,L$2,FALSE)</f>
        <v>83.559239999999988</v>
      </c>
      <c r="O111" s="62">
        <f>VLOOKUP(LEFT(O$3,2)&amp;(LEFT($A111,11)),'CS8000-P14_Overview'!$B$56:$X$820,$O$2,FALSE)</f>
        <v>47.865499999999997</v>
      </c>
      <c r="P111" s="62">
        <f>Q111*(1-'CS8000-P14_Overview'!$B$3)</f>
        <v>77.302782499999992</v>
      </c>
      <c r="Q111" s="62">
        <f>VLOOKUP(LEFT($Q$3,2)&amp;(LEFT($A111,11)),'CS8000-P14_Overview'!$B$56:$X$820,O$2,FALSE)</f>
        <v>90.944449999999989</v>
      </c>
      <c r="R111" s="63">
        <f>VLOOKUP(LEFT(R$3,2)&amp;(LEFT($A111,11)),'CS8000-P14_Overview'!$B$56:$X$820,$R$2,FALSE)</f>
        <v>47.865499999999997</v>
      </c>
      <c r="S111" s="63">
        <f>T111*(1-'CS8000-P14_Overview'!$B$3)</f>
        <v>77.302782499999992</v>
      </c>
      <c r="T111" s="63">
        <f>VLOOKUP(LEFT($T$3,2)&amp;(LEFT($A111,11)),'CS8000-P14_Overview'!$B$56:$X$820,R$2,FALSE)</f>
        <v>90.944449999999989</v>
      </c>
      <c r="U111" s="59">
        <f>VLOOKUP(LEFT(U$3,2)&amp;(LEFT($A111,11)),'CS8000-P14_Overview'!$B$56:$X$820,$U$2,FALSE)</f>
        <v>54.362000000000002</v>
      </c>
      <c r="V111" s="59">
        <f>W111*(1-'CS8000-P14_Overview'!$B$3)</f>
        <v>92.415400000000005</v>
      </c>
      <c r="W111" s="44">
        <f>VLOOKUP(LEFT($W$3,2)&amp;(LEFT($A111,11)),'CS8000-P14_Overview'!$B$56:$X$820,U$2,FALSE)</f>
        <v>108.724</v>
      </c>
      <c r="X111" s="33" t="s">
        <v>857</v>
      </c>
      <c r="Y111" s="57">
        <f>VLOOKUP(LEFT(Y$3,2)&amp;(LEFT($A111,11)),'CS8000-P14_Overview'!$B$56:$X$820,$Y$2,FALSE)</f>
        <v>48.921999999999997</v>
      </c>
      <c r="Z111" s="58">
        <f>AA111*(1-'CS8000-P14_Overview'!$B$3)</f>
        <v>70.692289999999986</v>
      </c>
      <c r="AA111" s="58">
        <f>VLOOKUP(LEFT($AA$3,2)&amp;(LEFT($A111,11)),'CS8000-P14_Overview'!$B$56:$X$820,Y$2,FALSE)</f>
        <v>83.167399999999986</v>
      </c>
      <c r="AB111" s="59">
        <f>VLOOKUP(LEFT(AB$3,2)&amp;(LEFT($A111,11)),'CS8000-P14_Overview'!$B$56:$X$820,$AB$2,FALSE)</f>
        <v>48.921999999999997</v>
      </c>
      <c r="AC111" s="59">
        <f>AD111*(1-'CS8000-P14_Overview'!$B$3)</f>
        <v>70.692289999999986</v>
      </c>
      <c r="AD111" s="59">
        <f>VLOOKUP(LEFT($AD$3,2)&amp;(LEFT($A111,11)),'CS8000-P14_Overview'!$B$56:$X$820,AB$2,FALSE)</f>
        <v>83.167399999999986</v>
      </c>
      <c r="AE111" s="60">
        <f>VLOOKUP(LEFT(AE$3,2)&amp;(LEFT($A111,11)),'CS8000-P14_Overview'!$B$56:$X$820,$AE$2,FALSE)</f>
        <v>64.690399999999997</v>
      </c>
      <c r="AF111" s="60">
        <f>AG111*(1-'CS8000-P14_Overview'!$B$3)</f>
        <v>98.976311999999993</v>
      </c>
      <c r="AG111" s="60">
        <f>VLOOKUP(LEFT($AG$3,2)&amp;(LEFT($A111,11)),'CS8000-P14_Overview'!$B$56:$X$820,AE$2,FALSE)</f>
        <v>116.44271999999999</v>
      </c>
      <c r="AH111" s="61">
        <f>VLOOKUP(LEFT(AH$3,2)&amp;(LEFT($A111,11)),'CS8000-P14_Overview'!$B$56:$X$820,$AH$2,FALSE)</f>
        <v>70.662400000000005</v>
      </c>
      <c r="AI111" s="61">
        <f>AJ111*(1-'CS8000-P14_Overview'!$B$3)</f>
        <v>108.113472</v>
      </c>
      <c r="AJ111" s="61">
        <f>VLOOKUP(LEFT($AJ$3,2)&amp;(LEFT($A111,11)),'CS8000-P14_Overview'!$B$56:$X$820,AH$2,FALSE)</f>
        <v>127.19232000000001</v>
      </c>
      <c r="AK111" s="62">
        <f>VLOOKUP(LEFT(AK$3,2)&amp;(LEFT($A111,11)),'CS8000-P14_Overview'!$B$56:$X$820,$AK$2,FALSE)</f>
        <v>72.106099999999998</v>
      </c>
      <c r="AL111" s="62">
        <f>AM111*(1-'CS8000-P14_Overview'!$B$3)</f>
        <v>116.45135149999999</v>
      </c>
      <c r="AM111" s="62">
        <f>VLOOKUP(LEFT($AM$3,2)&amp;(LEFT($A111,11)),'CS8000-P14_Overview'!$B$56:$X$820,AK$2,FALSE)</f>
        <v>137.00158999999999</v>
      </c>
      <c r="AN111" s="63">
        <f>VLOOKUP(LEFT(AN$3,2)&amp;(LEFT($A111,11)),'CS8000-P14_Overview'!$B$56:$X$820,$AN$2,FALSE)</f>
        <v>72.106099999999998</v>
      </c>
      <c r="AO111" s="63">
        <f>AP111*(1-'CS8000-P14_Overview'!$B$3)</f>
        <v>116.45135149999999</v>
      </c>
      <c r="AP111" s="63">
        <f>VLOOKUP(LEFT($AP$3,2)&amp;(LEFT($A111,11)),'CS8000-P14_Overview'!$B$56:$X$820,AN$2,FALSE)</f>
        <v>137.00158999999999</v>
      </c>
      <c r="AQ111" s="59">
        <f>VLOOKUP(LEFT(AQ$3,2)&amp;(LEFT($A111,11)),'CS8000-P14_Overview'!$B$56:$X$820,$AQ$2,FALSE)</f>
        <v>78.602500000000006</v>
      </c>
      <c r="AR111" s="59">
        <f>AS111*(1-'CS8000-P14_Overview'!$B$3)</f>
        <v>133.62425000000002</v>
      </c>
      <c r="AS111" s="44">
        <f>VLOOKUP(LEFT($AS$3,2)&amp;(LEFT($A111,11)),'CS8000-P14_Overview'!$B$56:$X$820,AQ$2,FALSE)</f>
        <v>157.20500000000001</v>
      </c>
      <c r="AU111" s="203"/>
      <c r="AV111" s="211"/>
      <c r="AW111" s="211"/>
      <c r="AX111" s="212"/>
      <c r="AY111" s="212"/>
      <c r="AZ111" s="212"/>
      <c r="BA111" s="213"/>
      <c r="BB111" s="213"/>
      <c r="BC111" s="213"/>
      <c r="BD111" s="214"/>
      <c r="BE111" s="214"/>
      <c r="BF111" s="214"/>
      <c r="BG111" s="215"/>
      <c r="BH111" s="215"/>
      <c r="BI111" s="215"/>
      <c r="BJ111" s="216"/>
      <c r="BK111" s="216"/>
      <c r="BL111" s="216"/>
      <c r="BM111" s="212"/>
      <c r="BN111" s="212"/>
      <c r="BO111" s="202"/>
      <c r="BQ111" s="274">
        <f>VLOOKUP("HDD"&amp;$A111,'CS8000-P14_Overview'!$B:$X,3,FALSE)</f>
        <v>397.44</v>
      </c>
      <c r="BR111" s="275">
        <f>VLOOKUP("HDD"&amp;$A111,'CS8000-P14_Overview'!$B:$X,4,FALSE)</f>
        <v>476.928</v>
      </c>
      <c r="BS111" s="276">
        <f>VLOOKUP("HDD"&amp;$A111,'CS8000-P14_Overview'!$B:$X,6,FALSE)</f>
        <v>556.41600000000005</v>
      </c>
      <c r="BT111" s="282" t="str">
        <f>IF(ISNA(VLOOKUP($A111,Old_List_Price!$A$4:$BO$289,BT$2,FALSE)),"",VLOOKUP($A111,Old_List_Price!$A$4:$BO$289,BT$2,FALSE))</f>
        <v/>
      </c>
      <c r="BU111" s="282" t="str">
        <f>IF(ISNA(VLOOKUP($A111,Old_List_Price!$A$4:$BO$289,BU$2,FALSE)),"",VLOOKUP($A111,Old_List_Price!$A$4:$BO$289,BU$2,FALSE))</f>
        <v/>
      </c>
      <c r="BV111" s="282" t="str">
        <f>IF(ISNA(VLOOKUP($A111,Old_List_Price!$A$4:$BO$289,BV$2,FALSE)),"",VLOOKUP($A111,Old_List_Price!$A$4:$BO$289,BV$2,FALSE))</f>
        <v/>
      </c>
      <c r="BW111" s="283" t="str">
        <f t="shared" si="148"/>
        <v/>
      </c>
      <c r="BX111" s="283" t="str">
        <f t="shared" si="149"/>
        <v/>
      </c>
      <c r="BY111" s="285" t="str">
        <f>IF(ISNA(VLOOKUP($A111,Old_List_Price!$A$4:$BO$289,BY$2,FALSE)),"",VLOOKUP($A111,Old_List_Price!$A$4:$BO$289,BY$2,FALSE))</f>
        <v/>
      </c>
      <c r="BZ111" s="285" t="str">
        <f>IF(ISNA(VLOOKUP($A111,Old_List_Price!$A$4:$BO$289,BZ$2,FALSE)),"",VLOOKUP($A111,Old_List_Price!$A$4:$BO$289,BZ$2,FALSE))</f>
        <v/>
      </c>
      <c r="CA111" s="285" t="str">
        <f>IF(ISNA(VLOOKUP($A111,Old_List_Price!$A$4:$BO$289,CA$2,FALSE)),"",VLOOKUP($A111,Old_List_Price!$A$4:$BO$289,CA$2,FALSE))</f>
        <v/>
      </c>
      <c r="CB111" s="287" t="str">
        <f t="shared" si="128"/>
        <v/>
      </c>
      <c r="CC111" s="287" t="str">
        <f t="shared" si="129"/>
        <v/>
      </c>
      <c r="CD111" s="288" t="str">
        <f>IF(ISNA(VLOOKUP($A111,Old_List_Price!$A$4:$BO$289,CD$2,FALSE)),"",VLOOKUP($A111,Old_List_Price!$A$4:$BO$289,CD$2,FALSE))</f>
        <v/>
      </c>
      <c r="CE111" s="288" t="str">
        <f>IF(ISNA(VLOOKUP($A111,Old_List_Price!$A$4:$BO$289,CE$2,FALSE)),"",VLOOKUP($A111,Old_List_Price!$A$4:$BO$289,CE$2,FALSE))</f>
        <v/>
      </c>
      <c r="CF111" s="288" t="str">
        <f>IF(ISNA(VLOOKUP($A111,Old_List_Price!$A$4:$BO$289,CF$2,FALSE)),"",VLOOKUP($A111,Old_List_Price!$A$4:$BO$289,CF$2,FALSE))</f>
        <v/>
      </c>
      <c r="CG111" s="289" t="str">
        <f t="shared" si="118"/>
        <v/>
      </c>
      <c r="CH111" s="289" t="str">
        <f t="shared" si="119"/>
        <v/>
      </c>
      <c r="CI111" s="291" t="str">
        <f>IF(ISNA(VLOOKUP($A111,Old_List_Price!$A$4:$BO$289,CI$2,FALSE)),"",VLOOKUP($A111,Old_List_Price!$A$4:$BO$289,CI$2,FALSE))</f>
        <v/>
      </c>
      <c r="CJ111" s="291" t="str">
        <f>IF(ISNA(VLOOKUP($A111,Old_List_Price!$A$4:$BO$289,CJ$2,FALSE)),"",VLOOKUP($A111,Old_List_Price!$A$4:$BO$289,CJ$2,FALSE))</f>
        <v/>
      </c>
      <c r="CK111" s="291" t="str">
        <f>IF(ISNA(VLOOKUP($A111,Old_List_Price!$A$4:$BO$289,CK$2,FALSE)),"",VLOOKUP($A111,Old_List_Price!$A$4:$BO$289,CK$2,FALSE))</f>
        <v/>
      </c>
      <c r="CL111" s="292" t="str">
        <f t="shared" si="120"/>
        <v/>
      </c>
      <c r="CM111" s="292" t="str">
        <f t="shared" si="121"/>
        <v/>
      </c>
      <c r="CN111" s="294" t="str">
        <f>IF(ISNA(VLOOKUP($A111,Old_List_Price!$A$4:$BO$289,CN$2,FALSE)),"",VLOOKUP($A111,Old_List_Price!$A$4:$BO$289,CN$2,FALSE))</f>
        <v/>
      </c>
      <c r="CO111" s="294" t="str">
        <f>IF(ISNA(VLOOKUP($A111,Old_List_Price!$A$4:$BO$289,CO$2,FALSE)),"",VLOOKUP($A111,Old_List_Price!$A$4:$BO$289,CO$2,FALSE))</f>
        <v/>
      </c>
      <c r="CP111" s="294" t="str">
        <f>IF(ISNA(VLOOKUP($A111,Old_List_Price!$A$4:$BO$289,CP$2,FALSE)),"",VLOOKUP($A111,Old_List_Price!$A$4:$BO$289,CP$2,FALSE))</f>
        <v/>
      </c>
      <c r="CQ111" s="295" t="str">
        <f t="shared" si="122"/>
        <v/>
      </c>
      <c r="CR111" s="295" t="str">
        <f t="shared" si="123"/>
        <v/>
      </c>
      <c r="CS111" s="297" t="str">
        <f>IF(ISNA(VLOOKUP($A111,Old_List_Price!$A$4:$BO$289,CS$2,FALSE)),"",VLOOKUP($A111,Old_List_Price!$A$4:$BO$289,CS$2,FALSE))</f>
        <v/>
      </c>
      <c r="CT111" s="297" t="str">
        <f>IF(ISNA(VLOOKUP($A111,Old_List_Price!$A$4:$BO$289,CT$2,FALSE)),"",VLOOKUP($A111,Old_List_Price!$A$4:$BO$289,CT$2,FALSE))</f>
        <v/>
      </c>
      <c r="CU111" s="297" t="str">
        <f>IF(ISNA(VLOOKUP($A111,Old_List_Price!$A$4:$BO$289,CU$2,FALSE)),"",VLOOKUP($A111,Old_List_Price!$A$4:$BO$289,CU$2,FALSE))</f>
        <v/>
      </c>
      <c r="CV111" s="298" t="str">
        <f t="shared" si="124"/>
        <v/>
      </c>
      <c r="CW111" s="298" t="str">
        <f t="shared" si="125"/>
        <v/>
      </c>
      <c r="CX111" s="285" t="str">
        <f>IF(ISNA(VLOOKUP($A111,Old_List_Price!$A$4:$BO$289,CX$2,FALSE)),"",VLOOKUP($A111,Old_List_Price!$A$4:$BO$289,CX$2,FALSE))</f>
        <v/>
      </c>
      <c r="CY111" s="285" t="str">
        <f>IF(ISNA(VLOOKUP($A111,Old_List_Price!$A$4:$BO$289,CY$2,FALSE)),"",VLOOKUP($A111,Old_List_Price!$A$4:$BO$289,CY$2,FALSE))</f>
        <v/>
      </c>
      <c r="CZ111" s="285" t="str">
        <f>IF(ISNA(VLOOKUP($A111,Old_List_Price!$A$4:$BO$289,CZ$2,FALSE)),"",VLOOKUP($A111,Old_List_Price!$A$4:$BO$289,CZ$2,FALSE))</f>
        <v/>
      </c>
      <c r="DA111" s="287" t="str">
        <f t="shared" si="126"/>
        <v/>
      </c>
      <c r="DB111" s="333" t="str">
        <f t="shared" si="127"/>
        <v/>
      </c>
    </row>
    <row r="112" spans="1:106">
      <c r="A112" s="37" t="s">
        <v>392</v>
      </c>
      <c r="B112" s="37" t="s">
        <v>393</v>
      </c>
      <c r="C112" s="57">
        <f>VLOOKUP(LEFT(C$3,2)&amp;(LEFT($A112,11)),'CS8000-P14_Overview'!$B$56:$X$820,$C$2,FALSE)</f>
        <v>24.6815</v>
      </c>
      <c r="D112" s="58">
        <f>E112*(1-'CS8000-P14_Overview'!$B$3)</f>
        <v>35.664767500000004</v>
      </c>
      <c r="E112" s="58">
        <f>VLOOKUP(LEFT($E$3,2)&amp;(LEFT($A112,11)),'CS8000-P14_Overview'!$B$56:$X$820,C$2,FALSE)</f>
        <v>41.958550000000002</v>
      </c>
      <c r="F112" s="59">
        <f>VLOOKUP(LEFT(F$3,2)&amp;(LEFT($A112,11)),'CS8000-P14_Overview'!$B$56:$X$820,$F$2,FALSE)</f>
        <v>24.6815</v>
      </c>
      <c r="G112" s="59">
        <f>H112*(1-'CS8000-P14_Overview'!$B$3)</f>
        <v>35.664767500000004</v>
      </c>
      <c r="H112" s="59">
        <f>VLOOKUP(LEFT($H$3,2)&amp;(LEFT($A112,11)),'CS8000-P14_Overview'!$B$56:$X$820,F$2,FALSE)</f>
        <v>41.958550000000002</v>
      </c>
      <c r="I112" s="60">
        <f>VLOOKUP(LEFT(I$3,2)&amp;(LEFT($A112,11)),'CS8000-P14_Overview'!$B$56:$X$820,$I$2,FALSE)</f>
        <v>40.4499</v>
      </c>
      <c r="J112" s="60">
        <f>K112*(1-'CS8000-P14_Overview'!$B$3)</f>
        <v>61.888347000000003</v>
      </c>
      <c r="K112" s="60">
        <f>VLOOKUP(LEFT($K$3,2)&amp;(LEFT($A112,11)),'CS8000-P14_Overview'!$B$56:$X$820,I$2,FALSE)</f>
        <v>72.809820000000002</v>
      </c>
      <c r="L112" s="61">
        <f>VLOOKUP(LEFT(L$3,2)&amp;(LEFT($A112,11)),'CS8000-P14_Overview'!$B$56:$X$820,$L$2,FALSE)</f>
        <v>46.421799999999998</v>
      </c>
      <c r="M112" s="61">
        <f>N112*(1-'CS8000-P14_Overview'!$B$3)</f>
        <v>71.025353999999993</v>
      </c>
      <c r="N112" s="61">
        <f>VLOOKUP(LEFT($N$3,2)&amp;(LEFT($A112,11)),'CS8000-P14_Overview'!$B$56:$X$820,L$2,FALSE)</f>
        <v>83.559239999999988</v>
      </c>
      <c r="O112" s="62">
        <f>VLOOKUP(LEFT(O$3,2)&amp;(LEFT($A112,11)),'CS8000-P14_Overview'!$B$56:$X$820,$O$2,FALSE)</f>
        <v>47.865499999999997</v>
      </c>
      <c r="P112" s="62">
        <f>Q112*(1-'CS8000-P14_Overview'!$B$3)</f>
        <v>77.302782499999992</v>
      </c>
      <c r="Q112" s="62">
        <f>VLOOKUP(LEFT($Q$3,2)&amp;(LEFT($A112,11)),'CS8000-P14_Overview'!$B$56:$X$820,O$2,FALSE)</f>
        <v>90.944449999999989</v>
      </c>
      <c r="R112" s="63">
        <f>VLOOKUP(LEFT(R$3,2)&amp;(LEFT($A112,11)),'CS8000-P14_Overview'!$B$56:$X$820,$R$2,FALSE)</f>
        <v>47.865499999999997</v>
      </c>
      <c r="S112" s="63">
        <f>T112*(1-'CS8000-P14_Overview'!$B$3)</f>
        <v>77.302782499999992</v>
      </c>
      <c r="T112" s="63">
        <f>VLOOKUP(LEFT($T$3,2)&amp;(LEFT($A112,11)),'CS8000-P14_Overview'!$B$56:$X$820,R$2,FALSE)</f>
        <v>90.944449999999989</v>
      </c>
      <c r="U112" s="59">
        <f>VLOOKUP(LEFT(U$3,2)&amp;(LEFT($A112,11)),'CS8000-P14_Overview'!$B$56:$X$820,$U$2,FALSE)</f>
        <v>54.362000000000002</v>
      </c>
      <c r="V112" s="59">
        <f>W112*(1-'CS8000-P14_Overview'!$B$3)</f>
        <v>92.415400000000005</v>
      </c>
      <c r="W112" s="44">
        <f>VLOOKUP(LEFT($W$3,2)&amp;(LEFT($A112,11)),'CS8000-P14_Overview'!$B$56:$X$820,U$2,FALSE)</f>
        <v>108.724</v>
      </c>
      <c r="X112" s="33" t="s">
        <v>857</v>
      </c>
      <c r="Y112" s="57">
        <f>VLOOKUP(LEFT(Y$3,2)&amp;(LEFT($A112,11)),'CS8000-P14_Overview'!$B$56:$X$820,$Y$2,FALSE)</f>
        <v>48.921999999999997</v>
      </c>
      <c r="Z112" s="58">
        <f>AA112*(1-'CS8000-P14_Overview'!$B$3)</f>
        <v>70.692289999999986</v>
      </c>
      <c r="AA112" s="58">
        <f>VLOOKUP(LEFT($AA$3,2)&amp;(LEFT($A112,11)),'CS8000-P14_Overview'!$B$56:$X$820,Y$2,FALSE)</f>
        <v>83.167399999999986</v>
      </c>
      <c r="AB112" s="59">
        <f>VLOOKUP(LEFT(AB$3,2)&amp;(LEFT($A112,11)),'CS8000-P14_Overview'!$B$56:$X$820,$AB$2,FALSE)</f>
        <v>48.921999999999997</v>
      </c>
      <c r="AC112" s="59">
        <f>AD112*(1-'CS8000-P14_Overview'!$B$3)</f>
        <v>70.692289999999986</v>
      </c>
      <c r="AD112" s="59">
        <f>VLOOKUP(LEFT($AD$3,2)&amp;(LEFT($A112,11)),'CS8000-P14_Overview'!$B$56:$X$820,AB$2,FALSE)</f>
        <v>83.167399999999986</v>
      </c>
      <c r="AE112" s="60">
        <f>VLOOKUP(LEFT(AE$3,2)&amp;(LEFT($A112,11)),'CS8000-P14_Overview'!$B$56:$X$820,$AE$2,FALSE)</f>
        <v>64.690399999999997</v>
      </c>
      <c r="AF112" s="60">
        <f>AG112*(1-'CS8000-P14_Overview'!$B$3)</f>
        <v>98.976311999999993</v>
      </c>
      <c r="AG112" s="60">
        <f>VLOOKUP(LEFT($AG$3,2)&amp;(LEFT($A112,11)),'CS8000-P14_Overview'!$B$56:$X$820,AE$2,FALSE)</f>
        <v>116.44271999999999</v>
      </c>
      <c r="AH112" s="61">
        <f>VLOOKUP(LEFT(AH$3,2)&amp;(LEFT($A112,11)),'CS8000-P14_Overview'!$B$56:$X$820,$AH$2,FALSE)</f>
        <v>70.662400000000005</v>
      </c>
      <c r="AI112" s="61">
        <f>AJ112*(1-'CS8000-P14_Overview'!$B$3)</f>
        <v>108.113472</v>
      </c>
      <c r="AJ112" s="61">
        <f>VLOOKUP(LEFT($AJ$3,2)&amp;(LEFT($A112,11)),'CS8000-P14_Overview'!$B$56:$X$820,AH$2,FALSE)</f>
        <v>127.19232000000001</v>
      </c>
      <c r="AK112" s="62">
        <f>VLOOKUP(LEFT(AK$3,2)&amp;(LEFT($A112,11)),'CS8000-P14_Overview'!$B$56:$X$820,$AK$2,FALSE)</f>
        <v>72.106099999999998</v>
      </c>
      <c r="AL112" s="62">
        <f>AM112*(1-'CS8000-P14_Overview'!$B$3)</f>
        <v>116.45135149999999</v>
      </c>
      <c r="AM112" s="62">
        <f>VLOOKUP(LEFT($AM$3,2)&amp;(LEFT($A112,11)),'CS8000-P14_Overview'!$B$56:$X$820,AK$2,FALSE)</f>
        <v>137.00158999999999</v>
      </c>
      <c r="AN112" s="63">
        <f>VLOOKUP(LEFT(AN$3,2)&amp;(LEFT($A112,11)),'CS8000-P14_Overview'!$B$56:$X$820,$AN$2,FALSE)</f>
        <v>72.106099999999998</v>
      </c>
      <c r="AO112" s="63">
        <f>AP112*(1-'CS8000-P14_Overview'!$B$3)</f>
        <v>116.45135149999999</v>
      </c>
      <c r="AP112" s="63">
        <f>VLOOKUP(LEFT($AP$3,2)&amp;(LEFT($A112,11)),'CS8000-P14_Overview'!$B$56:$X$820,AN$2,FALSE)</f>
        <v>137.00158999999999</v>
      </c>
      <c r="AQ112" s="59">
        <f>VLOOKUP(LEFT(AQ$3,2)&amp;(LEFT($A112,11)),'CS8000-P14_Overview'!$B$56:$X$820,$AQ$2,FALSE)</f>
        <v>78.602500000000006</v>
      </c>
      <c r="AR112" s="59">
        <f>AS112*(1-'CS8000-P14_Overview'!$B$3)</f>
        <v>133.62425000000002</v>
      </c>
      <c r="AS112" s="44">
        <f>VLOOKUP(LEFT($AS$3,2)&amp;(LEFT($A112,11)),'CS8000-P14_Overview'!$B$56:$X$820,AQ$2,FALSE)</f>
        <v>157.20500000000001</v>
      </c>
      <c r="AU112" s="203"/>
      <c r="AV112" s="211"/>
      <c r="AW112" s="211"/>
      <c r="AX112" s="212"/>
      <c r="AY112" s="212"/>
      <c r="AZ112" s="212"/>
      <c r="BA112" s="213"/>
      <c r="BB112" s="213"/>
      <c r="BC112" s="213"/>
      <c r="BD112" s="214"/>
      <c r="BE112" s="214"/>
      <c r="BF112" s="214"/>
      <c r="BG112" s="215"/>
      <c r="BH112" s="215"/>
      <c r="BI112" s="215"/>
      <c r="BJ112" s="216"/>
      <c r="BK112" s="216"/>
      <c r="BL112" s="216"/>
      <c r="BM112" s="212"/>
      <c r="BN112" s="212"/>
      <c r="BO112" s="202"/>
      <c r="BQ112" s="274">
        <f>VLOOKUP("HDD"&amp;$A112,'CS8000-P14_Overview'!$B:$X,3,FALSE)</f>
        <v>397.44</v>
      </c>
      <c r="BR112" s="275">
        <f>VLOOKUP("HDD"&amp;$A112,'CS8000-P14_Overview'!$B:$X,4,FALSE)</f>
        <v>476.928</v>
      </c>
      <c r="BS112" s="276">
        <f>VLOOKUP("HDD"&amp;$A112,'CS8000-P14_Overview'!$B:$X,6,FALSE)</f>
        <v>556.41600000000005</v>
      </c>
      <c r="BT112" s="282" t="str">
        <f>IF(ISNA(VLOOKUP($A112,Old_List_Price!$A$4:$BO$289,BT$2,FALSE)),"",VLOOKUP($A112,Old_List_Price!$A$4:$BO$289,BT$2,FALSE))</f>
        <v/>
      </c>
      <c r="BU112" s="282" t="str">
        <f>IF(ISNA(VLOOKUP($A112,Old_List_Price!$A$4:$BO$289,BU$2,FALSE)),"",VLOOKUP($A112,Old_List_Price!$A$4:$BO$289,BU$2,FALSE))</f>
        <v/>
      </c>
      <c r="BV112" s="282" t="str">
        <f>IF(ISNA(VLOOKUP($A112,Old_List_Price!$A$4:$BO$289,BV$2,FALSE)),"",VLOOKUP($A112,Old_List_Price!$A$4:$BO$289,BV$2,FALSE))</f>
        <v/>
      </c>
      <c r="BW112" s="283" t="str">
        <f t="shared" si="148"/>
        <v/>
      </c>
      <c r="BX112" s="283" t="str">
        <f t="shared" si="149"/>
        <v/>
      </c>
      <c r="BY112" s="285" t="str">
        <f>IF(ISNA(VLOOKUP($A112,Old_List_Price!$A$4:$BO$289,BY$2,FALSE)),"",VLOOKUP($A112,Old_List_Price!$A$4:$BO$289,BY$2,FALSE))</f>
        <v/>
      </c>
      <c r="BZ112" s="285" t="str">
        <f>IF(ISNA(VLOOKUP($A112,Old_List_Price!$A$4:$BO$289,BZ$2,FALSE)),"",VLOOKUP($A112,Old_List_Price!$A$4:$BO$289,BZ$2,FALSE))</f>
        <v/>
      </c>
      <c r="CA112" s="285" t="str">
        <f>IF(ISNA(VLOOKUP($A112,Old_List_Price!$A$4:$BO$289,CA$2,FALSE)),"",VLOOKUP($A112,Old_List_Price!$A$4:$BO$289,CA$2,FALSE))</f>
        <v/>
      </c>
      <c r="CB112" s="287" t="str">
        <f t="shared" si="128"/>
        <v/>
      </c>
      <c r="CC112" s="287" t="str">
        <f t="shared" si="129"/>
        <v/>
      </c>
      <c r="CD112" s="288" t="str">
        <f>IF(ISNA(VLOOKUP($A112,Old_List_Price!$A$4:$BO$289,CD$2,FALSE)),"",VLOOKUP($A112,Old_List_Price!$A$4:$BO$289,CD$2,FALSE))</f>
        <v/>
      </c>
      <c r="CE112" s="288" t="str">
        <f>IF(ISNA(VLOOKUP($A112,Old_List_Price!$A$4:$BO$289,CE$2,FALSE)),"",VLOOKUP($A112,Old_List_Price!$A$4:$BO$289,CE$2,FALSE))</f>
        <v/>
      </c>
      <c r="CF112" s="288" t="str">
        <f>IF(ISNA(VLOOKUP($A112,Old_List_Price!$A$4:$BO$289,CF$2,FALSE)),"",VLOOKUP($A112,Old_List_Price!$A$4:$BO$289,CF$2,FALSE))</f>
        <v/>
      </c>
      <c r="CG112" s="289" t="str">
        <f t="shared" si="118"/>
        <v/>
      </c>
      <c r="CH112" s="289" t="str">
        <f t="shared" si="119"/>
        <v/>
      </c>
      <c r="CI112" s="291" t="str">
        <f>IF(ISNA(VLOOKUP($A112,Old_List_Price!$A$4:$BO$289,CI$2,FALSE)),"",VLOOKUP($A112,Old_List_Price!$A$4:$BO$289,CI$2,FALSE))</f>
        <v/>
      </c>
      <c r="CJ112" s="291" t="str">
        <f>IF(ISNA(VLOOKUP($A112,Old_List_Price!$A$4:$BO$289,CJ$2,FALSE)),"",VLOOKUP($A112,Old_List_Price!$A$4:$BO$289,CJ$2,FALSE))</f>
        <v/>
      </c>
      <c r="CK112" s="291" t="str">
        <f>IF(ISNA(VLOOKUP($A112,Old_List_Price!$A$4:$BO$289,CK$2,FALSE)),"",VLOOKUP($A112,Old_List_Price!$A$4:$BO$289,CK$2,FALSE))</f>
        <v/>
      </c>
      <c r="CL112" s="292" t="str">
        <f t="shared" si="120"/>
        <v/>
      </c>
      <c r="CM112" s="292" t="str">
        <f t="shared" si="121"/>
        <v/>
      </c>
      <c r="CN112" s="294" t="str">
        <f>IF(ISNA(VLOOKUP($A112,Old_List_Price!$A$4:$BO$289,CN$2,FALSE)),"",VLOOKUP($A112,Old_List_Price!$A$4:$BO$289,CN$2,FALSE))</f>
        <v/>
      </c>
      <c r="CO112" s="294" t="str">
        <f>IF(ISNA(VLOOKUP($A112,Old_List_Price!$A$4:$BO$289,CO$2,FALSE)),"",VLOOKUP($A112,Old_List_Price!$A$4:$BO$289,CO$2,FALSE))</f>
        <v/>
      </c>
      <c r="CP112" s="294" t="str">
        <f>IF(ISNA(VLOOKUP($A112,Old_List_Price!$A$4:$BO$289,CP$2,FALSE)),"",VLOOKUP($A112,Old_List_Price!$A$4:$BO$289,CP$2,FALSE))</f>
        <v/>
      </c>
      <c r="CQ112" s="295" t="str">
        <f t="shared" si="122"/>
        <v/>
      </c>
      <c r="CR112" s="295" t="str">
        <f t="shared" si="123"/>
        <v/>
      </c>
      <c r="CS112" s="297" t="str">
        <f>IF(ISNA(VLOOKUP($A112,Old_List_Price!$A$4:$BO$289,CS$2,FALSE)),"",VLOOKUP($A112,Old_List_Price!$A$4:$BO$289,CS$2,FALSE))</f>
        <v/>
      </c>
      <c r="CT112" s="297" t="str">
        <f>IF(ISNA(VLOOKUP($A112,Old_List_Price!$A$4:$BO$289,CT$2,FALSE)),"",VLOOKUP($A112,Old_List_Price!$A$4:$BO$289,CT$2,FALSE))</f>
        <v/>
      </c>
      <c r="CU112" s="297" t="str">
        <f>IF(ISNA(VLOOKUP($A112,Old_List_Price!$A$4:$BO$289,CU$2,FALSE)),"",VLOOKUP($A112,Old_List_Price!$A$4:$BO$289,CU$2,FALSE))</f>
        <v/>
      </c>
      <c r="CV112" s="298" t="str">
        <f t="shared" si="124"/>
        <v/>
      </c>
      <c r="CW112" s="298" t="str">
        <f t="shared" si="125"/>
        <v/>
      </c>
      <c r="CX112" s="285" t="str">
        <f>IF(ISNA(VLOOKUP($A112,Old_List_Price!$A$4:$BO$289,CX$2,FALSE)),"",VLOOKUP($A112,Old_List_Price!$A$4:$BO$289,CX$2,FALSE))</f>
        <v/>
      </c>
      <c r="CY112" s="285" t="str">
        <f>IF(ISNA(VLOOKUP($A112,Old_List_Price!$A$4:$BO$289,CY$2,FALSE)),"",VLOOKUP($A112,Old_List_Price!$A$4:$BO$289,CY$2,FALSE))</f>
        <v/>
      </c>
      <c r="CZ112" s="285" t="str">
        <f>IF(ISNA(VLOOKUP($A112,Old_List_Price!$A$4:$BO$289,CZ$2,FALSE)),"",VLOOKUP($A112,Old_List_Price!$A$4:$BO$289,CZ$2,FALSE))</f>
        <v/>
      </c>
      <c r="DA112" s="287" t="str">
        <f t="shared" si="126"/>
        <v/>
      </c>
      <c r="DB112" s="333" t="str">
        <f t="shared" si="127"/>
        <v/>
      </c>
    </row>
    <row r="113" spans="1:106">
      <c r="A113" s="37" t="s">
        <v>394</v>
      </c>
      <c r="B113" s="37" t="s">
        <v>395</v>
      </c>
      <c r="C113" s="57">
        <f>VLOOKUP(LEFT(C$3,2)&amp;(LEFT($A113,11)),'CS8000-P14_Overview'!$B$56:$X$820,$C$2,FALSE)</f>
        <v>24.6815</v>
      </c>
      <c r="D113" s="58">
        <f>E113*(1-'CS8000-P14_Overview'!$B$3)</f>
        <v>35.664767500000004</v>
      </c>
      <c r="E113" s="58">
        <f>VLOOKUP(LEFT($E$3,2)&amp;(LEFT($A113,11)),'CS8000-P14_Overview'!$B$56:$X$820,C$2,FALSE)</f>
        <v>41.958550000000002</v>
      </c>
      <c r="F113" s="59">
        <f>VLOOKUP(LEFT(F$3,2)&amp;(LEFT($A113,11)),'CS8000-P14_Overview'!$B$56:$X$820,$F$2,FALSE)</f>
        <v>24.6815</v>
      </c>
      <c r="G113" s="59">
        <f>H113*(1-'CS8000-P14_Overview'!$B$3)</f>
        <v>35.664767500000004</v>
      </c>
      <c r="H113" s="59">
        <f>VLOOKUP(LEFT($H$3,2)&amp;(LEFT($A113,11)),'CS8000-P14_Overview'!$B$56:$X$820,F$2,FALSE)</f>
        <v>41.958550000000002</v>
      </c>
      <c r="I113" s="60">
        <f>VLOOKUP(LEFT(I$3,2)&amp;(LEFT($A113,11)),'CS8000-P14_Overview'!$B$56:$X$820,$I$2,FALSE)</f>
        <v>40.4499</v>
      </c>
      <c r="J113" s="60">
        <f>K113*(1-'CS8000-P14_Overview'!$B$3)</f>
        <v>61.888347000000003</v>
      </c>
      <c r="K113" s="60">
        <f>VLOOKUP(LEFT($K$3,2)&amp;(LEFT($A113,11)),'CS8000-P14_Overview'!$B$56:$X$820,I$2,FALSE)</f>
        <v>72.809820000000002</v>
      </c>
      <c r="L113" s="61">
        <f>VLOOKUP(LEFT(L$3,2)&amp;(LEFT($A113,11)),'CS8000-P14_Overview'!$B$56:$X$820,$L$2,FALSE)</f>
        <v>46.421799999999998</v>
      </c>
      <c r="M113" s="61">
        <f>N113*(1-'CS8000-P14_Overview'!$B$3)</f>
        <v>71.025353999999993</v>
      </c>
      <c r="N113" s="61">
        <f>VLOOKUP(LEFT($N$3,2)&amp;(LEFT($A113,11)),'CS8000-P14_Overview'!$B$56:$X$820,L$2,FALSE)</f>
        <v>83.559239999999988</v>
      </c>
      <c r="O113" s="62">
        <f>VLOOKUP(LEFT(O$3,2)&amp;(LEFT($A113,11)),'CS8000-P14_Overview'!$B$56:$X$820,$O$2,FALSE)</f>
        <v>47.865499999999997</v>
      </c>
      <c r="P113" s="62">
        <f>Q113*(1-'CS8000-P14_Overview'!$B$3)</f>
        <v>77.302782499999992</v>
      </c>
      <c r="Q113" s="62">
        <f>VLOOKUP(LEFT($Q$3,2)&amp;(LEFT($A113,11)),'CS8000-P14_Overview'!$B$56:$X$820,O$2,FALSE)</f>
        <v>90.944449999999989</v>
      </c>
      <c r="R113" s="63">
        <f>VLOOKUP(LEFT(R$3,2)&amp;(LEFT($A113,11)),'CS8000-P14_Overview'!$B$56:$X$820,$R$2,FALSE)</f>
        <v>47.865499999999997</v>
      </c>
      <c r="S113" s="63">
        <f>T113*(1-'CS8000-P14_Overview'!$B$3)</f>
        <v>77.302782499999992</v>
      </c>
      <c r="T113" s="63">
        <f>VLOOKUP(LEFT($T$3,2)&amp;(LEFT($A113,11)),'CS8000-P14_Overview'!$B$56:$X$820,R$2,FALSE)</f>
        <v>90.944449999999989</v>
      </c>
      <c r="U113" s="59">
        <f>VLOOKUP(LEFT(U$3,2)&amp;(LEFT($A113,11)),'CS8000-P14_Overview'!$B$56:$X$820,$U$2,FALSE)</f>
        <v>54.362000000000002</v>
      </c>
      <c r="V113" s="59">
        <f>W113*(1-'CS8000-P14_Overview'!$B$3)</f>
        <v>92.415400000000005</v>
      </c>
      <c r="W113" s="44">
        <f>VLOOKUP(LEFT($W$3,2)&amp;(LEFT($A113,11)),'CS8000-P14_Overview'!$B$56:$X$820,U$2,FALSE)</f>
        <v>108.724</v>
      </c>
      <c r="X113" s="33" t="s">
        <v>857</v>
      </c>
      <c r="Y113" s="57">
        <f>VLOOKUP(LEFT(Y$3,2)&amp;(LEFT($A113,11)),'CS8000-P14_Overview'!$B$56:$X$820,$Y$2,FALSE)</f>
        <v>48.921999999999997</v>
      </c>
      <c r="Z113" s="58">
        <f>AA113*(1-'CS8000-P14_Overview'!$B$3)</f>
        <v>70.692289999999986</v>
      </c>
      <c r="AA113" s="58">
        <f>VLOOKUP(LEFT($AA$3,2)&amp;(LEFT($A113,11)),'CS8000-P14_Overview'!$B$56:$X$820,Y$2,FALSE)</f>
        <v>83.167399999999986</v>
      </c>
      <c r="AB113" s="59">
        <f>VLOOKUP(LEFT(AB$3,2)&amp;(LEFT($A113,11)),'CS8000-P14_Overview'!$B$56:$X$820,$AB$2,FALSE)</f>
        <v>48.921999999999997</v>
      </c>
      <c r="AC113" s="59">
        <f>AD113*(1-'CS8000-P14_Overview'!$B$3)</f>
        <v>70.692289999999986</v>
      </c>
      <c r="AD113" s="59">
        <f>VLOOKUP(LEFT($AD$3,2)&amp;(LEFT($A113,11)),'CS8000-P14_Overview'!$B$56:$X$820,AB$2,FALSE)</f>
        <v>83.167399999999986</v>
      </c>
      <c r="AE113" s="60">
        <f>VLOOKUP(LEFT(AE$3,2)&amp;(LEFT($A113,11)),'CS8000-P14_Overview'!$B$56:$X$820,$AE$2,FALSE)</f>
        <v>64.690399999999997</v>
      </c>
      <c r="AF113" s="60">
        <f>AG113*(1-'CS8000-P14_Overview'!$B$3)</f>
        <v>98.976311999999993</v>
      </c>
      <c r="AG113" s="60">
        <f>VLOOKUP(LEFT($AG$3,2)&amp;(LEFT($A113,11)),'CS8000-P14_Overview'!$B$56:$X$820,AE$2,FALSE)</f>
        <v>116.44271999999999</v>
      </c>
      <c r="AH113" s="61">
        <f>VLOOKUP(LEFT(AH$3,2)&amp;(LEFT($A113,11)),'CS8000-P14_Overview'!$B$56:$X$820,$AH$2,FALSE)</f>
        <v>70.662400000000005</v>
      </c>
      <c r="AI113" s="61">
        <f>AJ113*(1-'CS8000-P14_Overview'!$B$3)</f>
        <v>108.113472</v>
      </c>
      <c r="AJ113" s="61">
        <f>VLOOKUP(LEFT($AJ$3,2)&amp;(LEFT($A113,11)),'CS8000-P14_Overview'!$B$56:$X$820,AH$2,FALSE)</f>
        <v>127.19232000000001</v>
      </c>
      <c r="AK113" s="62">
        <f>VLOOKUP(LEFT(AK$3,2)&amp;(LEFT($A113,11)),'CS8000-P14_Overview'!$B$56:$X$820,$AK$2,FALSE)</f>
        <v>72.106099999999998</v>
      </c>
      <c r="AL113" s="62">
        <f>AM113*(1-'CS8000-P14_Overview'!$B$3)</f>
        <v>116.45135149999999</v>
      </c>
      <c r="AM113" s="62">
        <f>VLOOKUP(LEFT($AM$3,2)&amp;(LEFT($A113,11)),'CS8000-P14_Overview'!$B$56:$X$820,AK$2,FALSE)</f>
        <v>137.00158999999999</v>
      </c>
      <c r="AN113" s="63">
        <f>VLOOKUP(LEFT(AN$3,2)&amp;(LEFT($A113,11)),'CS8000-P14_Overview'!$B$56:$X$820,$AN$2,FALSE)</f>
        <v>72.106099999999998</v>
      </c>
      <c r="AO113" s="63">
        <f>AP113*(1-'CS8000-P14_Overview'!$B$3)</f>
        <v>116.45135149999999</v>
      </c>
      <c r="AP113" s="63">
        <f>VLOOKUP(LEFT($AP$3,2)&amp;(LEFT($A113,11)),'CS8000-P14_Overview'!$B$56:$X$820,AN$2,FALSE)</f>
        <v>137.00158999999999</v>
      </c>
      <c r="AQ113" s="59">
        <f>VLOOKUP(LEFT(AQ$3,2)&amp;(LEFT($A113,11)),'CS8000-P14_Overview'!$B$56:$X$820,$AQ$2,FALSE)</f>
        <v>78.602500000000006</v>
      </c>
      <c r="AR113" s="59">
        <f>AS113*(1-'CS8000-P14_Overview'!$B$3)</f>
        <v>133.62425000000002</v>
      </c>
      <c r="AS113" s="44">
        <f>VLOOKUP(LEFT($AS$3,2)&amp;(LEFT($A113,11)),'CS8000-P14_Overview'!$B$56:$X$820,AQ$2,FALSE)</f>
        <v>157.20500000000001</v>
      </c>
      <c r="AU113" s="203"/>
      <c r="AV113" s="211"/>
      <c r="AW113" s="211"/>
      <c r="AX113" s="212"/>
      <c r="AY113" s="212"/>
      <c r="AZ113" s="212"/>
      <c r="BA113" s="213"/>
      <c r="BB113" s="213"/>
      <c r="BC113" s="213"/>
      <c r="BD113" s="214"/>
      <c r="BE113" s="214"/>
      <c r="BF113" s="214"/>
      <c r="BG113" s="215"/>
      <c r="BH113" s="215"/>
      <c r="BI113" s="215"/>
      <c r="BJ113" s="216"/>
      <c r="BK113" s="216"/>
      <c r="BL113" s="216"/>
      <c r="BM113" s="212"/>
      <c r="BN113" s="212"/>
      <c r="BO113" s="202"/>
      <c r="BQ113" s="274">
        <f>VLOOKUP("HDD"&amp;$A113,'CS8000-P14_Overview'!$B:$X,3,FALSE)</f>
        <v>397.44</v>
      </c>
      <c r="BR113" s="275">
        <f>VLOOKUP("HDD"&amp;$A113,'CS8000-P14_Overview'!$B:$X,4,FALSE)</f>
        <v>476.928</v>
      </c>
      <c r="BS113" s="276">
        <f>VLOOKUP("HDD"&amp;$A113,'CS8000-P14_Overview'!$B:$X,6,FALSE)</f>
        <v>556.41600000000005</v>
      </c>
      <c r="BT113" s="282" t="str">
        <f>IF(ISNA(VLOOKUP($A113,Old_List_Price!$A$4:$BO$289,BT$2,FALSE)),"",VLOOKUP($A113,Old_List_Price!$A$4:$BO$289,BT$2,FALSE))</f>
        <v/>
      </c>
      <c r="BU113" s="282" t="str">
        <f>IF(ISNA(VLOOKUP($A113,Old_List_Price!$A$4:$BO$289,BU$2,FALSE)),"",VLOOKUP($A113,Old_List_Price!$A$4:$BO$289,BU$2,FALSE))</f>
        <v/>
      </c>
      <c r="BV113" s="282" t="str">
        <f>IF(ISNA(VLOOKUP($A113,Old_List_Price!$A$4:$BO$289,BV$2,FALSE)),"",VLOOKUP($A113,Old_List_Price!$A$4:$BO$289,BV$2,FALSE))</f>
        <v/>
      </c>
      <c r="BW113" s="283" t="str">
        <f t="shared" si="148"/>
        <v/>
      </c>
      <c r="BX113" s="283" t="str">
        <f t="shared" si="149"/>
        <v/>
      </c>
      <c r="BY113" s="285" t="str">
        <f>IF(ISNA(VLOOKUP($A113,Old_List_Price!$A$4:$BO$289,BY$2,FALSE)),"",VLOOKUP($A113,Old_List_Price!$A$4:$BO$289,BY$2,FALSE))</f>
        <v/>
      </c>
      <c r="BZ113" s="285" t="str">
        <f>IF(ISNA(VLOOKUP($A113,Old_List_Price!$A$4:$BO$289,BZ$2,FALSE)),"",VLOOKUP($A113,Old_List_Price!$A$4:$BO$289,BZ$2,FALSE))</f>
        <v/>
      </c>
      <c r="CA113" s="285" t="str">
        <f>IF(ISNA(VLOOKUP($A113,Old_List_Price!$A$4:$BO$289,CA$2,FALSE)),"",VLOOKUP($A113,Old_List_Price!$A$4:$BO$289,CA$2,FALSE))</f>
        <v/>
      </c>
      <c r="CB113" s="287" t="str">
        <f t="shared" si="128"/>
        <v/>
      </c>
      <c r="CC113" s="287" t="str">
        <f t="shared" si="129"/>
        <v/>
      </c>
      <c r="CD113" s="288" t="str">
        <f>IF(ISNA(VLOOKUP($A113,Old_List_Price!$A$4:$BO$289,CD$2,FALSE)),"",VLOOKUP($A113,Old_List_Price!$A$4:$BO$289,CD$2,FALSE))</f>
        <v/>
      </c>
      <c r="CE113" s="288" t="str">
        <f>IF(ISNA(VLOOKUP($A113,Old_List_Price!$A$4:$BO$289,CE$2,FALSE)),"",VLOOKUP($A113,Old_List_Price!$A$4:$BO$289,CE$2,FALSE))</f>
        <v/>
      </c>
      <c r="CF113" s="288" t="str">
        <f>IF(ISNA(VLOOKUP($A113,Old_List_Price!$A$4:$BO$289,CF$2,FALSE)),"",VLOOKUP($A113,Old_List_Price!$A$4:$BO$289,CF$2,FALSE))</f>
        <v/>
      </c>
      <c r="CG113" s="289" t="str">
        <f t="shared" si="118"/>
        <v/>
      </c>
      <c r="CH113" s="289" t="str">
        <f t="shared" si="119"/>
        <v/>
      </c>
      <c r="CI113" s="291" t="str">
        <f>IF(ISNA(VLOOKUP($A113,Old_List_Price!$A$4:$BO$289,CI$2,FALSE)),"",VLOOKUP($A113,Old_List_Price!$A$4:$BO$289,CI$2,FALSE))</f>
        <v/>
      </c>
      <c r="CJ113" s="291" t="str">
        <f>IF(ISNA(VLOOKUP($A113,Old_List_Price!$A$4:$BO$289,CJ$2,FALSE)),"",VLOOKUP($A113,Old_List_Price!$A$4:$BO$289,CJ$2,FALSE))</f>
        <v/>
      </c>
      <c r="CK113" s="291" t="str">
        <f>IF(ISNA(VLOOKUP($A113,Old_List_Price!$A$4:$BO$289,CK$2,FALSE)),"",VLOOKUP($A113,Old_List_Price!$A$4:$BO$289,CK$2,FALSE))</f>
        <v/>
      </c>
      <c r="CL113" s="292" t="str">
        <f t="shared" si="120"/>
        <v/>
      </c>
      <c r="CM113" s="292" t="str">
        <f t="shared" si="121"/>
        <v/>
      </c>
      <c r="CN113" s="294" t="str">
        <f>IF(ISNA(VLOOKUP($A113,Old_List_Price!$A$4:$BO$289,CN$2,FALSE)),"",VLOOKUP($A113,Old_List_Price!$A$4:$BO$289,CN$2,FALSE))</f>
        <v/>
      </c>
      <c r="CO113" s="294" t="str">
        <f>IF(ISNA(VLOOKUP($A113,Old_List_Price!$A$4:$BO$289,CO$2,FALSE)),"",VLOOKUP($A113,Old_List_Price!$A$4:$BO$289,CO$2,FALSE))</f>
        <v/>
      </c>
      <c r="CP113" s="294" t="str">
        <f>IF(ISNA(VLOOKUP($A113,Old_List_Price!$A$4:$BO$289,CP$2,FALSE)),"",VLOOKUP($A113,Old_List_Price!$A$4:$BO$289,CP$2,FALSE))</f>
        <v/>
      </c>
      <c r="CQ113" s="295" t="str">
        <f t="shared" si="122"/>
        <v/>
      </c>
      <c r="CR113" s="295" t="str">
        <f t="shared" si="123"/>
        <v/>
      </c>
      <c r="CS113" s="297" t="str">
        <f>IF(ISNA(VLOOKUP($A113,Old_List_Price!$A$4:$BO$289,CS$2,FALSE)),"",VLOOKUP($A113,Old_List_Price!$A$4:$BO$289,CS$2,FALSE))</f>
        <v/>
      </c>
      <c r="CT113" s="297" t="str">
        <f>IF(ISNA(VLOOKUP($A113,Old_List_Price!$A$4:$BO$289,CT$2,FALSE)),"",VLOOKUP($A113,Old_List_Price!$A$4:$BO$289,CT$2,FALSE))</f>
        <v/>
      </c>
      <c r="CU113" s="297" t="str">
        <f>IF(ISNA(VLOOKUP($A113,Old_List_Price!$A$4:$BO$289,CU$2,FALSE)),"",VLOOKUP($A113,Old_List_Price!$A$4:$BO$289,CU$2,FALSE))</f>
        <v/>
      </c>
      <c r="CV113" s="298" t="str">
        <f t="shared" si="124"/>
        <v/>
      </c>
      <c r="CW113" s="298" t="str">
        <f t="shared" si="125"/>
        <v/>
      </c>
      <c r="CX113" s="285" t="str">
        <f>IF(ISNA(VLOOKUP($A113,Old_List_Price!$A$4:$BO$289,CX$2,FALSE)),"",VLOOKUP($A113,Old_List_Price!$A$4:$BO$289,CX$2,FALSE))</f>
        <v/>
      </c>
      <c r="CY113" s="285" t="str">
        <f>IF(ISNA(VLOOKUP($A113,Old_List_Price!$A$4:$BO$289,CY$2,FALSE)),"",VLOOKUP($A113,Old_List_Price!$A$4:$BO$289,CY$2,FALSE))</f>
        <v/>
      </c>
      <c r="CZ113" s="285" t="str">
        <f>IF(ISNA(VLOOKUP($A113,Old_List_Price!$A$4:$BO$289,CZ$2,FALSE)),"",VLOOKUP($A113,Old_List_Price!$A$4:$BO$289,CZ$2,FALSE))</f>
        <v/>
      </c>
      <c r="DA113" s="287" t="str">
        <f t="shared" si="126"/>
        <v/>
      </c>
      <c r="DB113" s="333" t="str">
        <f t="shared" si="127"/>
        <v/>
      </c>
    </row>
    <row r="114" spans="1:106">
      <c r="A114" s="37" t="s">
        <v>396</v>
      </c>
      <c r="B114" s="37" t="s">
        <v>397</v>
      </c>
      <c r="C114" s="57">
        <f>VLOOKUP(LEFT(C$3,2)&amp;(LEFT($A114,11)),'CS8000-P14_Overview'!$B$56:$X$820,$C$2,FALSE)</f>
        <v>24.6815</v>
      </c>
      <c r="D114" s="58">
        <f>E114*(1-'CS8000-P14_Overview'!$B$3)</f>
        <v>35.664767500000004</v>
      </c>
      <c r="E114" s="58">
        <f>VLOOKUP(LEFT($E$3,2)&amp;(LEFT($A114,11)),'CS8000-P14_Overview'!$B$56:$X$820,C$2,FALSE)</f>
        <v>41.958550000000002</v>
      </c>
      <c r="F114" s="59">
        <f>VLOOKUP(LEFT(F$3,2)&amp;(LEFT($A114,11)),'CS8000-P14_Overview'!$B$56:$X$820,$F$2,FALSE)</f>
        <v>24.6815</v>
      </c>
      <c r="G114" s="59">
        <f>H114*(1-'CS8000-P14_Overview'!$B$3)</f>
        <v>35.664767500000004</v>
      </c>
      <c r="H114" s="59">
        <f>VLOOKUP(LEFT($H$3,2)&amp;(LEFT($A114,11)),'CS8000-P14_Overview'!$B$56:$X$820,F$2,FALSE)</f>
        <v>41.958550000000002</v>
      </c>
      <c r="I114" s="60">
        <f>VLOOKUP(LEFT(I$3,2)&amp;(LEFT($A114,11)),'CS8000-P14_Overview'!$B$56:$X$820,$I$2,FALSE)</f>
        <v>40.4499</v>
      </c>
      <c r="J114" s="60">
        <f>K114*(1-'CS8000-P14_Overview'!$B$3)</f>
        <v>61.888347000000003</v>
      </c>
      <c r="K114" s="60">
        <f>VLOOKUP(LEFT($K$3,2)&amp;(LEFT($A114,11)),'CS8000-P14_Overview'!$B$56:$X$820,I$2,FALSE)</f>
        <v>72.809820000000002</v>
      </c>
      <c r="L114" s="61">
        <f>VLOOKUP(LEFT(L$3,2)&amp;(LEFT($A114,11)),'CS8000-P14_Overview'!$B$56:$X$820,$L$2,FALSE)</f>
        <v>46.421799999999998</v>
      </c>
      <c r="M114" s="61">
        <f>N114*(1-'CS8000-P14_Overview'!$B$3)</f>
        <v>71.025353999999993</v>
      </c>
      <c r="N114" s="61">
        <f>VLOOKUP(LEFT($N$3,2)&amp;(LEFT($A114,11)),'CS8000-P14_Overview'!$B$56:$X$820,L$2,FALSE)</f>
        <v>83.559239999999988</v>
      </c>
      <c r="O114" s="62">
        <f>VLOOKUP(LEFT(O$3,2)&amp;(LEFT($A114,11)),'CS8000-P14_Overview'!$B$56:$X$820,$O$2,FALSE)</f>
        <v>47.865499999999997</v>
      </c>
      <c r="P114" s="62">
        <f>Q114*(1-'CS8000-P14_Overview'!$B$3)</f>
        <v>77.302782499999992</v>
      </c>
      <c r="Q114" s="62">
        <f>VLOOKUP(LEFT($Q$3,2)&amp;(LEFT($A114,11)),'CS8000-P14_Overview'!$B$56:$X$820,O$2,FALSE)</f>
        <v>90.944449999999989</v>
      </c>
      <c r="R114" s="63">
        <f>VLOOKUP(LEFT(R$3,2)&amp;(LEFT($A114,11)),'CS8000-P14_Overview'!$B$56:$X$820,$R$2,FALSE)</f>
        <v>47.865499999999997</v>
      </c>
      <c r="S114" s="63">
        <f>T114*(1-'CS8000-P14_Overview'!$B$3)</f>
        <v>77.302782499999992</v>
      </c>
      <c r="T114" s="63">
        <f>VLOOKUP(LEFT($T$3,2)&amp;(LEFT($A114,11)),'CS8000-P14_Overview'!$B$56:$X$820,R$2,FALSE)</f>
        <v>90.944449999999989</v>
      </c>
      <c r="U114" s="59">
        <f>VLOOKUP(LEFT(U$3,2)&amp;(LEFT($A114,11)),'CS8000-P14_Overview'!$B$56:$X$820,$U$2,FALSE)</f>
        <v>54.362000000000002</v>
      </c>
      <c r="V114" s="59">
        <f>W114*(1-'CS8000-P14_Overview'!$B$3)</f>
        <v>92.415400000000005</v>
      </c>
      <c r="W114" s="44">
        <f>VLOOKUP(LEFT($W$3,2)&amp;(LEFT($A114,11)),'CS8000-P14_Overview'!$B$56:$X$820,U$2,FALSE)</f>
        <v>108.724</v>
      </c>
      <c r="X114" s="33" t="s">
        <v>857</v>
      </c>
      <c r="Y114" s="57">
        <f>VLOOKUP(LEFT(Y$3,2)&amp;(LEFT($A114,11)),'CS8000-P14_Overview'!$B$56:$X$820,$Y$2,FALSE)</f>
        <v>48.921999999999997</v>
      </c>
      <c r="Z114" s="58">
        <f>AA114*(1-'CS8000-P14_Overview'!$B$3)</f>
        <v>70.692289999999986</v>
      </c>
      <c r="AA114" s="58">
        <f>VLOOKUP(LEFT($AA$3,2)&amp;(LEFT($A114,11)),'CS8000-P14_Overview'!$B$56:$X$820,Y$2,FALSE)</f>
        <v>83.167399999999986</v>
      </c>
      <c r="AB114" s="59">
        <f>VLOOKUP(LEFT(AB$3,2)&amp;(LEFT($A114,11)),'CS8000-P14_Overview'!$B$56:$X$820,$AB$2,FALSE)</f>
        <v>48.921999999999997</v>
      </c>
      <c r="AC114" s="59">
        <f>AD114*(1-'CS8000-P14_Overview'!$B$3)</f>
        <v>70.692289999999986</v>
      </c>
      <c r="AD114" s="59">
        <f>VLOOKUP(LEFT($AD$3,2)&amp;(LEFT($A114,11)),'CS8000-P14_Overview'!$B$56:$X$820,AB$2,FALSE)</f>
        <v>83.167399999999986</v>
      </c>
      <c r="AE114" s="60">
        <f>VLOOKUP(LEFT(AE$3,2)&amp;(LEFT($A114,11)),'CS8000-P14_Overview'!$B$56:$X$820,$AE$2,FALSE)</f>
        <v>64.690399999999997</v>
      </c>
      <c r="AF114" s="60">
        <f>AG114*(1-'CS8000-P14_Overview'!$B$3)</f>
        <v>98.976311999999993</v>
      </c>
      <c r="AG114" s="60">
        <f>VLOOKUP(LEFT($AG$3,2)&amp;(LEFT($A114,11)),'CS8000-P14_Overview'!$B$56:$X$820,AE$2,FALSE)</f>
        <v>116.44271999999999</v>
      </c>
      <c r="AH114" s="61">
        <f>VLOOKUP(LEFT(AH$3,2)&amp;(LEFT($A114,11)),'CS8000-P14_Overview'!$B$56:$X$820,$AH$2,FALSE)</f>
        <v>70.662400000000005</v>
      </c>
      <c r="AI114" s="61">
        <f>AJ114*(1-'CS8000-P14_Overview'!$B$3)</f>
        <v>108.113472</v>
      </c>
      <c r="AJ114" s="61">
        <f>VLOOKUP(LEFT($AJ$3,2)&amp;(LEFT($A114,11)),'CS8000-P14_Overview'!$B$56:$X$820,AH$2,FALSE)</f>
        <v>127.19232000000001</v>
      </c>
      <c r="AK114" s="62">
        <f>VLOOKUP(LEFT(AK$3,2)&amp;(LEFT($A114,11)),'CS8000-P14_Overview'!$B$56:$X$820,$AK$2,FALSE)</f>
        <v>72.106099999999998</v>
      </c>
      <c r="AL114" s="62">
        <f>AM114*(1-'CS8000-P14_Overview'!$B$3)</f>
        <v>116.45135149999999</v>
      </c>
      <c r="AM114" s="62">
        <f>VLOOKUP(LEFT($AM$3,2)&amp;(LEFT($A114,11)),'CS8000-P14_Overview'!$B$56:$X$820,AK$2,FALSE)</f>
        <v>137.00158999999999</v>
      </c>
      <c r="AN114" s="63">
        <f>VLOOKUP(LEFT(AN$3,2)&amp;(LEFT($A114,11)),'CS8000-P14_Overview'!$B$56:$X$820,$AN$2,FALSE)</f>
        <v>72.106099999999998</v>
      </c>
      <c r="AO114" s="63">
        <f>AP114*(1-'CS8000-P14_Overview'!$B$3)</f>
        <v>116.45135149999999</v>
      </c>
      <c r="AP114" s="63">
        <f>VLOOKUP(LEFT($AP$3,2)&amp;(LEFT($A114,11)),'CS8000-P14_Overview'!$B$56:$X$820,AN$2,FALSE)</f>
        <v>137.00158999999999</v>
      </c>
      <c r="AQ114" s="59">
        <f>VLOOKUP(LEFT(AQ$3,2)&amp;(LEFT($A114,11)),'CS8000-P14_Overview'!$B$56:$X$820,$AQ$2,FALSE)</f>
        <v>78.602500000000006</v>
      </c>
      <c r="AR114" s="59">
        <f>AS114*(1-'CS8000-P14_Overview'!$B$3)</f>
        <v>133.62425000000002</v>
      </c>
      <c r="AS114" s="44">
        <f>VLOOKUP(LEFT($AS$3,2)&amp;(LEFT($A114,11)),'CS8000-P14_Overview'!$B$56:$X$820,AQ$2,FALSE)</f>
        <v>157.20500000000001</v>
      </c>
      <c r="AU114" s="203"/>
      <c r="AV114" s="211"/>
      <c r="AW114" s="211"/>
      <c r="AX114" s="212"/>
      <c r="AY114" s="212"/>
      <c r="AZ114" s="212"/>
      <c r="BA114" s="213"/>
      <c r="BB114" s="213"/>
      <c r="BC114" s="213"/>
      <c r="BD114" s="214"/>
      <c r="BE114" s="214"/>
      <c r="BF114" s="214"/>
      <c r="BG114" s="215"/>
      <c r="BH114" s="215"/>
      <c r="BI114" s="215"/>
      <c r="BJ114" s="216"/>
      <c r="BK114" s="216"/>
      <c r="BL114" s="216"/>
      <c r="BM114" s="212"/>
      <c r="BN114" s="212"/>
      <c r="BO114" s="202"/>
      <c r="BQ114" s="274">
        <f>VLOOKUP("HDD"&amp;$A114,'CS8000-P14_Overview'!$B:$X,3,FALSE)</f>
        <v>397.44</v>
      </c>
      <c r="BR114" s="275">
        <f>VLOOKUP("HDD"&amp;$A114,'CS8000-P14_Overview'!$B:$X,4,FALSE)</f>
        <v>476.928</v>
      </c>
      <c r="BS114" s="276">
        <f>VLOOKUP("HDD"&amp;$A114,'CS8000-P14_Overview'!$B:$X,6,FALSE)</f>
        <v>556.41600000000005</v>
      </c>
      <c r="BT114" s="282" t="str">
        <f>IF(ISNA(VLOOKUP($A114,Old_List_Price!$A$4:$BO$289,BT$2,FALSE)),"",VLOOKUP($A114,Old_List_Price!$A$4:$BO$289,BT$2,FALSE))</f>
        <v/>
      </c>
      <c r="BU114" s="282" t="str">
        <f>IF(ISNA(VLOOKUP($A114,Old_List_Price!$A$4:$BO$289,BU$2,FALSE)),"",VLOOKUP($A114,Old_List_Price!$A$4:$BO$289,BU$2,FALSE))</f>
        <v/>
      </c>
      <c r="BV114" s="282" t="str">
        <f>IF(ISNA(VLOOKUP($A114,Old_List_Price!$A$4:$BO$289,BV$2,FALSE)),"",VLOOKUP($A114,Old_List_Price!$A$4:$BO$289,BV$2,FALSE))</f>
        <v/>
      </c>
      <c r="BW114" s="283" t="str">
        <f t="shared" si="148"/>
        <v/>
      </c>
      <c r="BX114" s="283" t="str">
        <f t="shared" si="149"/>
        <v/>
      </c>
      <c r="BY114" s="285" t="str">
        <f>IF(ISNA(VLOOKUP($A114,Old_List_Price!$A$4:$BO$289,BY$2,FALSE)),"",VLOOKUP($A114,Old_List_Price!$A$4:$BO$289,BY$2,FALSE))</f>
        <v/>
      </c>
      <c r="BZ114" s="285" t="str">
        <f>IF(ISNA(VLOOKUP($A114,Old_List_Price!$A$4:$BO$289,BZ$2,FALSE)),"",VLOOKUP($A114,Old_List_Price!$A$4:$BO$289,BZ$2,FALSE))</f>
        <v/>
      </c>
      <c r="CA114" s="285" t="str">
        <f>IF(ISNA(VLOOKUP($A114,Old_List_Price!$A$4:$BO$289,CA$2,FALSE)),"",VLOOKUP($A114,Old_List_Price!$A$4:$BO$289,CA$2,FALSE))</f>
        <v/>
      </c>
      <c r="CB114" s="287" t="str">
        <f t="shared" si="128"/>
        <v/>
      </c>
      <c r="CC114" s="287" t="str">
        <f t="shared" si="129"/>
        <v/>
      </c>
      <c r="CD114" s="288" t="str">
        <f>IF(ISNA(VLOOKUP($A114,Old_List_Price!$A$4:$BO$289,CD$2,FALSE)),"",VLOOKUP($A114,Old_List_Price!$A$4:$BO$289,CD$2,FALSE))</f>
        <v/>
      </c>
      <c r="CE114" s="288" t="str">
        <f>IF(ISNA(VLOOKUP($A114,Old_List_Price!$A$4:$BO$289,CE$2,FALSE)),"",VLOOKUP($A114,Old_List_Price!$A$4:$BO$289,CE$2,FALSE))</f>
        <v/>
      </c>
      <c r="CF114" s="288" t="str">
        <f>IF(ISNA(VLOOKUP($A114,Old_List_Price!$A$4:$BO$289,CF$2,FALSE)),"",VLOOKUP($A114,Old_List_Price!$A$4:$BO$289,CF$2,FALSE))</f>
        <v/>
      </c>
      <c r="CG114" s="289" t="str">
        <f t="shared" si="118"/>
        <v/>
      </c>
      <c r="CH114" s="289" t="str">
        <f t="shared" si="119"/>
        <v/>
      </c>
      <c r="CI114" s="291" t="str">
        <f>IF(ISNA(VLOOKUP($A114,Old_List_Price!$A$4:$BO$289,CI$2,FALSE)),"",VLOOKUP($A114,Old_List_Price!$A$4:$BO$289,CI$2,FALSE))</f>
        <v/>
      </c>
      <c r="CJ114" s="291" t="str">
        <f>IF(ISNA(VLOOKUP($A114,Old_List_Price!$A$4:$BO$289,CJ$2,FALSE)),"",VLOOKUP($A114,Old_List_Price!$A$4:$BO$289,CJ$2,FALSE))</f>
        <v/>
      </c>
      <c r="CK114" s="291" t="str">
        <f>IF(ISNA(VLOOKUP($A114,Old_List_Price!$A$4:$BO$289,CK$2,FALSE)),"",VLOOKUP($A114,Old_List_Price!$A$4:$BO$289,CK$2,FALSE))</f>
        <v/>
      </c>
      <c r="CL114" s="292" t="str">
        <f t="shared" si="120"/>
        <v/>
      </c>
      <c r="CM114" s="292" t="str">
        <f t="shared" si="121"/>
        <v/>
      </c>
      <c r="CN114" s="294" t="str">
        <f>IF(ISNA(VLOOKUP($A114,Old_List_Price!$A$4:$BO$289,CN$2,FALSE)),"",VLOOKUP($A114,Old_List_Price!$A$4:$BO$289,CN$2,FALSE))</f>
        <v/>
      </c>
      <c r="CO114" s="294" t="str">
        <f>IF(ISNA(VLOOKUP($A114,Old_List_Price!$A$4:$BO$289,CO$2,FALSE)),"",VLOOKUP($A114,Old_List_Price!$A$4:$BO$289,CO$2,FALSE))</f>
        <v/>
      </c>
      <c r="CP114" s="294" t="str">
        <f>IF(ISNA(VLOOKUP($A114,Old_List_Price!$A$4:$BO$289,CP$2,FALSE)),"",VLOOKUP($A114,Old_List_Price!$A$4:$BO$289,CP$2,FALSE))</f>
        <v/>
      </c>
      <c r="CQ114" s="295" t="str">
        <f t="shared" si="122"/>
        <v/>
      </c>
      <c r="CR114" s="295" t="str">
        <f t="shared" si="123"/>
        <v/>
      </c>
      <c r="CS114" s="297" t="str">
        <f>IF(ISNA(VLOOKUP($A114,Old_List_Price!$A$4:$BO$289,CS$2,FALSE)),"",VLOOKUP($A114,Old_List_Price!$A$4:$BO$289,CS$2,FALSE))</f>
        <v/>
      </c>
      <c r="CT114" s="297" t="str">
        <f>IF(ISNA(VLOOKUP($A114,Old_List_Price!$A$4:$BO$289,CT$2,FALSE)),"",VLOOKUP($A114,Old_List_Price!$A$4:$BO$289,CT$2,FALSE))</f>
        <v/>
      </c>
      <c r="CU114" s="297" t="str">
        <f>IF(ISNA(VLOOKUP($A114,Old_List_Price!$A$4:$BO$289,CU$2,FALSE)),"",VLOOKUP($A114,Old_List_Price!$A$4:$BO$289,CU$2,FALSE))</f>
        <v/>
      </c>
      <c r="CV114" s="298" t="str">
        <f t="shared" si="124"/>
        <v/>
      </c>
      <c r="CW114" s="298" t="str">
        <f t="shared" si="125"/>
        <v/>
      </c>
      <c r="CX114" s="285" t="str">
        <f>IF(ISNA(VLOOKUP($A114,Old_List_Price!$A$4:$BO$289,CX$2,FALSE)),"",VLOOKUP($A114,Old_List_Price!$A$4:$BO$289,CX$2,FALSE))</f>
        <v/>
      </c>
      <c r="CY114" s="285" t="str">
        <f>IF(ISNA(VLOOKUP($A114,Old_List_Price!$A$4:$BO$289,CY$2,FALSE)),"",VLOOKUP($A114,Old_List_Price!$A$4:$BO$289,CY$2,FALSE))</f>
        <v/>
      </c>
      <c r="CZ114" s="285" t="str">
        <f>IF(ISNA(VLOOKUP($A114,Old_List_Price!$A$4:$BO$289,CZ$2,FALSE)),"",VLOOKUP($A114,Old_List_Price!$A$4:$BO$289,CZ$2,FALSE))</f>
        <v/>
      </c>
      <c r="DA114" s="287" t="str">
        <f t="shared" si="126"/>
        <v/>
      </c>
      <c r="DB114" s="333" t="str">
        <f t="shared" si="127"/>
        <v/>
      </c>
    </row>
    <row r="115" spans="1:106">
      <c r="A115" s="37" t="s">
        <v>398</v>
      </c>
      <c r="B115" s="37" t="s">
        <v>399</v>
      </c>
      <c r="C115" s="57">
        <f>VLOOKUP(LEFT(C$3,2)&amp;(LEFT($A115,11)),'CS8000-P14_Overview'!$B$56:$X$820,$C$2,FALSE)</f>
        <v>24.6815</v>
      </c>
      <c r="D115" s="58">
        <f>E115*(1-'CS8000-P14_Overview'!$B$3)</f>
        <v>35.664767500000004</v>
      </c>
      <c r="E115" s="58">
        <f>VLOOKUP(LEFT($E$3,2)&amp;(LEFT($A115,11)),'CS8000-P14_Overview'!$B$56:$X$820,C$2,FALSE)</f>
        <v>41.958550000000002</v>
      </c>
      <c r="F115" s="59">
        <f>VLOOKUP(LEFT(F$3,2)&amp;(LEFT($A115,11)),'CS8000-P14_Overview'!$B$56:$X$820,$F$2,FALSE)</f>
        <v>24.6815</v>
      </c>
      <c r="G115" s="59">
        <f>H115*(1-'CS8000-P14_Overview'!$B$3)</f>
        <v>35.664767500000004</v>
      </c>
      <c r="H115" s="59">
        <f>VLOOKUP(LEFT($H$3,2)&amp;(LEFT($A115,11)),'CS8000-P14_Overview'!$B$56:$X$820,F$2,FALSE)</f>
        <v>41.958550000000002</v>
      </c>
      <c r="I115" s="60">
        <f>VLOOKUP(LEFT(I$3,2)&amp;(LEFT($A115,11)),'CS8000-P14_Overview'!$B$56:$X$820,$I$2,FALSE)</f>
        <v>40.4499</v>
      </c>
      <c r="J115" s="60">
        <f>K115*(1-'CS8000-P14_Overview'!$B$3)</f>
        <v>61.888347000000003</v>
      </c>
      <c r="K115" s="60">
        <f>VLOOKUP(LEFT($K$3,2)&amp;(LEFT($A115,11)),'CS8000-P14_Overview'!$B$56:$X$820,I$2,FALSE)</f>
        <v>72.809820000000002</v>
      </c>
      <c r="L115" s="61">
        <f>VLOOKUP(LEFT(L$3,2)&amp;(LEFT($A115,11)),'CS8000-P14_Overview'!$B$56:$X$820,$L$2,FALSE)</f>
        <v>46.421799999999998</v>
      </c>
      <c r="M115" s="61">
        <f>N115*(1-'CS8000-P14_Overview'!$B$3)</f>
        <v>71.025353999999993</v>
      </c>
      <c r="N115" s="61">
        <f>VLOOKUP(LEFT($N$3,2)&amp;(LEFT($A115,11)),'CS8000-P14_Overview'!$B$56:$X$820,L$2,FALSE)</f>
        <v>83.559239999999988</v>
      </c>
      <c r="O115" s="62">
        <f>VLOOKUP(LEFT(O$3,2)&amp;(LEFT($A115,11)),'CS8000-P14_Overview'!$B$56:$X$820,$O$2,FALSE)</f>
        <v>47.865499999999997</v>
      </c>
      <c r="P115" s="62">
        <f>Q115*(1-'CS8000-P14_Overview'!$B$3)</f>
        <v>77.302782499999992</v>
      </c>
      <c r="Q115" s="62">
        <f>VLOOKUP(LEFT($Q$3,2)&amp;(LEFT($A115,11)),'CS8000-P14_Overview'!$B$56:$X$820,O$2,FALSE)</f>
        <v>90.944449999999989</v>
      </c>
      <c r="R115" s="63">
        <f>VLOOKUP(LEFT(R$3,2)&amp;(LEFT($A115,11)),'CS8000-P14_Overview'!$B$56:$X$820,$R$2,FALSE)</f>
        <v>47.865499999999997</v>
      </c>
      <c r="S115" s="63">
        <f>T115*(1-'CS8000-P14_Overview'!$B$3)</f>
        <v>77.302782499999992</v>
      </c>
      <c r="T115" s="63">
        <f>VLOOKUP(LEFT($T$3,2)&amp;(LEFT($A115,11)),'CS8000-P14_Overview'!$B$56:$X$820,R$2,FALSE)</f>
        <v>90.944449999999989</v>
      </c>
      <c r="U115" s="59">
        <f>VLOOKUP(LEFT(U$3,2)&amp;(LEFT($A115,11)),'CS8000-P14_Overview'!$B$56:$X$820,$U$2,FALSE)</f>
        <v>54.362000000000002</v>
      </c>
      <c r="V115" s="59">
        <f>W115*(1-'CS8000-P14_Overview'!$B$3)</f>
        <v>92.415400000000005</v>
      </c>
      <c r="W115" s="44">
        <f>VLOOKUP(LEFT($W$3,2)&amp;(LEFT($A115,11)),'CS8000-P14_Overview'!$B$56:$X$820,U$2,FALSE)</f>
        <v>108.724</v>
      </c>
      <c r="X115" s="33" t="s">
        <v>857</v>
      </c>
      <c r="Y115" s="57">
        <f>VLOOKUP(LEFT(Y$3,2)&amp;(LEFT($A115,11)),'CS8000-P14_Overview'!$B$56:$X$820,$Y$2,FALSE)</f>
        <v>48.921999999999997</v>
      </c>
      <c r="Z115" s="58">
        <f>AA115*(1-'CS8000-P14_Overview'!$B$3)</f>
        <v>70.692289999999986</v>
      </c>
      <c r="AA115" s="58">
        <f>VLOOKUP(LEFT($AA$3,2)&amp;(LEFT($A115,11)),'CS8000-P14_Overview'!$B$56:$X$820,Y$2,FALSE)</f>
        <v>83.167399999999986</v>
      </c>
      <c r="AB115" s="59">
        <f>VLOOKUP(LEFT(AB$3,2)&amp;(LEFT($A115,11)),'CS8000-P14_Overview'!$B$56:$X$820,$AB$2,FALSE)</f>
        <v>48.921999999999997</v>
      </c>
      <c r="AC115" s="59">
        <f>AD115*(1-'CS8000-P14_Overview'!$B$3)</f>
        <v>70.692289999999986</v>
      </c>
      <c r="AD115" s="59">
        <f>VLOOKUP(LEFT($AD$3,2)&amp;(LEFT($A115,11)),'CS8000-P14_Overview'!$B$56:$X$820,AB$2,FALSE)</f>
        <v>83.167399999999986</v>
      </c>
      <c r="AE115" s="60">
        <f>VLOOKUP(LEFT(AE$3,2)&amp;(LEFT($A115,11)),'CS8000-P14_Overview'!$B$56:$X$820,$AE$2,FALSE)</f>
        <v>64.690399999999997</v>
      </c>
      <c r="AF115" s="60">
        <f>AG115*(1-'CS8000-P14_Overview'!$B$3)</f>
        <v>98.976311999999993</v>
      </c>
      <c r="AG115" s="60">
        <f>VLOOKUP(LEFT($AG$3,2)&amp;(LEFT($A115,11)),'CS8000-P14_Overview'!$B$56:$X$820,AE$2,FALSE)</f>
        <v>116.44271999999999</v>
      </c>
      <c r="AH115" s="61">
        <f>VLOOKUP(LEFT(AH$3,2)&amp;(LEFT($A115,11)),'CS8000-P14_Overview'!$B$56:$X$820,$AH$2,FALSE)</f>
        <v>70.662400000000005</v>
      </c>
      <c r="AI115" s="61">
        <f>AJ115*(1-'CS8000-P14_Overview'!$B$3)</f>
        <v>108.113472</v>
      </c>
      <c r="AJ115" s="61">
        <f>VLOOKUP(LEFT($AJ$3,2)&amp;(LEFT($A115,11)),'CS8000-P14_Overview'!$B$56:$X$820,AH$2,FALSE)</f>
        <v>127.19232000000001</v>
      </c>
      <c r="AK115" s="62">
        <f>VLOOKUP(LEFT(AK$3,2)&amp;(LEFT($A115,11)),'CS8000-P14_Overview'!$B$56:$X$820,$AK$2,FALSE)</f>
        <v>72.106099999999998</v>
      </c>
      <c r="AL115" s="62">
        <f>AM115*(1-'CS8000-P14_Overview'!$B$3)</f>
        <v>116.45135149999999</v>
      </c>
      <c r="AM115" s="62">
        <f>VLOOKUP(LEFT($AM$3,2)&amp;(LEFT($A115,11)),'CS8000-P14_Overview'!$B$56:$X$820,AK$2,FALSE)</f>
        <v>137.00158999999999</v>
      </c>
      <c r="AN115" s="63">
        <f>VLOOKUP(LEFT(AN$3,2)&amp;(LEFT($A115,11)),'CS8000-P14_Overview'!$B$56:$X$820,$AN$2,FALSE)</f>
        <v>72.106099999999998</v>
      </c>
      <c r="AO115" s="63">
        <f>AP115*(1-'CS8000-P14_Overview'!$B$3)</f>
        <v>116.45135149999999</v>
      </c>
      <c r="AP115" s="63">
        <f>VLOOKUP(LEFT($AP$3,2)&amp;(LEFT($A115,11)),'CS8000-P14_Overview'!$B$56:$X$820,AN$2,FALSE)</f>
        <v>137.00158999999999</v>
      </c>
      <c r="AQ115" s="59">
        <f>VLOOKUP(LEFT(AQ$3,2)&amp;(LEFT($A115,11)),'CS8000-P14_Overview'!$B$56:$X$820,$AQ$2,FALSE)</f>
        <v>78.602500000000006</v>
      </c>
      <c r="AR115" s="59">
        <f>AS115*(1-'CS8000-P14_Overview'!$B$3)</f>
        <v>133.62425000000002</v>
      </c>
      <c r="AS115" s="44">
        <f>VLOOKUP(LEFT($AS$3,2)&amp;(LEFT($A115,11)),'CS8000-P14_Overview'!$B$56:$X$820,AQ$2,FALSE)</f>
        <v>157.20500000000001</v>
      </c>
      <c r="AU115" s="203"/>
      <c r="AV115" s="211"/>
      <c r="AW115" s="211"/>
      <c r="AX115" s="212"/>
      <c r="AY115" s="212"/>
      <c r="AZ115" s="212"/>
      <c r="BA115" s="213"/>
      <c r="BB115" s="213"/>
      <c r="BC115" s="213"/>
      <c r="BD115" s="214"/>
      <c r="BE115" s="214"/>
      <c r="BF115" s="214"/>
      <c r="BG115" s="215"/>
      <c r="BH115" s="215"/>
      <c r="BI115" s="215"/>
      <c r="BJ115" s="216"/>
      <c r="BK115" s="216"/>
      <c r="BL115" s="216"/>
      <c r="BM115" s="212"/>
      <c r="BN115" s="212"/>
      <c r="BO115" s="202"/>
      <c r="BQ115" s="274">
        <f>VLOOKUP("HDD"&amp;$A115,'CS8000-P14_Overview'!$B:$X,3,FALSE)</f>
        <v>397.44</v>
      </c>
      <c r="BR115" s="275">
        <f>VLOOKUP("HDD"&amp;$A115,'CS8000-P14_Overview'!$B:$X,4,FALSE)</f>
        <v>476.928</v>
      </c>
      <c r="BS115" s="276">
        <f>VLOOKUP("HDD"&amp;$A115,'CS8000-P14_Overview'!$B:$X,6,FALSE)</f>
        <v>556.41600000000005</v>
      </c>
      <c r="BT115" s="282" t="str">
        <f>IF(ISNA(VLOOKUP($A115,Old_List_Price!$A$4:$BO$289,BT$2,FALSE)),"",VLOOKUP($A115,Old_List_Price!$A$4:$BO$289,BT$2,FALSE))</f>
        <v/>
      </c>
      <c r="BU115" s="282" t="str">
        <f>IF(ISNA(VLOOKUP($A115,Old_List_Price!$A$4:$BO$289,BU$2,FALSE)),"",VLOOKUP($A115,Old_List_Price!$A$4:$BO$289,BU$2,FALSE))</f>
        <v/>
      </c>
      <c r="BV115" s="282" t="str">
        <f>IF(ISNA(VLOOKUP($A115,Old_List_Price!$A$4:$BO$289,BV$2,FALSE)),"",VLOOKUP($A115,Old_List_Price!$A$4:$BO$289,BV$2,FALSE))</f>
        <v/>
      </c>
      <c r="BW115" s="283" t="str">
        <f t="shared" si="148"/>
        <v/>
      </c>
      <c r="BX115" s="283" t="str">
        <f t="shared" si="149"/>
        <v/>
      </c>
      <c r="BY115" s="285" t="str">
        <f>IF(ISNA(VLOOKUP($A115,Old_List_Price!$A$4:$BO$289,BY$2,FALSE)),"",VLOOKUP($A115,Old_List_Price!$A$4:$BO$289,BY$2,FALSE))</f>
        <v/>
      </c>
      <c r="BZ115" s="285" t="str">
        <f>IF(ISNA(VLOOKUP($A115,Old_List_Price!$A$4:$BO$289,BZ$2,FALSE)),"",VLOOKUP($A115,Old_List_Price!$A$4:$BO$289,BZ$2,FALSE))</f>
        <v/>
      </c>
      <c r="CA115" s="285" t="str">
        <f>IF(ISNA(VLOOKUP($A115,Old_List_Price!$A$4:$BO$289,CA$2,FALSE)),"",VLOOKUP($A115,Old_List_Price!$A$4:$BO$289,CA$2,FALSE))</f>
        <v/>
      </c>
      <c r="CB115" s="287" t="str">
        <f t="shared" si="128"/>
        <v/>
      </c>
      <c r="CC115" s="287" t="str">
        <f t="shared" si="129"/>
        <v/>
      </c>
      <c r="CD115" s="288" t="str">
        <f>IF(ISNA(VLOOKUP($A115,Old_List_Price!$A$4:$BO$289,CD$2,FALSE)),"",VLOOKUP($A115,Old_List_Price!$A$4:$BO$289,CD$2,FALSE))</f>
        <v/>
      </c>
      <c r="CE115" s="288" t="str">
        <f>IF(ISNA(VLOOKUP($A115,Old_List_Price!$A$4:$BO$289,CE$2,FALSE)),"",VLOOKUP($A115,Old_List_Price!$A$4:$BO$289,CE$2,FALSE))</f>
        <v/>
      </c>
      <c r="CF115" s="288" t="str">
        <f>IF(ISNA(VLOOKUP($A115,Old_List_Price!$A$4:$BO$289,CF$2,FALSE)),"",VLOOKUP($A115,Old_List_Price!$A$4:$BO$289,CF$2,FALSE))</f>
        <v/>
      </c>
      <c r="CG115" s="289" t="str">
        <f t="shared" si="118"/>
        <v/>
      </c>
      <c r="CH115" s="289" t="str">
        <f t="shared" si="119"/>
        <v/>
      </c>
      <c r="CI115" s="291" t="str">
        <f>IF(ISNA(VLOOKUP($A115,Old_List_Price!$A$4:$BO$289,CI$2,FALSE)),"",VLOOKUP($A115,Old_List_Price!$A$4:$BO$289,CI$2,FALSE))</f>
        <v/>
      </c>
      <c r="CJ115" s="291" t="str">
        <f>IF(ISNA(VLOOKUP($A115,Old_List_Price!$A$4:$BO$289,CJ$2,FALSE)),"",VLOOKUP($A115,Old_List_Price!$A$4:$BO$289,CJ$2,FALSE))</f>
        <v/>
      </c>
      <c r="CK115" s="291" t="str">
        <f>IF(ISNA(VLOOKUP($A115,Old_List_Price!$A$4:$BO$289,CK$2,FALSE)),"",VLOOKUP($A115,Old_List_Price!$A$4:$BO$289,CK$2,FALSE))</f>
        <v/>
      </c>
      <c r="CL115" s="292" t="str">
        <f t="shared" si="120"/>
        <v/>
      </c>
      <c r="CM115" s="292" t="str">
        <f t="shared" si="121"/>
        <v/>
      </c>
      <c r="CN115" s="294" t="str">
        <f>IF(ISNA(VLOOKUP($A115,Old_List_Price!$A$4:$BO$289,CN$2,FALSE)),"",VLOOKUP($A115,Old_List_Price!$A$4:$BO$289,CN$2,FALSE))</f>
        <v/>
      </c>
      <c r="CO115" s="294" t="str">
        <f>IF(ISNA(VLOOKUP($A115,Old_List_Price!$A$4:$BO$289,CO$2,FALSE)),"",VLOOKUP($A115,Old_List_Price!$A$4:$BO$289,CO$2,FALSE))</f>
        <v/>
      </c>
      <c r="CP115" s="294" t="str">
        <f>IF(ISNA(VLOOKUP($A115,Old_List_Price!$A$4:$BO$289,CP$2,FALSE)),"",VLOOKUP($A115,Old_List_Price!$A$4:$BO$289,CP$2,FALSE))</f>
        <v/>
      </c>
      <c r="CQ115" s="295" t="str">
        <f t="shared" si="122"/>
        <v/>
      </c>
      <c r="CR115" s="295" t="str">
        <f t="shared" si="123"/>
        <v/>
      </c>
      <c r="CS115" s="297" t="str">
        <f>IF(ISNA(VLOOKUP($A115,Old_List_Price!$A$4:$BO$289,CS$2,FALSE)),"",VLOOKUP($A115,Old_List_Price!$A$4:$BO$289,CS$2,FALSE))</f>
        <v/>
      </c>
      <c r="CT115" s="297" t="str">
        <f>IF(ISNA(VLOOKUP($A115,Old_List_Price!$A$4:$BO$289,CT$2,FALSE)),"",VLOOKUP($A115,Old_List_Price!$A$4:$BO$289,CT$2,FALSE))</f>
        <v/>
      </c>
      <c r="CU115" s="297" t="str">
        <f>IF(ISNA(VLOOKUP($A115,Old_List_Price!$A$4:$BO$289,CU$2,FALSE)),"",VLOOKUP($A115,Old_List_Price!$A$4:$BO$289,CU$2,FALSE))</f>
        <v/>
      </c>
      <c r="CV115" s="298" t="str">
        <f t="shared" si="124"/>
        <v/>
      </c>
      <c r="CW115" s="298" t="str">
        <f t="shared" si="125"/>
        <v/>
      </c>
      <c r="CX115" s="285" t="str">
        <f>IF(ISNA(VLOOKUP($A115,Old_List_Price!$A$4:$BO$289,CX$2,FALSE)),"",VLOOKUP($A115,Old_List_Price!$A$4:$BO$289,CX$2,FALSE))</f>
        <v/>
      </c>
      <c r="CY115" s="285" t="str">
        <f>IF(ISNA(VLOOKUP($A115,Old_List_Price!$A$4:$BO$289,CY$2,FALSE)),"",VLOOKUP($A115,Old_List_Price!$A$4:$BO$289,CY$2,FALSE))</f>
        <v/>
      </c>
      <c r="CZ115" s="285" t="str">
        <f>IF(ISNA(VLOOKUP($A115,Old_List_Price!$A$4:$BO$289,CZ$2,FALSE)),"",VLOOKUP($A115,Old_List_Price!$A$4:$BO$289,CZ$2,FALSE))</f>
        <v/>
      </c>
      <c r="DA115" s="287" t="str">
        <f t="shared" si="126"/>
        <v/>
      </c>
      <c r="DB115" s="333" t="str">
        <f t="shared" si="127"/>
        <v/>
      </c>
    </row>
    <row r="116" spans="1:106">
      <c r="A116" s="37" t="s">
        <v>400</v>
      </c>
      <c r="B116" s="37" t="s">
        <v>401</v>
      </c>
      <c r="C116" s="57">
        <f>VLOOKUP(LEFT(C$3,2)&amp;(LEFT($A116,11)),'CS8000-P14_Overview'!$B$56:$X$820,$C$2,FALSE)</f>
        <v>24.6815</v>
      </c>
      <c r="D116" s="58">
        <f>E116*(1-'CS8000-P14_Overview'!$B$3)</f>
        <v>35.664767500000004</v>
      </c>
      <c r="E116" s="58">
        <f>VLOOKUP(LEFT($E$3,2)&amp;(LEFT($A116,11)),'CS8000-P14_Overview'!$B$56:$X$820,C$2,FALSE)</f>
        <v>41.958550000000002</v>
      </c>
      <c r="F116" s="59">
        <f>VLOOKUP(LEFT(F$3,2)&amp;(LEFT($A116,11)),'CS8000-P14_Overview'!$B$56:$X$820,$F$2,FALSE)</f>
        <v>24.6815</v>
      </c>
      <c r="G116" s="59">
        <f>H116*(1-'CS8000-P14_Overview'!$B$3)</f>
        <v>35.664767500000004</v>
      </c>
      <c r="H116" s="59">
        <f>VLOOKUP(LEFT($H$3,2)&amp;(LEFT($A116,11)),'CS8000-P14_Overview'!$B$56:$X$820,F$2,FALSE)</f>
        <v>41.958550000000002</v>
      </c>
      <c r="I116" s="60">
        <f>VLOOKUP(LEFT(I$3,2)&amp;(LEFT($A116,11)),'CS8000-P14_Overview'!$B$56:$X$820,$I$2,FALSE)</f>
        <v>40.4499</v>
      </c>
      <c r="J116" s="60">
        <f>K116*(1-'CS8000-P14_Overview'!$B$3)</f>
        <v>61.888347000000003</v>
      </c>
      <c r="K116" s="60">
        <f>VLOOKUP(LEFT($K$3,2)&amp;(LEFT($A116,11)),'CS8000-P14_Overview'!$B$56:$X$820,I$2,FALSE)</f>
        <v>72.809820000000002</v>
      </c>
      <c r="L116" s="61">
        <f>VLOOKUP(LEFT(L$3,2)&amp;(LEFT($A116,11)),'CS8000-P14_Overview'!$B$56:$X$820,$L$2,FALSE)</f>
        <v>46.421799999999998</v>
      </c>
      <c r="M116" s="61">
        <f>N116*(1-'CS8000-P14_Overview'!$B$3)</f>
        <v>71.025353999999993</v>
      </c>
      <c r="N116" s="61">
        <f>VLOOKUP(LEFT($N$3,2)&amp;(LEFT($A116,11)),'CS8000-P14_Overview'!$B$56:$X$820,L$2,FALSE)</f>
        <v>83.559239999999988</v>
      </c>
      <c r="O116" s="62">
        <f>VLOOKUP(LEFT(O$3,2)&amp;(LEFT($A116,11)),'CS8000-P14_Overview'!$B$56:$X$820,$O$2,FALSE)</f>
        <v>47.865499999999997</v>
      </c>
      <c r="P116" s="62">
        <f>Q116*(1-'CS8000-P14_Overview'!$B$3)</f>
        <v>77.302782499999992</v>
      </c>
      <c r="Q116" s="62">
        <f>VLOOKUP(LEFT($Q$3,2)&amp;(LEFT($A116,11)),'CS8000-P14_Overview'!$B$56:$X$820,O$2,FALSE)</f>
        <v>90.944449999999989</v>
      </c>
      <c r="R116" s="63">
        <f>VLOOKUP(LEFT(R$3,2)&amp;(LEFT($A116,11)),'CS8000-P14_Overview'!$B$56:$X$820,$R$2,FALSE)</f>
        <v>47.865499999999997</v>
      </c>
      <c r="S116" s="63">
        <f>T116*(1-'CS8000-P14_Overview'!$B$3)</f>
        <v>77.302782499999992</v>
      </c>
      <c r="T116" s="63">
        <f>VLOOKUP(LEFT($T$3,2)&amp;(LEFT($A116,11)),'CS8000-P14_Overview'!$B$56:$X$820,R$2,FALSE)</f>
        <v>90.944449999999989</v>
      </c>
      <c r="U116" s="59">
        <f>VLOOKUP(LEFT(U$3,2)&amp;(LEFT($A116,11)),'CS8000-P14_Overview'!$B$56:$X$820,$U$2,FALSE)</f>
        <v>54.362000000000002</v>
      </c>
      <c r="V116" s="59">
        <f>W116*(1-'CS8000-P14_Overview'!$B$3)</f>
        <v>92.415400000000005</v>
      </c>
      <c r="W116" s="44">
        <f>VLOOKUP(LEFT($W$3,2)&amp;(LEFT($A116,11)),'CS8000-P14_Overview'!$B$56:$X$820,U$2,FALSE)</f>
        <v>108.724</v>
      </c>
      <c r="X116" s="33" t="s">
        <v>857</v>
      </c>
      <c r="Y116" s="57">
        <f>VLOOKUP(LEFT(Y$3,2)&amp;(LEFT($A116,11)),'CS8000-P14_Overview'!$B$56:$X$820,$Y$2,FALSE)</f>
        <v>48.921999999999997</v>
      </c>
      <c r="Z116" s="58">
        <f>AA116*(1-'CS8000-P14_Overview'!$B$3)</f>
        <v>70.692289999999986</v>
      </c>
      <c r="AA116" s="58">
        <f>VLOOKUP(LEFT($AA$3,2)&amp;(LEFT($A116,11)),'CS8000-P14_Overview'!$B$56:$X$820,Y$2,FALSE)</f>
        <v>83.167399999999986</v>
      </c>
      <c r="AB116" s="59">
        <f>VLOOKUP(LEFT(AB$3,2)&amp;(LEFT($A116,11)),'CS8000-P14_Overview'!$B$56:$X$820,$AB$2,FALSE)</f>
        <v>48.921999999999997</v>
      </c>
      <c r="AC116" s="59">
        <f>AD116*(1-'CS8000-P14_Overview'!$B$3)</f>
        <v>70.692289999999986</v>
      </c>
      <c r="AD116" s="59">
        <f>VLOOKUP(LEFT($AD$3,2)&amp;(LEFT($A116,11)),'CS8000-P14_Overview'!$B$56:$X$820,AB$2,FALSE)</f>
        <v>83.167399999999986</v>
      </c>
      <c r="AE116" s="60">
        <f>VLOOKUP(LEFT(AE$3,2)&amp;(LEFT($A116,11)),'CS8000-P14_Overview'!$B$56:$X$820,$AE$2,FALSE)</f>
        <v>64.690399999999997</v>
      </c>
      <c r="AF116" s="60">
        <f>AG116*(1-'CS8000-P14_Overview'!$B$3)</f>
        <v>98.976311999999993</v>
      </c>
      <c r="AG116" s="60">
        <f>VLOOKUP(LEFT($AG$3,2)&amp;(LEFT($A116,11)),'CS8000-P14_Overview'!$B$56:$X$820,AE$2,FALSE)</f>
        <v>116.44271999999999</v>
      </c>
      <c r="AH116" s="61">
        <f>VLOOKUP(LEFT(AH$3,2)&amp;(LEFT($A116,11)),'CS8000-P14_Overview'!$B$56:$X$820,$AH$2,FALSE)</f>
        <v>70.662400000000005</v>
      </c>
      <c r="AI116" s="61">
        <f>AJ116*(1-'CS8000-P14_Overview'!$B$3)</f>
        <v>108.113472</v>
      </c>
      <c r="AJ116" s="61">
        <f>VLOOKUP(LEFT($AJ$3,2)&amp;(LEFT($A116,11)),'CS8000-P14_Overview'!$B$56:$X$820,AH$2,FALSE)</f>
        <v>127.19232000000001</v>
      </c>
      <c r="AK116" s="62">
        <f>VLOOKUP(LEFT(AK$3,2)&amp;(LEFT($A116,11)),'CS8000-P14_Overview'!$B$56:$X$820,$AK$2,FALSE)</f>
        <v>72.106099999999998</v>
      </c>
      <c r="AL116" s="62">
        <f>AM116*(1-'CS8000-P14_Overview'!$B$3)</f>
        <v>116.45135149999999</v>
      </c>
      <c r="AM116" s="62">
        <f>VLOOKUP(LEFT($AM$3,2)&amp;(LEFT($A116,11)),'CS8000-P14_Overview'!$B$56:$X$820,AK$2,FALSE)</f>
        <v>137.00158999999999</v>
      </c>
      <c r="AN116" s="63">
        <f>VLOOKUP(LEFT(AN$3,2)&amp;(LEFT($A116,11)),'CS8000-P14_Overview'!$B$56:$X$820,$AN$2,FALSE)</f>
        <v>72.106099999999998</v>
      </c>
      <c r="AO116" s="63">
        <f>AP116*(1-'CS8000-P14_Overview'!$B$3)</f>
        <v>116.45135149999999</v>
      </c>
      <c r="AP116" s="63">
        <f>VLOOKUP(LEFT($AP$3,2)&amp;(LEFT($A116,11)),'CS8000-P14_Overview'!$B$56:$X$820,AN$2,FALSE)</f>
        <v>137.00158999999999</v>
      </c>
      <c r="AQ116" s="59">
        <f>VLOOKUP(LEFT(AQ$3,2)&amp;(LEFT($A116,11)),'CS8000-P14_Overview'!$B$56:$X$820,$AQ$2,FALSE)</f>
        <v>78.602500000000006</v>
      </c>
      <c r="AR116" s="59">
        <f>AS116*(1-'CS8000-P14_Overview'!$B$3)</f>
        <v>133.62425000000002</v>
      </c>
      <c r="AS116" s="44">
        <f>VLOOKUP(LEFT($AS$3,2)&amp;(LEFT($A116,11)),'CS8000-P14_Overview'!$B$56:$X$820,AQ$2,FALSE)</f>
        <v>157.20500000000001</v>
      </c>
      <c r="AU116" s="203">
        <f t="shared" si="130"/>
        <v>1179.42</v>
      </c>
      <c r="AV116" s="211">
        <f t="shared" si="131"/>
        <v>1704.2619</v>
      </c>
      <c r="AW116" s="211">
        <f t="shared" si="132"/>
        <v>2005.0139999999999</v>
      </c>
      <c r="AX116" s="212">
        <f t="shared" si="132"/>
        <v>1179.42</v>
      </c>
      <c r="AY116" s="212">
        <f t="shared" si="132"/>
        <v>1704.2619</v>
      </c>
      <c r="AZ116" s="212">
        <f t="shared" si="132"/>
        <v>2005.0139999999999</v>
      </c>
      <c r="BA116" s="213">
        <f t="shared" si="133"/>
        <v>1747.0823999999998</v>
      </c>
      <c r="BB116" s="213">
        <f t="shared" si="134"/>
        <v>2673.0360719999999</v>
      </c>
      <c r="BC116" s="213">
        <f t="shared" si="135"/>
        <v>3144.7483199999997</v>
      </c>
      <c r="BD116" s="214">
        <f t="shared" si="136"/>
        <v>1962.0720000000001</v>
      </c>
      <c r="BE116" s="214">
        <f t="shared" si="137"/>
        <v>3001.9701599999999</v>
      </c>
      <c r="BF116" s="214">
        <f t="shared" si="138"/>
        <v>3531.7295999999997</v>
      </c>
      <c r="BG116" s="215">
        <f t="shared" si="139"/>
        <v>2014.0452</v>
      </c>
      <c r="BH116" s="215">
        <f t="shared" si="140"/>
        <v>3252.6829979999998</v>
      </c>
      <c r="BI116" s="215">
        <f t="shared" si="141"/>
        <v>3826.68588</v>
      </c>
      <c r="BJ116" s="216">
        <f t="shared" si="142"/>
        <v>2014.0452</v>
      </c>
      <c r="BK116" s="216">
        <f t="shared" si="143"/>
        <v>3252.6829979999998</v>
      </c>
      <c r="BL116" s="216">
        <f t="shared" si="144"/>
        <v>3826.68588</v>
      </c>
      <c r="BM116" s="212">
        <f t="shared" si="145"/>
        <v>2247.9180000000001</v>
      </c>
      <c r="BN116" s="212">
        <f t="shared" si="146"/>
        <v>3821.4606000000003</v>
      </c>
      <c r="BO116" s="202">
        <f t="shared" si="147"/>
        <v>4495.8360000000002</v>
      </c>
      <c r="BQ116" s="274">
        <f>VLOOKUP("HDD"&amp;$A116,'CS8000-P14_Overview'!$B:$X,3,FALSE)</f>
        <v>397.44</v>
      </c>
      <c r="BR116" s="275">
        <f>VLOOKUP("HDD"&amp;$A116,'CS8000-P14_Overview'!$B:$X,4,FALSE)</f>
        <v>476.928</v>
      </c>
      <c r="BS116" s="276">
        <f>VLOOKUP("HDD"&amp;$A116,'CS8000-P14_Overview'!$B:$X,6,FALSE)</f>
        <v>556.41600000000005</v>
      </c>
      <c r="BT116" s="282" t="str">
        <f>IF(ISNA(VLOOKUP($A116,Old_List_Price!$A$4:$BO$289,BT$2,FALSE)),"",VLOOKUP($A116,Old_List_Price!$A$4:$BO$289,BT$2,FALSE))</f>
        <v/>
      </c>
      <c r="BU116" s="282" t="str">
        <f>IF(ISNA(VLOOKUP($A116,Old_List_Price!$A$4:$BO$289,BU$2,FALSE)),"",VLOOKUP($A116,Old_List_Price!$A$4:$BO$289,BU$2,FALSE))</f>
        <v/>
      </c>
      <c r="BV116" s="282" t="str">
        <f>IF(ISNA(VLOOKUP($A116,Old_List_Price!$A$4:$BO$289,BV$2,FALSE)),"",VLOOKUP($A116,Old_List_Price!$A$4:$BO$289,BV$2,FALSE))</f>
        <v/>
      </c>
      <c r="BW116" s="283" t="str">
        <f t="shared" si="148"/>
        <v/>
      </c>
      <c r="BX116" s="283" t="str">
        <f t="shared" si="149"/>
        <v/>
      </c>
      <c r="BY116" s="285" t="str">
        <f>IF(ISNA(VLOOKUP($A116,Old_List_Price!$A$4:$BO$289,BY$2,FALSE)),"",VLOOKUP($A116,Old_List_Price!$A$4:$BO$289,BY$2,FALSE))</f>
        <v/>
      </c>
      <c r="BZ116" s="285" t="str">
        <f>IF(ISNA(VLOOKUP($A116,Old_List_Price!$A$4:$BO$289,BZ$2,FALSE)),"",VLOOKUP($A116,Old_List_Price!$A$4:$BO$289,BZ$2,FALSE))</f>
        <v/>
      </c>
      <c r="CA116" s="285" t="str">
        <f>IF(ISNA(VLOOKUP($A116,Old_List_Price!$A$4:$BO$289,CA$2,FALSE)),"",VLOOKUP($A116,Old_List_Price!$A$4:$BO$289,CA$2,FALSE))</f>
        <v/>
      </c>
      <c r="CB116" s="287" t="str">
        <f t="shared" si="128"/>
        <v/>
      </c>
      <c r="CC116" s="287" t="str">
        <f t="shared" si="129"/>
        <v/>
      </c>
      <c r="CD116" s="288" t="str">
        <f>IF(ISNA(VLOOKUP($A116,Old_List_Price!$A$4:$BO$289,CD$2,FALSE)),"",VLOOKUP($A116,Old_List_Price!$A$4:$BO$289,CD$2,FALSE))</f>
        <v/>
      </c>
      <c r="CE116" s="288" t="str">
        <f>IF(ISNA(VLOOKUP($A116,Old_List_Price!$A$4:$BO$289,CE$2,FALSE)),"",VLOOKUP($A116,Old_List_Price!$A$4:$BO$289,CE$2,FALSE))</f>
        <v/>
      </c>
      <c r="CF116" s="288" t="str">
        <f>IF(ISNA(VLOOKUP($A116,Old_List_Price!$A$4:$BO$289,CF$2,FALSE)),"",VLOOKUP($A116,Old_List_Price!$A$4:$BO$289,CF$2,FALSE))</f>
        <v/>
      </c>
      <c r="CG116" s="289" t="str">
        <f t="shared" si="118"/>
        <v/>
      </c>
      <c r="CH116" s="289" t="str">
        <f t="shared" si="119"/>
        <v/>
      </c>
      <c r="CI116" s="291" t="str">
        <f>IF(ISNA(VLOOKUP($A116,Old_List_Price!$A$4:$BO$289,CI$2,FALSE)),"",VLOOKUP($A116,Old_List_Price!$A$4:$BO$289,CI$2,FALSE))</f>
        <v/>
      </c>
      <c r="CJ116" s="291" t="str">
        <f>IF(ISNA(VLOOKUP($A116,Old_List_Price!$A$4:$BO$289,CJ$2,FALSE)),"",VLOOKUP($A116,Old_List_Price!$A$4:$BO$289,CJ$2,FALSE))</f>
        <v/>
      </c>
      <c r="CK116" s="291" t="str">
        <f>IF(ISNA(VLOOKUP($A116,Old_List_Price!$A$4:$BO$289,CK$2,FALSE)),"",VLOOKUP($A116,Old_List_Price!$A$4:$BO$289,CK$2,FALSE))</f>
        <v/>
      </c>
      <c r="CL116" s="292" t="str">
        <f t="shared" si="120"/>
        <v/>
      </c>
      <c r="CM116" s="292" t="str">
        <f t="shared" si="121"/>
        <v/>
      </c>
      <c r="CN116" s="294" t="str">
        <f>IF(ISNA(VLOOKUP($A116,Old_List_Price!$A$4:$BO$289,CN$2,FALSE)),"",VLOOKUP($A116,Old_List_Price!$A$4:$BO$289,CN$2,FALSE))</f>
        <v/>
      </c>
      <c r="CO116" s="294" t="str">
        <f>IF(ISNA(VLOOKUP($A116,Old_List_Price!$A$4:$BO$289,CO$2,FALSE)),"",VLOOKUP($A116,Old_List_Price!$A$4:$BO$289,CO$2,FALSE))</f>
        <v/>
      </c>
      <c r="CP116" s="294" t="str">
        <f>IF(ISNA(VLOOKUP($A116,Old_List_Price!$A$4:$BO$289,CP$2,FALSE)),"",VLOOKUP($A116,Old_List_Price!$A$4:$BO$289,CP$2,FALSE))</f>
        <v/>
      </c>
      <c r="CQ116" s="295" t="str">
        <f t="shared" si="122"/>
        <v/>
      </c>
      <c r="CR116" s="295" t="str">
        <f t="shared" si="123"/>
        <v/>
      </c>
      <c r="CS116" s="297" t="str">
        <f>IF(ISNA(VLOOKUP($A116,Old_List_Price!$A$4:$BO$289,CS$2,FALSE)),"",VLOOKUP($A116,Old_List_Price!$A$4:$BO$289,CS$2,FALSE))</f>
        <v/>
      </c>
      <c r="CT116" s="297" t="str">
        <f>IF(ISNA(VLOOKUP($A116,Old_List_Price!$A$4:$BO$289,CT$2,FALSE)),"",VLOOKUP($A116,Old_List_Price!$A$4:$BO$289,CT$2,FALSE))</f>
        <v/>
      </c>
      <c r="CU116" s="297" t="str">
        <f>IF(ISNA(VLOOKUP($A116,Old_List_Price!$A$4:$BO$289,CU$2,FALSE)),"",VLOOKUP($A116,Old_List_Price!$A$4:$BO$289,CU$2,FALSE))</f>
        <v/>
      </c>
      <c r="CV116" s="298" t="str">
        <f t="shared" si="124"/>
        <v/>
      </c>
      <c r="CW116" s="298" t="str">
        <f t="shared" si="125"/>
        <v/>
      </c>
      <c r="CX116" s="285" t="str">
        <f>IF(ISNA(VLOOKUP($A116,Old_List_Price!$A$4:$BO$289,CX$2,FALSE)),"",VLOOKUP($A116,Old_List_Price!$A$4:$BO$289,CX$2,FALSE))</f>
        <v/>
      </c>
      <c r="CY116" s="285" t="str">
        <f>IF(ISNA(VLOOKUP($A116,Old_List_Price!$A$4:$BO$289,CY$2,FALSE)),"",VLOOKUP($A116,Old_List_Price!$A$4:$BO$289,CY$2,FALSE))</f>
        <v/>
      </c>
      <c r="CZ116" s="285" t="str">
        <f>IF(ISNA(VLOOKUP($A116,Old_List_Price!$A$4:$BO$289,CZ$2,FALSE)),"",VLOOKUP($A116,Old_List_Price!$A$4:$BO$289,CZ$2,FALSE))</f>
        <v/>
      </c>
      <c r="DA116" s="287" t="str">
        <f t="shared" si="126"/>
        <v/>
      </c>
      <c r="DB116" s="333" t="str">
        <f t="shared" si="127"/>
        <v/>
      </c>
    </row>
    <row r="117" spans="1:106">
      <c r="A117" s="37" t="s">
        <v>402</v>
      </c>
      <c r="B117" s="37" t="s">
        <v>403</v>
      </c>
      <c r="C117" s="57">
        <f>VLOOKUP(LEFT(C$3,2)&amp;(LEFT($A117,11)),'CS8000-P14_Overview'!$B$56:$X$820,$C$2,FALSE)</f>
        <v>24.6815</v>
      </c>
      <c r="D117" s="58">
        <f>E117*(1-'CS8000-P14_Overview'!$B$3)</f>
        <v>35.664767500000004</v>
      </c>
      <c r="E117" s="58">
        <f>VLOOKUP(LEFT($E$3,2)&amp;(LEFT($A117,11)),'CS8000-P14_Overview'!$B$56:$X$820,C$2,FALSE)</f>
        <v>41.958550000000002</v>
      </c>
      <c r="F117" s="59">
        <f>VLOOKUP(LEFT(F$3,2)&amp;(LEFT($A117,11)),'CS8000-P14_Overview'!$B$56:$X$820,$F$2,FALSE)</f>
        <v>24.6815</v>
      </c>
      <c r="G117" s="59">
        <f>H117*(1-'CS8000-P14_Overview'!$B$3)</f>
        <v>35.664767500000004</v>
      </c>
      <c r="H117" s="59">
        <f>VLOOKUP(LEFT($H$3,2)&amp;(LEFT($A117,11)),'CS8000-P14_Overview'!$B$56:$X$820,F$2,FALSE)</f>
        <v>41.958550000000002</v>
      </c>
      <c r="I117" s="60">
        <f>VLOOKUP(LEFT(I$3,2)&amp;(LEFT($A117,11)),'CS8000-P14_Overview'!$B$56:$X$820,$I$2,FALSE)</f>
        <v>40.4499</v>
      </c>
      <c r="J117" s="60">
        <f>K117*(1-'CS8000-P14_Overview'!$B$3)</f>
        <v>61.888347000000003</v>
      </c>
      <c r="K117" s="60">
        <f>VLOOKUP(LEFT($K$3,2)&amp;(LEFT($A117,11)),'CS8000-P14_Overview'!$B$56:$X$820,I$2,FALSE)</f>
        <v>72.809820000000002</v>
      </c>
      <c r="L117" s="61">
        <f>VLOOKUP(LEFT(L$3,2)&amp;(LEFT($A117,11)),'CS8000-P14_Overview'!$B$56:$X$820,$L$2,FALSE)</f>
        <v>46.421799999999998</v>
      </c>
      <c r="M117" s="61">
        <f>N117*(1-'CS8000-P14_Overview'!$B$3)</f>
        <v>71.025353999999993</v>
      </c>
      <c r="N117" s="61">
        <f>VLOOKUP(LEFT($N$3,2)&amp;(LEFT($A117,11)),'CS8000-P14_Overview'!$B$56:$X$820,L$2,FALSE)</f>
        <v>83.559239999999988</v>
      </c>
      <c r="O117" s="62">
        <f>VLOOKUP(LEFT(O$3,2)&amp;(LEFT($A117,11)),'CS8000-P14_Overview'!$B$56:$X$820,$O$2,FALSE)</f>
        <v>47.865499999999997</v>
      </c>
      <c r="P117" s="62">
        <f>Q117*(1-'CS8000-P14_Overview'!$B$3)</f>
        <v>77.302782499999992</v>
      </c>
      <c r="Q117" s="62">
        <f>VLOOKUP(LEFT($Q$3,2)&amp;(LEFT($A117,11)),'CS8000-P14_Overview'!$B$56:$X$820,O$2,FALSE)</f>
        <v>90.944449999999989</v>
      </c>
      <c r="R117" s="63">
        <f>VLOOKUP(LEFT(R$3,2)&amp;(LEFT($A117,11)),'CS8000-P14_Overview'!$B$56:$X$820,$R$2,FALSE)</f>
        <v>47.865499999999997</v>
      </c>
      <c r="S117" s="63">
        <f>T117*(1-'CS8000-P14_Overview'!$B$3)</f>
        <v>77.302782499999992</v>
      </c>
      <c r="T117" s="63">
        <f>VLOOKUP(LEFT($T$3,2)&amp;(LEFT($A117,11)),'CS8000-P14_Overview'!$B$56:$X$820,R$2,FALSE)</f>
        <v>90.944449999999989</v>
      </c>
      <c r="U117" s="59">
        <f>VLOOKUP(LEFT(U$3,2)&amp;(LEFT($A117,11)),'CS8000-P14_Overview'!$B$56:$X$820,$U$2,FALSE)</f>
        <v>54.362000000000002</v>
      </c>
      <c r="V117" s="59">
        <f>W117*(1-'CS8000-P14_Overview'!$B$3)</f>
        <v>92.415400000000005</v>
      </c>
      <c r="W117" s="44">
        <f>VLOOKUP(LEFT($W$3,2)&amp;(LEFT($A117,11)),'CS8000-P14_Overview'!$B$56:$X$820,U$2,FALSE)</f>
        <v>108.724</v>
      </c>
      <c r="X117" s="33" t="s">
        <v>857</v>
      </c>
      <c r="Y117" s="57">
        <f>VLOOKUP(LEFT(Y$3,2)&amp;(LEFT($A117,11)),'CS8000-P14_Overview'!$B$56:$X$820,$Y$2,FALSE)</f>
        <v>48.921999999999997</v>
      </c>
      <c r="Z117" s="58">
        <f>AA117*(1-'CS8000-P14_Overview'!$B$3)</f>
        <v>70.692289999999986</v>
      </c>
      <c r="AA117" s="58">
        <f>VLOOKUP(LEFT($AA$3,2)&amp;(LEFT($A117,11)),'CS8000-P14_Overview'!$B$56:$X$820,Y$2,FALSE)</f>
        <v>83.167399999999986</v>
      </c>
      <c r="AB117" s="59">
        <f>VLOOKUP(LEFT(AB$3,2)&amp;(LEFT($A117,11)),'CS8000-P14_Overview'!$B$56:$X$820,$AB$2,FALSE)</f>
        <v>48.921999999999997</v>
      </c>
      <c r="AC117" s="59">
        <f>AD117*(1-'CS8000-P14_Overview'!$B$3)</f>
        <v>70.692289999999986</v>
      </c>
      <c r="AD117" s="59">
        <f>VLOOKUP(LEFT($AD$3,2)&amp;(LEFT($A117,11)),'CS8000-P14_Overview'!$B$56:$X$820,AB$2,FALSE)</f>
        <v>83.167399999999986</v>
      </c>
      <c r="AE117" s="60">
        <f>VLOOKUP(LEFT(AE$3,2)&amp;(LEFT($A117,11)),'CS8000-P14_Overview'!$B$56:$X$820,$AE$2,FALSE)</f>
        <v>64.690399999999997</v>
      </c>
      <c r="AF117" s="60">
        <f>AG117*(1-'CS8000-P14_Overview'!$B$3)</f>
        <v>98.976311999999993</v>
      </c>
      <c r="AG117" s="60">
        <f>VLOOKUP(LEFT($AG$3,2)&amp;(LEFT($A117,11)),'CS8000-P14_Overview'!$B$56:$X$820,AE$2,FALSE)</f>
        <v>116.44271999999999</v>
      </c>
      <c r="AH117" s="61">
        <f>VLOOKUP(LEFT(AH$3,2)&amp;(LEFT($A117,11)),'CS8000-P14_Overview'!$B$56:$X$820,$AH$2,FALSE)</f>
        <v>70.662400000000005</v>
      </c>
      <c r="AI117" s="61">
        <f>AJ117*(1-'CS8000-P14_Overview'!$B$3)</f>
        <v>108.113472</v>
      </c>
      <c r="AJ117" s="61">
        <f>VLOOKUP(LEFT($AJ$3,2)&amp;(LEFT($A117,11)),'CS8000-P14_Overview'!$B$56:$X$820,AH$2,FALSE)</f>
        <v>127.19232000000001</v>
      </c>
      <c r="AK117" s="62">
        <f>VLOOKUP(LEFT(AK$3,2)&amp;(LEFT($A117,11)),'CS8000-P14_Overview'!$B$56:$X$820,$AK$2,FALSE)</f>
        <v>72.106099999999998</v>
      </c>
      <c r="AL117" s="62">
        <f>AM117*(1-'CS8000-P14_Overview'!$B$3)</f>
        <v>116.45135149999999</v>
      </c>
      <c r="AM117" s="62">
        <f>VLOOKUP(LEFT($AM$3,2)&amp;(LEFT($A117,11)),'CS8000-P14_Overview'!$B$56:$X$820,AK$2,FALSE)</f>
        <v>137.00158999999999</v>
      </c>
      <c r="AN117" s="63">
        <f>VLOOKUP(LEFT(AN$3,2)&amp;(LEFT($A117,11)),'CS8000-P14_Overview'!$B$56:$X$820,$AN$2,FALSE)</f>
        <v>72.106099999999998</v>
      </c>
      <c r="AO117" s="63">
        <f>AP117*(1-'CS8000-P14_Overview'!$B$3)</f>
        <v>116.45135149999999</v>
      </c>
      <c r="AP117" s="63">
        <f>VLOOKUP(LEFT($AP$3,2)&amp;(LEFT($A117,11)),'CS8000-P14_Overview'!$B$56:$X$820,AN$2,FALSE)</f>
        <v>137.00158999999999</v>
      </c>
      <c r="AQ117" s="59">
        <f>VLOOKUP(LEFT(AQ$3,2)&amp;(LEFT($A117,11)),'CS8000-P14_Overview'!$B$56:$X$820,$AQ$2,FALSE)</f>
        <v>78.602500000000006</v>
      </c>
      <c r="AR117" s="59">
        <f>AS117*(1-'CS8000-P14_Overview'!$B$3)</f>
        <v>133.62425000000002</v>
      </c>
      <c r="AS117" s="44">
        <f>VLOOKUP(LEFT($AS$3,2)&amp;(LEFT($A117,11)),'CS8000-P14_Overview'!$B$56:$X$820,AQ$2,FALSE)</f>
        <v>157.20500000000001</v>
      </c>
      <c r="AU117" s="203">
        <f t="shared" si="130"/>
        <v>1179.42</v>
      </c>
      <c r="AV117" s="211">
        <f t="shared" si="131"/>
        <v>1704.2619</v>
      </c>
      <c r="AW117" s="211">
        <f t="shared" si="132"/>
        <v>2005.0139999999999</v>
      </c>
      <c r="AX117" s="212">
        <f t="shared" si="132"/>
        <v>1179.42</v>
      </c>
      <c r="AY117" s="212">
        <f t="shared" si="132"/>
        <v>1704.2619</v>
      </c>
      <c r="AZ117" s="212">
        <f t="shared" si="132"/>
        <v>2005.0139999999999</v>
      </c>
      <c r="BA117" s="213">
        <f t="shared" si="133"/>
        <v>1747.0823999999998</v>
      </c>
      <c r="BB117" s="213">
        <f t="shared" si="134"/>
        <v>2673.0360719999999</v>
      </c>
      <c r="BC117" s="213">
        <f t="shared" si="135"/>
        <v>3144.7483199999997</v>
      </c>
      <c r="BD117" s="214">
        <f t="shared" si="136"/>
        <v>1962.0720000000001</v>
      </c>
      <c r="BE117" s="214">
        <f t="shared" si="137"/>
        <v>3001.9701599999999</v>
      </c>
      <c r="BF117" s="214">
        <f t="shared" si="138"/>
        <v>3531.7295999999997</v>
      </c>
      <c r="BG117" s="215">
        <f t="shared" si="139"/>
        <v>2014.0452</v>
      </c>
      <c r="BH117" s="215">
        <f t="shared" si="140"/>
        <v>3252.6829979999998</v>
      </c>
      <c r="BI117" s="215">
        <f t="shared" si="141"/>
        <v>3826.68588</v>
      </c>
      <c r="BJ117" s="216">
        <f t="shared" si="142"/>
        <v>2014.0452</v>
      </c>
      <c r="BK117" s="216">
        <f t="shared" si="143"/>
        <v>3252.6829979999998</v>
      </c>
      <c r="BL117" s="216">
        <f t="shared" si="144"/>
        <v>3826.68588</v>
      </c>
      <c r="BM117" s="212">
        <f t="shared" si="145"/>
        <v>2247.9180000000001</v>
      </c>
      <c r="BN117" s="212">
        <f t="shared" si="146"/>
        <v>3821.4606000000003</v>
      </c>
      <c r="BO117" s="202">
        <f t="shared" si="147"/>
        <v>4495.8360000000002</v>
      </c>
      <c r="BQ117" s="274">
        <f>VLOOKUP("HDD"&amp;$A117,'CS8000-P14_Overview'!$B:$X,3,FALSE)</f>
        <v>397.44</v>
      </c>
      <c r="BR117" s="275">
        <f>VLOOKUP("HDD"&amp;$A117,'CS8000-P14_Overview'!$B:$X,4,FALSE)</f>
        <v>476.928</v>
      </c>
      <c r="BS117" s="276">
        <f>VLOOKUP("HDD"&amp;$A117,'CS8000-P14_Overview'!$B:$X,6,FALSE)</f>
        <v>556.41600000000005</v>
      </c>
      <c r="BT117" s="282" t="str">
        <f>IF(ISNA(VLOOKUP($A117,Old_List_Price!$A$4:$BO$289,BT$2,FALSE)),"",VLOOKUP($A117,Old_List_Price!$A$4:$BO$289,BT$2,FALSE))</f>
        <v/>
      </c>
      <c r="BU117" s="282" t="str">
        <f>IF(ISNA(VLOOKUP($A117,Old_List_Price!$A$4:$BO$289,BU$2,FALSE)),"",VLOOKUP($A117,Old_List_Price!$A$4:$BO$289,BU$2,FALSE))</f>
        <v/>
      </c>
      <c r="BV117" s="282" t="str">
        <f>IF(ISNA(VLOOKUP($A117,Old_List_Price!$A$4:$BO$289,BV$2,FALSE)),"",VLOOKUP($A117,Old_List_Price!$A$4:$BO$289,BV$2,FALSE))</f>
        <v/>
      </c>
      <c r="BW117" s="283" t="str">
        <f t="shared" si="148"/>
        <v/>
      </c>
      <c r="BX117" s="283" t="str">
        <f t="shared" si="149"/>
        <v/>
      </c>
      <c r="BY117" s="285" t="str">
        <f>IF(ISNA(VLOOKUP($A117,Old_List_Price!$A$4:$BO$289,BY$2,FALSE)),"",VLOOKUP($A117,Old_List_Price!$A$4:$BO$289,BY$2,FALSE))</f>
        <v/>
      </c>
      <c r="BZ117" s="285" t="str">
        <f>IF(ISNA(VLOOKUP($A117,Old_List_Price!$A$4:$BO$289,BZ$2,FALSE)),"",VLOOKUP($A117,Old_List_Price!$A$4:$BO$289,BZ$2,FALSE))</f>
        <v/>
      </c>
      <c r="CA117" s="285" t="str">
        <f>IF(ISNA(VLOOKUP($A117,Old_List_Price!$A$4:$BO$289,CA$2,FALSE)),"",VLOOKUP($A117,Old_List_Price!$A$4:$BO$289,CA$2,FALSE))</f>
        <v/>
      </c>
      <c r="CB117" s="287" t="str">
        <f t="shared" si="128"/>
        <v/>
      </c>
      <c r="CC117" s="287" t="str">
        <f t="shared" si="129"/>
        <v/>
      </c>
      <c r="CD117" s="288" t="str">
        <f>IF(ISNA(VLOOKUP($A117,Old_List_Price!$A$4:$BO$289,CD$2,FALSE)),"",VLOOKUP($A117,Old_List_Price!$A$4:$BO$289,CD$2,FALSE))</f>
        <v/>
      </c>
      <c r="CE117" s="288" t="str">
        <f>IF(ISNA(VLOOKUP($A117,Old_List_Price!$A$4:$BO$289,CE$2,FALSE)),"",VLOOKUP($A117,Old_List_Price!$A$4:$BO$289,CE$2,FALSE))</f>
        <v/>
      </c>
      <c r="CF117" s="288" t="str">
        <f>IF(ISNA(VLOOKUP($A117,Old_List_Price!$A$4:$BO$289,CF$2,FALSE)),"",VLOOKUP($A117,Old_List_Price!$A$4:$BO$289,CF$2,FALSE))</f>
        <v/>
      </c>
      <c r="CG117" s="289" t="str">
        <f t="shared" si="118"/>
        <v/>
      </c>
      <c r="CH117" s="289" t="str">
        <f t="shared" si="119"/>
        <v/>
      </c>
      <c r="CI117" s="291" t="str">
        <f>IF(ISNA(VLOOKUP($A117,Old_List_Price!$A$4:$BO$289,CI$2,FALSE)),"",VLOOKUP($A117,Old_List_Price!$A$4:$BO$289,CI$2,FALSE))</f>
        <v/>
      </c>
      <c r="CJ117" s="291" t="str">
        <f>IF(ISNA(VLOOKUP($A117,Old_List_Price!$A$4:$BO$289,CJ$2,FALSE)),"",VLOOKUP($A117,Old_List_Price!$A$4:$BO$289,CJ$2,FALSE))</f>
        <v/>
      </c>
      <c r="CK117" s="291" t="str">
        <f>IF(ISNA(VLOOKUP($A117,Old_List_Price!$A$4:$BO$289,CK$2,FALSE)),"",VLOOKUP($A117,Old_List_Price!$A$4:$BO$289,CK$2,FALSE))</f>
        <v/>
      </c>
      <c r="CL117" s="292" t="str">
        <f t="shared" si="120"/>
        <v/>
      </c>
      <c r="CM117" s="292" t="str">
        <f t="shared" si="121"/>
        <v/>
      </c>
      <c r="CN117" s="294" t="str">
        <f>IF(ISNA(VLOOKUP($A117,Old_List_Price!$A$4:$BO$289,CN$2,FALSE)),"",VLOOKUP($A117,Old_List_Price!$A$4:$BO$289,CN$2,FALSE))</f>
        <v/>
      </c>
      <c r="CO117" s="294" t="str">
        <f>IF(ISNA(VLOOKUP($A117,Old_List_Price!$A$4:$BO$289,CO$2,FALSE)),"",VLOOKUP($A117,Old_List_Price!$A$4:$BO$289,CO$2,FALSE))</f>
        <v/>
      </c>
      <c r="CP117" s="294" t="str">
        <f>IF(ISNA(VLOOKUP($A117,Old_List_Price!$A$4:$BO$289,CP$2,FALSE)),"",VLOOKUP($A117,Old_List_Price!$A$4:$BO$289,CP$2,FALSE))</f>
        <v/>
      </c>
      <c r="CQ117" s="295" t="str">
        <f t="shared" si="122"/>
        <v/>
      </c>
      <c r="CR117" s="295" t="str">
        <f t="shared" si="123"/>
        <v/>
      </c>
      <c r="CS117" s="297" t="str">
        <f>IF(ISNA(VLOOKUP($A117,Old_List_Price!$A$4:$BO$289,CS$2,FALSE)),"",VLOOKUP($A117,Old_List_Price!$A$4:$BO$289,CS$2,FALSE))</f>
        <v/>
      </c>
      <c r="CT117" s="297" t="str">
        <f>IF(ISNA(VLOOKUP($A117,Old_List_Price!$A$4:$BO$289,CT$2,FALSE)),"",VLOOKUP($A117,Old_List_Price!$A$4:$BO$289,CT$2,FALSE))</f>
        <v/>
      </c>
      <c r="CU117" s="297" t="str">
        <f>IF(ISNA(VLOOKUP($A117,Old_List_Price!$A$4:$BO$289,CU$2,FALSE)),"",VLOOKUP($A117,Old_List_Price!$A$4:$BO$289,CU$2,FALSE))</f>
        <v/>
      </c>
      <c r="CV117" s="298" t="str">
        <f t="shared" si="124"/>
        <v/>
      </c>
      <c r="CW117" s="298" t="str">
        <f t="shared" si="125"/>
        <v/>
      </c>
      <c r="CX117" s="285" t="str">
        <f>IF(ISNA(VLOOKUP($A117,Old_List_Price!$A$4:$BO$289,CX$2,FALSE)),"",VLOOKUP($A117,Old_List_Price!$A$4:$BO$289,CX$2,FALSE))</f>
        <v/>
      </c>
      <c r="CY117" s="285" t="str">
        <f>IF(ISNA(VLOOKUP($A117,Old_List_Price!$A$4:$BO$289,CY$2,FALSE)),"",VLOOKUP($A117,Old_List_Price!$A$4:$BO$289,CY$2,FALSE))</f>
        <v/>
      </c>
      <c r="CZ117" s="285" t="str">
        <f>IF(ISNA(VLOOKUP($A117,Old_List_Price!$A$4:$BO$289,CZ$2,FALSE)),"",VLOOKUP($A117,Old_List_Price!$A$4:$BO$289,CZ$2,FALSE))</f>
        <v/>
      </c>
      <c r="DA117" s="287" t="str">
        <f t="shared" si="126"/>
        <v/>
      </c>
      <c r="DB117" s="333" t="str">
        <f t="shared" si="127"/>
        <v/>
      </c>
    </row>
    <row r="118" spans="1:106">
      <c r="A118" s="37" t="s">
        <v>404</v>
      </c>
      <c r="B118" s="37" t="s">
        <v>405</v>
      </c>
      <c r="C118" s="57">
        <f>VLOOKUP(LEFT($C$3,2)&amp;LEFT($A118,9),'CS8000-P12_Overview'!$B$56:$X$369,$C$2,FALSE)</f>
        <v>16.7807</v>
      </c>
      <c r="D118" s="58">
        <f>E118*(1-'CS8000-P12_Overview'!$B$3)</f>
        <v>24.248111499999997</v>
      </c>
      <c r="E118" s="58">
        <f>VLOOKUP(LEFT($E$3,2)&amp;LEFT($A118,9),'CS8000-P12_Overview'!$B$56:$X$369,$C$2,FALSE)</f>
        <v>28.527189999999997</v>
      </c>
      <c r="F118" s="59">
        <f>VLOOKUP(LEFT($F$3,2)&amp;LEFT($A118,9),'CS8000-P12_Overview'!$B$56:$X$369,$F$2,FALSE)</f>
        <v>16.7807</v>
      </c>
      <c r="G118" s="59">
        <f>H118*(1-'CS8000-P12_Overview'!$B$3)</f>
        <v>24.248111499999997</v>
      </c>
      <c r="H118" s="59">
        <f>VLOOKUP(LEFT($H$3,2)&amp;LEFT($A118,9),'CS8000-P12_Overview'!$B$56:$X$369,$F$2,FALSE)</f>
        <v>28.527189999999997</v>
      </c>
      <c r="I118" s="60">
        <f>VLOOKUP(LEFT($I$3,2)&amp;LEFT($A118,9),'CS8000-P12_Overview'!$B$56:$X$369,$I$2,FALSE)</f>
        <v>29.8154</v>
      </c>
      <c r="J118" s="60">
        <f>K118*(1-'CS8000-P12_Overview'!$B$3)</f>
        <v>45.617562</v>
      </c>
      <c r="K118" s="60">
        <f>VLOOKUP(LEFT($K$3,2)&amp;LEFT($A118,9),'CS8000-P12_Overview'!$B$56:$X$369,$I$2,FALSE)</f>
        <v>53.667720000000003</v>
      </c>
      <c r="L118" s="61">
        <f>VLOOKUP(LEFT($L$3,2)&amp;LEFT($A118,9),'CS8000-P12_Overview'!$B$56:$X$369,$L$2,FALSE)</f>
        <v>34.947499999999998</v>
      </c>
      <c r="M118" s="61">
        <f>N118*(1-'CS8000-P12_Overview'!$B$3)</f>
        <v>53.469674999999995</v>
      </c>
      <c r="N118" s="61">
        <f>VLOOKUP(LEFT($N$3,2)&amp;LEFT($A118,9),'CS8000-P12_Overview'!$B$56:$X$369,$L$2,FALSE)</f>
        <v>62.905499999999996</v>
      </c>
      <c r="O118" s="62">
        <f>VLOOKUP(LEFT($O$3,2)&amp;LEFT($A118,9),'CS8000-P12_Overview'!$B$56:$X$369,$O$2,FALSE)</f>
        <v>36.478700000000003</v>
      </c>
      <c r="P118" s="62">
        <f>Q118*(1-'CS8000-P12_Overview'!$B$3)</f>
        <v>58.913100500000006</v>
      </c>
      <c r="Q118" s="62">
        <f>VLOOKUP(LEFT($Q$3,2)&amp;LEFT($A118,9),'CS8000-P12_Overview'!$B$56:$X$369,$O$2,FALSE)</f>
        <v>69.309530000000009</v>
      </c>
      <c r="R118" s="63">
        <f>VLOOKUP(LEFT($R$3,2)&amp;LEFT($A118,9),'CS8000-P12_Overview'!$B$56:$X$369,$R$2,FALSE)</f>
        <v>36.478700000000003</v>
      </c>
      <c r="S118" s="63">
        <f>T118*(1-'CS8000-P12_Overview'!$B$3)</f>
        <v>58.913100500000006</v>
      </c>
      <c r="T118" s="63">
        <f>VLOOKUP(LEFT($T$3,2)&amp;LEFT($A118,9),'CS8000-P12_Overview'!$B$56:$X$369,$R$2,FALSE)</f>
        <v>69.309530000000009</v>
      </c>
      <c r="U118" s="59">
        <f>VLOOKUP(LEFT($U$3,2)&amp;LEFT($A118,9),'CS8000-P12_Overview'!$B$56:$X$369,$U$2,FALSE)</f>
        <v>43.368899999999996</v>
      </c>
      <c r="V118" s="59">
        <f>W118*(1-'CS8000-P12_Overview'!$B$3)</f>
        <v>73.727129999999988</v>
      </c>
      <c r="W118" s="44">
        <f>VLOOKUP(LEFT($W$3,2)&amp;LEFT($A118,9),'CS8000-P12_Overview'!$B$56:$X$369,$U$2,FALSE)</f>
        <v>86.737799999999993</v>
      </c>
      <c r="X118" s="33" t="s">
        <v>855</v>
      </c>
      <c r="Y118" s="57">
        <f>VLOOKUP(LEFT($Y$3,2)&amp;LEFT($A118,9),'CS8000-P12_Overview'!$B$56:$X$369,$Y$2,FALSE)</f>
        <v>35.684699999999999</v>
      </c>
      <c r="Z118" s="58">
        <f>AA118*(1-'CS8000-P12_Overview'!$B$3)</f>
        <v>51.564391499999999</v>
      </c>
      <c r="AA118" s="58">
        <f>VLOOKUP(LEFT($AA$3,2)&amp;LEFT($A118,9),'CS8000-P12_Overview'!$B$56:$X$369,$Y$2,FALSE)</f>
        <v>60.663989999999998</v>
      </c>
      <c r="AB118" s="59">
        <f>VLOOKUP(LEFT($AB$3,2)&amp;LEFT($A118,9),'CS8000-P12_Overview'!$B$56:$X$369,$AB$2,FALSE)</f>
        <v>35.684699999999999</v>
      </c>
      <c r="AC118" s="59">
        <f>AD118*(1-'CS8000-P12_Overview'!$B$3)</f>
        <v>51.564391499999999</v>
      </c>
      <c r="AD118" s="59">
        <f>VLOOKUP(LEFT($AD$3,2)&amp;LEFT($A118,9),'CS8000-P12_Overview'!$B$56:$X$369,$AB$2,FALSE)</f>
        <v>60.663989999999998</v>
      </c>
      <c r="AE118" s="60">
        <f>VLOOKUP(LEFT($AE$3,2)&amp;LEFT($A118,9),'CS8000-P12_Overview'!$B$56:$X$369,$AE$2,FALSE)</f>
        <v>48.719299999999997</v>
      </c>
      <c r="AF118" s="60">
        <f>AG118*(1-'CS8000-P12_Overview'!$B$3)</f>
        <v>74.540528999999992</v>
      </c>
      <c r="AG118" s="60">
        <f>VLOOKUP(LEFT($AG$3,2)&amp;LEFT($A118,9),'CS8000-P12_Overview'!$B$56:$X$369,$AE$2,FALSE)</f>
        <v>87.694739999999996</v>
      </c>
      <c r="AH118" s="61">
        <f>VLOOKUP(LEFT($AH$3,2)&amp;LEFT($A118,9),'CS8000-P12_Overview'!$B$56:$X$369,$AH$2,FALSE)</f>
        <v>53.851399999999998</v>
      </c>
      <c r="AI118" s="61">
        <f>AJ118*(1-'CS8000-P12_Overview'!$B$3)</f>
        <v>82.392641999999995</v>
      </c>
      <c r="AJ118" s="61">
        <f>VLOOKUP(LEFT($AJ$3,2)&amp;LEFT($A118,9),'CS8000-P12_Overview'!$B$56:$X$369,$AH$2,FALSE)</f>
        <v>96.932519999999997</v>
      </c>
      <c r="AK118" s="62">
        <f>VLOOKUP(LEFT($AK$3,2)&amp;LEFT($A118,9),'CS8000-P12_Overview'!$B$56:$X$369,$AK$2,FALSE)</f>
        <v>55.382599999999996</v>
      </c>
      <c r="AL118" s="62">
        <f>AM118*(1-'CS8000-P12_Overview'!$B$3)</f>
        <v>89.442898999999983</v>
      </c>
      <c r="AM118" s="62">
        <f>VLOOKUP(LEFT($AM$3,2)&amp;LEFT($A118,9),'CS8000-P12_Overview'!$B$56:$X$369,$AK$2,FALSE)</f>
        <v>105.22693999999998</v>
      </c>
      <c r="AN118" s="63">
        <f>VLOOKUP(LEFT($AN$3,2)&amp;LEFT($A118,9),'CS8000-P12_Overview'!$B$56:$X$369,$AN$2,FALSE)</f>
        <v>55.382599999999996</v>
      </c>
      <c r="AO118" s="63">
        <f>AP118*(1-'CS8000-P12_Overview'!$B$3)</f>
        <v>89.442898999999983</v>
      </c>
      <c r="AP118" s="63">
        <f>VLOOKUP(LEFT($AP$3,2)&amp;LEFT($A118,9),'CS8000-P12_Overview'!$B$56:$X$369,$AN$2,FALSE)</f>
        <v>105.22693999999998</v>
      </c>
      <c r="AQ118" s="59">
        <f>VLOOKUP(LEFT($AQ$3,2)&amp;LEFT($A118,9),'CS8000-P12_Overview'!$B$56:$X$369,$AQ$2,FALSE)</f>
        <v>62.272799999999997</v>
      </c>
      <c r="AR118" s="59">
        <f>AS118*(1-'CS8000-P12_Overview'!$B$3)</f>
        <v>105.86375999999998</v>
      </c>
      <c r="AS118" s="44">
        <f>VLOOKUP(LEFT($AS$3,2)&amp;LEFT($A118,9),'CS8000-P12_Overview'!$B$56:$X$369,$AQ$2,FALSE)</f>
        <v>124.54559999999999</v>
      </c>
      <c r="AU118" s="203">
        <f t="shared" si="130"/>
        <v>830.95320000000004</v>
      </c>
      <c r="AV118" s="211">
        <f t="shared" si="131"/>
        <v>1200.7273740000001</v>
      </c>
      <c r="AW118" s="211">
        <f t="shared" si="132"/>
        <v>1412.6204399999999</v>
      </c>
      <c r="AX118" s="212">
        <f t="shared" si="132"/>
        <v>830.95320000000004</v>
      </c>
      <c r="AY118" s="212">
        <f t="shared" si="132"/>
        <v>1200.7273740000001</v>
      </c>
      <c r="AZ118" s="212">
        <f t="shared" si="132"/>
        <v>1412.6204399999999</v>
      </c>
      <c r="BA118" s="213">
        <f t="shared" si="133"/>
        <v>1300.2012</v>
      </c>
      <c r="BB118" s="213">
        <f t="shared" si="134"/>
        <v>1989.307836</v>
      </c>
      <c r="BC118" s="213">
        <f t="shared" si="135"/>
        <v>2340.3621599999997</v>
      </c>
      <c r="BD118" s="214">
        <f t="shared" si="136"/>
        <v>1484.9567999999999</v>
      </c>
      <c r="BE118" s="214">
        <f t="shared" si="137"/>
        <v>2271.9839039999997</v>
      </c>
      <c r="BF118" s="214">
        <f t="shared" si="138"/>
        <v>2672.9222399999999</v>
      </c>
      <c r="BG118" s="215">
        <f t="shared" si="139"/>
        <v>1540.08</v>
      </c>
      <c r="BH118" s="215">
        <f t="shared" si="140"/>
        <v>2487.2291999999998</v>
      </c>
      <c r="BI118" s="215">
        <f t="shared" si="141"/>
        <v>2926.152</v>
      </c>
      <c r="BJ118" s="216">
        <f t="shared" si="142"/>
        <v>1540.08</v>
      </c>
      <c r="BK118" s="216">
        <f t="shared" si="143"/>
        <v>2487.2291999999998</v>
      </c>
      <c r="BL118" s="216">
        <f t="shared" si="144"/>
        <v>2926.152</v>
      </c>
      <c r="BM118" s="212">
        <f t="shared" si="145"/>
        <v>1788.1271999999999</v>
      </c>
      <c r="BN118" s="212">
        <f t="shared" si="146"/>
        <v>3039.8162399999997</v>
      </c>
      <c r="BO118" s="202">
        <f t="shared" si="147"/>
        <v>3576.2543999999998</v>
      </c>
      <c r="BQ118" s="274">
        <f>VLOOKUP("HDD"&amp;$A118,'CS8000-P13_Overview'!$B:$X,3,FALSE)</f>
        <v>370.08</v>
      </c>
      <c r="BR118" s="275">
        <f>VLOOKUP("HDD"&amp;$A118,'CS8000-P13_Overview'!$B:$X,4,FALSE)</f>
        <v>444.096</v>
      </c>
      <c r="BS118" s="276">
        <f>VLOOKUP("HDD"&amp;$A118,'CS8000-P13_Overview'!$B:$X,6,FALSE)</f>
        <v>518.11199999999997</v>
      </c>
      <c r="BT118" s="282" t="str">
        <f>IF(ISNA(VLOOKUP($A118,Old_List_Price!$A$4:$BO$289,BT$2,FALSE)),"",VLOOKUP($A118,Old_List_Price!$A$4:$BO$289,BT$2,FALSE))</f>
        <v/>
      </c>
      <c r="BU118" s="282" t="str">
        <f>IF(ISNA(VLOOKUP($A118,Old_List_Price!$A$4:$BO$289,BU$2,FALSE)),"",VLOOKUP($A118,Old_List_Price!$A$4:$BO$289,BU$2,FALSE))</f>
        <v/>
      </c>
      <c r="BV118" s="282" t="str">
        <f>IF(ISNA(VLOOKUP($A118,Old_List_Price!$A$4:$BO$289,BV$2,FALSE)),"",VLOOKUP($A118,Old_List_Price!$A$4:$BO$289,BV$2,FALSE))</f>
        <v/>
      </c>
      <c r="BW118" s="283" t="str">
        <f t="shared" si="148"/>
        <v/>
      </c>
      <c r="BX118" s="283" t="str">
        <f t="shared" si="149"/>
        <v/>
      </c>
      <c r="BY118" s="285" t="str">
        <f>IF(ISNA(VLOOKUP($A118,Old_List_Price!$A$4:$BO$289,BY$2,FALSE)),"",VLOOKUP($A118,Old_List_Price!$A$4:$BO$289,BY$2,FALSE))</f>
        <v/>
      </c>
      <c r="BZ118" s="285" t="str">
        <f>IF(ISNA(VLOOKUP($A118,Old_List_Price!$A$4:$BO$289,BZ$2,FALSE)),"",VLOOKUP($A118,Old_List_Price!$A$4:$BO$289,BZ$2,FALSE))</f>
        <v/>
      </c>
      <c r="CA118" s="285" t="str">
        <f>IF(ISNA(VLOOKUP($A118,Old_List_Price!$A$4:$BO$289,CA$2,FALSE)),"",VLOOKUP($A118,Old_List_Price!$A$4:$BO$289,CA$2,FALSE))</f>
        <v/>
      </c>
      <c r="CB118" s="287" t="str">
        <f t="shared" si="128"/>
        <v/>
      </c>
      <c r="CC118" s="287" t="str">
        <f t="shared" si="129"/>
        <v/>
      </c>
      <c r="CD118" s="288" t="str">
        <f>IF(ISNA(VLOOKUP($A118,Old_List_Price!$A$4:$BO$289,CD$2,FALSE)),"",VLOOKUP($A118,Old_List_Price!$A$4:$BO$289,CD$2,FALSE))</f>
        <v/>
      </c>
      <c r="CE118" s="288" t="str">
        <f>IF(ISNA(VLOOKUP($A118,Old_List_Price!$A$4:$BO$289,CE$2,FALSE)),"",VLOOKUP($A118,Old_List_Price!$A$4:$BO$289,CE$2,FALSE))</f>
        <v/>
      </c>
      <c r="CF118" s="288" t="str">
        <f>IF(ISNA(VLOOKUP($A118,Old_List_Price!$A$4:$BO$289,CF$2,FALSE)),"",VLOOKUP($A118,Old_List_Price!$A$4:$BO$289,CF$2,FALSE))</f>
        <v/>
      </c>
      <c r="CG118" s="289" t="str">
        <f t="shared" si="118"/>
        <v/>
      </c>
      <c r="CH118" s="289" t="str">
        <f t="shared" si="119"/>
        <v/>
      </c>
      <c r="CI118" s="291" t="str">
        <f>IF(ISNA(VLOOKUP($A118,Old_List_Price!$A$4:$BO$289,CI$2,FALSE)),"",VLOOKUP($A118,Old_List_Price!$A$4:$BO$289,CI$2,FALSE))</f>
        <v/>
      </c>
      <c r="CJ118" s="291" t="str">
        <f>IF(ISNA(VLOOKUP($A118,Old_List_Price!$A$4:$BO$289,CJ$2,FALSE)),"",VLOOKUP($A118,Old_List_Price!$A$4:$BO$289,CJ$2,FALSE))</f>
        <v/>
      </c>
      <c r="CK118" s="291" t="str">
        <f>IF(ISNA(VLOOKUP($A118,Old_List_Price!$A$4:$BO$289,CK$2,FALSE)),"",VLOOKUP($A118,Old_List_Price!$A$4:$BO$289,CK$2,FALSE))</f>
        <v/>
      </c>
      <c r="CL118" s="292" t="str">
        <f t="shared" si="120"/>
        <v/>
      </c>
      <c r="CM118" s="292" t="str">
        <f t="shared" si="121"/>
        <v/>
      </c>
      <c r="CN118" s="294" t="str">
        <f>IF(ISNA(VLOOKUP($A118,Old_List_Price!$A$4:$BO$289,CN$2,FALSE)),"",VLOOKUP($A118,Old_List_Price!$A$4:$BO$289,CN$2,FALSE))</f>
        <v/>
      </c>
      <c r="CO118" s="294" t="str">
        <f>IF(ISNA(VLOOKUP($A118,Old_List_Price!$A$4:$BO$289,CO$2,FALSE)),"",VLOOKUP($A118,Old_List_Price!$A$4:$BO$289,CO$2,FALSE))</f>
        <v/>
      </c>
      <c r="CP118" s="294" t="str">
        <f>IF(ISNA(VLOOKUP($A118,Old_List_Price!$A$4:$BO$289,CP$2,FALSE)),"",VLOOKUP($A118,Old_List_Price!$A$4:$BO$289,CP$2,FALSE))</f>
        <v/>
      </c>
      <c r="CQ118" s="295" t="str">
        <f t="shared" si="122"/>
        <v/>
      </c>
      <c r="CR118" s="295" t="str">
        <f t="shared" si="123"/>
        <v/>
      </c>
      <c r="CS118" s="297" t="str">
        <f>IF(ISNA(VLOOKUP($A118,Old_List_Price!$A$4:$BO$289,CS$2,FALSE)),"",VLOOKUP($A118,Old_List_Price!$A$4:$BO$289,CS$2,FALSE))</f>
        <v/>
      </c>
      <c r="CT118" s="297" t="str">
        <f>IF(ISNA(VLOOKUP($A118,Old_List_Price!$A$4:$BO$289,CT$2,FALSE)),"",VLOOKUP($A118,Old_List_Price!$A$4:$BO$289,CT$2,FALSE))</f>
        <v/>
      </c>
      <c r="CU118" s="297" t="str">
        <f>IF(ISNA(VLOOKUP($A118,Old_List_Price!$A$4:$BO$289,CU$2,FALSE)),"",VLOOKUP($A118,Old_List_Price!$A$4:$BO$289,CU$2,FALSE))</f>
        <v/>
      </c>
      <c r="CV118" s="298" t="str">
        <f t="shared" si="124"/>
        <v/>
      </c>
      <c r="CW118" s="298" t="str">
        <f t="shared" si="125"/>
        <v/>
      </c>
      <c r="CX118" s="285" t="str">
        <f>IF(ISNA(VLOOKUP($A118,Old_List_Price!$A$4:$BO$289,CX$2,FALSE)),"",VLOOKUP($A118,Old_List_Price!$A$4:$BO$289,CX$2,FALSE))</f>
        <v/>
      </c>
      <c r="CY118" s="285" t="str">
        <f>IF(ISNA(VLOOKUP($A118,Old_List_Price!$A$4:$BO$289,CY$2,FALSE)),"",VLOOKUP($A118,Old_List_Price!$A$4:$BO$289,CY$2,FALSE))</f>
        <v/>
      </c>
      <c r="CZ118" s="285" t="str">
        <f>IF(ISNA(VLOOKUP($A118,Old_List_Price!$A$4:$BO$289,CZ$2,FALSE)),"",VLOOKUP($A118,Old_List_Price!$A$4:$BO$289,CZ$2,FALSE))</f>
        <v/>
      </c>
      <c r="DA118" s="287" t="str">
        <f t="shared" si="126"/>
        <v/>
      </c>
      <c r="DB118" s="333" t="str">
        <f t="shared" si="127"/>
        <v/>
      </c>
    </row>
    <row r="119" spans="1:106">
      <c r="A119" s="37" t="s">
        <v>406</v>
      </c>
      <c r="B119" s="37" t="s">
        <v>407</v>
      </c>
      <c r="C119" s="57">
        <f>VLOOKUP(LEFT($C$3,2)&amp;LEFT($A119,6)&amp;LEFT(RIGHT($A119,6),5),'CS8000-P12_Overview'!$B$56:$X$369,$C$2,FALSE)</f>
        <v>23.035399999999999</v>
      </c>
      <c r="D119" s="58">
        <f>E119*(1-'CS8000-P12_Overview'!$B$3)</f>
        <v>33.286152999999999</v>
      </c>
      <c r="E119" s="58">
        <f>VLOOKUP(LEFT($E$3,2)&amp;LEFT($A119,6)&amp;LEFT(RIGHT($A119,6),5),'CS8000-P12_Overview'!$B$56:$X$369,$C$2,FALSE)</f>
        <v>39.160179999999997</v>
      </c>
      <c r="F119" s="59">
        <f>VLOOKUP(LEFT($F$3,2)&amp;LEFT($A119,6)&amp;LEFT(RIGHT($A119,6),5),'CS8000-P12_Overview'!$B$56:$X$369,$F$2,FALSE)</f>
        <v>23.035399999999999</v>
      </c>
      <c r="G119" s="59">
        <f>H119*(1-'CS8000-P12_Overview'!$B$3)</f>
        <v>33.286152999999999</v>
      </c>
      <c r="H119" s="59">
        <f>VLOOKUP(LEFT($H$3,2)&amp;LEFT($A119,6)&amp;LEFT(RIGHT($A119,6),5),'CS8000-P12_Overview'!$B$56:$X$369,$F$2,FALSE)</f>
        <v>39.160179999999997</v>
      </c>
      <c r="I119" s="60">
        <f>VLOOKUP(LEFT($I$3,2)&amp;LEFT($A119,6)&amp;LEFT(RIGHT($A119,6),5),'CS8000-P12_Overview'!$B$56:$X$369,$I$2,FALSE)</f>
        <v>38.256999999999998</v>
      </c>
      <c r="J119" s="60">
        <f>K119*(1-'CS8000-P12_Overview'!$B$3)</f>
        <v>58.533209999999997</v>
      </c>
      <c r="K119" s="60">
        <f>VLOOKUP(LEFT($K$3,2)&amp;LEFT($A119,6)&amp;LEFT(RIGHT($A119,6),5),'CS8000-P12_Overview'!$B$56:$X$369,$I$2,FALSE)</f>
        <v>68.8626</v>
      </c>
      <c r="L119" s="61">
        <f>VLOOKUP(LEFT($L$3,2)&amp;LEFT($A119,6)&amp;LEFT(RIGHT($A119,6),5),'CS8000-P12_Overview'!$B$56:$X$369,$L$2,FALSE)</f>
        <v>44.228999999999999</v>
      </c>
      <c r="M119" s="61">
        <f>N119*(1-'CS8000-P12_Overview'!$B$3)</f>
        <v>67.670370000000005</v>
      </c>
      <c r="N119" s="61">
        <f>VLOOKUP(LEFT($N$3,2)&amp;LEFT($A119,6)&amp;LEFT(RIGHT($A119,6),5),'CS8000-P12_Overview'!$B$56:$X$369,$L$2,FALSE)</f>
        <v>79.612200000000001</v>
      </c>
      <c r="O119" s="62">
        <f>VLOOKUP(LEFT($O$3,2)&amp;LEFT($A119,6)&amp;LEFT(RIGHT($A119,6),5),'CS8000-P12_Overview'!$B$56:$X$369,$O$2,FALSE)</f>
        <v>45.672600000000003</v>
      </c>
      <c r="P119" s="62">
        <f>Q119*(1-'CS8000-P12_Overview'!$B$3)</f>
        <v>73.761248999999992</v>
      </c>
      <c r="Q119" s="62">
        <f>VLOOKUP(LEFT($Q$3,2)&amp;LEFT($A119,6)&amp;LEFT(RIGHT($A119,6),5),'CS8000-P12_Overview'!$B$56:$X$369,$O$2,FALSE)</f>
        <v>86.777940000000001</v>
      </c>
      <c r="R119" s="63">
        <f>VLOOKUP(LEFT($R$3,2)&amp;LEFT($A119,6)&amp;LEFT(RIGHT($A119,6),5),'CS8000-P12_Overview'!$B$56:$X$369,$R$2,FALSE)</f>
        <v>45.672600000000003</v>
      </c>
      <c r="S119" s="63">
        <f>T119*(1-'CS8000-P12_Overview'!$B$3)</f>
        <v>73.761248999999992</v>
      </c>
      <c r="T119" s="63">
        <f>VLOOKUP(LEFT($T$3,2)&amp;LEFT($A119,6)&amp;LEFT(RIGHT($A119,6),5),'CS8000-P12_Overview'!$B$56:$X$369,$R$2,FALSE)</f>
        <v>86.777940000000001</v>
      </c>
      <c r="U119" s="59">
        <f>VLOOKUP(LEFT($U$3,2)&amp;LEFT($A119,6)&amp;LEFT(RIGHT($A119,6),5),'CS8000-P12_Overview'!$B$56:$X$369,$U$2,FALSE)</f>
        <v>52.1691</v>
      </c>
      <c r="V119" s="59">
        <f>W119*(1-'CS8000-P12_Overview'!$B$3)</f>
        <v>88.687470000000005</v>
      </c>
      <c r="W119" s="44">
        <f>VLOOKUP(LEFT($W$3,2)&amp;LEFT($A119,6)&amp;LEFT(RIGHT($A119,6),5),'CS8000-P12_Overview'!$B$56:$X$369,$U$2,FALSE)</f>
        <v>104.3382</v>
      </c>
      <c r="X119" s="33" t="s">
        <v>856</v>
      </c>
      <c r="Y119" s="57">
        <f>VLOOKUP(LEFT($Y$3,2)&amp;LEFT($A119,6)&amp;LEFT(RIGHT($A119,6),5),'CS8000-P12_Overview'!$B$56:$X$369,$Y$2,FALSE)</f>
        <v>43.073599999999999</v>
      </c>
      <c r="Z119" s="58">
        <f>AA119*(1-'CS8000-P12_Overview'!$B$3)</f>
        <v>62.241351999999999</v>
      </c>
      <c r="AA119" s="58">
        <f>VLOOKUP(LEFT($AA$3,2)&amp;LEFT($A119,6)&amp;LEFT(RIGHT($A119,6),5),'CS8000-P12_Overview'!$B$56:$X$369,$Y$2,FALSE)</f>
        <v>73.225120000000004</v>
      </c>
      <c r="AB119" s="59">
        <f>VLOOKUP(LEFT($AB$3,2)&amp;LEFT($A119,6)&amp;LEFT(RIGHT($A119,6),5),'CS8000-P12_Overview'!$B$56:$X$369,$AB$2,FALSE)</f>
        <v>43.073599999999999</v>
      </c>
      <c r="AC119" s="59">
        <f>AD119*(1-'CS8000-P12_Overview'!$B$3)</f>
        <v>62.241351999999999</v>
      </c>
      <c r="AD119" s="59">
        <f>VLOOKUP(LEFT($AD$3,2)&amp;LEFT($A119,6)&amp;LEFT(RIGHT($A119,6),5),'CS8000-P12_Overview'!$B$56:$X$369,$AB$2,FALSE)</f>
        <v>73.225120000000004</v>
      </c>
      <c r="AE119" s="60">
        <f>VLOOKUP(LEFT($AE$3,2)&amp;LEFT($A119,6)&amp;LEFT(RIGHT($A119,6),5),'CS8000-P12_Overview'!$B$56:$X$369,$AE$2,FALSE)</f>
        <v>58.295299999999997</v>
      </c>
      <c r="AF119" s="60">
        <f>AG119*(1-'CS8000-P12_Overview'!$B$3)</f>
        <v>89.191808999999992</v>
      </c>
      <c r="AG119" s="60">
        <f>VLOOKUP(LEFT($AG$3,2)&amp;LEFT($A119,6)&amp;LEFT(RIGHT($A119,6),5),'CS8000-P12_Overview'!$B$56:$X$369,$AE$2,FALSE)</f>
        <v>104.93154</v>
      </c>
      <c r="AH119" s="61">
        <f>VLOOKUP(LEFT($AH$3,2)&amp;LEFT($A119,6)&amp;LEFT(RIGHT($A119,6),5),'CS8000-P12_Overview'!$B$56:$X$369,$AH$2,FALSE)</f>
        <v>64.267300000000006</v>
      </c>
      <c r="AI119" s="61">
        <f>AJ119*(1-'CS8000-P12_Overview'!$B$3)</f>
        <v>98.328969000000015</v>
      </c>
      <c r="AJ119" s="61">
        <f>VLOOKUP(LEFT($AJ$3,2)&amp;LEFT($A119,6)&amp;LEFT(RIGHT($A119,6),5),'CS8000-P12_Overview'!$B$56:$X$369,$AH$2,FALSE)</f>
        <v>115.68114000000001</v>
      </c>
      <c r="AK119" s="62">
        <f>VLOOKUP(LEFT($AK$3,2)&amp;LEFT($A119,6)&amp;LEFT(RIGHT($A119,6),5),'CS8000-P12_Overview'!$B$56:$X$369,$AK$2,FALSE)</f>
        <v>65.710899999999995</v>
      </c>
      <c r="AL119" s="62">
        <f>AM119*(1-'CS8000-P12_Overview'!$B$3)</f>
        <v>106.12310349999998</v>
      </c>
      <c r="AM119" s="62">
        <f>VLOOKUP(LEFT($AM$3,2)&amp;LEFT($A119,6)&amp;LEFT(RIGHT($A119,6),5),'CS8000-P12_Overview'!$B$56:$X$369,$AK$2,FALSE)</f>
        <v>124.85070999999999</v>
      </c>
      <c r="AN119" s="63">
        <f>VLOOKUP(LEFT($AN$3,2)&amp;LEFT($A119,6)&amp;LEFT(RIGHT($A119,6),5),'CS8000-P12_Overview'!$B$56:$X$369,$AN$2,FALSE)</f>
        <v>65.710899999999995</v>
      </c>
      <c r="AO119" s="63">
        <f>AP119*(1-'CS8000-P12_Overview'!$B$3)</f>
        <v>106.12310349999998</v>
      </c>
      <c r="AP119" s="63">
        <f>VLOOKUP(LEFT($AP$3,2)&amp;LEFT($A119,6)&amp;LEFT(RIGHT($A119,6),5),'CS8000-P12_Overview'!$B$56:$X$369,$AN$2,FALSE)</f>
        <v>124.85070999999999</v>
      </c>
      <c r="AQ119" s="59">
        <f>VLOOKUP(LEFT($AQ$3,2)&amp;LEFT($A119,6)&amp;LEFT(RIGHT($A119,6),5),'CS8000-P12_Overview'!$B$56:$X$369,$AQ$2,FALSE)</f>
        <v>72.207400000000007</v>
      </c>
      <c r="AR119" s="59">
        <f>AS119*(1-'CS8000-P12_Overview'!$B$3)</f>
        <v>122.75258000000001</v>
      </c>
      <c r="AS119" s="44">
        <f>VLOOKUP(LEFT($AS$3,2)&amp;LEFT($A119,6)&amp;LEFT(RIGHT($A119,6),5),'CS8000-P12_Overview'!$B$56:$X$369,$AQ$2,FALSE)</f>
        <v>144.41480000000001</v>
      </c>
      <c r="AU119" s="203">
        <f t="shared" si="130"/>
        <v>1069.7328</v>
      </c>
      <c r="AV119" s="211">
        <f t="shared" si="131"/>
        <v>1545.7638959999999</v>
      </c>
      <c r="AW119" s="211">
        <f t="shared" si="132"/>
        <v>1818.54576</v>
      </c>
      <c r="AX119" s="212">
        <f t="shared" si="132"/>
        <v>1069.7328</v>
      </c>
      <c r="AY119" s="212">
        <f t="shared" si="132"/>
        <v>1545.7638959999999</v>
      </c>
      <c r="AZ119" s="212">
        <f t="shared" si="132"/>
        <v>1818.54576</v>
      </c>
      <c r="BA119" s="213">
        <f t="shared" si="133"/>
        <v>1617.7115999999999</v>
      </c>
      <c r="BB119" s="213">
        <f t="shared" si="134"/>
        <v>2475.0987479999999</v>
      </c>
      <c r="BC119" s="213">
        <f t="shared" si="135"/>
        <v>2911.8808800000002</v>
      </c>
      <c r="BD119" s="214">
        <f t="shared" si="136"/>
        <v>1832.7036000000003</v>
      </c>
      <c r="BE119" s="214">
        <f t="shared" si="137"/>
        <v>2804.0365080000001</v>
      </c>
      <c r="BF119" s="214">
        <f t="shared" si="138"/>
        <v>3298.8664800000001</v>
      </c>
      <c r="BG119" s="215">
        <f t="shared" si="139"/>
        <v>1884.6732000000002</v>
      </c>
      <c r="BH119" s="215">
        <f t="shared" si="140"/>
        <v>3043.7472179999995</v>
      </c>
      <c r="BI119" s="215">
        <f t="shared" si="141"/>
        <v>3580.8790799999997</v>
      </c>
      <c r="BJ119" s="216">
        <f t="shared" si="142"/>
        <v>1884.6732000000002</v>
      </c>
      <c r="BK119" s="216">
        <f t="shared" si="143"/>
        <v>3043.7472179999995</v>
      </c>
      <c r="BL119" s="216">
        <f t="shared" si="144"/>
        <v>3580.8790799999997</v>
      </c>
      <c r="BM119" s="212">
        <f t="shared" si="145"/>
        <v>2118.5472</v>
      </c>
      <c r="BN119" s="212">
        <f t="shared" si="146"/>
        <v>3601.53024</v>
      </c>
      <c r="BO119" s="202">
        <f t="shared" si="147"/>
        <v>4237.0944</v>
      </c>
      <c r="BQ119" s="274">
        <f>VLOOKUP("HDD"&amp;$A119,'CS8000-P13_Overview'!$B:$X,3,FALSE)</f>
        <v>397.44</v>
      </c>
      <c r="BR119" s="275">
        <f>VLOOKUP("HDD"&amp;$A119,'CS8000-P13_Overview'!$B:$X,4,FALSE)</f>
        <v>476.928</v>
      </c>
      <c r="BS119" s="276">
        <f>VLOOKUP("HDD"&amp;$A119,'CS8000-P13_Overview'!$B:$X,6,FALSE)</f>
        <v>556.41600000000005</v>
      </c>
      <c r="BT119" s="282">
        <f>IF(ISNA(VLOOKUP($A119,Old_List_Price!$A$4:$BO$289,BT$2,FALSE)),"",VLOOKUP($A119,Old_List_Price!$A$4:$BO$289,BT$2,FALSE))</f>
        <v>1042.8</v>
      </c>
      <c r="BU119" s="282">
        <f>IF(ISNA(VLOOKUP($A119,Old_List_Price!$A$4:$BO$289,BU$2,FALSE)),"",VLOOKUP($A119,Old_List_Price!$A$4:$BO$289,BU$2,FALSE))</f>
        <v>1417.8</v>
      </c>
      <c r="BV119" s="282">
        <f>IF(ISNA(VLOOKUP($A119,Old_List_Price!$A$4:$BO$289,BV$2,FALSE)),"",VLOOKUP($A119,Old_List_Price!$A$4:$BO$289,BV$2,FALSE))</f>
        <v>1668</v>
      </c>
      <c r="BW119" s="283">
        <f t="shared" si="148"/>
        <v>2.5177128344573564E-2</v>
      </c>
      <c r="BX119" s="283">
        <f t="shared" si="149"/>
        <v>8.2783597372881046E-2</v>
      </c>
      <c r="BY119" s="285">
        <f>IF(ISNA(VLOOKUP($A119,Old_List_Price!$A$4:$BO$289,BY$2,FALSE)),"",VLOOKUP($A119,Old_List_Price!$A$4:$BO$289,BY$2,FALSE))</f>
        <v>1042.8</v>
      </c>
      <c r="BZ119" s="285">
        <f>IF(ISNA(VLOOKUP($A119,Old_List_Price!$A$4:$BO$289,BZ$2,FALSE)),"",VLOOKUP($A119,Old_List_Price!$A$4:$BO$289,BZ$2,FALSE))</f>
        <v>1505.6399999999999</v>
      </c>
      <c r="CA119" s="285">
        <f>IF(ISNA(VLOOKUP($A119,Old_List_Price!$A$4:$BO$289,CA$2,FALSE)),"",VLOOKUP($A119,Old_List_Price!$A$4:$BO$289,CA$2,FALSE))</f>
        <v>1771.1999999999998</v>
      </c>
      <c r="CB119" s="287">
        <f t="shared" si="128"/>
        <v>2.5177128344573564E-2</v>
      </c>
      <c r="CC119" s="287">
        <f t="shared" si="129"/>
        <v>2.6034956634800412E-2</v>
      </c>
      <c r="CD119" s="288">
        <f>IF(ISNA(VLOOKUP($A119,Old_List_Price!$A$4:$BO$289,CD$2,FALSE)),"",VLOOKUP($A119,Old_List_Price!$A$4:$BO$289,CD$2,FALSE))</f>
        <v>1505.4</v>
      </c>
      <c r="CE119" s="288">
        <f>IF(ISNA(VLOOKUP($A119,Old_List_Price!$A$4:$BO$289,CE$2,FALSE)),"",VLOOKUP($A119,Old_List_Price!$A$4:$BO$289,CE$2,FALSE))</f>
        <v>2302.1999999999998</v>
      </c>
      <c r="CF119" s="288">
        <f>IF(ISNA(VLOOKUP($A119,Old_List_Price!$A$4:$BO$289,CF$2,FALSE)),"",VLOOKUP($A119,Old_List_Price!$A$4:$BO$289,CF$2,FALSE))</f>
        <v>2708.4</v>
      </c>
      <c r="CG119" s="289">
        <f t="shared" si="118"/>
        <v>6.9426219110995918E-2</v>
      </c>
      <c r="CH119" s="289">
        <f t="shared" si="119"/>
        <v>6.9879534357875264E-2</v>
      </c>
      <c r="CI119" s="291">
        <f>IF(ISNA(VLOOKUP($A119,Old_List_Price!$A$4:$BO$289,CI$2,FALSE)),"",VLOOKUP($A119,Old_List_Price!$A$4:$BO$289,CI$2,FALSE))</f>
        <v>2392.92</v>
      </c>
      <c r="CJ119" s="291">
        <f>IF(ISNA(VLOOKUP($A119,Old_List_Price!$A$4:$BO$289,CJ$2,FALSE)),"",VLOOKUP($A119,Old_List_Price!$A$4:$BO$289,CJ$2,FALSE))</f>
        <v>3660.84</v>
      </c>
      <c r="CK119" s="291">
        <f>IF(ISNA(VLOOKUP($A119,Old_List_Price!$A$4:$BO$289,CK$2,FALSE)),"",VLOOKUP($A119,Old_List_Price!$A$4:$BO$289,CK$2,FALSE))</f>
        <v>4306.8</v>
      </c>
      <c r="CL119" s="292">
        <f t="shared" si="120"/>
        <v>-0.30567757928777994</v>
      </c>
      <c r="CM119" s="292">
        <f t="shared" si="121"/>
        <v>-0.30553934998909082</v>
      </c>
      <c r="CN119" s="294">
        <f>IF(ISNA(VLOOKUP($A119,Old_List_Price!$A$4:$BO$289,CN$2,FALSE)),"",VLOOKUP($A119,Old_List_Price!$A$4:$BO$289,CN$2,FALSE))</f>
        <v>2326.7999999999997</v>
      </c>
      <c r="CO119" s="294">
        <f>IF(ISNA(VLOOKUP($A119,Old_List_Price!$A$4:$BO$289,CO$2,FALSE)),"",VLOOKUP($A119,Old_List_Price!$A$4:$BO$289,CO$2,FALSE))</f>
        <v>3756.84</v>
      </c>
      <c r="CP119" s="294">
        <f>IF(ISNA(VLOOKUP($A119,Old_List_Price!$A$4:$BO$289,CP$2,FALSE)),"",VLOOKUP($A119,Old_List_Price!$A$4:$BO$289,CP$2,FALSE))</f>
        <v>4419.6000000000004</v>
      </c>
      <c r="CQ119" s="295">
        <f t="shared" si="122"/>
        <v>-0.23459069720946821</v>
      </c>
      <c r="CR119" s="295">
        <f t="shared" si="123"/>
        <v>-0.23422207264256484</v>
      </c>
      <c r="CS119" s="297">
        <f>IF(ISNA(VLOOKUP($A119,Old_List_Price!$A$4:$BO$289,CS$2,FALSE)),"",VLOOKUP($A119,Old_List_Price!$A$4:$BO$289,CS$2,FALSE))</f>
        <v>2592.6000000000004</v>
      </c>
      <c r="CT119" s="297">
        <f>IF(ISNA(VLOOKUP($A119,Old_List_Price!$A$4:$BO$289,CT$2,FALSE)),"",VLOOKUP($A119,Old_List_Price!$A$4:$BO$289,CT$2,FALSE))</f>
        <v>4406.5200000000004</v>
      </c>
      <c r="CU119" s="297">
        <f>IF(ISNA(VLOOKUP($A119,Old_List_Price!$A$4:$BO$289,CU$2,FALSE)),"",VLOOKUP($A119,Old_List_Price!$A$4:$BO$289,CU$2,FALSE))</f>
        <v>5184</v>
      </c>
      <c r="CV119" s="298">
        <f t="shared" si="124"/>
        <v>-0.37562310537444904</v>
      </c>
      <c r="CW119" s="298">
        <f t="shared" si="125"/>
        <v>-0.4476892082041487</v>
      </c>
      <c r="CX119" s="285">
        <f>IF(ISNA(VLOOKUP($A119,Old_List_Price!$A$4:$BO$289,CX$2,FALSE)),"",VLOOKUP($A119,Old_List_Price!$A$4:$BO$289,CX$2,FALSE))</f>
        <v>2830.7999999999997</v>
      </c>
      <c r="CY119" s="285">
        <f>IF(ISNA(VLOOKUP($A119,Old_List_Price!$A$4:$BO$289,CY$2,FALSE)),"",VLOOKUP($A119,Old_List_Price!$A$4:$BO$289,CY$2,FALSE))</f>
        <v>5292.84</v>
      </c>
      <c r="CZ119" s="285">
        <f>IF(ISNA(VLOOKUP($A119,Old_List_Price!$A$4:$BO$289,CZ$2,FALSE)),"",VLOOKUP($A119,Old_List_Price!$A$4:$BO$289,CZ$2,FALSE))</f>
        <v>6226.8</v>
      </c>
      <c r="DA119" s="287">
        <f t="shared" si="126"/>
        <v>-0.33619869314216827</v>
      </c>
      <c r="DB119" s="333">
        <f t="shared" si="127"/>
        <v>-0.46959199209722591</v>
      </c>
    </row>
    <row r="120" spans="1:106">
      <c r="A120" s="37" t="s">
        <v>408</v>
      </c>
      <c r="B120" s="37" t="s">
        <v>409</v>
      </c>
      <c r="C120" s="57">
        <f>VLOOKUP(LEFT($C$3,2)&amp;LEFT($A120,6)&amp;LEFT(RIGHT($A120,7),5),'CS8000-P12_Overview'!$B$56:$X$369,$C$2,FALSE)</f>
        <v>23.035399999999999</v>
      </c>
      <c r="D120" s="58">
        <f>E120*(1-'CS8000-P12_Overview'!$B$3)</f>
        <v>33.286152999999999</v>
      </c>
      <c r="E120" s="58">
        <f>VLOOKUP(LEFT($E$3,2)&amp;LEFT($A120,6)&amp;LEFT(RIGHT($A120,7),5),'CS8000-P12_Overview'!$B$56:$X$369,$C$2,FALSE)</f>
        <v>39.160179999999997</v>
      </c>
      <c r="F120" s="59">
        <f>VLOOKUP(LEFT($F$3,2)&amp;LEFT($A120,6)&amp;LEFT(RIGHT($A120,7),5),'CS8000-P12_Overview'!$B$56:$X$369,$F$2,FALSE)</f>
        <v>23.035399999999999</v>
      </c>
      <c r="G120" s="59">
        <f>H120*(1-'CS8000-P12_Overview'!$B$3)</f>
        <v>33.286152999999999</v>
      </c>
      <c r="H120" s="59">
        <f>VLOOKUP(LEFT($H$3,2)&amp;LEFT($A120,6)&amp;LEFT(RIGHT($A120,7),5),'CS8000-P12_Overview'!$B$56:$X$369,$F$2,FALSE)</f>
        <v>39.160179999999997</v>
      </c>
      <c r="I120" s="60">
        <f>VLOOKUP(LEFT($I$3,2)&amp;LEFT($A120,6)&amp;LEFT(RIGHT($A120,7),5),'CS8000-P12_Overview'!$B$56:$X$369,$I$2,FALSE)</f>
        <v>38.256999999999998</v>
      </c>
      <c r="J120" s="60">
        <f>K120*(1-'CS8000-P12_Overview'!$B$3)</f>
        <v>58.533209999999997</v>
      </c>
      <c r="K120" s="60">
        <f>VLOOKUP(LEFT($K$3,2)&amp;LEFT($A120,6)&amp;LEFT(RIGHT($A120,7),5),'CS8000-P12_Overview'!$B$56:$X$369,$I$2,FALSE)</f>
        <v>68.8626</v>
      </c>
      <c r="L120" s="61">
        <f>VLOOKUP(LEFT($L$3,2)&amp;LEFT($A120,6)&amp;LEFT(RIGHT($A120,7),5),'CS8000-P12_Overview'!$B$56:$X$369,$L$2,FALSE)</f>
        <v>44.228999999999999</v>
      </c>
      <c r="M120" s="61">
        <f>N120*(1-'CS8000-P12_Overview'!$B$3)</f>
        <v>67.670370000000005</v>
      </c>
      <c r="N120" s="61">
        <f>VLOOKUP(LEFT($N$3,2)&amp;LEFT($A120,6)&amp;LEFT(RIGHT($A120,7),5),'CS8000-P12_Overview'!$B$56:$X$369,$L$2,FALSE)</f>
        <v>79.612200000000001</v>
      </c>
      <c r="O120" s="62">
        <f>VLOOKUP(LEFT($O$3,2)&amp;LEFT($A120,6)&amp;LEFT(RIGHT($A120,7),5),'CS8000-P12_Overview'!$B$56:$X$369,$O$2,FALSE)</f>
        <v>45.672600000000003</v>
      </c>
      <c r="P120" s="62">
        <f>Q120*(1-'CS8000-P12_Overview'!$B$3)</f>
        <v>73.761248999999992</v>
      </c>
      <c r="Q120" s="62">
        <f>VLOOKUP(LEFT($Q$3,2)&amp;LEFT($A120,6)&amp;LEFT(RIGHT($A120,7),5),'CS8000-P12_Overview'!$B$56:$X$369,$O$2,FALSE)</f>
        <v>86.777940000000001</v>
      </c>
      <c r="R120" s="63">
        <f>VLOOKUP(LEFT($R$3,2)&amp;LEFT($A120,6)&amp;LEFT(RIGHT($A120,7),5),'CS8000-P12_Overview'!$B$56:$X$369,$R$2,FALSE)</f>
        <v>45.672600000000003</v>
      </c>
      <c r="S120" s="63">
        <f>T120*(1-'CS8000-P12_Overview'!$B$3)</f>
        <v>73.761248999999992</v>
      </c>
      <c r="T120" s="63">
        <f>VLOOKUP(LEFT($T$3,2)&amp;LEFT($A120,6)&amp;LEFT(RIGHT($A120,7),5),'CS8000-P12_Overview'!$B$56:$X$369,$R$2,FALSE)</f>
        <v>86.777940000000001</v>
      </c>
      <c r="U120" s="59">
        <f>VLOOKUP(LEFT($U$3,2)&amp;LEFT($A120,6)&amp;LEFT(RIGHT($A120,7),5),'CS8000-P12_Overview'!$B$56:$X$369,$U$2,FALSE)</f>
        <v>52.1691</v>
      </c>
      <c r="V120" s="59">
        <f>W120*(1-'CS8000-P12_Overview'!$B$3)</f>
        <v>88.687470000000005</v>
      </c>
      <c r="W120" s="44">
        <f>VLOOKUP(LEFT($W$3,2)&amp;LEFT($A120,6)&amp;LEFT(RIGHT($A120,7),5),'CS8000-P12_Overview'!$B$56:$X$369,$U$2,FALSE)</f>
        <v>104.3382</v>
      </c>
      <c r="X120" s="33" t="s">
        <v>856</v>
      </c>
      <c r="Y120" s="57">
        <f>VLOOKUP(LEFT($Y$3,2)&amp;LEFT($A120,6)&amp;LEFT(RIGHT($A120,7),5),'CS8000-P12_Overview'!$B$56:$X$369,$Y$2,FALSE)</f>
        <v>43.073599999999999</v>
      </c>
      <c r="Z120" s="58">
        <f>AA120*(1-'CS8000-P12_Overview'!$B$3)</f>
        <v>62.241351999999999</v>
      </c>
      <c r="AA120" s="58">
        <f>VLOOKUP(LEFT($AA$3,2)&amp;LEFT($A120,6)&amp;LEFT(RIGHT($A120,7),5),'CS8000-P12_Overview'!$B$56:$X$369,$Y$2,FALSE)</f>
        <v>73.225120000000004</v>
      </c>
      <c r="AB120" s="59">
        <f>VLOOKUP(LEFT($AB$3,2)&amp;LEFT($A120,6)&amp;LEFT(RIGHT($A120,7),5),'CS8000-P12_Overview'!$B$56:$X$369,$AB$2,FALSE)</f>
        <v>43.073599999999999</v>
      </c>
      <c r="AC120" s="59">
        <f>AD120*(1-'CS8000-P12_Overview'!$B$3)</f>
        <v>62.241351999999999</v>
      </c>
      <c r="AD120" s="59">
        <f>VLOOKUP(LEFT($AD$3,2)&amp;LEFT($A120,6)&amp;LEFT(RIGHT($A120,7),5),'CS8000-P12_Overview'!$B$56:$X$369,$AB$2,FALSE)</f>
        <v>73.225120000000004</v>
      </c>
      <c r="AE120" s="60">
        <f>VLOOKUP(LEFT($AE$3,2)&amp;LEFT($A120,6)&amp;LEFT(RIGHT($A120,7),5),'CS8000-P12_Overview'!$B$56:$X$369,$AE$2,FALSE)</f>
        <v>58.295299999999997</v>
      </c>
      <c r="AF120" s="60">
        <f>AG120*(1-'CS8000-P12_Overview'!$B$3)</f>
        <v>89.191808999999992</v>
      </c>
      <c r="AG120" s="60">
        <f>VLOOKUP(LEFT($AG$3,2)&amp;LEFT($A120,6)&amp;LEFT(RIGHT($A120,7),5),'CS8000-P12_Overview'!$B$56:$X$369,$AE$2,FALSE)</f>
        <v>104.93154</v>
      </c>
      <c r="AH120" s="61">
        <f>VLOOKUP(LEFT($AH$3,2)&amp;LEFT($A120,6)&amp;LEFT(RIGHT($A120,7),5),'CS8000-P12_Overview'!$B$56:$X$369,$AH$2,FALSE)</f>
        <v>64.267300000000006</v>
      </c>
      <c r="AI120" s="61">
        <f>AJ120*(1-'CS8000-P12_Overview'!$B$3)</f>
        <v>98.328969000000015</v>
      </c>
      <c r="AJ120" s="61">
        <f>VLOOKUP(LEFT($AJ$3,2)&amp;LEFT($A120,6)&amp;LEFT(RIGHT($A120,7),5),'CS8000-P12_Overview'!$B$56:$X$369,$AH$2,FALSE)</f>
        <v>115.68114000000001</v>
      </c>
      <c r="AK120" s="62">
        <f>VLOOKUP(LEFT($AK$3,2)&amp;LEFT($A120,6)&amp;LEFT(RIGHT($A120,7),5),'CS8000-P12_Overview'!$B$56:$X$369,$AK$2,FALSE)</f>
        <v>65.710899999999995</v>
      </c>
      <c r="AL120" s="62">
        <f>AM120*(1-'CS8000-P12_Overview'!$B$3)</f>
        <v>106.12310349999998</v>
      </c>
      <c r="AM120" s="62">
        <f>VLOOKUP(LEFT($AM$3,2)&amp;LEFT($A120,6)&amp;LEFT(RIGHT($A120,7),5),'CS8000-P12_Overview'!$B$56:$X$369,$AK$2,FALSE)</f>
        <v>124.85070999999999</v>
      </c>
      <c r="AN120" s="63">
        <f>VLOOKUP(LEFT($AN$3,2)&amp;LEFT($A120,6)&amp;LEFT(RIGHT($A120,7),5),'CS8000-P12_Overview'!$B$56:$X$369,$AN$2,FALSE)</f>
        <v>65.710899999999995</v>
      </c>
      <c r="AO120" s="63">
        <f>AP120*(1-'CS8000-P12_Overview'!$B$3)</f>
        <v>106.12310349999998</v>
      </c>
      <c r="AP120" s="63">
        <f>VLOOKUP(LEFT($AP$3,2)&amp;LEFT($A120,6)&amp;LEFT(RIGHT($A120,7),5),'CS8000-P12_Overview'!$B$56:$X$369,$AN$2,FALSE)</f>
        <v>124.85070999999999</v>
      </c>
      <c r="AQ120" s="59">
        <f>VLOOKUP(LEFT($AQ$3,2)&amp;LEFT($A120,6)&amp;LEFT(RIGHT($A120,7),5),'CS8000-P12_Overview'!$B$56:$X$369,$AQ$2,FALSE)</f>
        <v>72.207400000000007</v>
      </c>
      <c r="AR120" s="59">
        <f>AS120*(1-'CS8000-P12_Overview'!$B$3)</f>
        <v>122.75258000000001</v>
      </c>
      <c r="AS120" s="44">
        <f>VLOOKUP(LEFT($AS$3,2)&amp;LEFT($A120,6)&amp;LEFT(RIGHT($A120,7),5),'CS8000-P12_Overview'!$B$56:$X$369,$AQ$2,FALSE)</f>
        <v>144.41480000000001</v>
      </c>
      <c r="AU120" s="203">
        <f t="shared" si="130"/>
        <v>1069.7328</v>
      </c>
      <c r="AV120" s="211">
        <f t="shared" si="131"/>
        <v>1545.7638959999999</v>
      </c>
      <c r="AW120" s="211">
        <f t="shared" si="132"/>
        <v>1818.54576</v>
      </c>
      <c r="AX120" s="212">
        <f t="shared" si="132"/>
        <v>1069.7328</v>
      </c>
      <c r="AY120" s="212">
        <f t="shared" si="132"/>
        <v>1545.7638959999999</v>
      </c>
      <c r="AZ120" s="212">
        <f t="shared" si="132"/>
        <v>1818.54576</v>
      </c>
      <c r="BA120" s="213">
        <f t="shared" si="133"/>
        <v>1617.7115999999999</v>
      </c>
      <c r="BB120" s="213">
        <f t="shared" si="134"/>
        <v>2475.0987479999999</v>
      </c>
      <c r="BC120" s="213">
        <f t="shared" si="135"/>
        <v>2911.8808800000002</v>
      </c>
      <c r="BD120" s="214">
        <f t="shared" si="136"/>
        <v>1832.7036000000003</v>
      </c>
      <c r="BE120" s="214">
        <f t="shared" si="137"/>
        <v>2804.0365080000001</v>
      </c>
      <c r="BF120" s="214">
        <f t="shared" si="138"/>
        <v>3298.8664800000001</v>
      </c>
      <c r="BG120" s="215">
        <f t="shared" si="139"/>
        <v>1884.6732000000002</v>
      </c>
      <c r="BH120" s="215">
        <f t="shared" si="140"/>
        <v>3043.7472179999995</v>
      </c>
      <c r="BI120" s="215">
        <f t="shared" si="141"/>
        <v>3580.8790799999997</v>
      </c>
      <c r="BJ120" s="216">
        <f t="shared" si="142"/>
        <v>1884.6732000000002</v>
      </c>
      <c r="BK120" s="216">
        <f t="shared" si="143"/>
        <v>3043.7472179999995</v>
      </c>
      <c r="BL120" s="216">
        <f t="shared" si="144"/>
        <v>3580.8790799999997</v>
      </c>
      <c r="BM120" s="212">
        <f t="shared" si="145"/>
        <v>2118.5472</v>
      </c>
      <c r="BN120" s="212">
        <f t="shared" si="146"/>
        <v>3601.53024</v>
      </c>
      <c r="BO120" s="202">
        <f t="shared" si="147"/>
        <v>4237.0944</v>
      </c>
      <c r="BQ120" s="274">
        <f>VLOOKUP("HDD"&amp;$A120,'CS8000-P13_Overview'!$B:$X,3,FALSE)</f>
        <v>397.44</v>
      </c>
      <c r="BR120" s="275">
        <f>VLOOKUP("HDD"&amp;$A120,'CS8000-P13_Overview'!$B:$X,4,FALSE)</f>
        <v>476.928</v>
      </c>
      <c r="BS120" s="276">
        <f>VLOOKUP("HDD"&amp;$A120,'CS8000-P13_Overview'!$B:$X,6,FALSE)</f>
        <v>556.41600000000005</v>
      </c>
      <c r="BT120" s="282" t="str">
        <f>IF(ISNA(VLOOKUP($A120,Old_List_Price!$A$4:$BO$289,BT$2,FALSE)),"",VLOOKUP($A120,Old_List_Price!$A$4:$BO$289,BT$2,FALSE))</f>
        <v/>
      </c>
      <c r="BU120" s="282" t="str">
        <f>IF(ISNA(VLOOKUP($A120,Old_List_Price!$A$4:$BO$289,BU$2,FALSE)),"",VLOOKUP($A120,Old_List_Price!$A$4:$BO$289,BU$2,FALSE))</f>
        <v/>
      </c>
      <c r="BV120" s="282" t="str">
        <f>IF(ISNA(VLOOKUP($A120,Old_List_Price!$A$4:$BO$289,BV$2,FALSE)),"",VLOOKUP($A120,Old_List_Price!$A$4:$BO$289,BV$2,FALSE))</f>
        <v/>
      </c>
      <c r="BW120" s="283" t="str">
        <f t="shared" si="148"/>
        <v/>
      </c>
      <c r="BX120" s="283" t="str">
        <f t="shared" si="149"/>
        <v/>
      </c>
      <c r="BY120" s="285" t="str">
        <f>IF(ISNA(VLOOKUP($A120,Old_List_Price!$A$4:$BO$289,BY$2,FALSE)),"",VLOOKUP($A120,Old_List_Price!$A$4:$BO$289,BY$2,FALSE))</f>
        <v/>
      </c>
      <c r="BZ120" s="285" t="str">
        <f>IF(ISNA(VLOOKUP($A120,Old_List_Price!$A$4:$BO$289,BZ$2,FALSE)),"",VLOOKUP($A120,Old_List_Price!$A$4:$BO$289,BZ$2,FALSE))</f>
        <v/>
      </c>
      <c r="CA120" s="285" t="str">
        <f>IF(ISNA(VLOOKUP($A120,Old_List_Price!$A$4:$BO$289,CA$2,FALSE)),"",VLOOKUP($A120,Old_List_Price!$A$4:$BO$289,CA$2,FALSE))</f>
        <v/>
      </c>
      <c r="CB120" s="287" t="str">
        <f t="shared" si="128"/>
        <v/>
      </c>
      <c r="CC120" s="287" t="str">
        <f t="shared" si="129"/>
        <v/>
      </c>
      <c r="CD120" s="288" t="str">
        <f>IF(ISNA(VLOOKUP($A120,Old_List_Price!$A$4:$BO$289,CD$2,FALSE)),"",VLOOKUP($A120,Old_List_Price!$A$4:$BO$289,CD$2,FALSE))</f>
        <v/>
      </c>
      <c r="CE120" s="288" t="str">
        <f>IF(ISNA(VLOOKUP($A120,Old_List_Price!$A$4:$BO$289,CE$2,FALSE)),"",VLOOKUP($A120,Old_List_Price!$A$4:$BO$289,CE$2,FALSE))</f>
        <v/>
      </c>
      <c r="CF120" s="288" t="str">
        <f>IF(ISNA(VLOOKUP($A120,Old_List_Price!$A$4:$BO$289,CF$2,FALSE)),"",VLOOKUP($A120,Old_List_Price!$A$4:$BO$289,CF$2,FALSE))</f>
        <v/>
      </c>
      <c r="CG120" s="289" t="str">
        <f t="shared" si="118"/>
        <v/>
      </c>
      <c r="CH120" s="289" t="str">
        <f t="shared" si="119"/>
        <v/>
      </c>
      <c r="CI120" s="291" t="str">
        <f>IF(ISNA(VLOOKUP($A120,Old_List_Price!$A$4:$BO$289,CI$2,FALSE)),"",VLOOKUP($A120,Old_List_Price!$A$4:$BO$289,CI$2,FALSE))</f>
        <v/>
      </c>
      <c r="CJ120" s="291" t="str">
        <f>IF(ISNA(VLOOKUP($A120,Old_List_Price!$A$4:$BO$289,CJ$2,FALSE)),"",VLOOKUP($A120,Old_List_Price!$A$4:$BO$289,CJ$2,FALSE))</f>
        <v/>
      </c>
      <c r="CK120" s="291" t="str">
        <f>IF(ISNA(VLOOKUP($A120,Old_List_Price!$A$4:$BO$289,CK$2,FALSE)),"",VLOOKUP($A120,Old_List_Price!$A$4:$BO$289,CK$2,FALSE))</f>
        <v/>
      </c>
      <c r="CL120" s="292" t="str">
        <f t="shared" si="120"/>
        <v/>
      </c>
      <c r="CM120" s="292" t="str">
        <f t="shared" si="121"/>
        <v/>
      </c>
      <c r="CN120" s="294" t="str">
        <f>IF(ISNA(VLOOKUP($A120,Old_List_Price!$A$4:$BO$289,CN$2,FALSE)),"",VLOOKUP($A120,Old_List_Price!$A$4:$BO$289,CN$2,FALSE))</f>
        <v/>
      </c>
      <c r="CO120" s="294" t="str">
        <f>IF(ISNA(VLOOKUP($A120,Old_List_Price!$A$4:$BO$289,CO$2,FALSE)),"",VLOOKUP($A120,Old_List_Price!$A$4:$BO$289,CO$2,FALSE))</f>
        <v/>
      </c>
      <c r="CP120" s="294" t="str">
        <f>IF(ISNA(VLOOKUP($A120,Old_List_Price!$A$4:$BO$289,CP$2,FALSE)),"",VLOOKUP($A120,Old_List_Price!$A$4:$BO$289,CP$2,FALSE))</f>
        <v/>
      </c>
      <c r="CQ120" s="295" t="str">
        <f t="shared" si="122"/>
        <v/>
      </c>
      <c r="CR120" s="295" t="str">
        <f t="shared" si="123"/>
        <v/>
      </c>
      <c r="CS120" s="297" t="str">
        <f>IF(ISNA(VLOOKUP($A120,Old_List_Price!$A$4:$BO$289,CS$2,FALSE)),"",VLOOKUP($A120,Old_List_Price!$A$4:$BO$289,CS$2,FALSE))</f>
        <v/>
      </c>
      <c r="CT120" s="297" t="str">
        <f>IF(ISNA(VLOOKUP($A120,Old_List_Price!$A$4:$BO$289,CT$2,FALSE)),"",VLOOKUP($A120,Old_List_Price!$A$4:$BO$289,CT$2,FALSE))</f>
        <v/>
      </c>
      <c r="CU120" s="297" t="str">
        <f>IF(ISNA(VLOOKUP($A120,Old_List_Price!$A$4:$BO$289,CU$2,FALSE)),"",VLOOKUP($A120,Old_List_Price!$A$4:$BO$289,CU$2,FALSE))</f>
        <v/>
      </c>
      <c r="CV120" s="298" t="str">
        <f t="shared" si="124"/>
        <v/>
      </c>
      <c r="CW120" s="298" t="str">
        <f t="shared" si="125"/>
        <v/>
      </c>
      <c r="CX120" s="285" t="str">
        <f>IF(ISNA(VLOOKUP($A120,Old_List_Price!$A$4:$BO$289,CX$2,FALSE)),"",VLOOKUP($A120,Old_List_Price!$A$4:$BO$289,CX$2,FALSE))</f>
        <v/>
      </c>
      <c r="CY120" s="285" t="str">
        <f>IF(ISNA(VLOOKUP($A120,Old_List_Price!$A$4:$BO$289,CY$2,FALSE)),"",VLOOKUP($A120,Old_List_Price!$A$4:$BO$289,CY$2,FALSE))</f>
        <v/>
      </c>
      <c r="CZ120" s="285" t="str">
        <f>IF(ISNA(VLOOKUP($A120,Old_List_Price!$A$4:$BO$289,CZ$2,FALSE)),"",VLOOKUP($A120,Old_List_Price!$A$4:$BO$289,CZ$2,FALSE))</f>
        <v/>
      </c>
      <c r="DA120" s="287" t="str">
        <f t="shared" si="126"/>
        <v/>
      </c>
      <c r="DB120" s="333" t="str">
        <f t="shared" si="127"/>
        <v/>
      </c>
    </row>
    <row r="121" spans="1:106">
      <c r="A121" s="37" t="s">
        <v>410</v>
      </c>
      <c r="B121" s="37" t="s">
        <v>411</v>
      </c>
      <c r="C121" s="57">
        <f>VLOOKUP(LEFT($C$3,2)&amp;LEFT($A121,11),'CS8000-P12_Overview'!$B$56:$X$369,$C$2,FALSE)</f>
        <v>16.7807</v>
      </c>
      <c r="D121" s="58">
        <f>E121*(1-'CS8000-P12_Overview'!$B$3)</f>
        <v>24.248111499999997</v>
      </c>
      <c r="E121" s="58">
        <f>VLOOKUP(LEFT($E$3,2)&amp;LEFT($A121,11),'CS8000-P12_Overview'!$B$56:$X$369,$C$2,FALSE)</f>
        <v>28.527189999999997</v>
      </c>
      <c r="F121" s="59">
        <f>VLOOKUP(LEFT($F$3,2)&amp;LEFT($A121,11),'CS8000-P12_Overview'!$B$56:$X$369,$F$2,FALSE)</f>
        <v>16.7807</v>
      </c>
      <c r="G121" s="59">
        <f>H121*(1-'CS8000-P12_Overview'!$B$3)</f>
        <v>24.248111499999997</v>
      </c>
      <c r="H121" s="59">
        <f>VLOOKUP(LEFT($H$3,2)&amp;LEFT($A121,11),'CS8000-P12_Overview'!$B$56:$X$369,$F$2,FALSE)</f>
        <v>28.527189999999997</v>
      </c>
      <c r="I121" s="60">
        <f>VLOOKUP(LEFT($I$3,2)&amp;LEFT($A121,11),'CS8000-P12_Overview'!$B$56:$X$369,$I$2,FALSE)</f>
        <v>29.8154</v>
      </c>
      <c r="J121" s="60">
        <f>K121*(1-'CS8000-P12_Overview'!$B$3)</f>
        <v>45.617562</v>
      </c>
      <c r="K121" s="60">
        <f>VLOOKUP(LEFT($K$3,2)&amp;LEFT($A121,11),'CS8000-P12_Overview'!$B$56:$X$369,$I$2,FALSE)</f>
        <v>53.667720000000003</v>
      </c>
      <c r="L121" s="61">
        <f>VLOOKUP(LEFT($L$3,2)&amp;LEFT($A121,11),'CS8000-P12_Overview'!$B$56:$X$369,$L$2,FALSE)</f>
        <v>34.947499999999998</v>
      </c>
      <c r="M121" s="61">
        <f>N121*(1-'CS8000-P12_Overview'!$B$3)</f>
        <v>53.469674999999995</v>
      </c>
      <c r="N121" s="61">
        <f>VLOOKUP(LEFT($N$3,2)&amp;LEFT($A121,11),'CS8000-P12_Overview'!$B$56:$X$369,$L$2,FALSE)</f>
        <v>62.905499999999996</v>
      </c>
      <c r="O121" s="62">
        <f>VLOOKUP(LEFT($O$3,2)&amp;LEFT($A121,11),'CS8000-P12_Overview'!$B$56:$X$369,$O$2,FALSE)</f>
        <v>36.478700000000003</v>
      </c>
      <c r="P121" s="62">
        <f>Q121*(1-'CS8000-P12_Overview'!$B$3)</f>
        <v>58.913100500000006</v>
      </c>
      <c r="Q121" s="62">
        <f>VLOOKUP(LEFT($Q$3,2)&amp;LEFT($A121,11),'CS8000-P12_Overview'!$B$56:$X$369,$O$2,FALSE)</f>
        <v>69.309530000000009</v>
      </c>
      <c r="R121" s="63">
        <f>VLOOKUP(LEFT($R$3,2)&amp;LEFT($A121,11),'CS8000-P12_Overview'!$B$56:$X$369,$R$2,FALSE)</f>
        <v>36.478700000000003</v>
      </c>
      <c r="S121" s="63">
        <f>T121*(1-'CS8000-P12_Overview'!$B$3)</f>
        <v>58.913100500000006</v>
      </c>
      <c r="T121" s="63">
        <f>VLOOKUP(LEFT($T$3,2)&amp;LEFT($A121,11),'CS8000-P12_Overview'!$B$56:$X$369,$R$2,FALSE)</f>
        <v>69.309530000000009</v>
      </c>
      <c r="U121" s="59">
        <f>VLOOKUP(LEFT($U$3,2)&amp;LEFT($A121,11),'CS8000-P12_Overview'!$B$56:$X$369,$U$2,FALSE)</f>
        <v>43.368899999999996</v>
      </c>
      <c r="V121" s="59">
        <f>W121*(1-'CS8000-P12_Overview'!$B$3)</f>
        <v>73.727129999999988</v>
      </c>
      <c r="W121" s="44">
        <f>VLOOKUP(LEFT($W$3,2)&amp;LEFT($A121,11),'CS8000-P12_Overview'!$B$56:$X$369,$U$2,FALSE)</f>
        <v>86.737799999999993</v>
      </c>
      <c r="X121" s="33" t="s">
        <v>856</v>
      </c>
      <c r="Y121" s="57">
        <f>VLOOKUP(LEFT($Y$3,2)&amp;LEFT($A121,11),'CS8000-P12_Overview'!$B$56:$X$369,$Y$2,FALSE)</f>
        <v>35.684699999999999</v>
      </c>
      <c r="Z121" s="58">
        <f>AA121*(1-'CS8000-P12_Overview'!$B$3)</f>
        <v>51.564391499999999</v>
      </c>
      <c r="AA121" s="58">
        <f>VLOOKUP(LEFT($AA$3,2)&amp;LEFT($A121,11),'CS8000-P12_Overview'!$B$56:$X$369,$Y$2,FALSE)</f>
        <v>60.663989999999998</v>
      </c>
      <c r="AB121" s="59">
        <f>VLOOKUP(LEFT($AB$3,2)&amp;LEFT($A121,11),'CS8000-P12_Overview'!$B$56:$X$369,$AB$2,FALSE)</f>
        <v>35.684699999999999</v>
      </c>
      <c r="AC121" s="59">
        <f>AD121*(1-'CS8000-P12_Overview'!$B$3)</f>
        <v>51.564391499999999</v>
      </c>
      <c r="AD121" s="59">
        <f>VLOOKUP(LEFT($AD$3,2)&amp;LEFT($A121,11),'CS8000-P12_Overview'!$B$56:$X$369,$AB$2,FALSE)</f>
        <v>60.663989999999998</v>
      </c>
      <c r="AE121" s="60">
        <f>VLOOKUP(LEFT($AE$3,2)&amp;LEFT($A121,11),'CS8000-P12_Overview'!$B$56:$X$369,$AE$2,FALSE)</f>
        <v>48.719299999999997</v>
      </c>
      <c r="AF121" s="60">
        <f>AG121*(1-'CS8000-P12_Overview'!$B$3)</f>
        <v>74.540528999999992</v>
      </c>
      <c r="AG121" s="60">
        <f>VLOOKUP(LEFT($AG$3,2)&amp;LEFT($A121,11),'CS8000-P12_Overview'!$B$56:$X$369,$AE$2,FALSE)</f>
        <v>87.694739999999996</v>
      </c>
      <c r="AH121" s="61">
        <f>VLOOKUP(LEFT($AH$3,2)&amp;LEFT($A121,11),'CS8000-P12_Overview'!$B$56:$X$369,$AH$2,FALSE)</f>
        <v>53.851399999999998</v>
      </c>
      <c r="AI121" s="61">
        <f>AJ121*(1-'CS8000-P12_Overview'!$B$3)</f>
        <v>82.392641999999995</v>
      </c>
      <c r="AJ121" s="61">
        <f>VLOOKUP(LEFT($AJ$3,2)&amp;LEFT($A121,11),'CS8000-P12_Overview'!$B$56:$X$369,$AH$2,FALSE)</f>
        <v>96.932519999999997</v>
      </c>
      <c r="AK121" s="62">
        <f>VLOOKUP(LEFT($AK$3,2)&amp;LEFT($A121,11),'CS8000-P12_Overview'!$B$56:$X$369,$AK$2,FALSE)</f>
        <v>55.382599999999996</v>
      </c>
      <c r="AL121" s="62">
        <f>AM121*(1-'CS8000-P12_Overview'!$B$3)</f>
        <v>89.442898999999983</v>
      </c>
      <c r="AM121" s="62">
        <f>VLOOKUP(LEFT($AM$3,2)&amp;LEFT($A121,11),'CS8000-P12_Overview'!$B$56:$X$369,$AK$2,FALSE)</f>
        <v>105.22693999999998</v>
      </c>
      <c r="AN121" s="63">
        <f>VLOOKUP(LEFT($AN$3,2)&amp;LEFT($A121,11),'CS8000-P12_Overview'!$B$56:$X$369,$AN$2,FALSE)</f>
        <v>55.382599999999996</v>
      </c>
      <c r="AO121" s="63">
        <f>AP121*(1-'CS8000-P12_Overview'!$B$3)</f>
        <v>89.442898999999983</v>
      </c>
      <c r="AP121" s="63">
        <f>VLOOKUP(LEFT($AP$3,2)&amp;LEFT($A121,11),'CS8000-P12_Overview'!$B$56:$X$369,$AN$2,FALSE)</f>
        <v>105.22693999999998</v>
      </c>
      <c r="AQ121" s="59">
        <f>VLOOKUP(LEFT($AQ$3,2)&amp;LEFT($A121,11),'CS8000-P12_Overview'!$B$56:$X$369,$AQ$2,FALSE)</f>
        <v>62.272799999999997</v>
      </c>
      <c r="AR121" s="59">
        <f>AS121*(1-'CS8000-P12_Overview'!$B$3)</f>
        <v>105.86375999999998</v>
      </c>
      <c r="AS121" s="44">
        <f>VLOOKUP(LEFT($AS$3,2)&amp;LEFT($A121,11),'CS8000-P12_Overview'!$B$56:$X$369,$AQ$2,FALSE)</f>
        <v>124.54559999999999</v>
      </c>
      <c r="AU121" s="203">
        <f t="shared" si="130"/>
        <v>830.95320000000004</v>
      </c>
      <c r="AV121" s="211">
        <f t="shared" si="131"/>
        <v>1200.7273740000001</v>
      </c>
      <c r="AW121" s="211">
        <f t="shared" si="132"/>
        <v>1412.6204399999999</v>
      </c>
      <c r="AX121" s="212">
        <f t="shared" si="132"/>
        <v>830.95320000000004</v>
      </c>
      <c r="AY121" s="212">
        <f t="shared" si="132"/>
        <v>1200.7273740000001</v>
      </c>
      <c r="AZ121" s="212">
        <f t="shared" si="132"/>
        <v>1412.6204399999999</v>
      </c>
      <c r="BA121" s="213">
        <f t="shared" si="133"/>
        <v>1300.2012</v>
      </c>
      <c r="BB121" s="213">
        <f t="shared" si="134"/>
        <v>1989.307836</v>
      </c>
      <c r="BC121" s="213">
        <f t="shared" si="135"/>
        <v>2340.3621599999997</v>
      </c>
      <c r="BD121" s="214">
        <f t="shared" si="136"/>
        <v>1484.9567999999999</v>
      </c>
      <c r="BE121" s="214">
        <f t="shared" si="137"/>
        <v>2271.9839039999997</v>
      </c>
      <c r="BF121" s="214">
        <f t="shared" si="138"/>
        <v>2672.9222399999999</v>
      </c>
      <c r="BG121" s="215">
        <f t="shared" si="139"/>
        <v>1540.08</v>
      </c>
      <c r="BH121" s="215">
        <f t="shared" si="140"/>
        <v>2487.2291999999998</v>
      </c>
      <c r="BI121" s="215">
        <f t="shared" si="141"/>
        <v>2926.152</v>
      </c>
      <c r="BJ121" s="216">
        <f t="shared" si="142"/>
        <v>1540.08</v>
      </c>
      <c r="BK121" s="216">
        <f t="shared" si="143"/>
        <v>2487.2291999999998</v>
      </c>
      <c r="BL121" s="216">
        <f t="shared" si="144"/>
        <v>2926.152</v>
      </c>
      <c r="BM121" s="212">
        <f t="shared" si="145"/>
        <v>1788.1271999999999</v>
      </c>
      <c r="BN121" s="212">
        <f t="shared" si="146"/>
        <v>3039.8162399999997</v>
      </c>
      <c r="BO121" s="202">
        <f t="shared" si="147"/>
        <v>3576.2543999999998</v>
      </c>
      <c r="BQ121" s="274">
        <f>VLOOKUP("HDD"&amp;$A121,'CS8000-P13_Overview'!$B:$X,3,FALSE)</f>
        <v>370.08</v>
      </c>
      <c r="BR121" s="275">
        <f>VLOOKUP("HDD"&amp;$A121,'CS8000-P13_Overview'!$B:$X,4,FALSE)</f>
        <v>444.096</v>
      </c>
      <c r="BS121" s="276">
        <f>VLOOKUP("HDD"&amp;$A121,'CS8000-P13_Overview'!$B:$X,6,FALSE)</f>
        <v>518.11199999999997</v>
      </c>
      <c r="BT121" s="282">
        <f>IF(ISNA(VLOOKUP($A121,Old_List_Price!$A$4:$BO$289,BT$2,FALSE)),"",VLOOKUP($A121,Old_List_Price!$A$4:$BO$289,BT$2,FALSE))</f>
        <v>927</v>
      </c>
      <c r="BU121" s="282">
        <f>IF(ISNA(VLOOKUP($A121,Old_List_Price!$A$4:$BO$289,BU$2,FALSE)),"",VLOOKUP($A121,Old_List_Price!$A$4:$BO$289,BU$2,FALSE))</f>
        <v>1259.6999999999998</v>
      </c>
      <c r="BV121" s="282">
        <f>IF(ISNA(VLOOKUP($A121,Old_List_Price!$A$4:$BO$289,BV$2,FALSE)),"",VLOOKUP($A121,Old_List_Price!$A$4:$BO$289,BV$2,FALSE))</f>
        <v>1482</v>
      </c>
      <c r="BW121" s="283">
        <f t="shared" si="148"/>
        <v>-0.11558629294646192</v>
      </c>
      <c r="BX121" s="283">
        <f t="shared" si="149"/>
        <v>-4.9114084743103456E-2</v>
      </c>
      <c r="BY121" s="285">
        <f>IF(ISNA(VLOOKUP($A121,Old_List_Price!$A$4:$BO$289,BY$2,FALSE)),"",VLOOKUP($A121,Old_List_Price!$A$4:$BO$289,BY$2,FALSE))</f>
        <v>927</v>
      </c>
      <c r="BZ121" s="285">
        <f>IF(ISNA(VLOOKUP($A121,Old_List_Price!$A$4:$BO$289,BZ$2,FALSE)),"",VLOOKUP($A121,Old_List_Price!$A$4:$BO$289,BZ$2,FALSE))</f>
        <v>1338.2399999999998</v>
      </c>
      <c r="CA121" s="285">
        <f>IF(ISNA(VLOOKUP($A121,Old_List_Price!$A$4:$BO$289,CA$2,FALSE)),"",VLOOKUP($A121,Old_List_Price!$A$4:$BO$289,CA$2,FALSE))</f>
        <v>1574.4</v>
      </c>
      <c r="CB121" s="287">
        <f t="shared" si="128"/>
        <v>-0.11558629294646192</v>
      </c>
      <c r="CC121" s="287">
        <f t="shared" si="129"/>
        <v>-0.11452443658538608</v>
      </c>
      <c r="CD121" s="288">
        <f>IF(ISNA(VLOOKUP($A121,Old_List_Price!$A$4:$BO$289,CD$2,FALSE)),"",VLOOKUP($A121,Old_List_Price!$A$4:$BO$289,CD$2,FALSE))</f>
        <v>1460.3999999999999</v>
      </c>
      <c r="CE121" s="288">
        <f>IF(ISNA(VLOOKUP($A121,Old_List_Price!$A$4:$BO$289,CE$2,FALSE)),"",VLOOKUP($A121,Old_List_Price!$A$4:$BO$289,CE$2,FALSE))</f>
        <v>2224.1099999999997</v>
      </c>
      <c r="CF121" s="288">
        <f>IF(ISNA(VLOOKUP($A121,Old_List_Price!$A$4:$BO$289,CF$2,FALSE)),"",VLOOKUP($A121,Old_List_Price!$A$4:$BO$289,CF$2,FALSE))</f>
        <v>2616.6</v>
      </c>
      <c r="CG121" s="289">
        <f t="shared" si="118"/>
        <v>-0.1232107769166802</v>
      </c>
      <c r="CH121" s="289">
        <f t="shared" si="119"/>
        <v>-0.11803209123839203</v>
      </c>
      <c r="CI121" s="291">
        <f>IF(ISNA(VLOOKUP($A121,Old_List_Price!$A$4:$BO$289,CI$2,FALSE)),"",VLOOKUP($A121,Old_List_Price!$A$4:$BO$289,CI$2,FALSE))</f>
        <v>1563</v>
      </c>
      <c r="CJ121" s="291">
        <f>IF(ISNA(VLOOKUP($A121,Old_List_Price!$A$4:$BO$289,CJ$2,FALSE)),"",VLOOKUP($A121,Old_List_Price!$A$4:$BO$289,CJ$2,FALSE))</f>
        <v>2390.88</v>
      </c>
      <c r="CK121" s="291">
        <f>IF(ISNA(VLOOKUP($A121,Old_List_Price!$A$4:$BO$289,CK$2,FALSE)),"",VLOOKUP($A121,Old_List_Price!$A$4:$BO$289,CK$2,FALSE))</f>
        <v>2812.8</v>
      </c>
      <c r="CL121" s="292">
        <f t="shared" si="120"/>
        <v>-5.2555872332447698E-2</v>
      </c>
      <c r="CM121" s="292">
        <f t="shared" si="121"/>
        <v>-5.2331398911178321E-2</v>
      </c>
      <c r="CN121" s="294">
        <f>IF(ISNA(VLOOKUP($A121,Old_List_Price!$A$4:$BO$289,CN$2,FALSE)),"",VLOOKUP($A121,Old_List_Price!$A$4:$BO$289,CN$2,FALSE))</f>
        <v>1563</v>
      </c>
      <c r="CO121" s="294">
        <f>IF(ISNA(VLOOKUP($A121,Old_List_Price!$A$4:$BO$289,CO$2,FALSE)),"",VLOOKUP($A121,Old_List_Price!$A$4:$BO$289,CO$2,FALSE))</f>
        <v>2523.48</v>
      </c>
      <c r="CP121" s="294">
        <f>IF(ISNA(VLOOKUP($A121,Old_List_Price!$A$4:$BO$289,CP$2,FALSE)),"",VLOOKUP($A121,Old_List_Price!$A$4:$BO$289,CP$2,FALSE))</f>
        <v>2968.7999999999997</v>
      </c>
      <c r="CQ121" s="295">
        <f t="shared" si="122"/>
        <v>-1.4882343774349433E-2</v>
      </c>
      <c r="CR121" s="295">
        <f t="shared" si="123"/>
        <v>-1.4574772602380083E-2</v>
      </c>
      <c r="CS121" s="297">
        <f>IF(ISNA(VLOOKUP($A121,Old_List_Price!$A$4:$BO$289,CS$2,FALSE)),"",VLOOKUP($A121,Old_List_Price!$A$4:$BO$289,CS$2,FALSE))</f>
        <v>1687.2000000000003</v>
      </c>
      <c r="CT121" s="297">
        <f>IF(ISNA(VLOOKUP($A121,Old_List_Price!$A$4:$BO$289,CT$2,FALSE)),"",VLOOKUP($A121,Old_List_Price!$A$4:$BO$289,CT$2,FALSE))</f>
        <v>3011.04</v>
      </c>
      <c r="CU121" s="297">
        <f>IF(ISNA(VLOOKUP($A121,Old_List_Price!$A$4:$BO$289,CU$2,FALSE)),"",VLOOKUP($A121,Old_List_Price!$A$4:$BO$289,CU$2,FALSE))</f>
        <v>3542.4</v>
      </c>
      <c r="CV121" s="298">
        <f t="shared" si="124"/>
        <v>-9.5527505064672197E-2</v>
      </c>
      <c r="CW121" s="298">
        <f t="shared" si="125"/>
        <v>-0.2106001328707463</v>
      </c>
      <c r="CX121" s="285">
        <f>IF(ISNA(VLOOKUP($A121,Old_List_Price!$A$4:$BO$289,CX$2,FALSE)),"",VLOOKUP($A121,Old_List_Price!$A$4:$BO$289,CX$2,FALSE))</f>
        <v>1836</v>
      </c>
      <c r="CY121" s="285">
        <f>IF(ISNA(VLOOKUP($A121,Old_List_Price!$A$4:$BO$289,CY$2,FALSE)),"",VLOOKUP($A121,Old_List_Price!$A$4:$BO$289,CY$2,FALSE))</f>
        <v>3433.3199999999997</v>
      </c>
      <c r="CZ121" s="285">
        <f>IF(ISNA(VLOOKUP($A121,Old_List_Price!$A$4:$BO$289,CZ$2,FALSE)),"",VLOOKUP($A121,Old_List_Price!$A$4:$BO$289,CZ$2,FALSE))</f>
        <v>4039.2</v>
      </c>
      <c r="DA121" s="287">
        <f t="shared" si="126"/>
        <v>-2.6772592016943816E-2</v>
      </c>
      <c r="DB121" s="333">
        <f t="shared" si="127"/>
        <v>-0.12944985121863814</v>
      </c>
    </row>
    <row r="122" spans="1:106">
      <c r="A122" s="37" t="s">
        <v>412</v>
      </c>
      <c r="B122" s="37" t="s">
        <v>413</v>
      </c>
      <c r="C122" s="57">
        <f>VLOOKUP(LEFT($C$3,2)&amp;LEFT($A122,11),'CS8000-P12_Overview'!$B$56:$X$369,$C$2,FALSE)</f>
        <v>16.7807</v>
      </c>
      <c r="D122" s="58">
        <f>E122*(1-'CS8000-P12_Overview'!$B$3)</f>
        <v>24.248111499999997</v>
      </c>
      <c r="E122" s="58">
        <f>VLOOKUP(LEFT($E$3,2)&amp;LEFT($A122,11),'CS8000-P12_Overview'!$B$56:$X$369,$C$2,FALSE)</f>
        <v>28.527189999999997</v>
      </c>
      <c r="F122" s="59">
        <f>VLOOKUP(LEFT($F$3,2)&amp;LEFT($A122,11),'CS8000-P12_Overview'!$B$56:$X$369,$F$2,FALSE)</f>
        <v>16.7807</v>
      </c>
      <c r="G122" s="59">
        <f>H122*(1-'CS8000-P12_Overview'!$B$3)</f>
        <v>24.248111499999997</v>
      </c>
      <c r="H122" s="59">
        <f>VLOOKUP(LEFT($H$3,2)&amp;LEFT($A122,11),'CS8000-P12_Overview'!$B$56:$X$369,$F$2,FALSE)</f>
        <v>28.527189999999997</v>
      </c>
      <c r="I122" s="60">
        <f>VLOOKUP(LEFT($I$3,2)&amp;LEFT($A122,11),'CS8000-P12_Overview'!$B$56:$X$369,$I$2,FALSE)</f>
        <v>29.8154</v>
      </c>
      <c r="J122" s="60">
        <f>K122*(1-'CS8000-P12_Overview'!$B$3)</f>
        <v>45.617562</v>
      </c>
      <c r="K122" s="60">
        <f>VLOOKUP(LEFT($K$3,2)&amp;LEFT($A122,11),'CS8000-P12_Overview'!$B$56:$X$369,$I$2,FALSE)</f>
        <v>53.667720000000003</v>
      </c>
      <c r="L122" s="61">
        <f>VLOOKUP(LEFT($L$3,2)&amp;LEFT($A122,11),'CS8000-P12_Overview'!$B$56:$X$369,$L$2,FALSE)</f>
        <v>34.947499999999998</v>
      </c>
      <c r="M122" s="61">
        <f>N122*(1-'CS8000-P12_Overview'!$B$3)</f>
        <v>53.469674999999995</v>
      </c>
      <c r="N122" s="61">
        <f>VLOOKUP(LEFT($N$3,2)&amp;LEFT($A122,11),'CS8000-P12_Overview'!$B$56:$X$369,$L$2,FALSE)</f>
        <v>62.905499999999996</v>
      </c>
      <c r="O122" s="62">
        <f>VLOOKUP(LEFT($O$3,2)&amp;LEFT($A122,11),'CS8000-P12_Overview'!$B$56:$X$369,$O$2,FALSE)</f>
        <v>36.478700000000003</v>
      </c>
      <c r="P122" s="62">
        <f>Q122*(1-'CS8000-P12_Overview'!$B$3)</f>
        <v>58.913100500000006</v>
      </c>
      <c r="Q122" s="62">
        <f>VLOOKUP(LEFT($Q$3,2)&amp;LEFT($A122,11),'CS8000-P12_Overview'!$B$56:$X$369,$O$2,FALSE)</f>
        <v>69.309530000000009</v>
      </c>
      <c r="R122" s="63">
        <f>VLOOKUP(LEFT($R$3,2)&amp;LEFT($A122,11),'CS8000-P12_Overview'!$B$56:$X$369,$R$2,FALSE)</f>
        <v>36.478700000000003</v>
      </c>
      <c r="S122" s="63">
        <f>T122*(1-'CS8000-P12_Overview'!$B$3)</f>
        <v>58.913100500000006</v>
      </c>
      <c r="T122" s="63">
        <f>VLOOKUP(LEFT($T$3,2)&amp;LEFT($A122,11),'CS8000-P12_Overview'!$B$56:$X$369,$R$2,FALSE)</f>
        <v>69.309530000000009</v>
      </c>
      <c r="U122" s="59">
        <f>VLOOKUP(LEFT($U$3,2)&amp;LEFT($A122,11),'CS8000-P12_Overview'!$B$56:$X$369,$U$2,FALSE)</f>
        <v>43.368899999999996</v>
      </c>
      <c r="V122" s="59">
        <f>W122*(1-'CS8000-P12_Overview'!$B$3)</f>
        <v>73.727129999999988</v>
      </c>
      <c r="W122" s="44">
        <f>VLOOKUP(LEFT($W$3,2)&amp;LEFT($A122,11),'CS8000-P12_Overview'!$B$56:$X$369,$U$2,FALSE)</f>
        <v>86.737799999999993</v>
      </c>
      <c r="X122" s="33" t="s">
        <v>856</v>
      </c>
      <c r="Y122" s="57">
        <f>VLOOKUP(LEFT($Y$3,2)&amp;LEFT($A122,11),'CS8000-P12_Overview'!$B$56:$X$369,$Y$2,FALSE)</f>
        <v>35.684699999999999</v>
      </c>
      <c r="Z122" s="58">
        <f>AA122*(1-'CS8000-P12_Overview'!$B$3)</f>
        <v>51.564391499999999</v>
      </c>
      <c r="AA122" s="58">
        <f>VLOOKUP(LEFT($AA$3,2)&amp;LEFT($A122,11),'CS8000-P12_Overview'!$B$56:$X$369,$Y$2,FALSE)</f>
        <v>60.663989999999998</v>
      </c>
      <c r="AB122" s="59">
        <f>VLOOKUP(LEFT($AB$3,2)&amp;LEFT($A122,11),'CS8000-P12_Overview'!$B$56:$X$369,$AB$2,FALSE)</f>
        <v>35.684699999999999</v>
      </c>
      <c r="AC122" s="59">
        <f>AD122*(1-'CS8000-P12_Overview'!$B$3)</f>
        <v>51.564391499999999</v>
      </c>
      <c r="AD122" s="59">
        <f>VLOOKUP(LEFT($AD$3,2)&amp;LEFT($A122,11),'CS8000-P12_Overview'!$B$56:$X$369,$AB$2,FALSE)</f>
        <v>60.663989999999998</v>
      </c>
      <c r="AE122" s="60">
        <f>VLOOKUP(LEFT($AE$3,2)&amp;LEFT($A122,11),'CS8000-P12_Overview'!$B$56:$X$369,$AE$2,FALSE)</f>
        <v>48.719299999999997</v>
      </c>
      <c r="AF122" s="60">
        <f>AG122*(1-'CS8000-P12_Overview'!$B$3)</f>
        <v>74.540528999999992</v>
      </c>
      <c r="AG122" s="60">
        <f>VLOOKUP(LEFT($AG$3,2)&amp;LEFT($A122,11),'CS8000-P12_Overview'!$B$56:$X$369,$AE$2,FALSE)</f>
        <v>87.694739999999996</v>
      </c>
      <c r="AH122" s="61">
        <f>VLOOKUP(LEFT($AH$3,2)&amp;LEFT($A122,11),'CS8000-P12_Overview'!$B$56:$X$369,$AH$2,FALSE)</f>
        <v>53.851399999999998</v>
      </c>
      <c r="AI122" s="61">
        <f>AJ122*(1-'CS8000-P12_Overview'!$B$3)</f>
        <v>82.392641999999995</v>
      </c>
      <c r="AJ122" s="61">
        <f>VLOOKUP(LEFT($AJ$3,2)&amp;LEFT($A122,11),'CS8000-P12_Overview'!$B$56:$X$369,$AH$2,FALSE)</f>
        <v>96.932519999999997</v>
      </c>
      <c r="AK122" s="62">
        <f>VLOOKUP(LEFT($AK$3,2)&amp;LEFT($A122,11),'CS8000-P12_Overview'!$B$56:$X$369,$AK$2,FALSE)</f>
        <v>55.382599999999996</v>
      </c>
      <c r="AL122" s="62">
        <f>AM122*(1-'CS8000-P12_Overview'!$B$3)</f>
        <v>89.442898999999983</v>
      </c>
      <c r="AM122" s="62">
        <f>VLOOKUP(LEFT($AM$3,2)&amp;LEFT($A122,11),'CS8000-P12_Overview'!$B$56:$X$369,$AK$2,FALSE)</f>
        <v>105.22693999999998</v>
      </c>
      <c r="AN122" s="63">
        <f>VLOOKUP(LEFT($AN$3,2)&amp;LEFT($A122,11),'CS8000-P12_Overview'!$B$56:$X$369,$AN$2,FALSE)</f>
        <v>55.382599999999996</v>
      </c>
      <c r="AO122" s="63">
        <f>AP122*(1-'CS8000-P12_Overview'!$B$3)</f>
        <v>89.442898999999983</v>
      </c>
      <c r="AP122" s="63">
        <f>VLOOKUP(LEFT($AP$3,2)&amp;LEFT($A122,11),'CS8000-P12_Overview'!$B$56:$X$369,$AN$2,FALSE)</f>
        <v>105.22693999999998</v>
      </c>
      <c r="AQ122" s="59">
        <f>VLOOKUP(LEFT($AQ$3,2)&amp;LEFT($A122,11),'CS8000-P12_Overview'!$B$56:$X$369,$AQ$2,FALSE)</f>
        <v>62.272799999999997</v>
      </c>
      <c r="AR122" s="59">
        <f>AS122*(1-'CS8000-P12_Overview'!$B$3)</f>
        <v>105.86375999999998</v>
      </c>
      <c r="AS122" s="44">
        <f>VLOOKUP(LEFT($AS$3,2)&amp;LEFT($A122,11),'CS8000-P12_Overview'!$B$56:$X$369,$AQ$2,FALSE)</f>
        <v>124.54559999999999</v>
      </c>
      <c r="AU122" s="203">
        <f t="shared" si="130"/>
        <v>830.95320000000004</v>
      </c>
      <c r="AV122" s="211">
        <f t="shared" si="131"/>
        <v>1200.7273740000001</v>
      </c>
      <c r="AW122" s="211">
        <f t="shared" si="132"/>
        <v>1412.6204399999999</v>
      </c>
      <c r="AX122" s="212">
        <f t="shared" si="132"/>
        <v>830.95320000000004</v>
      </c>
      <c r="AY122" s="212">
        <f t="shared" si="132"/>
        <v>1200.7273740000001</v>
      </c>
      <c r="AZ122" s="212">
        <f t="shared" si="132"/>
        <v>1412.6204399999999</v>
      </c>
      <c r="BA122" s="213">
        <f t="shared" si="133"/>
        <v>1300.2012</v>
      </c>
      <c r="BB122" s="213">
        <f t="shared" si="134"/>
        <v>1989.307836</v>
      </c>
      <c r="BC122" s="213">
        <f t="shared" si="135"/>
        <v>2340.3621599999997</v>
      </c>
      <c r="BD122" s="214">
        <f t="shared" si="136"/>
        <v>1484.9567999999999</v>
      </c>
      <c r="BE122" s="214">
        <f t="shared" si="137"/>
        <v>2271.9839039999997</v>
      </c>
      <c r="BF122" s="214">
        <f t="shared" si="138"/>
        <v>2672.9222399999999</v>
      </c>
      <c r="BG122" s="215">
        <f t="shared" si="139"/>
        <v>1540.08</v>
      </c>
      <c r="BH122" s="215">
        <f t="shared" si="140"/>
        <v>2487.2291999999998</v>
      </c>
      <c r="BI122" s="215">
        <f t="shared" si="141"/>
        <v>2926.152</v>
      </c>
      <c r="BJ122" s="216">
        <f t="shared" si="142"/>
        <v>1540.08</v>
      </c>
      <c r="BK122" s="216">
        <f t="shared" si="143"/>
        <v>2487.2291999999998</v>
      </c>
      <c r="BL122" s="216">
        <f t="shared" si="144"/>
        <v>2926.152</v>
      </c>
      <c r="BM122" s="212">
        <f t="shared" si="145"/>
        <v>1788.1271999999999</v>
      </c>
      <c r="BN122" s="212">
        <f t="shared" si="146"/>
        <v>3039.8162399999997</v>
      </c>
      <c r="BO122" s="202">
        <f t="shared" si="147"/>
        <v>3576.2543999999998</v>
      </c>
      <c r="BQ122" s="274">
        <f>VLOOKUP("HDD"&amp;$A122,'CS8000-P13_Overview'!$B:$X,3,FALSE)</f>
        <v>370.08</v>
      </c>
      <c r="BR122" s="275">
        <f>VLOOKUP("HDD"&amp;$A122,'CS8000-P13_Overview'!$B:$X,4,FALSE)</f>
        <v>444.096</v>
      </c>
      <c r="BS122" s="276">
        <f>VLOOKUP("HDD"&amp;$A122,'CS8000-P13_Overview'!$B:$X,6,FALSE)</f>
        <v>518.11199999999997</v>
      </c>
      <c r="BT122" s="282">
        <f>IF(ISNA(VLOOKUP($A122,Old_List_Price!$A$4:$BO$289,BT$2,FALSE)),"",VLOOKUP($A122,Old_List_Price!$A$4:$BO$289,BT$2,FALSE))</f>
        <v>927</v>
      </c>
      <c r="BU122" s="282">
        <f>IF(ISNA(VLOOKUP($A122,Old_List_Price!$A$4:$BO$289,BU$2,FALSE)),"",VLOOKUP($A122,Old_List_Price!$A$4:$BO$289,BU$2,FALSE))</f>
        <v>1259.6999999999998</v>
      </c>
      <c r="BV122" s="282">
        <f>IF(ISNA(VLOOKUP($A122,Old_List_Price!$A$4:$BO$289,BV$2,FALSE)),"",VLOOKUP($A122,Old_List_Price!$A$4:$BO$289,BV$2,FALSE))</f>
        <v>1482</v>
      </c>
      <c r="BW122" s="283">
        <f t="shared" si="148"/>
        <v>-0.11558629294646192</v>
      </c>
      <c r="BX122" s="283">
        <f t="shared" si="149"/>
        <v>-4.9114084743103456E-2</v>
      </c>
      <c r="BY122" s="285">
        <f>IF(ISNA(VLOOKUP($A122,Old_List_Price!$A$4:$BO$289,BY$2,FALSE)),"",VLOOKUP($A122,Old_List_Price!$A$4:$BO$289,BY$2,FALSE))</f>
        <v>927</v>
      </c>
      <c r="BZ122" s="285">
        <f>IF(ISNA(VLOOKUP($A122,Old_List_Price!$A$4:$BO$289,BZ$2,FALSE)),"",VLOOKUP($A122,Old_List_Price!$A$4:$BO$289,BZ$2,FALSE))</f>
        <v>1338.2399999999998</v>
      </c>
      <c r="CA122" s="285">
        <f>IF(ISNA(VLOOKUP($A122,Old_List_Price!$A$4:$BO$289,CA$2,FALSE)),"",VLOOKUP($A122,Old_List_Price!$A$4:$BO$289,CA$2,FALSE))</f>
        <v>1574.4</v>
      </c>
      <c r="CB122" s="287">
        <f t="shared" si="128"/>
        <v>-0.11558629294646192</v>
      </c>
      <c r="CC122" s="287">
        <f t="shared" si="129"/>
        <v>-0.11452443658538608</v>
      </c>
      <c r="CD122" s="288">
        <f>IF(ISNA(VLOOKUP($A122,Old_List_Price!$A$4:$BO$289,CD$2,FALSE)),"",VLOOKUP($A122,Old_List_Price!$A$4:$BO$289,CD$2,FALSE))</f>
        <v>1460.3999999999999</v>
      </c>
      <c r="CE122" s="288">
        <f>IF(ISNA(VLOOKUP($A122,Old_List_Price!$A$4:$BO$289,CE$2,FALSE)),"",VLOOKUP($A122,Old_List_Price!$A$4:$BO$289,CE$2,FALSE))</f>
        <v>2224.1099999999997</v>
      </c>
      <c r="CF122" s="288">
        <f>IF(ISNA(VLOOKUP($A122,Old_List_Price!$A$4:$BO$289,CF$2,FALSE)),"",VLOOKUP($A122,Old_List_Price!$A$4:$BO$289,CF$2,FALSE))</f>
        <v>2616.6</v>
      </c>
      <c r="CG122" s="289">
        <f t="shared" si="118"/>
        <v>-0.1232107769166802</v>
      </c>
      <c r="CH122" s="289">
        <f t="shared" si="119"/>
        <v>-0.11803209123839203</v>
      </c>
      <c r="CI122" s="291">
        <f>IF(ISNA(VLOOKUP($A122,Old_List_Price!$A$4:$BO$289,CI$2,FALSE)),"",VLOOKUP($A122,Old_List_Price!$A$4:$BO$289,CI$2,FALSE))</f>
        <v>1563</v>
      </c>
      <c r="CJ122" s="291">
        <f>IF(ISNA(VLOOKUP($A122,Old_List_Price!$A$4:$BO$289,CJ$2,FALSE)),"",VLOOKUP($A122,Old_List_Price!$A$4:$BO$289,CJ$2,FALSE))</f>
        <v>2390.88</v>
      </c>
      <c r="CK122" s="291">
        <f>IF(ISNA(VLOOKUP($A122,Old_List_Price!$A$4:$BO$289,CK$2,FALSE)),"",VLOOKUP($A122,Old_List_Price!$A$4:$BO$289,CK$2,FALSE))</f>
        <v>2812.8</v>
      </c>
      <c r="CL122" s="292">
        <f t="shared" si="120"/>
        <v>-5.2555872332447698E-2</v>
      </c>
      <c r="CM122" s="292">
        <f t="shared" si="121"/>
        <v>-5.2331398911178321E-2</v>
      </c>
      <c r="CN122" s="294">
        <f>IF(ISNA(VLOOKUP($A122,Old_List_Price!$A$4:$BO$289,CN$2,FALSE)),"",VLOOKUP($A122,Old_List_Price!$A$4:$BO$289,CN$2,FALSE))</f>
        <v>1563</v>
      </c>
      <c r="CO122" s="294">
        <f>IF(ISNA(VLOOKUP($A122,Old_List_Price!$A$4:$BO$289,CO$2,FALSE)),"",VLOOKUP($A122,Old_List_Price!$A$4:$BO$289,CO$2,FALSE))</f>
        <v>2523.48</v>
      </c>
      <c r="CP122" s="294">
        <f>IF(ISNA(VLOOKUP($A122,Old_List_Price!$A$4:$BO$289,CP$2,FALSE)),"",VLOOKUP($A122,Old_List_Price!$A$4:$BO$289,CP$2,FALSE))</f>
        <v>2968.7999999999997</v>
      </c>
      <c r="CQ122" s="295">
        <f t="shared" si="122"/>
        <v>-1.4882343774349433E-2</v>
      </c>
      <c r="CR122" s="295">
        <f t="shared" si="123"/>
        <v>-1.4574772602380083E-2</v>
      </c>
      <c r="CS122" s="297">
        <f>IF(ISNA(VLOOKUP($A122,Old_List_Price!$A$4:$BO$289,CS$2,FALSE)),"",VLOOKUP($A122,Old_List_Price!$A$4:$BO$289,CS$2,FALSE))</f>
        <v>1687.2000000000003</v>
      </c>
      <c r="CT122" s="297">
        <f>IF(ISNA(VLOOKUP($A122,Old_List_Price!$A$4:$BO$289,CT$2,FALSE)),"",VLOOKUP($A122,Old_List_Price!$A$4:$BO$289,CT$2,FALSE))</f>
        <v>3011.04</v>
      </c>
      <c r="CU122" s="297">
        <f>IF(ISNA(VLOOKUP($A122,Old_List_Price!$A$4:$BO$289,CU$2,FALSE)),"",VLOOKUP($A122,Old_List_Price!$A$4:$BO$289,CU$2,FALSE))</f>
        <v>3542.4</v>
      </c>
      <c r="CV122" s="298">
        <f t="shared" si="124"/>
        <v>-9.5527505064672197E-2</v>
      </c>
      <c r="CW122" s="298">
        <f t="shared" si="125"/>
        <v>-0.2106001328707463</v>
      </c>
      <c r="CX122" s="285">
        <f>IF(ISNA(VLOOKUP($A122,Old_List_Price!$A$4:$BO$289,CX$2,FALSE)),"",VLOOKUP($A122,Old_List_Price!$A$4:$BO$289,CX$2,FALSE))</f>
        <v>1836</v>
      </c>
      <c r="CY122" s="285">
        <f>IF(ISNA(VLOOKUP($A122,Old_List_Price!$A$4:$BO$289,CY$2,FALSE)),"",VLOOKUP($A122,Old_List_Price!$A$4:$BO$289,CY$2,FALSE))</f>
        <v>3433.3199999999997</v>
      </c>
      <c r="CZ122" s="285">
        <f>IF(ISNA(VLOOKUP($A122,Old_List_Price!$A$4:$BO$289,CZ$2,FALSE)),"",VLOOKUP($A122,Old_List_Price!$A$4:$BO$289,CZ$2,FALSE))</f>
        <v>4039.2</v>
      </c>
      <c r="DA122" s="287">
        <f t="shared" si="126"/>
        <v>-2.6772592016943816E-2</v>
      </c>
      <c r="DB122" s="333">
        <f t="shared" si="127"/>
        <v>-0.12944985121863814</v>
      </c>
    </row>
    <row r="123" spans="1:106">
      <c r="A123" s="37" t="s">
        <v>414</v>
      </c>
      <c r="B123" s="37" t="s">
        <v>415</v>
      </c>
      <c r="C123" s="57">
        <f>VLOOKUP(LEFT($C$3,2)&amp;LEFT($A123,11),'CS8000-P12_Overview'!$B$56:$X$369,$C$2,FALSE)</f>
        <v>16.7807</v>
      </c>
      <c r="D123" s="58">
        <f>E123*(1-'CS8000-P12_Overview'!$B$3)</f>
        <v>24.248111499999997</v>
      </c>
      <c r="E123" s="58">
        <f>VLOOKUP(LEFT($E$3,2)&amp;LEFT($A123,11),'CS8000-P12_Overview'!$B$56:$X$369,$C$2,FALSE)</f>
        <v>28.527189999999997</v>
      </c>
      <c r="F123" s="59">
        <f>VLOOKUP(LEFT($F$3,2)&amp;LEFT($A123,11),'CS8000-P12_Overview'!$B$56:$X$369,$F$2,FALSE)</f>
        <v>16.7807</v>
      </c>
      <c r="G123" s="59">
        <f>H123*(1-'CS8000-P12_Overview'!$B$3)</f>
        <v>24.248111499999997</v>
      </c>
      <c r="H123" s="59">
        <f>VLOOKUP(LEFT($H$3,2)&amp;LEFT($A123,11),'CS8000-P12_Overview'!$B$56:$X$369,$F$2,FALSE)</f>
        <v>28.527189999999997</v>
      </c>
      <c r="I123" s="60">
        <f>VLOOKUP(LEFT($I$3,2)&amp;LEFT($A123,11),'CS8000-P12_Overview'!$B$56:$X$369,$I$2,FALSE)</f>
        <v>29.8154</v>
      </c>
      <c r="J123" s="60">
        <f>K123*(1-'CS8000-P12_Overview'!$B$3)</f>
        <v>45.617562</v>
      </c>
      <c r="K123" s="60">
        <f>VLOOKUP(LEFT($K$3,2)&amp;LEFT($A123,11),'CS8000-P12_Overview'!$B$56:$X$369,$I$2,FALSE)</f>
        <v>53.667720000000003</v>
      </c>
      <c r="L123" s="61">
        <f>VLOOKUP(LEFT($L$3,2)&amp;LEFT($A123,11),'CS8000-P12_Overview'!$B$56:$X$369,$L$2,FALSE)</f>
        <v>34.947499999999998</v>
      </c>
      <c r="M123" s="61">
        <f>N123*(1-'CS8000-P12_Overview'!$B$3)</f>
        <v>53.469674999999995</v>
      </c>
      <c r="N123" s="61">
        <f>VLOOKUP(LEFT($N$3,2)&amp;LEFT($A123,11),'CS8000-P12_Overview'!$B$56:$X$369,$L$2,FALSE)</f>
        <v>62.905499999999996</v>
      </c>
      <c r="O123" s="62">
        <f>VLOOKUP(LEFT($O$3,2)&amp;LEFT($A123,11),'CS8000-P12_Overview'!$B$56:$X$369,$O$2,FALSE)</f>
        <v>36.478700000000003</v>
      </c>
      <c r="P123" s="62">
        <f>Q123*(1-'CS8000-P12_Overview'!$B$3)</f>
        <v>58.913100500000006</v>
      </c>
      <c r="Q123" s="62">
        <f>VLOOKUP(LEFT($Q$3,2)&amp;LEFT($A123,11),'CS8000-P12_Overview'!$B$56:$X$369,$O$2,FALSE)</f>
        <v>69.309530000000009</v>
      </c>
      <c r="R123" s="63">
        <f>VLOOKUP(LEFT($R$3,2)&amp;LEFT($A123,11),'CS8000-P12_Overview'!$B$56:$X$369,$R$2,FALSE)</f>
        <v>36.478700000000003</v>
      </c>
      <c r="S123" s="63">
        <f>T123*(1-'CS8000-P12_Overview'!$B$3)</f>
        <v>58.913100500000006</v>
      </c>
      <c r="T123" s="63">
        <f>VLOOKUP(LEFT($T$3,2)&amp;LEFT($A123,11),'CS8000-P12_Overview'!$B$56:$X$369,$R$2,FALSE)</f>
        <v>69.309530000000009</v>
      </c>
      <c r="U123" s="59">
        <f>VLOOKUP(LEFT($U$3,2)&amp;LEFT($A123,11),'CS8000-P12_Overview'!$B$56:$X$369,$U$2,FALSE)</f>
        <v>43.368899999999996</v>
      </c>
      <c r="V123" s="59">
        <f>W123*(1-'CS8000-P12_Overview'!$B$3)</f>
        <v>73.727129999999988</v>
      </c>
      <c r="W123" s="44">
        <f>VLOOKUP(LEFT($W$3,2)&amp;LEFT($A123,11),'CS8000-P12_Overview'!$B$56:$X$369,$U$2,FALSE)</f>
        <v>86.737799999999993</v>
      </c>
      <c r="X123" s="33" t="s">
        <v>856</v>
      </c>
      <c r="Y123" s="57">
        <f>VLOOKUP(LEFT($Y$3,2)&amp;LEFT($A123,11),'CS8000-P12_Overview'!$B$56:$X$369,$Y$2,FALSE)</f>
        <v>35.684699999999999</v>
      </c>
      <c r="Z123" s="58">
        <f>AA123*(1-'CS8000-P12_Overview'!$B$3)</f>
        <v>51.564391499999999</v>
      </c>
      <c r="AA123" s="58">
        <f>VLOOKUP(LEFT($AA$3,2)&amp;LEFT($A123,11),'CS8000-P12_Overview'!$B$56:$X$369,$Y$2,FALSE)</f>
        <v>60.663989999999998</v>
      </c>
      <c r="AB123" s="59">
        <f>VLOOKUP(LEFT($AB$3,2)&amp;LEFT($A123,11),'CS8000-P12_Overview'!$B$56:$X$369,$AB$2,FALSE)</f>
        <v>35.684699999999999</v>
      </c>
      <c r="AC123" s="59">
        <f>AD123*(1-'CS8000-P12_Overview'!$B$3)</f>
        <v>51.564391499999999</v>
      </c>
      <c r="AD123" s="59">
        <f>VLOOKUP(LEFT($AD$3,2)&amp;LEFT($A123,11),'CS8000-P12_Overview'!$B$56:$X$369,$AB$2,FALSE)</f>
        <v>60.663989999999998</v>
      </c>
      <c r="AE123" s="60">
        <f>VLOOKUP(LEFT($AE$3,2)&amp;LEFT($A123,11),'CS8000-P12_Overview'!$B$56:$X$369,$AE$2,FALSE)</f>
        <v>48.719299999999997</v>
      </c>
      <c r="AF123" s="60">
        <f>AG123*(1-'CS8000-P12_Overview'!$B$3)</f>
        <v>74.540528999999992</v>
      </c>
      <c r="AG123" s="60">
        <f>VLOOKUP(LEFT($AG$3,2)&amp;LEFT($A123,11),'CS8000-P12_Overview'!$B$56:$X$369,$AE$2,FALSE)</f>
        <v>87.694739999999996</v>
      </c>
      <c r="AH123" s="61">
        <f>VLOOKUP(LEFT($AH$3,2)&amp;LEFT($A123,11),'CS8000-P12_Overview'!$B$56:$X$369,$AH$2,FALSE)</f>
        <v>53.851399999999998</v>
      </c>
      <c r="AI123" s="61">
        <f>AJ123*(1-'CS8000-P12_Overview'!$B$3)</f>
        <v>82.392641999999995</v>
      </c>
      <c r="AJ123" s="61">
        <f>VLOOKUP(LEFT($AJ$3,2)&amp;LEFT($A123,11),'CS8000-P12_Overview'!$B$56:$X$369,$AH$2,FALSE)</f>
        <v>96.932519999999997</v>
      </c>
      <c r="AK123" s="62">
        <f>VLOOKUP(LEFT($AK$3,2)&amp;LEFT($A123,11),'CS8000-P12_Overview'!$B$56:$X$369,$AK$2,FALSE)</f>
        <v>55.382599999999996</v>
      </c>
      <c r="AL123" s="62">
        <f>AM123*(1-'CS8000-P12_Overview'!$B$3)</f>
        <v>89.442898999999983</v>
      </c>
      <c r="AM123" s="62">
        <f>VLOOKUP(LEFT($AM$3,2)&amp;LEFT($A123,11),'CS8000-P12_Overview'!$B$56:$X$369,$AK$2,FALSE)</f>
        <v>105.22693999999998</v>
      </c>
      <c r="AN123" s="63">
        <f>VLOOKUP(LEFT($AN$3,2)&amp;LEFT($A123,11),'CS8000-P12_Overview'!$B$56:$X$369,$AN$2,FALSE)</f>
        <v>55.382599999999996</v>
      </c>
      <c r="AO123" s="63">
        <f>AP123*(1-'CS8000-P12_Overview'!$B$3)</f>
        <v>89.442898999999983</v>
      </c>
      <c r="AP123" s="63">
        <f>VLOOKUP(LEFT($AP$3,2)&amp;LEFT($A123,11),'CS8000-P12_Overview'!$B$56:$X$369,$AN$2,FALSE)</f>
        <v>105.22693999999998</v>
      </c>
      <c r="AQ123" s="59">
        <f>VLOOKUP(LEFT($AQ$3,2)&amp;LEFT($A123,11),'CS8000-P12_Overview'!$B$56:$X$369,$AQ$2,FALSE)</f>
        <v>62.272799999999997</v>
      </c>
      <c r="AR123" s="59">
        <f>AS123*(1-'CS8000-P12_Overview'!$B$3)</f>
        <v>105.86375999999998</v>
      </c>
      <c r="AS123" s="44">
        <f>VLOOKUP(LEFT($AS$3,2)&amp;LEFT($A123,11),'CS8000-P12_Overview'!$B$56:$X$369,$AQ$2,FALSE)</f>
        <v>124.54559999999999</v>
      </c>
      <c r="AU123" s="203">
        <f t="shared" si="130"/>
        <v>830.95320000000004</v>
      </c>
      <c r="AV123" s="211">
        <f t="shared" si="131"/>
        <v>1200.7273740000001</v>
      </c>
      <c r="AW123" s="211">
        <f t="shared" si="132"/>
        <v>1412.6204399999999</v>
      </c>
      <c r="AX123" s="212">
        <f t="shared" si="132"/>
        <v>830.95320000000004</v>
      </c>
      <c r="AY123" s="212">
        <f t="shared" si="132"/>
        <v>1200.7273740000001</v>
      </c>
      <c r="AZ123" s="212">
        <f t="shared" si="132"/>
        <v>1412.6204399999999</v>
      </c>
      <c r="BA123" s="213">
        <f t="shared" si="133"/>
        <v>1300.2012</v>
      </c>
      <c r="BB123" s="213">
        <f t="shared" si="134"/>
        <v>1989.307836</v>
      </c>
      <c r="BC123" s="213">
        <f t="shared" si="135"/>
        <v>2340.3621599999997</v>
      </c>
      <c r="BD123" s="214">
        <f t="shared" si="136"/>
        <v>1484.9567999999999</v>
      </c>
      <c r="BE123" s="214">
        <f t="shared" si="137"/>
        <v>2271.9839039999997</v>
      </c>
      <c r="BF123" s="214">
        <f t="shared" si="138"/>
        <v>2672.9222399999999</v>
      </c>
      <c r="BG123" s="215">
        <f t="shared" si="139"/>
        <v>1540.08</v>
      </c>
      <c r="BH123" s="215">
        <f t="shared" si="140"/>
        <v>2487.2291999999998</v>
      </c>
      <c r="BI123" s="215">
        <f t="shared" si="141"/>
        <v>2926.152</v>
      </c>
      <c r="BJ123" s="216">
        <f t="shared" si="142"/>
        <v>1540.08</v>
      </c>
      <c r="BK123" s="216">
        <f t="shared" si="143"/>
        <v>2487.2291999999998</v>
      </c>
      <c r="BL123" s="216">
        <f t="shared" si="144"/>
        <v>2926.152</v>
      </c>
      <c r="BM123" s="212">
        <f t="shared" si="145"/>
        <v>1788.1271999999999</v>
      </c>
      <c r="BN123" s="212">
        <f t="shared" si="146"/>
        <v>3039.8162399999997</v>
      </c>
      <c r="BO123" s="202">
        <f t="shared" si="147"/>
        <v>3576.2543999999998</v>
      </c>
      <c r="BQ123" s="274">
        <f>VLOOKUP("HDD"&amp;$A123,'CS8000-P13_Overview'!$B:$X,3,FALSE)</f>
        <v>370.08</v>
      </c>
      <c r="BR123" s="275">
        <f>VLOOKUP("HDD"&amp;$A123,'CS8000-P13_Overview'!$B:$X,4,FALSE)</f>
        <v>444.096</v>
      </c>
      <c r="BS123" s="276">
        <f>VLOOKUP("HDD"&amp;$A123,'CS8000-P13_Overview'!$B:$X,6,FALSE)</f>
        <v>518.11199999999997</v>
      </c>
      <c r="BT123" s="282">
        <f>IF(ISNA(VLOOKUP($A123,Old_List_Price!$A$4:$BO$289,BT$2,FALSE)),"",VLOOKUP($A123,Old_List_Price!$A$4:$BO$289,BT$2,FALSE))</f>
        <v>927</v>
      </c>
      <c r="BU123" s="282">
        <f>IF(ISNA(VLOOKUP($A123,Old_List_Price!$A$4:$BO$289,BU$2,FALSE)),"",VLOOKUP($A123,Old_List_Price!$A$4:$BO$289,BU$2,FALSE))</f>
        <v>1259.6999999999998</v>
      </c>
      <c r="BV123" s="282">
        <f>IF(ISNA(VLOOKUP($A123,Old_List_Price!$A$4:$BO$289,BV$2,FALSE)),"",VLOOKUP($A123,Old_List_Price!$A$4:$BO$289,BV$2,FALSE))</f>
        <v>1482</v>
      </c>
      <c r="BW123" s="283">
        <f t="shared" si="148"/>
        <v>-0.11558629294646192</v>
      </c>
      <c r="BX123" s="283">
        <f t="shared" si="149"/>
        <v>-4.9114084743103456E-2</v>
      </c>
      <c r="BY123" s="285">
        <f>IF(ISNA(VLOOKUP($A123,Old_List_Price!$A$4:$BO$289,BY$2,FALSE)),"",VLOOKUP($A123,Old_List_Price!$A$4:$BO$289,BY$2,FALSE))</f>
        <v>927</v>
      </c>
      <c r="BZ123" s="285">
        <f>IF(ISNA(VLOOKUP($A123,Old_List_Price!$A$4:$BO$289,BZ$2,FALSE)),"",VLOOKUP($A123,Old_List_Price!$A$4:$BO$289,BZ$2,FALSE))</f>
        <v>1338.2399999999998</v>
      </c>
      <c r="CA123" s="285">
        <f>IF(ISNA(VLOOKUP($A123,Old_List_Price!$A$4:$BO$289,CA$2,FALSE)),"",VLOOKUP($A123,Old_List_Price!$A$4:$BO$289,CA$2,FALSE))</f>
        <v>1574.4</v>
      </c>
      <c r="CB123" s="287">
        <f t="shared" si="128"/>
        <v>-0.11558629294646192</v>
      </c>
      <c r="CC123" s="287">
        <f t="shared" si="129"/>
        <v>-0.11452443658538608</v>
      </c>
      <c r="CD123" s="288">
        <f>IF(ISNA(VLOOKUP($A123,Old_List_Price!$A$4:$BO$289,CD$2,FALSE)),"",VLOOKUP($A123,Old_List_Price!$A$4:$BO$289,CD$2,FALSE))</f>
        <v>1460.3999999999999</v>
      </c>
      <c r="CE123" s="288">
        <f>IF(ISNA(VLOOKUP($A123,Old_List_Price!$A$4:$BO$289,CE$2,FALSE)),"",VLOOKUP($A123,Old_List_Price!$A$4:$BO$289,CE$2,FALSE))</f>
        <v>2224.1099999999997</v>
      </c>
      <c r="CF123" s="288">
        <f>IF(ISNA(VLOOKUP($A123,Old_List_Price!$A$4:$BO$289,CF$2,FALSE)),"",VLOOKUP($A123,Old_List_Price!$A$4:$BO$289,CF$2,FALSE))</f>
        <v>2616.6</v>
      </c>
      <c r="CG123" s="289">
        <f t="shared" si="118"/>
        <v>-0.1232107769166802</v>
      </c>
      <c r="CH123" s="289">
        <f t="shared" si="119"/>
        <v>-0.11803209123839203</v>
      </c>
      <c r="CI123" s="291">
        <f>IF(ISNA(VLOOKUP($A123,Old_List_Price!$A$4:$BO$289,CI$2,FALSE)),"",VLOOKUP($A123,Old_List_Price!$A$4:$BO$289,CI$2,FALSE))</f>
        <v>1563</v>
      </c>
      <c r="CJ123" s="291">
        <f>IF(ISNA(VLOOKUP($A123,Old_List_Price!$A$4:$BO$289,CJ$2,FALSE)),"",VLOOKUP($A123,Old_List_Price!$A$4:$BO$289,CJ$2,FALSE))</f>
        <v>2390.88</v>
      </c>
      <c r="CK123" s="291">
        <f>IF(ISNA(VLOOKUP($A123,Old_List_Price!$A$4:$BO$289,CK$2,FALSE)),"",VLOOKUP($A123,Old_List_Price!$A$4:$BO$289,CK$2,FALSE))</f>
        <v>2812.8</v>
      </c>
      <c r="CL123" s="292">
        <f t="shared" si="120"/>
        <v>-5.2555872332447698E-2</v>
      </c>
      <c r="CM123" s="292">
        <f t="shared" si="121"/>
        <v>-5.2331398911178321E-2</v>
      </c>
      <c r="CN123" s="294">
        <f>IF(ISNA(VLOOKUP($A123,Old_List_Price!$A$4:$BO$289,CN$2,FALSE)),"",VLOOKUP($A123,Old_List_Price!$A$4:$BO$289,CN$2,FALSE))</f>
        <v>1563</v>
      </c>
      <c r="CO123" s="294">
        <f>IF(ISNA(VLOOKUP($A123,Old_List_Price!$A$4:$BO$289,CO$2,FALSE)),"",VLOOKUP($A123,Old_List_Price!$A$4:$BO$289,CO$2,FALSE))</f>
        <v>2523.48</v>
      </c>
      <c r="CP123" s="294">
        <f>IF(ISNA(VLOOKUP($A123,Old_List_Price!$A$4:$BO$289,CP$2,FALSE)),"",VLOOKUP($A123,Old_List_Price!$A$4:$BO$289,CP$2,FALSE))</f>
        <v>2968.7999999999997</v>
      </c>
      <c r="CQ123" s="295">
        <f t="shared" si="122"/>
        <v>-1.4882343774349433E-2</v>
      </c>
      <c r="CR123" s="295">
        <f t="shared" si="123"/>
        <v>-1.4574772602380083E-2</v>
      </c>
      <c r="CS123" s="297">
        <f>IF(ISNA(VLOOKUP($A123,Old_List_Price!$A$4:$BO$289,CS$2,FALSE)),"",VLOOKUP($A123,Old_List_Price!$A$4:$BO$289,CS$2,FALSE))</f>
        <v>1687.2000000000003</v>
      </c>
      <c r="CT123" s="297">
        <f>IF(ISNA(VLOOKUP($A123,Old_List_Price!$A$4:$BO$289,CT$2,FALSE)),"",VLOOKUP($A123,Old_List_Price!$A$4:$BO$289,CT$2,FALSE))</f>
        <v>3011.04</v>
      </c>
      <c r="CU123" s="297">
        <f>IF(ISNA(VLOOKUP($A123,Old_List_Price!$A$4:$BO$289,CU$2,FALSE)),"",VLOOKUP($A123,Old_List_Price!$A$4:$BO$289,CU$2,FALSE))</f>
        <v>3542.4</v>
      </c>
      <c r="CV123" s="298">
        <f t="shared" si="124"/>
        <v>-9.5527505064672197E-2</v>
      </c>
      <c r="CW123" s="298">
        <f t="shared" si="125"/>
        <v>-0.2106001328707463</v>
      </c>
      <c r="CX123" s="285">
        <f>IF(ISNA(VLOOKUP($A123,Old_List_Price!$A$4:$BO$289,CX$2,FALSE)),"",VLOOKUP($A123,Old_List_Price!$A$4:$BO$289,CX$2,FALSE))</f>
        <v>1836</v>
      </c>
      <c r="CY123" s="285">
        <f>IF(ISNA(VLOOKUP($A123,Old_List_Price!$A$4:$BO$289,CY$2,FALSE)),"",VLOOKUP($A123,Old_List_Price!$A$4:$BO$289,CY$2,FALSE))</f>
        <v>3433.3199999999997</v>
      </c>
      <c r="CZ123" s="285">
        <f>IF(ISNA(VLOOKUP($A123,Old_List_Price!$A$4:$BO$289,CZ$2,FALSE)),"",VLOOKUP($A123,Old_List_Price!$A$4:$BO$289,CZ$2,FALSE))</f>
        <v>4039.2</v>
      </c>
      <c r="DA123" s="287">
        <f t="shared" si="126"/>
        <v>-2.6772592016943816E-2</v>
      </c>
      <c r="DB123" s="333">
        <f t="shared" si="127"/>
        <v>-0.12944985121863814</v>
      </c>
    </row>
    <row r="124" spans="1:106">
      <c r="A124" s="37" t="s">
        <v>416</v>
      </c>
      <c r="B124" s="37" t="s">
        <v>417</v>
      </c>
      <c r="C124" s="57">
        <f>VLOOKUP(LEFT($C$3,2)&amp;LEFT($A124,11),'CS8000-P13_Overview'!$B$58:$X$414,$C$2,FALSE)</f>
        <v>16.7807</v>
      </c>
      <c r="D124" s="58">
        <f>E124*(1-'CS8000-P13_Overview'!$B$3)</f>
        <v>24.248111499999997</v>
      </c>
      <c r="E124" s="58">
        <f>VLOOKUP(LEFT($E$3,2)&amp;LEFT($A124,11),'CS8000-P13_Overview'!$B$58:$X$414,$C$2,FALSE)</f>
        <v>28.527189999999997</v>
      </c>
      <c r="F124" s="59">
        <f>VLOOKUP(LEFT($F$3,2)&amp;LEFT($A124,11),'CS8000-P13_Overview'!$B$58:$X$414,$F$2,FALSE)</f>
        <v>16.7807</v>
      </c>
      <c r="G124" s="59">
        <f>H124*(1-'CS8000-P13_Overview'!$B$3)</f>
        <v>24.248111499999997</v>
      </c>
      <c r="H124" s="59">
        <f>VLOOKUP(LEFT($H$3,2)&amp;LEFT($A124,11),'CS8000-P13_Overview'!$B$58:$X$414,$F$2,FALSE)</f>
        <v>28.527189999999997</v>
      </c>
      <c r="I124" s="60">
        <f>VLOOKUP(LEFT($I$3,2)&amp;LEFT($A124,11),'CS8000-P13_Overview'!$B$58:$X$414,$I$2,FALSE)</f>
        <v>29.8154</v>
      </c>
      <c r="J124" s="60">
        <f>K124*(1-'CS8000-P13_Overview'!$B$3)</f>
        <v>45.617562</v>
      </c>
      <c r="K124" s="60">
        <f>VLOOKUP(LEFT($K$3,2)&amp;LEFT($A124,11),'CS8000-P13_Overview'!$B$58:$X$414,$I$2,FALSE)</f>
        <v>53.667720000000003</v>
      </c>
      <c r="L124" s="61">
        <f>VLOOKUP(LEFT($L$3,2)&amp;LEFT($A124,11),'CS8000-P13_Overview'!$B$58:$X$414,$L$2,FALSE)</f>
        <v>34.947499999999998</v>
      </c>
      <c r="M124" s="61">
        <f>N124*(1-'CS8000-P13_Overview'!$B$3)</f>
        <v>53.469674999999995</v>
      </c>
      <c r="N124" s="61">
        <f>VLOOKUP(LEFT($N$3,2)&amp;LEFT($A124,11),'CS8000-P13_Overview'!$B$58:$X$414,$L$2,FALSE)</f>
        <v>62.905499999999996</v>
      </c>
      <c r="O124" s="62">
        <f>VLOOKUP(LEFT($O$3,2)&amp;LEFT($A124,11),'CS8000-P13_Overview'!$B$58:$X$414,$O$2,FALSE)</f>
        <v>36.478700000000003</v>
      </c>
      <c r="P124" s="62">
        <f>Q124*(1-'CS8000-P13_Overview'!$B$3)</f>
        <v>58.913100500000006</v>
      </c>
      <c r="Q124" s="62">
        <f>VLOOKUP(LEFT($Q$3,2)&amp;LEFT($A124,11),'CS8000-P13_Overview'!$B$58:$X$414,$O$2,FALSE)</f>
        <v>69.309530000000009</v>
      </c>
      <c r="R124" s="63">
        <f>VLOOKUP(LEFT($R$3,2)&amp;LEFT($A124,11),'CS8000-P13_Overview'!$B$58:$X$414,$R$2,FALSE)</f>
        <v>36.478700000000003</v>
      </c>
      <c r="S124" s="63">
        <f>T124*(1-'CS8000-P13_Overview'!$B$3)</f>
        <v>58.913100500000006</v>
      </c>
      <c r="T124" s="63">
        <f>VLOOKUP(LEFT($T$3,2)&amp;LEFT($A124,11),'CS8000-P13_Overview'!$B$58:$X$414,$R$2,FALSE)</f>
        <v>69.309530000000009</v>
      </c>
      <c r="U124" s="59">
        <f>VLOOKUP(LEFT($U$3,2)&amp;LEFT($A124,11),'CS8000-P13_Overview'!$B$58:$X$414,$U$2,FALSE)</f>
        <v>43.368899999999996</v>
      </c>
      <c r="V124" s="59">
        <f>W124*(1-'CS8000-P13_Overview'!$B$3)</f>
        <v>73.727129999999988</v>
      </c>
      <c r="W124" s="44">
        <f>VLOOKUP(LEFT($W$3,2)&amp;LEFT($A124,11),'CS8000-P13_Overview'!$B$58:$X$414,$U$2,FALSE)</f>
        <v>86.737799999999993</v>
      </c>
      <c r="X124" s="33" t="s">
        <v>856</v>
      </c>
      <c r="Y124" s="57">
        <f>VLOOKUP(LEFT($Y$3,2)&amp;LEFT($A124,11),'CS8000-P13_Overview'!$B$58:$X$414,$Y$2,FALSE)</f>
        <v>35.684699999999999</v>
      </c>
      <c r="Z124" s="58">
        <f>AA124*(1-'CS8000-P13_Overview'!$B$3)</f>
        <v>51.564391499999999</v>
      </c>
      <c r="AA124" s="58">
        <f>VLOOKUP(LEFT($AA$3,2)&amp;LEFT($A124,11),'CS8000-P13_Overview'!$B$58:$X$414,$Y$2,FALSE)</f>
        <v>60.663989999999998</v>
      </c>
      <c r="AB124" s="59">
        <f>VLOOKUP(LEFT($AB$3,2)&amp;LEFT($A124,11),'CS8000-P13_Overview'!$B$58:$X$414,$AB$2,FALSE)</f>
        <v>35.684699999999999</v>
      </c>
      <c r="AC124" s="59">
        <f>AD124*(1-'CS8000-P13_Overview'!$B$3)</f>
        <v>51.564391499999999</v>
      </c>
      <c r="AD124" s="59">
        <f>VLOOKUP(LEFT($AD$3,2)&amp;LEFT($A124,11),'CS8000-P13_Overview'!$B$58:$X$414,$AB$2,FALSE)</f>
        <v>60.663989999999998</v>
      </c>
      <c r="AE124" s="60">
        <f>VLOOKUP(LEFT($AE$3,2)&amp;LEFT($A124,11),'CS8000-P13_Overview'!$B$58:$X$414,$AE$2,FALSE)</f>
        <v>48.719299999999997</v>
      </c>
      <c r="AF124" s="60">
        <f>AG124*(1-'CS8000-P13_Overview'!$B$3)</f>
        <v>74.540528999999992</v>
      </c>
      <c r="AG124" s="60">
        <f>VLOOKUP(LEFT($AG$3,2)&amp;LEFT($A124,11),'CS8000-P13_Overview'!$B$58:$X$414,$AE$2,FALSE)</f>
        <v>87.694739999999996</v>
      </c>
      <c r="AH124" s="61">
        <f>VLOOKUP(LEFT($AH$3,2)&amp;LEFT($A124,11),'CS8000-P13_Overview'!$B$58:$X$414,$AH$2,FALSE)</f>
        <v>53.851399999999998</v>
      </c>
      <c r="AI124" s="61">
        <f>AJ124*(1-'CS8000-P13_Overview'!$B$3)</f>
        <v>82.392641999999995</v>
      </c>
      <c r="AJ124" s="61">
        <f>VLOOKUP(LEFT($AJ$3,2)&amp;LEFT($A124,11),'CS8000-P13_Overview'!$B$58:$X$414,$AH$2,FALSE)</f>
        <v>96.932519999999997</v>
      </c>
      <c r="AK124" s="62">
        <f>VLOOKUP(LEFT($AK$3,2)&amp;LEFT($A124,11),'CS8000-P13_Overview'!$B$58:$X$414,$AK$2,FALSE)</f>
        <v>55.382599999999996</v>
      </c>
      <c r="AL124" s="62">
        <f>AM124*(1-'CS8000-P13_Overview'!$B$3)</f>
        <v>89.442898999999983</v>
      </c>
      <c r="AM124" s="62">
        <f>VLOOKUP(LEFT($AM$3,2)&amp;LEFT($A124,11),'CS8000-P13_Overview'!$B$58:$X$414,$AK$2,FALSE)</f>
        <v>105.22693999999998</v>
      </c>
      <c r="AN124" s="63">
        <f>VLOOKUP(LEFT($AN$3,2)&amp;LEFT($A124,11),'CS8000-P13_Overview'!$B$58:$X$414,$AN$2,FALSE)</f>
        <v>55.382599999999996</v>
      </c>
      <c r="AO124" s="63">
        <f>AP124*(1-'CS8000-P13_Overview'!$B$3)</f>
        <v>89.442898999999983</v>
      </c>
      <c r="AP124" s="63">
        <f>VLOOKUP(LEFT($AP$3,2)&amp;LEFT($A124,11),'CS8000-P13_Overview'!$B$58:$X$414,$AN$2,FALSE)</f>
        <v>105.22693999999998</v>
      </c>
      <c r="AQ124" s="59">
        <f>VLOOKUP(LEFT($AQ$3,2)&amp;LEFT($A124,11),'CS8000-P13_Overview'!$B$58:$X$414,$AQ$2,FALSE)</f>
        <v>62.272799999999997</v>
      </c>
      <c r="AR124" s="59">
        <f>AS124*(1-'CS8000-P13_Overview'!$B$3)</f>
        <v>105.86375999999998</v>
      </c>
      <c r="AS124" s="44">
        <f>VLOOKUP(LEFT($AS$3,2)&amp;LEFT($A124,11),'CS8000-P13_Overview'!$B$58:$X$414,$AQ$2,FALSE)</f>
        <v>124.54559999999999</v>
      </c>
      <c r="AU124" s="203">
        <f t="shared" si="130"/>
        <v>830.95320000000004</v>
      </c>
      <c r="AV124" s="211">
        <f t="shared" si="131"/>
        <v>1200.7273740000001</v>
      </c>
      <c r="AW124" s="211">
        <f t="shared" si="132"/>
        <v>1412.6204399999999</v>
      </c>
      <c r="AX124" s="212">
        <f t="shared" si="132"/>
        <v>830.95320000000004</v>
      </c>
      <c r="AY124" s="212">
        <f t="shared" si="132"/>
        <v>1200.7273740000001</v>
      </c>
      <c r="AZ124" s="212">
        <f t="shared" si="132"/>
        <v>1412.6204399999999</v>
      </c>
      <c r="BA124" s="213">
        <f t="shared" si="133"/>
        <v>1300.2012</v>
      </c>
      <c r="BB124" s="213">
        <f t="shared" si="134"/>
        <v>1989.307836</v>
      </c>
      <c r="BC124" s="213">
        <f t="shared" si="135"/>
        <v>2340.3621599999997</v>
      </c>
      <c r="BD124" s="214">
        <f t="shared" si="136"/>
        <v>1484.9567999999999</v>
      </c>
      <c r="BE124" s="214">
        <f t="shared" si="137"/>
        <v>2271.9839039999997</v>
      </c>
      <c r="BF124" s="214">
        <f t="shared" si="138"/>
        <v>2672.9222399999999</v>
      </c>
      <c r="BG124" s="215">
        <f t="shared" si="139"/>
        <v>1540.08</v>
      </c>
      <c r="BH124" s="215">
        <f t="shared" si="140"/>
        <v>2487.2291999999998</v>
      </c>
      <c r="BI124" s="215">
        <f t="shared" si="141"/>
        <v>2926.152</v>
      </c>
      <c r="BJ124" s="216">
        <f t="shared" si="142"/>
        <v>1540.08</v>
      </c>
      <c r="BK124" s="216">
        <f t="shared" si="143"/>
        <v>2487.2291999999998</v>
      </c>
      <c r="BL124" s="216">
        <f t="shared" si="144"/>
        <v>2926.152</v>
      </c>
      <c r="BM124" s="212">
        <f t="shared" si="145"/>
        <v>1788.1271999999999</v>
      </c>
      <c r="BN124" s="212">
        <f t="shared" si="146"/>
        <v>3039.8162399999997</v>
      </c>
      <c r="BO124" s="202">
        <f t="shared" si="147"/>
        <v>3576.2543999999998</v>
      </c>
      <c r="BQ124" s="274">
        <f>VLOOKUP("HDD"&amp;$A124,'CS8000-P13_Overview'!$B:$X,3,FALSE)</f>
        <v>370.08</v>
      </c>
      <c r="BR124" s="275">
        <f>VLOOKUP("HDD"&amp;$A124,'CS8000-P13_Overview'!$B:$X,4,FALSE)</f>
        <v>444.096</v>
      </c>
      <c r="BS124" s="276">
        <f>VLOOKUP("HDD"&amp;$A124,'CS8000-P13_Overview'!$B:$X,6,FALSE)</f>
        <v>518.11199999999997</v>
      </c>
      <c r="BT124" s="282">
        <f>IF(ISNA(VLOOKUP($A124,Old_List_Price!$A$4:$BO$289,BT$2,FALSE)),"",VLOOKUP($A124,Old_List_Price!$A$4:$BO$289,BT$2,FALSE))</f>
        <v>927</v>
      </c>
      <c r="BU124" s="282">
        <f>IF(ISNA(VLOOKUP($A124,Old_List_Price!$A$4:$BO$289,BU$2,FALSE)),"",VLOOKUP($A124,Old_List_Price!$A$4:$BO$289,BU$2,FALSE))</f>
        <v>1259.8800000000001</v>
      </c>
      <c r="BV124" s="282">
        <f>IF(ISNA(VLOOKUP($A124,Old_List_Price!$A$4:$BO$289,BV$2,FALSE)),"",VLOOKUP($A124,Old_List_Price!$A$4:$BO$289,BV$2,FALSE))</f>
        <v>1482</v>
      </c>
      <c r="BW124" s="283">
        <f t="shared" si="148"/>
        <v>-0.11558629294646192</v>
      </c>
      <c r="BX124" s="283">
        <f t="shared" si="149"/>
        <v>-4.9114084743103456E-2</v>
      </c>
      <c r="BY124" s="285">
        <f>IF(ISNA(VLOOKUP($A124,Old_List_Price!$A$4:$BO$289,BY$2,FALSE)),"",VLOOKUP($A124,Old_List_Price!$A$4:$BO$289,BY$2,FALSE))</f>
        <v>1460.3999999999999</v>
      </c>
      <c r="BZ124" s="285">
        <f>IF(ISNA(VLOOKUP($A124,Old_List_Price!$A$4:$BO$289,BZ$2,FALSE)),"",VLOOKUP($A124,Old_List_Price!$A$4:$BO$289,BZ$2,FALSE))</f>
        <v>2224.1999999999998</v>
      </c>
      <c r="CA124" s="285">
        <f>IF(ISNA(VLOOKUP($A124,Old_List_Price!$A$4:$BO$289,CA$2,FALSE)),"",VLOOKUP($A124,Old_List_Price!$A$4:$BO$289,CA$2,FALSE))</f>
        <v>2616.6</v>
      </c>
      <c r="CB124" s="287">
        <f t="shared" si="128"/>
        <v>-0.75749970034413461</v>
      </c>
      <c r="CC124" s="287">
        <f t="shared" si="129"/>
        <v>-0.85230223626100166</v>
      </c>
      <c r="CD124" s="288">
        <f>IF(ISNA(VLOOKUP($A124,Old_List_Price!$A$4:$BO$289,CD$2,FALSE)),"",VLOOKUP($A124,Old_List_Price!$A$4:$BO$289,CD$2,FALSE))</f>
        <v>1563</v>
      </c>
      <c r="CE124" s="288">
        <f>IF(ISNA(VLOOKUP($A124,Old_List_Price!$A$4:$BO$289,CE$2,FALSE)),"",VLOOKUP($A124,Old_List_Price!$A$4:$BO$289,CE$2,FALSE))</f>
        <v>2523.6000000000004</v>
      </c>
      <c r="CF124" s="288">
        <f>IF(ISNA(VLOOKUP($A124,Old_List_Price!$A$4:$BO$289,CF$2,FALSE)),"",VLOOKUP($A124,Old_List_Price!$A$4:$BO$289,CF$2,FALSE))</f>
        <v>2968.7999999999997</v>
      </c>
      <c r="CG124" s="289">
        <f t="shared" si="118"/>
        <v>-0.20212164086604445</v>
      </c>
      <c r="CH124" s="289">
        <f t="shared" si="119"/>
        <v>-0.268521620602514</v>
      </c>
      <c r="CI124" s="291">
        <f>IF(ISNA(VLOOKUP($A124,Old_List_Price!$A$4:$BO$289,CI$2,FALSE)),"",VLOOKUP($A124,Old_List_Price!$A$4:$BO$289,CI$2,FALSE))</f>
        <v>927</v>
      </c>
      <c r="CJ124" s="291">
        <f>IF(ISNA(VLOOKUP($A124,Old_List_Price!$A$4:$BO$289,CJ$2,FALSE)),"",VLOOKUP($A124,Old_List_Price!$A$4:$BO$289,CJ$2,FALSE))</f>
        <v>1338.24</v>
      </c>
      <c r="CK124" s="291">
        <f>IF(ISNA(VLOOKUP($A124,Old_List_Price!$A$4:$BO$289,CK$2,FALSE)),"",VLOOKUP($A124,Old_List_Price!$A$4:$BO$289,CK$2,FALSE))</f>
        <v>1574.4</v>
      </c>
      <c r="CL124" s="292">
        <f t="shared" si="120"/>
        <v>0.37573941544966155</v>
      </c>
      <c r="CM124" s="292">
        <f t="shared" si="121"/>
        <v>0.41098174258896503</v>
      </c>
      <c r="CN124" s="294">
        <f>IF(ISNA(VLOOKUP($A124,Old_List_Price!$A$4:$BO$289,CN$2,FALSE)),"",VLOOKUP($A124,Old_List_Price!$A$4:$BO$289,CN$2,FALSE))</f>
        <v>1563</v>
      </c>
      <c r="CO124" s="294">
        <f>IF(ISNA(VLOOKUP($A124,Old_List_Price!$A$4:$BO$289,CO$2,FALSE)),"",VLOOKUP($A124,Old_List_Price!$A$4:$BO$289,CO$2,FALSE))</f>
        <v>2390.88</v>
      </c>
      <c r="CP124" s="294">
        <f>IF(ISNA(VLOOKUP($A124,Old_List_Price!$A$4:$BO$289,CP$2,FALSE)),"",VLOOKUP($A124,Old_List_Price!$A$4:$BO$289,CP$2,FALSE))</f>
        <v>2812.8</v>
      </c>
      <c r="CQ124" s="295">
        <f t="shared" si="122"/>
        <v>-1.4882343774349433E-2</v>
      </c>
      <c r="CR124" s="295">
        <f t="shared" si="123"/>
        <v>3.8737563872280001E-2</v>
      </c>
      <c r="CS124" s="297">
        <f>IF(ISNA(VLOOKUP($A124,Old_List_Price!$A$4:$BO$289,CS$2,FALSE)),"",VLOOKUP($A124,Old_List_Price!$A$4:$BO$289,CS$2,FALSE))</f>
        <v>1687.2000000000003</v>
      </c>
      <c r="CT124" s="297">
        <f>IF(ISNA(VLOOKUP($A124,Old_List_Price!$A$4:$BO$289,CT$2,FALSE)),"",VLOOKUP($A124,Old_List_Price!$A$4:$BO$289,CT$2,FALSE))</f>
        <v>3011.16</v>
      </c>
      <c r="CU124" s="297">
        <f>IF(ISNA(VLOOKUP($A124,Old_List_Price!$A$4:$BO$289,CU$2,FALSE)),"",VLOOKUP($A124,Old_List_Price!$A$4:$BO$289,CU$2,FALSE))</f>
        <v>3542.4</v>
      </c>
      <c r="CV124" s="298">
        <f t="shared" si="124"/>
        <v>-9.5527505064672197E-2</v>
      </c>
      <c r="CW124" s="298">
        <f t="shared" si="125"/>
        <v>-0.2106001328707463</v>
      </c>
      <c r="CX124" s="285">
        <f>IF(ISNA(VLOOKUP($A124,Old_List_Price!$A$4:$BO$289,CX$2,FALSE)),"",VLOOKUP($A124,Old_List_Price!$A$4:$BO$289,CX$2,FALSE))</f>
        <v>1836</v>
      </c>
      <c r="CY124" s="285">
        <f>IF(ISNA(VLOOKUP($A124,Old_List_Price!$A$4:$BO$289,CY$2,FALSE)),"",VLOOKUP($A124,Old_List_Price!$A$4:$BO$289,CY$2,FALSE))</f>
        <v>3433.44</v>
      </c>
      <c r="CZ124" s="285">
        <f>IF(ISNA(VLOOKUP($A124,Old_List_Price!$A$4:$BO$289,CZ$2,FALSE)),"",VLOOKUP($A124,Old_List_Price!$A$4:$BO$289,CZ$2,FALSE))</f>
        <v>4039.2</v>
      </c>
      <c r="DA124" s="287">
        <f t="shared" si="126"/>
        <v>-2.6772592016943816E-2</v>
      </c>
      <c r="DB124" s="333">
        <f t="shared" si="127"/>
        <v>-0.12944985121863814</v>
      </c>
    </row>
    <row r="125" spans="1:106">
      <c r="A125" s="37" t="s">
        <v>418</v>
      </c>
      <c r="B125" s="37" t="s">
        <v>419</v>
      </c>
      <c r="C125" s="57">
        <f>VLOOKUP(LEFT($C$3,2)&amp;LEFT($A125,11),'CS8000-P13_Overview'!$B$58:$X$414,$C$2,FALSE)</f>
        <v>16.7807</v>
      </c>
      <c r="D125" s="58">
        <f>E125*(1-'CS8000-P13_Overview'!$B$3)</f>
        <v>24.248111499999997</v>
      </c>
      <c r="E125" s="58">
        <f>VLOOKUP(LEFT($E$3,2)&amp;LEFT($A125,11),'CS8000-P13_Overview'!$B$58:$X$414,$C$2,FALSE)</f>
        <v>28.527189999999997</v>
      </c>
      <c r="F125" s="59">
        <f>VLOOKUP(LEFT($F$3,2)&amp;LEFT($A125,11),'CS8000-P13_Overview'!$B$58:$X$414,$F$2,FALSE)</f>
        <v>16.7807</v>
      </c>
      <c r="G125" s="59">
        <f>H125*(1-'CS8000-P13_Overview'!$B$3)</f>
        <v>24.248111499999997</v>
      </c>
      <c r="H125" s="59">
        <f>VLOOKUP(LEFT($H$3,2)&amp;LEFT($A125,11),'CS8000-P13_Overview'!$B$58:$X$414,$F$2,FALSE)</f>
        <v>28.527189999999997</v>
      </c>
      <c r="I125" s="60">
        <f>VLOOKUP(LEFT($I$3,2)&amp;LEFT($A125,11),'CS8000-P13_Overview'!$B$58:$X$414,$I$2,FALSE)</f>
        <v>29.8154</v>
      </c>
      <c r="J125" s="60">
        <f>K125*(1-'CS8000-P13_Overview'!$B$3)</f>
        <v>45.617562</v>
      </c>
      <c r="K125" s="60">
        <f>VLOOKUP(LEFT($K$3,2)&amp;LEFT($A125,11),'CS8000-P13_Overview'!$B$58:$X$414,$I$2,FALSE)</f>
        <v>53.667720000000003</v>
      </c>
      <c r="L125" s="61">
        <f>VLOOKUP(LEFT($L$3,2)&amp;LEFT($A125,11),'CS8000-P13_Overview'!$B$58:$X$414,$L$2,FALSE)</f>
        <v>34.947499999999998</v>
      </c>
      <c r="M125" s="61">
        <f>N125*(1-'CS8000-P13_Overview'!$B$3)</f>
        <v>53.469674999999995</v>
      </c>
      <c r="N125" s="61">
        <f>VLOOKUP(LEFT($N$3,2)&amp;LEFT($A125,11),'CS8000-P13_Overview'!$B$58:$X$414,$L$2,FALSE)</f>
        <v>62.905499999999996</v>
      </c>
      <c r="O125" s="62">
        <f>VLOOKUP(LEFT($O$3,2)&amp;LEFT($A125,11),'CS8000-P13_Overview'!$B$58:$X$414,$O$2,FALSE)</f>
        <v>36.478700000000003</v>
      </c>
      <c r="P125" s="62">
        <f>Q125*(1-'CS8000-P13_Overview'!$B$3)</f>
        <v>58.913100500000006</v>
      </c>
      <c r="Q125" s="62">
        <f>VLOOKUP(LEFT($Q$3,2)&amp;LEFT($A125,11),'CS8000-P13_Overview'!$B$58:$X$414,$O$2,FALSE)</f>
        <v>69.309530000000009</v>
      </c>
      <c r="R125" s="63">
        <f>VLOOKUP(LEFT($R$3,2)&amp;LEFT($A125,11),'CS8000-P13_Overview'!$B$58:$X$414,$R$2,FALSE)</f>
        <v>36.478700000000003</v>
      </c>
      <c r="S125" s="63">
        <f>T125*(1-'CS8000-P13_Overview'!$B$3)</f>
        <v>58.913100500000006</v>
      </c>
      <c r="T125" s="63">
        <f>VLOOKUP(LEFT($T$3,2)&amp;LEFT($A125,11),'CS8000-P13_Overview'!$B$58:$X$414,$R$2,FALSE)</f>
        <v>69.309530000000009</v>
      </c>
      <c r="U125" s="59">
        <f>VLOOKUP(LEFT($U$3,2)&amp;LEFT($A125,11),'CS8000-P13_Overview'!$B$58:$X$414,$U$2,FALSE)</f>
        <v>43.368899999999996</v>
      </c>
      <c r="V125" s="59">
        <f>W125*(1-'CS8000-P13_Overview'!$B$3)</f>
        <v>73.727129999999988</v>
      </c>
      <c r="W125" s="44">
        <f>VLOOKUP(LEFT($W$3,2)&amp;LEFT($A125,11),'CS8000-P13_Overview'!$B$58:$X$414,$U$2,FALSE)</f>
        <v>86.737799999999993</v>
      </c>
      <c r="X125" s="33" t="s">
        <v>856</v>
      </c>
      <c r="Y125" s="57">
        <f>VLOOKUP(LEFT($Y$3,2)&amp;LEFT($A125,11),'CS8000-P13_Overview'!$B$58:$X$414,$Y$2,FALSE)</f>
        <v>35.684699999999999</v>
      </c>
      <c r="Z125" s="58">
        <f>AA125*(1-'CS8000-P13_Overview'!$B$3)</f>
        <v>51.564391499999999</v>
      </c>
      <c r="AA125" s="58">
        <f>VLOOKUP(LEFT($AA$3,2)&amp;LEFT($A125,11),'CS8000-P13_Overview'!$B$58:$X$414,$Y$2,FALSE)</f>
        <v>60.663989999999998</v>
      </c>
      <c r="AB125" s="59">
        <f>VLOOKUP(LEFT($AB$3,2)&amp;LEFT($A125,11),'CS8000-P13_Overview'!$B$58:$X$414,$AB$2,FALSE)</f>
        <v>35.684699999999999</v>
      </c>
      <c r="AC125" s="59">
        <f>AD125*(1-'CS8000-P13_Overview'!$B$3)</f>
        <v>51.564391499999999</v>
      </c>
      <c r="AD125" s="59">
        <f>VLOOKUP(LEFT($AD$3,2)&amp;LEFT($A125,11),'CS8000-P13_Overview'!$B$58:$X$414,$AB$2,FALSE)</f>
        <v>60.663989999999998</v>
      </c>
      <c r="AE125" s="60">
        <f>VLOOKUP(LEFT($AE$3,2)&amp;LEFT($A125,11),'CS8000-P13_Overview'!$B$58:$X$414,$AE$2,FALSE)</f>
        <v>48.719299999999997</v>
      </c>
      <c r="AF125" s="60">
        <f>AG125*(1-'CS8000-P13_Overview'!$B$3)</f>
        <v>74.540528999999992</v>
      </c>
      <c r="AG125" s="60">
        <f>VLOOKUP(LEFT($AG$3,2)&amp;LEFT($A125,11),'CS8000-P13_Overview'!$B$58:$X$414,$AE$2,FALSE)</f>
        <v>87.694739999999996</v>
      </c>
      <c r="AH125" s="61">
        <f>VLOOKUP(LEFT($AH$3,2)&amp;LEFT($A125,11),'CS8000-P13_Overview'!$B$58:$X$414,$AH$2,FALSE)</f>
        <v>53.851399999999998</v>
      </c>
      <c r="AI125" s="61">
        <f>AJ125*(1-'CS8000-P13_Overview'!$B$3)</f>
        <v>82.392641999999995</v>
      </c>
      <c r="AJ125" s="61">
        <f>VLOOKUP(LEFT($AJ$3,2)&amp;LEFT($A125,11),'CS8000-P13_Overview'!$B$58:$X$414,$AH$2,FALSE)</f>
        <v>96.932519999999997</v>
      </c>
      <c r="AK125" s="62">
        <f>VLOOKUP(LEFT($AK$3,2)&amp;LEFT($A125,11),'CS8000-P13_Overview'!$B$58:$X$414,$AK$2,FALSE)</f>
        <v>55.382599999999996</v>
      </c>
      <c r="AL125" s="62">
        <f>AM125*(1-'CS8000-P13_Overview'!$B$3)</f>
        <v>89.442898999999983</v>
      </c>
      <c r="AM125" s="62">
        <f>VLOOKUP(LEFT($AM$3,2)&amp;LEFT($A125,11),'CS8000-P13_Overview'!$B$58:$X$414,$AK$2,FALSE)</f>
        <v>105.22693999999998</v>
      </c>
      <c r="AN125" s="63">
        <f>VLOOKUP(LEFT($AN$3,2)&amp;LEFT($A125,11),'CS8000-P13_Overview'!$B$58:$X$414,$AN$2,FALSE)</f>
        <v>55.382599999999996</v>
      </c>
      <c r="AO125" s="63">
        <f>AP125*(1-'CS8000-P13_Overview'!$B$3)</f>
        <v>89.442898999999983</v>
      </c>
      <c r="AP125" s="63">
        <f>VLOOKUP(LEFT($AP$3,2)&amp;LEFT($A125,11),'CS8000-P13_Overview'!$B$58:$X$414,$AN$2,FALSE)</f>
        <v>105.22693999999998</v>
      </c>
      <c r="AQ125" s="59">
        <f>VLOOKUP(LEFT($AQ$3,2)&amp;LEFT($A125,11),'CS8000-P13_Overview'!$B$58:$X$414,$AQ$2,FALSE)</f>
        <v>62.272799999999997</v>
      </c>
      <c r="AR125" s="59">
        <f>AS125*(1-'CS8000-P13_Overview'!$B$3)</f>
        <v>105.86375999999998</v>
      </c>
      <c r="AS125" s="44">
        <f>VLOOKUP(LEFT($AS$3,2)&amp;LEFT($A125,11),'CS8000-P13_Overview'!$B$58:$X$414,$AQ$2,FALSE)</f>
        <v>124.54559999999999</v>
      </c>
      <c r="AU125" s="203">
        <f t="shared" si="130"/>
        <v>830.95320000000004</v>
      </c>
      <c r="AV125" s="211">
        <f t="shared" si="131"/>
        <v>1200.7273740000001</v>
      </c>
      <c r="AW125" s="211">
        <f t="shared" si="132"/>
        <v>1412.6204399999999</v>
      </c>
      <c r="AX125" s="212">
        <f t="shared" si="132"/>
        <v>830.95320000000004</v>
      </c>
      <c r="AY125" s="212">
        <f t="shared" si="132"/>
        <v>1200.7273740000001</v>
      </c>
      <c r="AZ125" s="212">
        <f t="shared" si="132"/>
        <v>1412.6204399999999</v>
      </c>
      <c r="BA125" s="213">
        <f t="shared" si="133"/>
        <v>1300.2012</v>
      </c>
      <c r="BB125" s="213">
        <f t="shared" si="134"/>
        <v>1989.307836</v>
      </c>
      <c r="BC125" s="213">
        <f t="shared" si="135"/>
        <v>2340.3621599999997</v>
      </c>
      <c r="BD125" s="214">
        <f t="shared" si="136"/>
        <v>1484.9567999999999</v>
      </c>
      <c r="BE125" s="214">
        <f t="shared" si="137"/>
        <v>2271.9839039999997</v>
      </c>
      <c r="BF125" s="214">
        <f t="shared" si="138"/>
        <v>2672.9222399999999</v>
      </c>
      <c r="BG125" s="215">
        <f t="shared" si="139"/>
        <v>1540.08</v>
      </c>
      <c r="BH125" s="215">
        <f t="shared" si="140"/>
        <v>2487.2291999999998</v>
      </c>
      <c r="BI125" s="215">
        <f t="shared" si="141"/>
        <v>2926.152</v>
      </c>
      <c r="BJ125" s="216">
        <f t="shared" si="142"/>
        <v>1540.08</v>
      </c>
      <c r="BK125" s="216">
        <f t="shared" si="143"/>
        <v>2487.2291999999998</v>
      </c>
      <c r="BL125" s="216">
        <f t="shared" si="144"/>
        <v>2926.152</v>
      </c>
      <c r="BM125" s="212">
        <f t="shared" si="145"/>
        <v>1788.1271999999999</v>
      </c>
      <c r="BN125" s="212">
        <f t="shared" si="146"/>
        <v>3039.8162399999997</v>
      </c>
      <c r="BO125" s="202">
        <f t="shared" si="147"/>
        <v>3576.2543999999998</v>
      </c>
      <c r="BQ125" s="274">
        <f>VLOOKUP("HDD"&amp;$A125,'CS8000-P13_Overview'!$B:$X,3,FALSE)</f>
        <v>370.08</v>
      </c>
      <c r="BR125" s="275">
        <f>VLOOKUP("HDD"&amp;$A125,'CS8000-P13_Overview'!$B:$X,4,FALSE)</f>
        <v>444.096</v>
      </c>
      <c r="BS125" s="276">
        <f>VLOOKUP("HDD"&amp;$A125,'CS8000-P13_Overview'!$B:$X,6,FALSE)</f>
        <v>518.11199999999997</v>
      </c>
      <c r="BT125" s="282" t="str">
        <f>IF(ISNA(VLOOKUP($A125,Old_List_Price!$A$4:$BO$289,BT$2,FALSE)),"",VLOOKUP($A125,Old_List_Price!$A$4:$BO$289,BT$2,FALSE))</f>
        <v/>
      </c>
      <c r="BU125" s="282" t="str">
        <f>IF(ISNA(VLOOKUP($A125,Old_List_Price!$A$4:$BO$289,BU$2,FALSE)),"",VLOOKUP($A125,Old_List_Price!$A$4:$BO$289,BU$2,FALSE))</f>
        <v/>
      </c>
      <c r="BV125" s="282" t="str">
        <f>IF(ISNA(VLOOKUP($A125,Old_List_Price!$A$4:$BO$289,BV$2,FALSE)),"",VLOOKUP($A125,Old_List_Price!$A$4:$BO$289,BV$2,FALSE))</f>
        <v/>
      </c>
      <c r="BW125" s="283" t="str">
        <f t="shared" si="148"/>
        <v/>
      </c>
      <c r="BX125" s="283" t="str">
        <f t="shared" si="149"/>
        <v/>
      </c>
      <c r="BY125" s="285" t="str">
        <f>IF(ISNA(VLOOKUP($A125,Old_List_Price!$A$4:$BO$289,BY$2,FALSE)),"",VLOOKUP($A125,Old_List_Price!$A$4:$BO$289,BY$2,FALSE))</f>
        <v/>
      </c>
      <c r="BZ125" s="285" t="str">
        <f>IF(ISNA(VLOOKUP($A125,Old_List_Price!$A$4:$BO$289,BZ$2,FALSE)),"",VLOOKUP($A125,Old_List_Price!$A$4:$BO$289,BZ$2,FALSE))</f>
        <v/>
      </c>
      <c r="CA125" s="285" t="str">
        <f>IF(ISNA(VLOOKUP($A125,Old_List_Price!$A$4:$BO$289,CA$2,FALSE)),"",VLOOKUP($A125,Old_List_Price!$A$4:$BO$289,CA$2,FALSE))</f>
        <v/>
      </c>
      <c r="CB125" s="287" t="str">
        <f t="shared" si="128"/>
        <v/>
      </c>
      <c r="CC125" s="287" t="str">
        <f t="shared" si="129"/>
        <v/>
      </c>
      <c r="CD125" s="288" t="str">
        <f>IF(ISNA(VLOOKUP($A125,Old_List_Price!$A$4:$BO$289,CD$2,FALSE)),"",VLOOKUP($A125,Old_List_Price!$A$4:$BO$289,CD$2,FALSE))</f>
        <v/>
      </c>
      <c r="CE125" s="288" t="str">
        <f>IF(ISNA(VLOOKUP($A125,Old_List_Price!$A$4:$BO$289,CE$2,FALSE)),"",VLOOKUP($A125,Old_List_Price!$A$4:$BO$289,CE$2,FALSE))</f>
        <v/>
      </c>
      <c r="CF125" s="288" t="str">
        <f>IF(ISNA(VLOOKUP($A125,Old_List_Price!$A$4:$BO$289,CF$2,FALSE)),"",VLOOKUP($A125,Old_List_Price!$A$4:$BO$289,CF$2,FALSE))</f>
        <v/>
      </c>
      <c r="CG125" s="289" t="str">
        <f t="shared" si="118"/>
        <v/>
      </c>
      <c r="CH125" s="289" t="str">
        <f t="shared" si="119"/>
        <v/>
      </c>
      <c r="CI125" s="291" t="str">
        <f>IF(ISNA(VLOOKUP($A125,Old_List_Price!$A$4:$BO$289,CI$2,FALSE)),"",VLOOKUP($A125,Old_List_Price!$A$4:$BO$289,CI$2,FALSE))</f>
        <v/>
      </c>
      <c r="CJ125" s="291" t="str">
        <f>IF(ISNA(VLOOKUP($A125,Old_List_Price!$A$4:$BO$289,CJ$2,FALSE)),"",VLOOKUP($A125,Old_List_Price!$A$4:$BO$289,CJ$2,FALSE))</f>
        <v/>
      </c>
      <c r="CK125" s="291" t="str">
        <f>IF(ISNA(VLOOKUP($A125,Old_List_Price!$A$4:$BO$289,CK$2,FALSE)),"",VLOOKUP($A125,Old_List_Price!$A$4:$BO$289,CK$2,FALSE))</f>
        <v/>
      </c>
      <c r="CL125" s="292" t="str">
        <f t="shared" si="120"/>
        <v/>
      </c>
      <c r="CM125" s="292" t="str">
        <f t="shared" si="121"/>
        <v/>
      </c>
      <c r="CN125" s="294" t="str">
        <f>IF(ISNA(VLOOKUP($A125,Old_List_Price!$A$4:$BO$289,CN$2,FALSE)),"",VLOOKUP($A125,Old_List_Price!$A$4:$BO$289,CN$2,FALSE))</f>
        <v/>
      </c>
      <c r="CO125" s="294" t="str">
        <f>IF(ISNA(VLOOKUP($A125,Old_List_Price!$A$4:$BO$289,CO$2,FALSE)),"",VLOOKUP($A125,Old_List_Price!$A$4:$BO$289,CO$2,FALSE))</f>
        <v/>
      </c>
      <c r="CP125" s="294" t="str">
        <f>IF(ISNA(VLOOKUP($A125,Old_List_Price!$A$4:$BO$289,CP$2,FALSE)),"",VLOOKUP($A125,Old_List_Price!$A$4:$BO$289,CP$2,FALSE))</f>
        <v/>
      </c>
      <c r="CQ125" s="295" t="str">
        <f t="shared" si="122"/>
        <v/>
      </c>
      <c r="CR125" s="295" t="str">
        <f t="shared" si="123"/>
        <v/>
      </c>
      <c r="CS125" s="297" t="str">
        <f>IF(ISNA(VLOOKUP($A125,Old_List_Price!$A$4:$BO$289,CS$2,FALSE)),"",VLOOKUP($A125,Old_List_Price!$A$4:$BO$289,CS$2,FALSE))</f>
        <v/>
      </c>
      <c r="CT125" s="297" t="str">
        <f>IF(ISNA(VLOOKUP($A125,Old_List_Price!$A$4:$BO$289,CT$2,FALSE)),"",VLOOKUP($A125,Old_List_Price!$A$4:$BO$289,CT$2,FALSE))</f>
        <v/>
      </c>
      <c r="CU125" s="297" t="str">
        <f>IF(ISNA(VLOOKUP($A125,Old_List_Price!$A$4:$BO$289,CU$2,FALSE)),"",VLOOKUP($A125,Old_List_Price!$A$4:$BO$289,CU$2,FALSE))</f>
        <v/>
      </c>
      <c r="CV125" s="298" t="str">
        <f t="shared" si="124"/>
        <v/>
      </c>
      <c r="CW125" s="298" t="str">
        <f t="shared" si="125"/>
        <v/>
      </c>
      <c r="CX125" s="285" t="str">
        <f>IF(ISNA(VLOOKUP($A125,Old_List_Price!$A$4:$BO$289,CX$2,FALSE)),"",VLOOKUP($A125,Old_List_Price!$A$4:$BO$289,CX$2,FALSE))</f>
        <v/>
      </c>
      <c r="CY125" s="285" t="str">
        <f>IF(ISNA(VLOOKUP($A125,Old_List_Price!$A$4:$BO$289,CY$2,FALSE)),"",VLOOKUP($A125,Old_List_Price!$A$4:$BO$289,CY$2,FALSE))</f>
        <v/>
      </c>
      <c r="CZ125" s="285" t="str">
        <f>IF(ISNA(VLOOKUP($A125,Old_List_Price!$A$4:$BO$289,CZ$2,FALSE)),"",VLOOKUP($A125,Old_List_Price!$A$4:$BO$289,CZ$2,FALSE))</f>
        <v/>
      </c>
      <c r="DA125" s="287" t="str">
        <f t="shared" si="126"/>
        <v/>
      </c>
      <c r="DB125" s="333" t="str">
        <f t="shared" si="127"/>
        <v/>
      </c>
    </row>
    <row r="126" spans="1:106">
      <c r="A126" s="37" t="s">
        <v>420</v>
      </c>
      <c r="B126" s="37" t="s">
        <v>421</v>
      </c>
      <c r="C126" s="57">
        <f>VLOOKUP(LEFT($C$3,2)&amp;LEFT($A126,11),'CS8000-P13_Overview'!$B$58:$X$414,$C$2,FALSE)</f>
        <v>16.7807</v>
      </c>
      <c r="D126" s="58">
        <f>E126*(1-'CS8000-P13_Overview'!$B$3)</f>
        <v>24.248111499999997</v>
      </c>
      <c r="E126" s="58">
        <f>VLOOKUP(LEFT($E$3,2)&amp;LEFT($A126,11),'CS8000-P13_Overview'!$B$58:$X$414,$C$2,FALSE)</f>
        <v>28.527189999999997</v>
      </c>
      <c r="F126" s="59">
        <f>VLOOKUP(LEFT($F$3,2)&amp;LEFT($A126,11),'CS8000-P13_Overview'!$B$58:$X$414,$F$2,FALSE)</f>
        <v>16.7807</v>
      </c>
      <c r="G126" s="59">
        <f>H126*(1-'CS8000-P13_Overview'!$B$3)</f>
        <v>24.248111499999997</v>
      </c>
      <c r="H126" s="59">
        <f>VLOOKUP(LEFT($H$3,2)&amp;LEFT($A126,11),'CS8000-P13_Overview'!$B$58:$X$414,$F$2,FALSE)</f>
        <v>28.527189999999997</v>
      </c>
      <c r="I126" s="60">
        <f>VLOOKUP(LEFT($I$3,2)&amp;LEFT($A126,11),'CS8000-P13_Overview'!$B$58:$X$414,$I$2,FALSE)</f>
        <v>29.8154</v>
      </c>
      <c r="J126" s="60">
        <f>K126*(1-'CS8000-P13_Overview'!$B$3)</f>
        <v>45.617562</v>
      </c>
      <c r="K126" s="60">
        <f>VLOOKUP(LEFT($K$3,2)&amp;LEFT($A126,11),'CS8000-P13_Overview'!$B$58:$X$414,$I$2,FALSE)</f>
        <v>53.667720000000003</v>
      </c>
      <c r="L126" s="61">
        <f>VLOOKUP(LEFT($L$3,2)&amp;LEFT($A126,11),'CS8000-P13_Overview'!$B$58:$X$414,$L$2,FALSE)</f>
        <v>34.947499999999998</v>
      </c>
      <c r="M126" s="61">
        <f>N126*(1-'CS8000-P13_Overview'!$B$3)</f>
        <v>53.469674999999995</v>
      </c>
      <c r="N126" s="61">
        <f>VLOOKUP(LEFT($N$3,2)&amp;LEFT($A126,11),'CS8000-P13_Overview'!$B$58:$X$414,$L$2,FALSE)</f>
        <v>62.905499999999996</v>
      </c>
      <c r="O126" s="62">
        <f>VLOOKUP(LEFT($O$3,2)&amp;LEFT($A126,11),'CS8000-P13_Overview'!$B$58:$X$414,$O$2,FALSE)</f>
        <v>36.478700000000003</v>
      </c>
      <c r="P126" s="62">
        <f>Q126*(1-'CS8000-P13_Overview'!$B$3)</f>
        <v>58.913100500000006</v>
      </c>
      <c r="Q126" s="62">
        <f>VLOOKUP(LEFT($Q$3,2)&amp;LEFT($A126,11),'CS8000-P13_Overview'!$B$58:$X$414,$O$2,FALSE)</f>
        <v>69.309530000000009</v>
      </c>
      <c r="R126" s="63">
        <f>VLOOKUP(LEFT($R$3,2)&amp;LEFT($A126,11),'CS8000-P13_Overview'!$B$58:$X$414,$R$2,FALSE)</f>
        <v>36.478700000000003</v>
      </c>
      <c r="S126" s="63">
        <f>T126*(1-'CS8000-P13_Overview'!$B$3)</f>
        <v>58.913100500000006</v>
      </c>
      <c r="T126" s="63">
        <f>VLOOKUP(LEFT($T$3,2)&amp;LEFT($A126,11),'CS8000-P13_Overview'!$B$58:$X$414,$R$2,FALSE)</f>
        <v>69.309530000000009</v>
      </c>
      <c r="U126" s="59">
        <f>VLOOKUP(LEFT($U$3,2)&amp;LEFT($A126,11),'CS8000-P13_Overview'!$B$58:$X$414,$U$2,FALSE)</f>
        <v>43.368899999999996</v>
      </c>
      <c r="V126" s="59">
        <f>W126*(1-'CS8000-P13_Overview'!$B$3)</f>
        <v>73.727129999999988</v>
      </c>
      <c r="W126" s="44">
        <f>VLOOKUP(LEFT($W$3,2)&amp;LEFT($A126,11),'CS8000-P13_Overview'!$B$58:$X$414,$U$2,FALSE)</f>
        <v>86.737799999999993</v>
      </c>
      <c r="X126" s="33" t="s">
        <v>856</v>
      </c>
      <c r="Y126" s="57">
        <f>VLOOKUP(LEFT($Y$3,2)&amp;LEFT($A126,11),'CS8000-P13_Overview'!$B$58:$X$414,$Y$2,FALSE)</f>
        <v>35.684699999999999</v>
      </c>
      <c r="Z126" s="58">
        <f>AA126*(1-'CS8000-P13_Overview'!$B$3)</f>
        <v>51.564391499999999</v>
      </c>
      <c r="AA126" s="58">
        <f>VLOOKUP(LEFT($AA$3,2)&amp;LEFT($A126,11),'CS8000-P13_Overview'!$B$58:$X$414,$Y$2,FALSE)</f>
        <v>60.663989999999998</v>
      </c>
      <c r="AB126" s="59">
        <f>VLOOKUP(LEFT($AB$3,2)&amp;LEFT($A126,11),'CS8000-P13_Overview'!$B$58:$X$414,$AB$2,FALSE)</f>
        <v>35.684699999999999</v>
      </c>
      <c r="AC126" s="59">
        <f>AD126*(1-'CS8000-P13_Overview'!$B$3)</f>
        <v>51.564391499999999</v>
      </c>
      <c r="AD126" s="59">
        <f>VLOOKUP(LEFT($AD$3,2)&amp;LEFT($A126,11),'CS8000-P13_Overview'!$B$58:$X$414,$AB$2,FALSE)</f>
        <v>60.663989999999998</v>
      </c>
      <c r="AE126" s="60">
        <f>VLOOKUP(LEFT($AE$3,2)&amp;LEFT($A126,11),'CS8000-P13_Overview'!$B$58:$X$414,$AE$2,FALSE)</f>
        <v>48.719299999999997</v>
      </c>
      <c r="AF126" s="60">
        <f>AG126*(1-'CS8000-P13_Overview'!$B$3)</f>
        <v>74.540528999999992</v>
      </c>
      <c r="AG126" s="60">
        <f>VLOOKUP(LEFT($AG$3,2)&amp;LEFT($A126,11),'CS8000-P13_Overview'!$B$58:$X$414,$AE$2,FALSE)</f>
        <v>87.694739999999996</v>
      </c>
      <c r="AH126" s="61">
        <f>VLOOKUP(LEFT($AH$3,2)&amp;LEFT($A126,11),'CS8000-P13_Overview'!$B$58:$X$414,$AH$2,FALSE)</f>
        <v>53.851399999999998</v>
      </c>
      <c r="AI126" s="61">
        <f>AJ126*(1-'CS8000-P13_Overview'!$B$3)</f>
        <v>82.392641999999995</v>
      </c>
      <c r="AJ126" s="61">
        <f>VLOOKUP(LEFT($AJ$3,2)&amp;LEFT($A126,11),'CS8000-P13_Overview'!$B$58:$X$414,$AH$2,FALSE)</f>
        <v>96.932519999999997</v>
      </c>
      <c r="AK126" s="62">
        <f>VLOOKUP(LEFT($AK$3,2)&amp;LEFT($A126,11),'CS8000-P13_Overview'!$B$58:$X$414,$AK$2,FALSE)</f>
        <v>55.382599999999996</v>
      </c>
      <c r="AL126" s="62">
        <f>AM126*(1-'CS8000-P13_Overview'!$B$3)</f>
        <v>89.442898999999983</v>
      </c>
      <c r="AM126" s="62">
        <f>VLOOKUP(LEFT($AM$3,2)&amp;LEFT($A126,11),'CS8000-P13_Overview'!$B$58:$X$414,$AK$2,FALSE)</f>
        <v>105.22693999999998</v>
      </c>
      <c r="AN126" s="63">
        <f>VLOOKUP(LEFT($AN$3,2)&amp;LEFT($A126,11),'CS8000-P13_Overview'!$B$58:$X$414,$AN$2,FALSE)</f>
        <v>55.382599999999996</v>
      </c>
      <c r="AO126" s="63">
        <f>AP126*(1-'CS8000-P13_Overview'!$B$3)</f>
        <v>89.442898999999983</v>
      </c>
      <c r="AP126" s="63">
        <f>VLOOKUP(LEFT($AP$3,2)&amp;LEFT($A126,11),'CS8000-P13_Overview'!$B$58:$X$414,$AN$2,FALSE)</f>
        <v>105.22693999999998</v>
      </c>
      <c r="AQ126" s="59">
        <f>VLOOKUP(LEFT($AQ$3,2)&amp;LEFT($A126,11),'CS8000-P13_Overview'!$B$58:$X$414,$AQ$2,FALSE)</f>
        <v>62.272799999999997</v>
      </c>
      <c r="AR126" s="59">
        <f>AS126*(1-'CS8000-P13_Overview'!$B$3)</f>
        <v>105.86375999999998</v>
      </c>
      <c r="AS126" s="44">
        <f>VLOOKUP(LEFT($AS$3,2)&amp;LEFT($A126,11),'CS8000-P13_Overview'!$B$58:$X$414,$AQ$2,FALSE)</f>
        <v>124.54559999999999</v>
      </c>
      <c r="AU126" s="203">
        <f t="shared" si="130"/>
        <v>830.95320000000004</v>
      </c>
      <c r="AV126" s="211">
        <f t="shared" si="131"/>
        <v>1200.7273740000001</v>
      </c>
      <c r="AW126" s="211">
        <f t="shared" si="132"/>
        <v>1412.6204399999999</v>
      </c>
      <c r="AX126" s="212">
        <f t="shared" si="132"/>
        <v>830.95320000000004</v>
      </c>
      <c r="AY126" s="212">
        <f t="shared" si="132"/>
        <v>1200.7273740000001</v>
      </c>
      <c r="AZ126" s="212">
        <f t="shared" si="132"/>
        <v>1412.6204399999999</v>
      </c>
      <c r="BA126" s="213">
        <f t="shared" si="133"/>
        <v>1300.2012</v>
      </c>
      <c r="BB126" s="213">
        <f t="shared" si="134"/>
        <v>1989.307836</v>
      </c>
      <c r="BC126" s="213">
        <f t="shared" si="135"/>
        <v>2340.3621599999997</v>
      </c>
      <c r="BD126" s="214">
        <f t="shared" si="136"/>
        <v>1484.9567999999999</v>
      </c>
      <c r="BE126" s="214">
        <f t="shared" si="137"/>
        <v>2271.9839039999997</v>
      </c>
      <c r="BF126" s="214">
        <f t="shared" si="138"/>
        <v>2672.9222399999999</v>
      </c>
      <c r="BG126" s="215">
        <f t="shared" si="139"/>
        <v>1540.08</v>
      </c>
      <c r="BH126" s="215">
        <f t="shared" si="140"/>
        <v>2487.2291999999998</v>
      </c>
      <c r="BI126" s="215">
        <f t="shared" si="141"/>
        <v>2926.152</v>
      </c>
      <c r="BJ126" s="216">
        <f t="shared" si="142"/>
        <v>1540.08</v>
      </c>
      <c r="BK126" s="216">
        <f t="shared" si="143"/>
        <v>2487.2291999999998</v>
      </c>
      <c r="BL126" s="216">
        <f t="shared" si="144"/>
        <v>2926.152</v>
      </c>
      <c r="BM126" s="212">
        <f t="shared" si="145"/>
        <v>1788.1271999999999</v>
      </c>
      <c r="BN126" s="212">
        <f t="shared" si="146"/>
        <v>3039.8162399999997</v>
      </c>
      <c r="BO126" s="202">
        <f t="shared" si="147"/>
        <v>3576.2543999999998</v>
      </c>
      <c r="BQ126" s="274">
        <f>VLOOKUP("HDD"&amp;$A126,'CS8000-P14_Overview'!$B:$X,3,FALSE)</f>
        <v>370.08</v>
      </c>
      <c r="BR126" s="275">
        <f>VLOOKUP("HDD"&amp;$A126,'CS8000-P14_Overview'!$B:$X,4,FALSE)</f>
        <v>444.096</v>
      </c>
      <c r="BS126" s="276">
        <f>VLOOKUP("HDD"&amp;$A126,'CS8000-P14_Overview'!$B:$X,6,FALSE)</f>
        <v>518.11199999999997</v>
      </c>
      <c r="BT126" s="282" t="str">
        <f>IF(ISNA(VLOOKUP($A126,Old_List_Price!$A$4:$BO$289,BT$2,FALSE)),"",VLOOKUP($A126,Old_List_Price!$A$4:$BO$289,BT$2,FALSE))</f>
        <v/>
      </c>
      <c r="BU126" s="282" t="str">
        <f>IF(ISNA(VLOOKUP($A126,Old_List_Price!$A$4:$BO$289,BU$2,FALSE)),"",VLOOKUP($A126,Old_List_Price!$A$4:$BO$289,BU$2,FALSE))</f>
        <v/>
      </c>
      <c r="BV126" s="282" t="str">
        <f>IF(ISNA(VLOOKUP($A126,Old_List_Price!$A$4:$BO$289,BV$2,FALSE)),"",VLOOKUP($A126,Old_List_Price!$A$4:$BO$289,BV$2,FALSE))</f>
        <v/>
      </c>
      <c r="BW126" s="283" t="str">
        <f t="shared" si="148"/>
        <v/>
      </c>
      <c r="BX126" s="283" t="str">
        <f t="shared" si="149"/>
        <v/>
      </c>
      <c r="BY126" s="285" t="str">
        <f>IF(ISNA(VLOOKUP($A126,Old_List_Price!$A$4:$BO$289,BY$2,FALSE)),"",VLOOKUP($A126,Old_List_Price!$A$4:$BO$289,BY$2,FALSE))</f>
        <v/>
      </c>
      <c r="BZ126" s="285" t="str">
        <f>IF(ISNA(VLOOKUP($A126,Old_List_Price!$A$4:$BO$289,BZ$2,FALSE)),"",VLOOKUP($A126,Old_List_Price!$A$4:$BO$289,BZ$2,FALSE))</f>
        <v/>
      </c>
      <c r="CA126" s="285" t="str">
        <f>IF(ISNA(VLOOKUP($A126,Old_List_Price!$A$4:$BO$289,CA$2,FALSE)),"",VLOOKUP($A126,Old_List_Price!$A$4:$BO$289,CA$2,FALSE))</f>
        <v/>
      </c>
      <c r="CB126" s="287" t="str">
        <f t="shared" si="128"/>
        <v/>
      </c>
      <c r="CC126" s="287" t="str">
        <f t="shared" si="129"/>
        <v/>
      </c>
      <c r="CD126" s="288" t="str">
        <f>IF(ISNA(VLOOKUP($A126,Old_List_Price!$A$4:$BO$289,CD$2,FALSE)),"",VLOOKUP($A126,Old_List_Price!$A$4:$BO$289,CD$2,FALSE))</f>
        <v/>
      </c>
      <c r="CE126" s="288" t="str">
        <f>IF(ISNA(VLOOKUP($A126,Old_List_Price!$A$4:$BO$289,CE$2,FALSE)),"",VLOOKUP($A126,Old_List_Price!$A$4:$BO$289,CE$2,FALSE))</f>
        <v/>
      </c>
      <c r="CF126" s="288" t="str">
        <f>IF(ISNA(VLOOKUP($A126,Old_List_Price!$A$4:$BO$289,CF$2,FALSE)),"",VLOOKUP($A126,Old_List_Price!$A$4:$BO$289,CF$2,FALSE))</f>
        <v/>
      </c>
      <c r="CG126" s="289" t="str">
        <f t="shared" si="118"/>
        <v/>
      </c>
      <c r="CH126" s="289" t="str">
        <f t="shared" si="119"/>
        <v/>
      </c>
      <c r="CI126" s="291" t="str">
        <f>IF(ISNA(VLOOKUP($A126,Old_List_Price!$A$4:$BO$289,CI$2,FALSE)),"",VLOOKUP($A126,Old_List_Price!$A$4:$BO$289,CI$2,FALSE))</f>
        <v/>
      </c>
      <c r="CJ126" s="291" t="str">
        <f>IF(ISNA(VLOOKUP($A126,Old_List_Price!$A$4:$BO$289,CJ$2,FALSE)),"",VLOOKUP($A126,Old_List_Price!$A$4:$BO$289,CJ$2,FALSE))</f>
        <v/>
      </c>
      <c r="CK126" s="291" t="str">
        <f>IF(ISNA(VLOOKUP($A126,Old_List_Price!$A$4:$BO$289,CK$2,FALSE)),"",VLOOKUP($A126,Old_List_Price!$A$4:$BO$289,CK$2,FALSE))</f>
        <v/>
      </c>
      <c r="CL126" s="292" t="str">
        <f t="shared" si="120"/>
        <v/>
      </c>
      <c r="CM126" s="292" t="str">
        <f t="shared" si="121"/>
        <v/>
      </c>
      <c r="CN126" s="294" t="str">
        <f>IF(ISNA(VLOOKUP($A126,Old_List_Price!$A$4:$BO$289,CN$2,FALSE)),"",VLOOKUP($A126,Old_List_Price!$A$4:$BO$289,CN$2,FALSE))</f>
        <v/>
      </c>
      <c r="CO126" s="294" t="str">
        <f>IF(ISNA(VLOOKUP($A126,Old_List_Price!$A$4:$BO$289,CO$2,FALSE)),"",VLOOKUP($A126,Old_List_Price!$A$4:$BO$289,CO$2,FALSE))</f>
        <v/>
      </c>
      <c r="CP126" s="294" t="str">
        <f>IF(ISNA(VLOOKUP($A126,Old_List_Price!$A$4:$BO$289,CP$2,FALSE)),"",VLOOKUP($A126,Old_List_Price!$A$4:$BO$289,CP$2,FALSE))</f>
        <v/>
      </c>
      <c r="CQ126" s="295" t="str">
        <f t="shared" si="122"/>
        <v/>
      </c>
      <c r="CR126" s="295" t="str">
        <f t="shared" si="123"/>
        <v/>
      </c>
      <c r="CS126" s="297" t="str">
        <f>IF(ISNA(VLOOKUP($A126,Old_List_Price!$A$4:$BO$289,CS$2,FALSE)),"",VLOOKUP($A126,Old_List_Price!$A$4:$BO$289,CS$2,FALSE))</f>
        <v/>
      </c>
      <c r="CT126" s="297" t="str">
        <f>IF(ISNA(VLOOKUP($A126,Old_List_Price!$A$4:$BO$289,CT$2,FALSE)),"",VLOOKUP($A126,Old_List_Price!$A$4:$BO$289,CT$2,FALSE))</f>
        <v/>
      </c>
      <c r="CU126" s="297" t="str">
        <f>IF(ISNA(VLOOKUP($A126,Old_List_Price!$A$4:$BO$289,CU$2,FALSE)),"",VLOOKUP($A126,Old_List_Price!$A$4:$BO$289,CU$2,FALSE))</f>
        <v/>
      </c>
      <c r="CV126" s="298" t="str">
        <f t="shared" si="124"/>
        <v/>
      </c>
      <c r="CW126" s="298" t="str">
        <f t="shared" si="125"/>
        <v/>
      </c>
      <c r="CX126" s="285" t="str">
        <f>IF(ISNA(VLOOKUP($A126,Old_List_Price!$A$4:$BO$289,CX$2,FALSE)),"",VLOOKUP($A126,Old_List_Price!$A$4:$BO$289,CX$2,FALSE))</f>
        <v/>
      </c>
      <c r="CY126" s="285" t="str">
        <f>IF(ISNA(VLOOKUP($A126,Old_List_Price!$A$4:$BO$289,CY$2,FALSE)),"",VLOOKUP($A126,Old_List_Price!$A$4:$BO$289,CY$2,FALSE))</f>
        <v/>
      </c>
      <c r="CZ126" s="285" t="str">
        <f>IF(ISNA(VLOOKUP($A126,Old_List_Price!$A$4:$BO$289,CZ$2,FALSE)),"",VLOOKUP($A126,Old_List_Price!$A$4:$BO$289,CZ$2,FALSE))</f>
        <v/>
      </c>
      <c r="DA126" s="287" t="str">
        <f t="shared" si="126"/>
        <v/>
      </c>
      <c r="DB126" s="333" t="str">
        <f t="shared" si="127"/>
        <v/>
      </c>
    </row>
    <row r="127" spans="1:106">
      <c r="A127" s="37" t="s">
        <v>422</v>
      </c>
      <c r="B127" s="37" t="s">
        <v>423</v>
      </c>
      <c r="C127" s="57">
        <f>VLOOKUP(LEFT($C$3,2)&amp;LEFT($A127,11),'CS8000-P13_Overview'!$B$58:$X$414,$C$2,FALSE)</f>
        <v>16.7807</v>
      </c>
      <c r="D127" s="58">
        <f>E127*(1-'CS8000-P13_Overview'!$B$3)</f>
        <v>24.248111499999997</v>
      </c>
      <c r="E127" s="58">
        <f>VLOOKUP(LEFT($E$3,2)&amp;LEFT($A127,11),'CS8000-P13_Overview'!$B$58:$X$414,$C$2,FALSE)</f>
        <v>28.527189999999997</v>
      </c>
      <c r="F127" s="59">
        <f>VLOOKUP(LEFT($F$3,2)&amp;LEFT($A127,11),'CS8000-P13_Overview'!$B$58:$X$414,$F$2,FALSE)</f>
        <v>16.7807</v>
      </c>
      <c r="G127" s="59">
        <f>H127*(1-'CS8000-P13_Overview'!$B$3)</f>
        <v>24.248111499999997</v>
      </c>
      <c r="H127" s="59">
        <f>VLOOKUP(LEFT($H$3,2)&amp;LEFT($A127,11),'CS8000-P13_Overview'!$B$58:$X$414,$F$2,FALSE)</f>
        <v>28.527189999999997</v>
      </c>
      <c r="I127" s="60">
        <f>VLOOKUP(LEFT($I$3,2)&amp;LEFT($A127,11),'CS8000-P13_Overview'!$B$58:$X$414,$I$2,FALSE)</f>
        <v>29.8154</v>
      </c>
      <c r="J127" s="60">
        <f>K127*(1-'CS8000-P13_Overview'!$B$3)</f>
        <v>45.617562</v>
      </c>
      <c r="K127" s="60">
        <f>VLOOKUP(LEFT($K$3,2)&amp;LEFT($A127,11),'CS8000-P13_Overview'!$B$58:$X$414,$I$2,FALSE)</f>
        <v>53.667720000000003</v>
      </c>
      <c r="L127" s="61">
        <f>VLOOKUP(LEFT($L$3,2)&amp;LEFT($A127,11),'CS8000-P13_Overview'!$B$58:$X$414,$L$2,FALSE)</f>
        <v>34.947499999999998</v>
      </c>
      <c r="M127" s="61">
        <f>N127*(1-'CS8000-P13_Overview'!$B$3)</f>
        <v>53.469674999999995</v>
      </c>
      <c r="N127" s="61">
        <f>VLOOKUP(LEFT($N$3,2)&amp;LEFT($A127,11),'CS8000-P13_Overview'!$B$58:$X$414,$L$2,FALSE)</f>
        <v>62.905499999999996</v>
      </c>
      <c r="O127" s="62">
        <f>VLOOKUP(LEFT($O$3,2)&amp;LEFT($A127,11),'CS8000-P13_Overview'!$B$58:$X$414,$O$2,FALSE)</f>
        <v>36.478700000000003</v>
      </c>
      <c r="P127" s="62">
        <f>Q127*(1-'CS8000-P13_Overview'!$B$3)</f>
        <v>58.913100500000006</v>
      </c>
      <c r="Q127" s="62">
        <f>VLOOKUP(LEFT($Q$3,2)&amp;LEFT($A127,11),'CS8000-P13_Overview'!$B$58:$X$414,$O$2,FALSE)</f>
        <v>69.309530000000009</v>
      </c>
      <c r="R127" s="63">
        <f>VLOOKUP(LEFT($R$3,2)&amp;LEFT($A127,11),'CS8000-P13_Overview'!$B$58:$X$414,$R$2,FALSE)</f>
        <v>36.478700000000003</v>
      </c>
      <c r="S127" s="63">
        <f>T127*(1-'CS8000-P13_Overview'!$B$3)</f>
        <v>58.913100500000006</v>
      </c>
      <c r="T127" s="63">
        <f>VLOOKUP(LEFT($T$3,2)&amp;LEFT($A127,11),'CS8000-P13_Overview'!$B$58:$X$414,$R$2,FALSE)</f>
        <v>69.309530000000009</v>
      </c>
      <c r="U127" s="59">
        <f>VLOOKUP(LEFT($U$3,2)&amp;LEFT($A127,11),'CS8000-P13_Overview'!$B$58:$X$414,$U$2,FALSE)</f>
        <v>43.368899999999996</v>
      </c>
      <c r="V127" s="59">
        <f>W127*(1-'CS8000-P13_Overview'!$B$3)</f>
        <v>73.727129999999988</v>
      </c>
      <c r="W127" s="44">
        <f>VLOOKUP(LEFT($W$3,2)&amp;LEFT($A127,11),'CS8000-P13_Overview'!$B$58:$X$414,$U$2,FALSE)</f>
        <v>86.737799999999993</v>
      </c>
      <c r="X127" s="33" t="s">
        <v>856</v>
      </c>
      <c r="Y127" s="57">
        <f>VLOOKUP(LEFT($Y$3,2)&amp;LEFT($A127,11),'CS8000-P13_Overview'!$B$58:$X$414,$Y$2,FALSE)</f>
        <v>35.684699999999999</v>
      </c>
      <c r="Z127" s="58">
        <f>AA127*(1-'CS8000-P13_Overview'!$B$3)</f>
        <v>51.564391499999999</v>
      </c>
      <c r="AA127" s="58">
        <f>VLOOKUP(LEFT($AA$3,2)&amp;LEFT($A127,11),'CS8000-P13_Overview'!$B$58:$X$414,$Y$2,FALSE)</f>
        <v>60.663989999999998</v>
      </c>
      <c r="AB127" s="59">
        <f>VLOOKUP(LEFT($AB$3,2)&amp;LEFT($A127,11),'CS8000-P13_Overview'!$B$58:$X$414,$AB$2,FALSE)</f>
        <v>35.684699999999999</v>
      </c>
      <c r="AC127" s="59">
        <f>AD127*(1-'CS8000-P13_Overview'!$B$3)</f>
        <v>51.564391499999999</v>
      </c>
      <c r="AD127" s="59">
        <f>VLOOKUP(LEFT($AD$3,2)&amp;LEFT($A127,11),'CS8000-P13_Overview'!$B$58:$X$414,$AB$2,FALSE)</f>
        <v>60.663989999999998</v>
      </c>
      <c r="AE127" s="60">
        <f>VLOOKUP(LEFT($AE$3,2)&amp;LEFT($A127,11),'CS8000-P13_Overview'!$B$58:$X$414,$AE$2,FALSE)</f>
        <v>48.719299999999997</v>
      </c>
      <c r="AF127" s="60">
        <f>AG127*(1-'CS8000-P13_Overview'!$B$3)</f>
        <v>74.540528999999992</v>
      </c>
      <c r="AG127" s="60">
        <f>VLOOKUP(LEFT($AG$3,2)&amp;LEFT($A127,11),'CS8000-P13_Overview'!$B$58:$X$414,$AE$2,FALSE)</f>
        <v>87.694739999999996</v>
      </c>
      <c r="AH127" s="61">
        <f>VLOOKUP(LEFT($AH$3,2)&amp;LEFT($A127,11),'CS8000-P13_Overview'!$B$58:$X$414,$AH$2,FALSE)</f>
        <v>53.851399999999998</v>
      </c>
      <c r="AI127" s="61">
        <f>AJ127*(1-'CS8000-P13_Overview'!$B$3)</f>
        <v>82.392641999999995</v>
      </c>
      <c r="AJ127" s="61">
        <f>VLOOKUP(LEFT($AJ$3,2)&amp;LEFT($A127,11),'CS8000-P13_Overview'!$B$58:$X$414,$AH$2,FALSE)</f>
        <v>96.932519999999997</v>
      </c>
      <c r="AK127" s="62">
        <f>VLOOKUP(LEFT($AK$3,2)&amp;LEFT($A127,11),'CS8000-P13_Overview'!$B$58:$X$414,$AK$2,FALSE)</f>
        <v>55.382599999999996</v>
      </c>
      <c r="AL127" s="62">
        <f>AM127*(1-'CS8000-P13_Overview'!$B$3)</f>
        <v>89.442898999999983</v>
      </c>
      <c r="AM127" s="62">
        <f>VLOOKUP(LEFT($AM$3,2)&amp;LEFT($A127,11),'CS8000-P13_Overview'!$B$58:$X$414,$AK$2,FALSE)</f>
        <v>105.22693999999998</v>
      </c>
      <c r="AN127" s="63">
        <f>VLOOKUP(LEFT($AN$3,2)&amp;LEFT($A127,11),'CS8000-P13_Overview'!$B$58:$X$414,$AN$2,FALSE)</f>
        <v>55.382599999999996</v>
      </c>
      <c r="AO127" s="63">
        <f>AP127*(1-'CS8000-P13_Overview'!$B$3)</f>
        <v>89.442898999999983</v>
      </c>
      <c r="AP127" s="63">
        <f>VLOOKUP(LEFT($AP$3,2)&amp;LEFT($A127,11),'CS8000-P13_Overview'!$B$58:$X$414,$AN$2,FALSE)</f>
        <v>105.22693999999998</v>
      </c>
      <c r="AQ127" s="59">
        <f>VLOOKUP(LEFT($AQ$3,2)&amp;LEFT($A127,11),'CS8000-P13_Overview'!$B$58:$X$414,$AQ$2,FALSE)</f>
        <v>62.272799999999997</v>
      </c>
      <c r="AR127" s="59">
        <f>AS127*(1-'CS8000-P13_Overview'!$B$3)</f>
        <v>105.86375999999998</v>
      </c>
      <c r="AS127" s="44">
        <f>VLOOKUP(LEFT($AS$3,2)&amp;LEFT($A127,11),'CS8000-P13_Overview'!$B$58:$X$414,$AQ$2,FALSE)</f>
        <v>124.54559999999999</v>
      </c>
      <c r="AU127" s="203">
        <f t="shared" si="130"/>
        <v>830.95320000000004</v>
      </c>
      <c r="AV127" s="211">
        <f t="shared" si="131"/>
        <v>1200.7273740000001</v>
      </c>
      <c r="AW127" s="211">
        <f t="shared" si="132"/>
        <v>1412.6204399999999</v>
      </c>
      <c r="AX127" s="212">
        <f t="shared" si="132"/>
        <v>830.95320000000004</v>
      </c>
      <c r="AY127" s="212">
        <f t="shared" si="132"/>
        <v>1200.7273740000001</v>
      </c>
      <c r="AZ127" s="212">
        <f t="shared" si="132"/>
        <v>1412.6204399999999</v>
      </c>
      <c r="BA127" s="213">
        <f t="shared" si="133"/>
        <v>1300.2012</v>
      </c>
      <c r="BB127" s="213">
        <f t="shared" si="134"/>
        <v>1989.307836</v>
      </c>
      <c r="BC127" s="213">
        <f t="shared" si="135"/>
        <v>2340.3621599999997</v>
      </c>
      <c r="BD127" s="214">
        <f t="shared" si="136"/>
        <v>1484.9567999999999</v>
      </c>
      <c r="BE127" s="214">
        <f t="shared" si="137"/>
        <v>2271.9839039999997</v>
      </c>
      <c r="BF127" s="214">
        <f t="shared" si="138"/>
        <v>2672.9222399999999</v>
      </c>
      <c r="BG127" s="215">
        <f t="shared" si="139"/>
        <v>1540.08</v>
      </c>
      <c r="BH127" s="215">
        <f t="shared" si="140"/>
        <v>2487.2291999999998</v>
      </c>
      <c r="BI127" s="215">
        <f t="shared" si="141"/>
        <v>2926.152</v>
      </c>
      <c r="BJ127" s="216">
        <f t="shared" si="142"/>
        <v>1540.08</v>
      </c>
      <c r="BK127" s="216">
        <f t="shared" si="143"/>
        <v>2487.2291999999998</v>
      </c>
      <c r="BL127" s="216">
        <f t="shared" si="144"/>
        <v>2926.152</v>
      </c>
      <c r="BM127" s="212">
        <f t="shared" si="145"/>
        <v>1788.1271999999999</v>
      </c>
      <c r="BN127" s="212">
        <f t="shared" si="146"/>
        <v>3039.8162399999997</v>
      </c>
      <c r="BO127" s="202">
        <f t="shared" si="147"/>
        <v>3576.2543999999998</v>
      </c>
      <c r="BQ127" s="274">
        <f>VLOOKUP("HDD"&amp;$A127,'CS8000-P13_Overview'!$B:$X,3,FALSE)</f>
        <v>370.08</v>
      </c>
      <c r="BR127" s="275">
        <f>VLOOKUP("HDD"&amp;$A127,'CS8000-P13_Overview'!$B:$X,4,FALSE)</f>
        <v>444.096</v>
      </c>
      <c r="BS127" s="276">
        <f>VLOOKUP("HDD"&amp;$A127,'CS8000-P13_Overview'!$B:$X,6,FALSE)</f>
        <v>518.11199999999997</v>
      </c>
      <c r="BT127" s="282">
        <f>IF(ISNA(VLOOKUP($A127,Old_List_Price!$A$4:$BO$289,BT$2,FALSE)),"",VLOOKUP($A127,Old_List_Price!$A$4:$BO$289,BT$2,FALSE))</f>
        <v>927</v>
      </c>
      <c r="BU127" s="282">
        <f>IF(ISNA(VLOOKUP($A127,Old_List_Price!$A$4:$BO$289,BU$2,FALSE)),"",VLOOKUP($A127,Old_List_Price!$A$4:$BO$289,BU$2,FALSE))</f>
        <v>1259.8800000000001</v>
      </c>
      <c r="BV127" s="282">
        <f>IF(ISNA(VLOOKUP($A127,Old_List_Price!$A$4:$BO$289,BV$2,FALSE)),"",VLOOKUP($A127,Old_List_Price!$A$4:$BO$289,BV$2,FALSE))</f>
        <v>1482</v>
      </c>
      <c r="BW127" s="283">
        <f t="shared" si="148"/>
        <v>-0.11558629294646192</v>
      </c>
      <c r="BX127" s="283">
        <f t="shared" si="149"/>
        <v>-4.9114084743103456E-2</v>
      </c>
      <c r="BY127" s="285">
        <f>IF(ISNA(VLOOKUP($A127,Old_List_Price!$A$4:$BO$289,BY$2,FALSE)),"",VLOOKUP($A127,Old_List_Price!$A$4:$BO$289,BY$2,FALSE))</f>
        <v>1460.3999999999999</v>
      </c>
      <c r="BZ127" s="285">
        <f>IF(ISNA(VLOOKUP($A127,Old_List_Price!$A$4:$BO$289,BZ$2,FALSE)),"",VLOOKUP($A127,Old_List_Price!$A$4:$BO$289,BZ$2,FALSE))</f>
        <v>2224.1999999999998</v>
      </c>
      <c r="CA127" s="285">
        <f>IF(ISNA(VLOOKUP($A127,Old_List_Price!$A$4:$BO$289,CA$2,FALSE)),"",VLOOKUP($A127,Old_List_Price!$A$4:$BO$289,CA$2,FALSE))</f>
        <v>2616.6</v>
      </c>
      <c r="CB127" s="287">
        <f t="shared" si="128"/>
        <v>-0.75749970034413461</v>
      </c>
      <c r="CC127" s="287">
        <f t="shared" si="129"/>
        <v>-0.85230223626100166</v>
      </c>
      <c r="CD127" s="288">
        <f>IF(ISNA(VLOOKUP($A127,Old_List_Price!$A$4:$BO$289,CD$2,FALSE)),"",VLOOKUP($A127,Old_List_Price!$A$4:$BO$289,CD$2,FALSE))</f>
        <v>1563</v>
      </c>
      <c r="CE127" s="288">
        <f>IF(ISNA(VLOOKUP($A127,Old_List_Price!$A$4:$BO$289,CE$2,FALSE)),"",VLOOKUP($A127,Old_List_Price!$A$4:$BO$289,CE$2,FALSE))</f>
        <v>2523.6000000000004</v>
      </c>
      <c r="CF127" s="288">
        <f>IF(ISNA(VLOOKUP($A127,Old_List_Price!$A$4:$BO$289,CF$2,FALSE)),"",VLOOKUP($A127,Old_List_Price!$A$4:$BO$289,CF$2,FALSE))</f>
        <v>2968.7999999999997</v>
      </c>
      <c r="CG127" s="289">
        <f t="shared" si="118"/>
        <v>-0.20212164086604445</v>
      </c>
      <c r="CH127" s="289">
        <f t="shared" si="119"/>
        <v>-0.268521620602514</v>
      </c>
      <c r="CI127" s="291">
        <f>IF(ISNA(VLOOKUP($A127,Old_List_Price!$A$4:$BO$289,CI$2,FALSE)),"",VLOOKUP($A127,Old_List_Price!$A$4:$BO$289,CI$2,FALSE))</f>
        <v>927</v>
      </c>
      <c r="CJ127" s="291">
        <f>IF(ISNA(VLOOKUP($A127,Old_List_Price!$A$4:$BO$289,CJ$2,FALSE)),"",VLOOKUP($A127,Old_List_Price!$A$4:$BO$289,CJ$2,FALSE))</f>
        <v>1338.24</v>
      </c>
      <c r="CK127" s="291">
        <f>IF(ISNA(VLOOKUP($A127,Old_List_Price!$A$4:$BO$289,CK$2,FALSE)),"",VLOOKUP($A127,Old_List_Price!$A$4:$BO$289,CK$2,FALSE))</f>
        <v>1574.4</v>
      </c>
      <c r="CL127" s="292">
        <f t="shared" si="120"/>
        <v>0.37573941544966155</v>
      </c>
      <c r="CM127" s="292">
        <f t="shared" si="121"/>
        <v>0.41098174258896503</v>
      </c>
      <c r="CN127" s="294">
        <f>IF(ISNA(VLOOKUP($A127,Old_List_Price!$A$4:$BO$289,CN$2,FALSE)),"",VLOOKUP($A127,Old_List_Price!$A$4:$BO$289,CN$2,FALSE))</f>
        <v>1563</v>
      </c>
      <c r="CO127" s="294">
        <f>IF(ISNA(VLOOKUP($A127,Old_List_Price!$A$4:$BO$289,CO$2,FALSE)),"",VLOOKUP($A127,Old_List_Price!$A$4:$BO$289,CO$2,FALSE))</f>
        <v>2390.88</v>
      </c>
      <c r="CP127" s="294">
        <f>IF(ISNA(VLOOKUP($A127,Old_List_Price!$A$4:$BO$289,CP$2,FALSE)),"",VLOOKUP($A127,Old_List_Price!$A$4:$BO$289,CP$2,FALSE))</f>
        <v>2812.8</v>
      </c>
      <c r="CQ127" s="295">
        <f t="shared" si="122"/>
        <v>-1.4882343774349433E-2</v>
      </c>
      <c r="CR127" s="295">
        <f t="shared" si="123"/>
        <v>3.8737563872280001E-2</v>
      </c>
      <c r="CS127" s="297">
        <f>IF(ISNA(VLOOKUP($A127,Old_List_Price!$A$4:$BO$289,CS$2,FALSE)),"",VLOOKUP($A127,Old_List_Price!$A$4:$BO$289,CS$2,FALSE))</f>
        <v>1687.2000000000003</v>
      </c>
      <c r="CT127" s="297">
        <f>IF(ISNA(VLOOKUP($A127,Old_List_Price!$A$4:$BO$289,CT$2,FALSE)),"",VLOOKUP($A127,Old_List_Price!$A$4:$BO$289,CT$2,FALSE))</f>
        <v>3011.16</v>
      </c>
      <c r="CU127" s="297">
        <f>IF(ISNA(VLOOKUP($A127,Old_List_Price!$A$4:$BO$289,CU$2,FALSE)),"",VLOOKUP($A127,Old_List_Price!$A$4:$BO$289,CU$2,FALSE))</f>
        <v>3542.4</v>
      </c>
      <c r="CV127" s="298">
        <f t="shared" si="124"/>
        <v>-9.5527505064672197E-2</v>
      </c>
      <c r="CW127" s="298">
        <f t="shared" si="125"/>
        <v>-0.2106001328707463</v>
      </c>
      <c r="CX127" s="285">
        <f>IF(ISNA(VLOOKUP($A127,Old_List_Price!$A$4:$BO$289,CX$2,FALSE)),"",VLOOKUP($A127,Old_List_Price!$A$4:$BO$289,CX$2,FALSE))</f>
        <v>1836</v>
      </c>
      <c r="CY127" s="285">
        <f>IF(ISNA(VLOOKUP($A127,Old_List_Price!$A$4:$BO$289,CY$2,FALSE)),"",VLOOKUP($A127,Old_List_Price!$A$4:$BO$289,CY$2,FALSE))</f>
        <v>3433.44</v>
      </c>
      <c r="CZ127" s="285">
        <f>IF(ISNA(VLOOKUP($A127,Old_List_Price!$A$4:$BO$289,CZ$2,FALSE)),"",VLOOKUP($A127,Old_List_Price!$A$4:$BO$289,CZ$2,FALSE))</f>
        <v>4039.2</v>
      </c>
      <c r="DA127" s="287">
        <f t="shared" si="126"/>
        <v>-2.6772592016943816E-2</v>
      </c>
      <c r="DB127" s="333">
        <f t="shared" si="127"/>
        <v>-0.12944985121863814</v>
      </c>
    </row>
    <row r="128" spans="1:106">
      <c r="A128" s="37" t="s">
        <v>424</v>
      </c>
      <c r="B128" s="37" t="s">
        <v>425</v>
      </c>
      <c r="C128" s="57">
        <f>VLOOKUP(LEFT($C$3,2)&amp;LEFT($A128,11),'CS8000-P13_Overview'!$B$58:$X$414,$C$2,FALSE)</f>
        <v>16.7807</v>
      </c>
      <c r="D128" s="58">
        <f>E128*(1-'CS8000-P13_Overview'!$B$3)</f>
        <v>24.248111499999997</v>
      </c>
      <c r="E128" s="58">
        <f>VLOOKUP(LEFT($E$3,2)&amp;LEFT($A128,11),'CS8000-P13_Overview'!$B$58:$X$414,$C$2,FALSE)</f>
        <v>28.527189999999997</v>
      </c>
      <c r="F128" s="59">
        <f>VLOOKUP(LEFT($F$3,2)&amp;LEFT($A128,11),'CS8000-P13_Overview'!$B$58:$X$414,$F$2,FALSE)</f>
        <v>16.7807</v>
      </c>
      <c r="G128" s="59">
        <f>H128*(1-'CS8000-P13_Overview'!$B$3)</f>
        <v>24.248111499999997</v>
      </c>
      <c r="H128" s="59">
        <f>VLOOKUP(LEFT($H$3,2)&amp;LEFT($A128,11),'CS8000-P13_Overview'!$B$58:$X$414,$F$2,FALSE)</f>
        <v>28.527189999999997</v>
      </c>
      <c r="I128" s="60">
        <f>VLOOKUP(LEFT($I$3,2)&amp;LEFT($A128,11),'CS8000-P13_Overview'!$B$58:$X$414,$I$2,FALSE)</f>
        <v>29.8154</v>
      </c>
      <c r="J128" s="60">
        <f>K128*(1-'CS8000-P13_Overview'!$B$3)</f>
        <v>45.617562</v>
      </c>
      <c r="K128" s="60">
        <f>VLOOKUP(LEFT($K$3,2)&amp;LEFT($A128,11),'CS8000-P13_Overview'!$B$58:$X$414,$I$2,FALSE)</f>
        <v>53.667720000000003</v>
      </c>
      <c r="L128" s="61">
        <f>VLOOKUP(LEFT($L$3,2)&amp;LEFT($A128,11),'CS8000-P13_Overview'!$B$58:$X$414,$L$2,FALSE)</f>
        <v>34.947499999999998</v>
      </c>
      <c r="M128" s="61">
        <f>N128*(1-'CS8000-P13_Overview'!$B$3)</f>
        <v>53.469674999999995</v>
      </c>
      <c r="N128" s="61">
        <f>VLOOKUP(LEFT($N$3,2)&amp;LEFT($A128,11),'CS8000-P13_Overview'!$B$58:$X$414,$L$2,FALSE)</f>
        <v>62.905499999999996</v>
      </c>
      <c r="O128" s="62">
        <f>VLOOKUP(LEFT($O$3,2)&amp;LEFT($A128,11),'CS8000-P13_Overview'!$B$58:$X$414,$O$2,FALSE)</f>
        <v>36.478700000000003</v>
      </c>
      <c r="P128" s="62">
        <f>Q128*(1-'CS8000-P13_Overview'!$B$3)</f>
        <v>58.913100500000006</v>
      </c>
      <c r="Q128" s="62">
        <f>VLOOKUP(LEFT($Q$3,2)&amp;LEFT($A128,11),'CS8000-P13_Overview'!$B$58:$X$414,$O$2,FALSE)</f>
        <v>69.309530000000009</v>
      </c>
      <c r="R128" s="63">
        <f>VLOOKUP(LEFT($R$3,2)&amp;LEFT($A128,11),'CS8000-P13_Overview'!$B$58:$X$414,$R$2,FALSE)</f>
        <v>36.478700000000003</v>
      </c>
      <c r="S128" s="63">
        <f>T128*(1-'CS8000-P13_Overview'!$B$3)</f>
        <v>58.913100500000006</v>
      </c>
      <c r="T128" s="63">
        <f>VLOOKUP(LEFT($T$3,2)&amp;LEFT($A128,11),'CS8000-P13_Overview'!$B$58:$X$414,$R$2,FALSE)</f>
        <v>69.309530000000009</v>
      </c>
      <c r="U128" s="59">
        <f>VLOOKUP(LEFT($U$3,2)&amp;LEFT($A128,11),'CS8000-P13_Overview'!$B$58:$X$414,$U$2,FALSE)</f>
        <v>43.368899999999996</v>
      </c>
      <c r="V128" s="59">
        <f>W128*(1-'CS8000-P13_Overview'!$B$3)</f>
        <v>73.727129999999988</v>
      </c>
      <c r="W128" s="44">
        <f>VLOOKUP(LEFT($W$3,2)&amp;LEFT($A128,11),'CS8000-P13_Overview'!$B$58:$X$414,$U$2,FALSE)</f>
        <v>86.737799999999993</v>
      </c>
      <c r="X128" s="33" t="s">
        <v>856</v>
      </c>
      <c r="Y128" s="57">
        <f>VLOOKUP(LEFT($Y$3,2)&amp;LEFT($A128,11),'CS8000-P13_Overview'!$B$58:$X$414,$Y$2,FALSE)</f>
        <v>35.684699999999999</v>
      </c>
      <c r="Z128" s="58">
        <f>AA128*(1-'CS8000-P13_Overview'!$B$3)</f>
        <v>51.564391499999999</v>
      </c>
      <c r="AA128" s="58">
        <f>VLOOKUP(LEFT($AA$3,2)&amp;LEFT($A128,11),'CS8000-P13_Overview'!$B$58:$X$414,$Y$2,FALSE)</f>
        <v>60.663989999999998</v>
      </c>
      <c r="AB128" s="59">
        <f>VLOOKUP(LEFT($AB$3,2)&amp;LEFT($A128,11),'CS8000-P13_Overview'!$B$58:$X$414,$AB$2,FALSE)</f>
        <v>35.684699999999999</v>
      </c>
      <c r="AC128" s="59">
        <f>AD128*(1-'CS8000-P13_Overview'!$B$3)</f>
        <v>51.564391499999999</v>
      </c>
      <c r="AD128" s="59">
        <f>VLOOKUP(LEFT($AD$3,2)&amp;LEFT($A128,11),'CS8000-P13_Overview'!$B$58:$X$414,$AB$2,FALSE)</f>
        <v>60.663989999999998</v>
      </c>
      <c r="AE128" s="60">
        <f>VLOOKUP(LEFT($AE$3,2)&amp;LEFT($A128,11),'CS8000-P13_Overview'!$B$58:$X$414,$AE$2,FALSE)</f>
        <v>48.719299999999997</v>
      </c>
      <c r="AF128" s="60">
        <f>AG128*(1-'CS8000-P13_Overview'!$B$3)</f>
        <v>74.540528999999992</v>
      </c>
      <c r="AG128" s="60">
        <f>VLOOKUP(LEFT($AG$3,2)&amp;LEFT($A128,11),'CS8000-P13_Overview'!$B$58:$X$414,$AE$2,FALSE)</f>
        <v>87.694739999999996</v>
      </c>
      <c r="AH128" s="61">
        <f>VLOOKUP(LEFT($AH$3,2)&amp;LEFT($A128,11),'CS8000-P13_Overview'!$B$58:$X$414,$AH$2,FALSE)</f>
        <v>53.851399999999998</v>
      </c>
      <c r="AI128" s="61">
        <f>AJ128*(1-'CS8000-P13_Overview'!$B$3)</f>
        <v>82.392641999999995</v>
      </c>
      <c r="AJ128" s="61">
        <f>VLOOKUP(LEFT($AJ$3,2)&amp;LEFT($A128,11),'CS8000-P13_Overview'!$B$58:$X$414,$AH$2,FALSE)</f>
        <v>96.932519999999997</v>
      </c>
      <c r="AK128" s="62">
        <f>VLOOKUP(LEFT($AK$3,2)&amp;LEFT($A128,11),'CS8000-P13_Overview'!$B$58:$X$414,$AK$2,FALSE)</f>
        <v>55.382599999999996</v>
      </c>
      <c r="AL128" s="62">
        <f>AM128*(1-'CS8000-P13_Overview'!$B$3)</f>
        <v>89.442898999999983</v>
      </c>
      <c r="AM128" s="62">
        <f>VLOOKUP(LEFT($AM$3,2)&amp;LEFT($A128,11),'CS8000-P13_Overview'!$B$58:$X$414,$AK$2,FALSE)</f>
        <v>105.22693999999998</v>
      </c>
      <c r="AN128" s="63">
        <f>VLOOKUP(LEFT($AN$3,2)&amp;LEFT($A128,11),'CS8000-P13_Overview'!$B$58:$X$414,$AN$2,FALSE)</f>
        <v>55.382599999999996</v>
      </c>
      <c r="AO128" s="63">
        <f>AP128*(1-'CS8000-P13_Overview'!$B$3)</f>
        <v>89.442898999999983</v>
      </c>
      <c r="AP128" s="63">
        <f>VLOOKUP(LEFT($AP$3,2)&amp;LEFT($A128,11),'CS8000-P13_Overview'!$B$58:$X$414,$AN$2,FALSE)</f>
        <v>105.22693999999998</v>
      </c>
      <c r="AQ128" s="59">
        <f>VLOOKUP(LEFT($AQ$3,2)&amp;LEFT($A128,11),'CS8000-P13_Overview'!$B$58:$X$414,$AQ$2,FALSE)</f>
        <v>62.272799999999997</v>
      </c>
      <c r="AR128" s="59">
        <f>AS128*(1-'CS8000-P13_Overview'!$B$3)</f>
        <v>105.86375999999998</v>
      </c>
      <c r="AS128" s="44">
        <f>VLOOKUP(LEFT($AS$3,2)&amp;LEFT($A128,11),'CS8000-P13_Overview'!$B$58:$X$414,$AQ$2,FALSE)</f>
        <v>124.54559999999999</v>
      </c>
      <c r="AU128" s="203">
        <f t="shared" si="130"/>
        <v>830.95320000000004</v>
      </c>
      <c r="AV128" s="211">
        <f t="shared" si="131"/>
        <v>1200.7273740000001</v>
      </c>
      <c r="AW128" s="211">
        <f t="shared" si="132"/>
        <v>1412.6204399999999</v>
      </c>
      <c r="AX128" s="212">
        <f t="shared" si="132"/>
        <v>830.95320000000004</v>
      </c>
      <c r="AY128" s="212">
        <f t="shared" si="132"/>
        <v>1200.7273740000001</v>
      </c>
      <c r="AZ128" s="212">
        <f t="shared" si="132"/>
        <v>1412.6204399999999</v>
      </c>
      <c r="BA128" s="213">
        <f t="shared" si="133"/>
        <v>1300.2012</v>
      </c>
      <c r="BB128" s="213">
        <f t="shared" si="134"/>
        <v>1989.307836</v>
      </c>
      <c r="BC128" s="213">
        <f t="shared" si="135"/>
        <v>2340.3621599999997</v>
      </c>
      <c r="BD128" s="214">
        <f t="shared" si="136"/>
        <v>1484.9567999999999</v>
      </c>
      <c r="BE128" s="214">
        <f t="shared" si="137"/>
        <v>2271.9839039999997</v>
      </c>
      <c r="BF128" s="214">
        <f t="shared" si="138"/>
        <v>2672.9222399999999</v>
      </c>
      <c r="BG128" s="215">
        <f t="shared" si="139"/>
        <v>1540.08</v>
      </c>
      <c r="BH128" s="215">
        <f t="shared" si="140"/>
        <v>2487.2291999999998</v>
      </c>
      <c r="BI128" s="215">
        <f t="shared" si="141"/>
        <v>2926.152</v>
      </c>
      <c r="BJ128" s="216">
        <f t="shared" si="142"/>
        <v>1540.08</v>
      </c>
      <c r="BK128" s="216">
        <f t="shared" si="143"/>
        <v>2487.2291999999998</v>
      </c>
      <c r="BL128" s="216">
        <f t="shared" si="144"/>
        <v>2926.152</v>
      </c>
      <c r="BM128" s="212">
        <f t="shared" si="145"/>
        <v>1788.1271999999999</v>
      </c>
      <c r="BN128" s="212">
        <f t="shared" si="146"/>
        <v>3039.8162399999997</v>
      </c>
      <c r="BO128" s="202">
        <f t="shared" si="147"/>
        <v>3576.2543999999998</v>
      </c>
      <c r="BQ128" s="274">
        <f>VLOOKUP("HDD"&amp;$A128,'CS8000-P13_Overview'!$B:$X,3,FALSE)</f>
        <v>370.08</v>
      </c>
      <c r="BR128" s="275">
        <f>VLOOKUP("HDD"&amp;$A128,'CS8000-P13_Overview'!$B:$X,4,FALSE)</f>
        <v>444.096</v>
      </c>
      <c r="BS128" s="276">
        <f>VLOOKUP("HDD"&amp;$A128,'CS8000-P13_Overview'!$B:$X,6,FALSE)</f>
        <v>518.11199999999997</v>
      </c>
      <c r="BT128" s="282">
        <f>IF(ISNA(VLOOKUP($A128,Old_List_Price!$A$4:$BO$289,BT$2,FALSE)),"",VLOOKUP($A128,Old_List_Price!$A$4:$BO$289,BT$2,FALSE))</f>
        <v>927</v>
      </c>
      <c r="BU128" s="282">
        <f>IF(ISNA(VLOOKUP($A128,Old_List_Price!$A$4:$BO$289,BU$2,FALSE)),"",VLOOKUP($A128,Old_List_Price!$A$4:$BO$289,BU$2,FALSE))</f>
        <v>1259.8800000000001</v>
      </c>
      <c r="BV128" s="282">
        <f>IF(ISNA(VLOOKUP($A128,Old_List_Price!$A$4:$BO$289,BV$2,FALSE)),"",VLOOKUP($A128,Old_List_Price!$A$4:$BO$289,BV$2,FALSE))</f>
        <v>1482</v>
      </c>
      <c r="BW128" s="283">
        <f t="shared" si="148"/>
        <v>-0.11558629294646192</v>
      </c>
      <c r="BX128" s="283">
        <f t="shared" si="149"/>
        <v>-4.9114084743103456E-2</v>
      </c>
      <c r="BY128" s="285">
        <f>IF(ISNA(VLOOKUP($A128,Old_List_Price!$A$4:$BO$289,BY$2,FALSE)),"",VLOOKUP($A128,Old_List_Price!$A$4:$BO$289,BY$2,FALSE))</f>
        <v>1460.3999999999999</v>
      </c>
      <c r="BZ128" s="285">
        <f>IF(ISNA(VLOOKUP($A128,Old_List_Price!$A$4:$BO$289,BZ$2,FALSE)),"",VLOOKUP($A128,Old_List_Price!$A$4:$BO$289,BZ$2,FALSE))</f>
        <v>2224.1999999999998</v>
      </c>
      <c r="CA128" s="285">
        <f>IF(ISNA(VLOOKUP($A128,Old_List_Price!$A$4:$BO$289,CA$2,FALSE)),"",VLOOKUP($A128,Old_List_Price!$A$4:$BO$289,CA$2,FALSE))</f>
        <v>2616.6</v>
      </c>
      <c r="CB128" s="287">
        <f t="shared" si="128"/>
        <v>-0.75749970034413461</v>
      </c>
      <c r="CC128" s="287">
        <f t="shared" si="129"/>
        <v>-0.85230223626100166</v>
      </c>
      <c r="CD128" s="288">
        <f>IF(ISNA(VLOOKUP($A128,Old_List_Price!$A$4:$BO$289,CD$2,FALSE)),"",VLOOKUP($A128,Old_List_Price!$A$4:$BO$289,CD$2,FALSE))</f>
        <v>1563</v>
      </c>
      <c r="CE128" s="288">
        <f>IF(ISNA(VLOOKUP($A128,Old_List_Price!$A$4:$BO$289,CE$2,FALSE)),"",VLOOKUP($A128,Old_List_Price!$A$4:$BO$289,CE$2,FALSE))</f>
        <v>2523.6000000000004</v>
      </c>
      <c r="CF128" s="288">
        <f>IF(ISNA(VLOOKUP($A128,Old_List_Price!$A$4:$BO$289,CF$2,FALSE)),"",VLOOKUP($A128,Old_List_Price!$A$4:$BO$289,CF$2,FALSE))</f>
        <v>2968.7999999999997</v>
      </c>
      <c r="CG128" s="289">
        <f t="shared" si="118"/>
        <v>-0.20212164086604445</v>
      </c>
      <c r="CH128" s="289">
        <f t="shared" si="119"/>
        <v>-0.268521620602514</v>
      </c>
      <c r="CI128" s="291">
        <f>IF(ISNA(VLOOKUP($A128,Old_List_Price!$A$4:$BO$289,CI$2,FALSE)),"",VLOOKUP($A128,Old_List_Price!$A$4:$BO$289,CI$2,FALSE))</f>
        <v>927</v>
      </c>
      <c r="CJ128" s="291">
        <f>IF(ISNA(VLOOKUP($A128,Old_List_Price!$A$4:$BO$289,CJ$2,FALSE)),"",VLOOKUP($A128,Old_List_Price!$A$4:$BO$289,CJ$2,FALSE))</f>
        <v>1338.24</v>
      </c>
      <c r="CK128" s="291">
        <f>IF(ISNA(VLOOKUP($A128,Old_List_Price!$A$4:$BO$289,CK$2,FALSE)),"",VLOOKUP($A128,Old_List_Price!$A$4:$BO$289,CK$2,FALSE))</f>
        <v>1574.4</v>
      </c>
      <c r="CL128" s="292">
        <f t="shared" si="120"/>
        <v>0.37573941544966155</v>
      </c>
      <c r="CM128" s="292">
        <f t="shared" si="121"/>
        <v>0.41098174258896503</v>
      </c>
      <c r="CN128" s="294">
        <f>IF(ISNA(VLOOKUP($A128,Old_List_Price!$A$4:$BO$289,CN$2,FALSE)),"",VLOOKUP($A128,Old_List_Price!$A$4:$BO$289,CN$2,FALSE))</f>
        <v>1563</v>
      </c>
      <c r="CO128" s="294">
        <f>IF(ISNA(VLOOKUP($A128,Old_List_Price!$A$4:$BO$289,CO$2,FALSE)),"",VLOOKUP($A128,Old_List_Price!$A$4:$BO$289,CO$2,FALSE))</f>
        <v>2390.88</v>
      </c>
      <c r="CP128" s="294">
        <f>IF(ISNA(VLOOKUP($A128,Old_List_Price!$A$4:$BO$289,CP$2,FALSE)),"",VLOOKUP($A128,Old_List_Price!$A$4:$BO$289,CP$2,FALSE))</f>
        <v>2812.8</v>
      </c>
      <c r="CQ128" s="295">
        <f t="shared" si="122"/>
        <v>-1.4882343774349433E-2</v>
      </c>
      <c r="CR128" s="295">
        <f t="shared" si="123"/>
        <v>3.8737563872280001E-2</v>
      </c>
      <c r="CS128" s="297">
        <f>IF(ISNA(VLOOKUP($A128,Old_List_Price!$A$4:$BO$289,CS$2,FALSE)),"",VLOOKUP($A128,Old_List_Price!$A$4:$BO$289,CS$2,FALSE))</f>
        <v>1687.2000000000003</v>
      </c>
      <c r="CT128" s="297">
        <f>IF(ISNA(VLOOKUP($A128,Old_List_Price!$A$4:$BO$289,CT$2,FALSE)),"",VLOOKUP($A128,Old_List_Price!$A$4:$BO$289,CT$2,FALSE))</f>
        <v>3011.16</v>
      </c>
      <c r="CU128" s="297">
        <f>IF(ISNA(VLOOKUP($A128,Old_List_Price!$A$4:$BO$289,CU$2,FALSE)),"",VLOOKUP($A128,Old_List_Price!$A$4:$BO$289,CU$2,FALSE))</f>
        <v>3542.4</v>
      </c>
      <c r="CV128" s="298">
        <f t="shared" si="124"/>
        <v>-9.5527505064672197E-2</v>
      </c>
      <c r="CW128" s="298">
        <f t="shared" si="125"/>
        <v>-0.2106001328707463</v>
      </c>
      <c r="CX128" s="285">
        <f>IF(ISNA(VLOOKUP($A128,Old_List_Price!$A$4:$BO$289,CX$2,FALSE)),"",VLOOKUP($A128,Old_List_Price!$A$4:$BO$289,CX$2,FALSE))</f>
        <v>1836</v>
      </c>
      <c r="CY128" s="285">
        <f>IF(ISNA(VLOOKUP($A128,Old_List_Price!$A$4:$BO$289,CY$2,FALSE)),"",VLOOKUP($A128,Old_List_Price!$A$4:$BO$289,CY$2,FALSE))</f>
        <v>3433.44</v>
      </c>
      <c r="CZ128" s="285">
        <f>IF(ISNA(VLOOKUP($A128,Old_List_Price!$A$4:$BO$289,CZ$2,FALSE)),"",VLOOKUP($A128,Old_List_Price!$A$4:$BO$289,CZ$2,FALSE))</f>
        <v>4039.2</v>
      </c>
      <c r="DA128" s="287">
        <f t="shared" si="126"/>
        <v>-2.6772592016943816E-2</v>
      </c>
      <c r="DB128" s="333">
        <f t="shared" si="127"/>
        <v>-0.12944985121863814</v>
      </c>
    </row>
    <row r="129" spans="1:106">
      <c r="A129" s="37" t="s">
        <v>426</v>
      </c>
      <c r="B129" s="37" t="s">
        <v>427</v>
      </c>
      <c r="C129" s="57">
        <f>VLOOKUP(LEFT($C$3,2)&amp;LEFT($A129,12),'CS8000-P14_Overview'!$B$58:$X$457,$C$2,FALSE)</f>
        <v>16.7807</v>
      </c>
      <c r="D129" s="58">
        <f>E129*(1-'CS8000-P14_Overview'!$B$3)</f>
        <v>24.248111499999997</v>
      </c>
      <c r="E129" s="58">
        <f>VLOOKUP(LEFT($E$3,2)&amp;LEFT($A129,12),'CS8000-P14_Overview'!$B$58:$X$457,$C$2,FALSE)</f>
        <v>28.527189999999997</v>
      </c>
      <c r="F129" s="59">
        <f>VLOOKUP(LEFT($F$3,2)&amp;LEFT($A129,12),'CS8000-P14_Overview'!$B$58:$X$457,$F$2,FALSE)</f>
        <v>16.7807</v>
      </c>
      <c r="G129" s="59">
        <f>H129*(1-'CS8000-P14_Overview'!$B$3)</f>
        <v>24.248111499999997</v>
      </c>
      <c r="H129" s="59">
        <f>VLOOKUP(LEFT($H$3,2)&amp;LEFT($A129,12),'CS8000-P14_Overview'!$B$58:$X$457,$F$2,FALSE)</f>
        <v>28.527189999999997</v>
      </c>
      <c r="I129" s="60">
        <f>VLOOKUP(LEFT($I$3,2)&amp;LEFT($A129,12),'CS8000-P14_Overview'!$B$58:$X$457,$I$2,FALSE)</f>
        <v>29.8154</v>
      </c>
      <c r="J129" s="60">
        <f>K129*(1-'CS8000-P14_Overview'!$B$3)</f>
        <v>45.617562</v>
      </c>
      <c r="K129" s="60">
        <f>VLOOKUP(LEFT($K$3,2)&amp;LEFT($A129,12),'CS8000-P14_Overview'!$B$58:$X$457,$I$2,FALSE)</f>
        <v>53.667720000000003</v>
      </c>
      <c r="L129" s="61">
        <f>VLOOKUP(LEFT($L$3,2)&amp;LEFT($A129,12),'CS8000-P14_Overview'!$B$58:$X$457,$L$2,FALSE)</f>
        <v>34.947499999999998</v>
      </c>
      <c r="M129" s="61">
        <f>N129*(1-'CS8000-P14_Overview'!$B$3)</f>
        <v>53.469674999999995</v>
      </c>
      <c r="N129" s="61">
        <f>VLOOKUP(LEFT($N$3,2)&amp;LEFT($A129,12),'CS8000-P14_Overview'!$B$58:$X$457,$L$2,FALSE)</f>
        <v>62.905499999999996</v>
      </c>
      <c r="O129" s="62">
        <f>VLOOKUP(LEFT($O$3,2)&amp;LEFT($A129,12),'CS8000-P14_Overview'!$B$58:$X$457,$O$2,FALSE)</f>
        <v>36.478700000000003</v>
      </c>
      <c r="P129" s="62">
        <f>Q129*(1-'CS8000-P14_Overview'!$B$3)</f>
        <v>58.913100500000006</v>
      </c>
      <c r="Q129" s="62">
        <f>VLOOKUP(LEFT($Q$3,2)&amp;LEFT($A129,12),'CS8000-P14_Overview'!$B$58:$X$457,$O$2,FALSE)</f>
        <v>69.309530000000009</v>
      </c>
      <c r="R129" s="63">
        <f>VLOOKUP(LEFT($R$3,2)&amp;LEFT($A129,12),'CS8000-P14_Overview'!$B$58:$X$457,$R$2,FALSE)</f>
        <v>36.478700000000003</v>
      </c>
      <c r="S129" s="63">
        <f>T129*(1-'CS8000-P14_Overview'!$B$3)</f>
        <v>58.913100500000006</v>
      </c>
      <c r="T129" s="63">
        <f>VLOOKUP(LEFT($T$3,2)&amp;LEFT($A129,12),'CS8000-P14_Overview'!$B$58:$X$457,$R$2,FALSE)</f>
        <v>69.309530000000009</v>
      </c>
      <c r="U129" s="59">
        <f>VLOOKUP(LEFT($U$3,2)&amp;LEFT($A129,12),'CS8000-P14_Overview'!$B$58:$X$457,$U$2,FALSE)</f>
        <v>43.368899999999996</v>
      </c>
      <c r="V129" s="59">
        <f>W129*(1-'CS8000-P14_Overview'!$B$3)</f>
        <v>73.727129999999988</v>
      </c>
      <c r="W129" s="44">
        <f>VLOOKUP(LEFT($W$3,2)&amp;LEFT($A129,12),'CS8000-P14_Overview'!$B$58:$X$457,$U$2,FALSE)</f>
        <v>86.737799999999993</v>
      </c>
      <c r="X129" s="33" t="s">
        <v>857</v>
      </c>
      <c r="Y129" s="57">
        <f>VLOOKUP(LEFT($Y$3,2)&amp;LEFT($A129,12),'CS8000-P14_Overview'!$B$58:$X$457,$Y$2,FALSE)</f>
        <v>35.684699999999999</v>
      </c>
      <c r="Z129" s="58">
        <f>AA129*(1-'CS8000-P14_Overview'!$B$3)</f>
        <v>51.564391499999999</v>
      </c>
      <c r="AA129" s="58">
        <f>VLOOKUP(LEFT($AA$3,2)&amp;LEFT($A129,12),'CS8000-P14_Overview'!$B$58:$X$457,$Y$2,FALSE)</f>
        <v>60.663989999999998</v>
      </c>
      <c r="AB129" s="59">
        <f>VLOOKUP(LEFT($AB$3,2)&amp;LEFT($A129,12),'CS8000-P14_Overview'!$B$58:$X$457,$AB$2,FALSE)</f>
        <v>35.684699999999999</v>
      </c>
      <c r="AC129" s="59">
        <f>AD129*(1-'CS8000-P14_Overview'!$B$3)</f>
        <v>51.564391499999999</v>
      </c>
      <c r="AD129" s="59">
        <f>VLOOKUP(LEFT($AD$3,2)&amp;LEFT($A129,12),'CS8000-P14_Overview'!$B$58:$X$457,$AB$2,FALSE)</f>
        <v>60.663989999999998</v>
      </c>
      <c r="AE129" s="60">
        <f>VLOOKUP(LEFT($AE$3,2)&amp;LEFT($A129,12),'CS8000-P14_Overview'!$B$58:$X$457,$AE$2,FALSE)</f>
        <v>48.719299999999997</v>
      </c>
      <c r="AF129" s="60">
        <f>AG129*(1-'CS8000-P14_Overview'!$B$3)</f>
        <v>74.540528999999992</v>
      </c>
      <c r="AG129" s="60">
        <f>VLOOKUP(LEFT($AG$3,2)&amp;LEFT($A129,12),'CS8000-P14_Overview'!$B$58:$X$457,$AE$2,FALSE)</f>
        <v>87.694739999999996</v>
      </c>
      <c r="AH129" s="61">
        <f>VLOOKUP(LEFT($AH$3,2)&amp;LEFT($A129,12),'CS8000-P14_Overview'!$B$58:$X$457,$AH$2,FALSE)</f>
        <v>53.851399999999998</v>
      </c>
      <c r="AI129" s="61">
        <f>AJ129*(1-'CS8000-P14_Overview'!$B$3)</f>
        <v>82.392641999999995</v>
      </c>
      <c r="AJ129" s="61">
        <f>VLOOKUP(LEFT($AJ$3,2)&amp;LEFT($A129,12),'CS8000-P14_Overview'!$B$58:$X$457,$AH$2,FALSE)</f>
        <v>96.932519999999997</v>
      </c>
      <c r="AK129" s="62">
        <f>VLOOKUP(LEFT($AK$3,2)&amp;LEFT($A129,12),'CS8000-P14_Overview'!$B$58:$X$457,$AK$2,FALSE)</f>
        <v>55.382599999999996</v>
      </c>
      <c r="AL129" s="62">
        <f>AM129*(1-'CS8000-P14_Overview'!$B$3)</f>
        <v>89.442898999999983</v>
      </c>
      <c r="AM129" s="62">
        <f>VLOOKUP(LEFT($AM$3,2)&amp;LEFT($A129,12),'CS8000-P14_Overview'!$B$58:$X$457,$AK$2,FALSE)</f>
        <v>105.22693999999998</v>
      </c>
      <c r="AN129" s="63">
        <f>VLOOKUP(LEFT($AN$3,2)&amp;LEFT($A129,12),'CS8000-P14_Overview'!$B$58:$X$457,$AN$2,FALSE)</f>
        <v>55.382599999999996</v>
      </c>
      <c r="AO129" s="63">
        <f>AP129*(1-'CS8000-P14_Overview'!$B$3)</f>
        <v>89.442898999999983</v>
      </c>
      <c r="AP129" s="63">
        <f>VLOOKUP(LEFT($AP$3,2)&amp;LEFT($A129,12),'CS8000-P14_Overview'!$B$58:$X$457,$AN$2,FALSE)</f>
        <v>105.22693999999998</v>
      </c>
      <c r="AQ129" s="59">
        <f>VLOOKUP(LEFT($AQ$3,2)&amp;LEFT($A129,12),'CS8000-P14_Overview'!$B$58:$X$457,$AQ$2,FALSE)</f>
        <v>62.272799999999997</v>
      </c>
      <c r="AR129" s="59">
        <f>AS129*(1-'CS8000-P14_Overview'!$B$3)</f>
        <v>105.86375999999998</v>
      </c>
      <c r="AS129" s="44">
        <f>VLOOKUP(LEFT($AS$3,2)&amp;LEFT($A129,12),'CS8000-P14_Overview'!$B$58:$X$457,$AQ$2,FALSE)</f>
        <v>124.54559999999999</v>
      </c>
      <c r="AU129" s="203">
        <f t="shared" si="130"/>
        <v>830.95320000000004</v>
      </c>
      <c r="AV129" s="211">
        <f t="shared" si="131"/>
        <v>1200.7273740000001</v>
      </c>
      <c r="AW129" s="211">
        <f t="shared" si="132"/>
        <v>1412.6204399999999</v>
      </c>
      <c r="AX129" s="212">
        <f t="shared" si="132"/>
        <v>830.95320000000004</v>
      </c>
      <c r="AY129" s="212">
        <f t="shared" si="132"/>
        <v>1200.7273740000001</v>
      </c>
      <c r="AZ129" s="212">
        <f t="shared" si="132"/>
        <v>1412.6204399999999</v>
      </c>
      <c r="BA129" s="213">
        <f t="shared" si="133"/>
        <v>1300.2012</v>
      </c>
      <c r="BB129" s="213">
        <f t="shared" si="134"/>
        <v>1989.307836</v>
      </c>
      <c r="BC129" s="213">
        <f t="shared" si="135"/>
        <v>2340.3621599999997</v>
      </c>
      <c r="BD129" s="214">
        <f t="shared" si="136"/>
        <v>1484.9567999999999</v>
      </c>
      <c r="BE129" s="214">
        <f t="shared" si="137"/>
        <v>2271.9839039999997</v>
      </c>
      <c r="BF129" s="214">
        <f t="shared" si="138"/>
        <v>2672.9222399999999</v>
      </c>
      <c r="BG129" s="215">
        <f t="shared" si="139"/>
        <v>1540.08</v>
      </c>
      <c r="BH129" s="215">
        <f t="shared" si="140"/>
        <v>2487.2291999999998</v>
      </c>
      <c r="BI129" s="215">
        <f t="shared" si="141"/>
        <v>2926.152</v>
      </c>
      <c r="BJ129" s="216">
        <f t="shared" si="142"/>
        <v>1540.08</v>
      </c>
      <c r="BK129" s="216">
        <f t="shared" si="143"/>
        <v>2487.2291999999998</v>
      </c>
      <c r="BL129" s="216">
        <f t="shared" si="144"/>
        <v>2926.152</v>
      </c>
      <c r="BM129" s="212">
        <f t="shared" si="145"/>
        <v>1788.1271999999999</v>
      </c>
      <c r="BN129" s="212">
        <f t="shared" si="146"/>
        <v>3039.8162399999997</v>
      </c>
      <c r="BO129" s="202">
        <f t="shared" si="147"/>
        <v>3576.2543999999998</v>
      </c>
      <c r="BQ129" s="274">
        <f>VLOOKUP("HDD"&amp;$A129,'CS8000-P14_Overview'!$B:$X,3,FALSE)</f>
        <v>370.08</v>
      </c>
      <c r="BR129" s="275">
        <f>VLOOKUP("HDD"&amp;$A129,'CS8000-P14_Overview'!$B:$X,4,FALSE)</f>
        <v>444.096</v>
      </c>
      <c r="BS129" s="276">
        <f>VLOOKUP("HDD"&amp;$A129,'CS8000-P14_Overview'!$B:$X,6,FALSE)</f>
        <v>518.11199999999997</v>
      </c>
      <c r="BT129" s="282" t="str">
        <f>IF(ISNA(VLOOKUP($A129,Old_List_Price!$A$4:$BO$289,BT$2,FALSE)),"",VLOOKUP($A129,Old_List_Price!$A$4:$BO$289,BT$2,FALSE))</f>
        <v/>
      </c>
      <c r="BU129" s="282" t="str">
        <f>IF(ISNA(VLOOKUP($A129,Old_List_Price!$A$4:$BO$289,BU$2,FALSE)),"",VLOOKUP($A129,Old_List_Price!$A$4:$BO$289,BU$2,FALSE))</f>
        <v/>
      </c>
      <c r="BV129" s="282" t="str">
        <f>IF(ISNA(VLOOKUP($A129,Old_List_Price!$A$4:$BO$289,BV$2,FALSE)),"",VLOOKUP($A129,Old_List_Price!$A$4:$BO$289,BV$2,FALSE))</f>
        <v/>
      </c>
      <c r="BW129" s="283" t="str">
        <f t="shared" si="148"/>
        <v/>
      </c>
      <c r="BX129" s="283" t="str">
        <f t="shared" si="149"/>
        <v/>
      </c>
      <c r="BY129" s="285" t="str">
        <f>IF(ISNA(VLOOKUP($A129,Old_List_Price!$A$4:$BO$289,BY$2,FALSE)),"",VLOOKUP($A129,Old_List_Price!$A$4:$BO$289,BY$2,FALSE))</f>
        <v/>
      </c>
      <c r="BZ129" s="285" t="str">
        <f>IF(ISNA(VLOOKUP($A129,Old_List_Price!$A$4:$BO$289,BZ$2,FALSE)),"",VLOOKUP($A129,Old_List_Price!$A$4:$BO$289,BZ$2,FALSE))</f>
        <v/>
      </c>
      <c r="CA129" s="285" t="str">
        <f>IF(ISNA(VLOOKUP($A129,Old_List_Price!$A$4:$BO$289,CA$2,FALSE)),"",VLOOKUP($A129,Old_List_Price!$A$4:$BO$289,CA$2,FALSE))</f>
        <v/>
      </c>
      <c r="CB129" s="287" t="str">
        <f t="shared" si="128"/>
        <v/>
      </c>
      <c r="CC129" s="287" t="str">
        <f t="shared" si="129"/>
        <v/>
      </c>
      <c r="CD129" s="288" t="str">
        <f>IF(ISNA(VLOOKUP($A129,Old_List_Price!$A$4:$BO$289,CD$2,FALSE)),"",VLOOKUP($A129,Old_List_Price!$A$4:$BO$289,CD$2,FALSE))</f>
        <v/>
      </c>
      <c r="CE129" s="288" t="str">
        <f>IF(ISNA(VLOOKUP($A129,Old_List_Price!$A$4:$BO$289,CE$2,FALSE)),"",VLOOKUP($A129,Old_List_Price!$A$4:$BO$289,CE$2,FALSE))</f>
        <v/>
      </c>
      <c r="CF129" s="288" t="str">
        <f>IF(ISNA(VLOOKUP($A129,Old_List_Price!$A$4:$BO$289,CF$2,FALSE)),"",VLOOKUP($A129,Old_List_Price!$A$4:$BO$289,CF$2,FALSE))</f>
        <v/>
      </c>
      <c r="CG129" s="289" t="str">
        <f t="shared" si="118"/>
        <v/>
      </c>
      <c r="CH129" s="289" t="str">
        <f t="shared" si="119"/>
        <v/>
      </c>
      <c r="CI129" s="291" t="str">
        <f>IF(ISNA(VLOOKUP($A129,Old_List_Price!$A$4:$BO$289,CI$2,FALSE)),"",VLOOKUP($A129,Old_List_Price!$A$4:$BO$289,CI$2,FALSE))</f>
        <v/>
      </c>
      <c r="CJ129" s="291" t="str">
        <f>IF(ISNA(VLOOKUP($A129,Old_List_Price!$A$4:$BO$289,CJ$2,FALSE)),"",VLOOKUP($A129,Old_List_Price!$A$4:$BO$289,CJ$2,FALSE))</f>
        <v/>
      </c>
      <c r="CK129" s="291" t="str">
        <f>IF(ISNA(VLOOKUP($A129,Old_List_Price!$A$4:$BO$289,CK$2,FALSE)),"",VLOOKUP($A129,Old_List_Price!$A$4:$BO$289,CK$2,FALSE))</f>
        <v/>
      </c>
      <c r="CL129" s="292" t="str">
        <f t="shared" si="120"/>
        <v/>
      </c>
      <c r="CM129" s="292" t="str">
        <f t="shared" si="121"/>
        <v/>
      </c>
      <c r="CN129" s="294" t="str">
        <f>IF(ISNA(VLOOKUP($A129,Old_List_Price!$A$4:$BO$289,CN$2,FALSE)),"",VLOOKUP($A129,Old_List_Price!$A$4:$BO$289,CN$2,FALSE))</f>
        <v/>
      </c>
      <c r="CO129" s="294" t="str">
        <f>IF(ISNA(VLOOKUP($A129,Old_List_Price!$A$4:$BO$289,CO$2,FALSE)),"",VLOOKUP($A129,Old_List_Price!$A$4:$BO$289,CO$2,FALSE))</f>
        <v/>
      </c>
      <c r="CP129" s="294" t="str">
        <f>IF(ISNA(VLOOKUP($A129,Old_List_Price!$A$4:$BO$289,CP$2,FALSE)),"",VLOOKUP($A129,Old_List_Price!$A$4:$BO$289,CP$2,FALSE))</f>
        <v/>
      </c>
      <c r="CQ129" s="295" t="str">
        <f t="shared" si="122"/>
        <v/>
      </c>
      <c r="CR129" s="295" t="str">
        <f t="shared" si="123"/>
        <v/>
      </c>
      <c r="CS129" s="297" t="str">
        <f>IF(ISNA(VLOOKUP($A129,Old_List_Price!$A$4:$BO$289,CS$2,FALSE)),"",VLOOKUP($A129,Old_List_Price!$A$4:$BO$289,CS$2,FALSE))</f>
        <v/>
      </c>
      <c r="CT129" s="297" t="str">
        <f>IF(ISNA(VLOOKUP($A129,Old_List_Price!$A$4:$BO$289,CT$2,FALSE)),"",VLOOKUP($A129,Old_List_Price!$A$4:$BO$289,CT$2,FALSE))</f>
        <v/>
      </c>
      <c r="CU129" s="297" t="str">
        <f>IF(ISNA(VLOOKUP($A129,Old_List_Price!$A$4:$BO$289,CU$2,FALSE)),"",VLOOKUP($A129,Old_List_Price!$A$4:$BO$289,CU$2,FALSE))</f>
        <v/>
      </c>
      <c r="CV129" s="298" t="str">
        <f t="shared" si="124"/>
        <v/>
      </c>
      <c r="CW129" s="298" t="str">
        <f t="shared" si="125"/>
        <v/>
      </c>
      <c r="CX129" s="285" t="str">
        <f>IF(ISNA(VLOOKUP($A129,Old_List_Price!$A$4:$BO$289,CX$2,FALSE)),"",VLOOKUP($A129,Old_List_Price!$A$4:$BO$289,CX$2,FALSE))</f>
        <v/>
      </c>
      <c r="CY129" s="285" t="str">
        <f>IF(ISNA(VLOOKUP($A129,Old_List_Price!$A$4:$BO$289,CY$2,FALSE)),"",VLOOKUP($A129,Old_List_Price!$A$4:$BO$289,CY$2,FALSE))</f>
        <v/>
      </c>
      <c r="CZ129" s="285" t="str">
        <f>IF(ISNA(VLOOKUP($A129,Old_List_Price!$A$4:$BO$289,CZ$2,FALSE)),"",VLOOKUP($A129,Old_List_Price!$A$4:$BO$289,CZ$2,FALSE))</f>
        <v/>
      </c>
      <c r="DA129" s="287" t="str">
        <f t="shared" si="126"/>
        <v/>
      </c>
      <c r="DB129" s="333" t="str">
        <f t="shared" si="127"/>
        <v/>
      </c>
    </row>
    <row r="130" spans="1:106">
      <c r="A130" s="37" t="s">
        <v>428</v>
      </c>
      <c r="B130" s="37" t="s">
        <v>429</v>
      </c>
      <c r="C130" s="57">
        <f>VLOOKUP(LEFT($C$3,2)&amp;LEFT($A130,12),'CS8000-P14_Overview'!$B$58:$X$457,$C$2,FALSE)</f>
        <v>16.7807</v>
      </c>
      <c r="D130" s="58">
        <f>E130*(1-'CS8000-P14_Overview'!$B$3)</f>
        <v>24.248111499999997</v>
      </c>
      <c r="E130" s="58">
        <f>VLOOKUP(LEFT($E$3,2)&amp;LEFT($A130,12),'CS8000-P14_Overview'!$B$58:$X$457,$C$2,FALSE)</f>
        <v>28.527189999999997</v>
      </c>
      <c r="F130" s="59">
        <f>VLOOKUP(LEFT($F$3,2)&amp;LEFT($A130,12),'CS8000-P14_Overview'!$B$58:$X$457,$F$2,FALSE)</f>
        <v>16.7807</v>
      </c>
      <c r="G130" s="59">
        <f>H130*(1-'CS8000-P14_Overview'!$B$3)</f>
        <v>24.248111499999997</v>
      </c>
      <c r="H130" s="59">
        <f>VLOOKUP(LEFT($H$3,2)&amp;LEFT($A130,12),'CS8000-P14_Overview'!$B$58:$X$457,$F$2,FALSE)</f>
        <v>28.527189999999997</v>
      </c>
      <c r="I130" s="60">
        <f>VLOOKUP(LEFT($I$3,2)&amp;LEFT($A130,12),'CS8000-P14_Overview'!$B$58:$X$457,$I$2,FALSE)</f>
        <v>29.8154</v>
      </c>
      <c r="J130" s="60">
        <f>K130*(1-'CS8000-P14_Overview'!$B$3)</f>
        <v>45.617562</v>
      </c>
      <c r="K130" s="60">
        <f>VLOOKUP(LEFT($K$3,2)&amp;LEFT($A130,12),'CS8000-P14_Overview'!$B$58:$X$457,$I$2,FALSE)</f>
        <v>53.667720000000003</v>
      </c>
      <c r="L130" s="61">
        <f>VLOOKUP(LEFT($L$3,2)&amp;LEFT($A130,12),'CS8000-P14_Overview'!$B$58:$X$457,$L$2,FALSE)</f>
        <v>34.947499999999998</v>
      </c>
      <c r="M130" s="61">
        <f>N130*(1-'CS8000-P14_Overview'!$B$3)</f>
        <v>53.469674999999995</v>
      </c>
      <c r="N130" s="61">
        <f>VLOOKUP(LEFT($N$3,2)&amp;LEFT($A130,12),'CS8000-P14_Overview'!$B$58:$X$457,$L$2,FALSE)</f>
        <v>62.905499999999996</v>
      </c>
      <c r="O130" s="62">
        <f>VLOOKUP(LEFT($O$3,2)&amp;LEFT($A130,12),'CS8000-P14_Overview'!$B$58:$X$457,$O$2,FALSE)</f>
        <v>36.478700000000003</v>
      </c>
      <c r="P130" s="62">
        <f>Q130*(1-'CS8000-P14_Overview'!$B$3)</f>
        <v>58.913100500000006</v>
      </c>
      <c r="Q130" s="62">
        <f>VLOOKUP(LEFT($Q$3,2)&amp;LEFT($A130,12),'CS8000-P14_Overview'!$B$58:$X$457,$O$2,FALSE)</f>
        <v>69.309530000000009</v>
      </c>
      <c r="R130" s="63">
        <f>VLOOKUP(LEFT($R$3,2)&amp;LEFT($A130,12),'CS8000-P14_Overview'!$B$58:$X$457,$R$2,FALSE)</f>
        <v>36.478700000000003</v>
      </c>
      <c r="S130" s="63">
        <f>T130*(1-'CS8000-P14_Overview'!$B$3)</f>
        <v>58.913100500000006</v>
      </c>
      <c r="T130" s="63">
        <f>VLOOKUP(LEFT($T$3,2)&amp;LEFT($A130,12),'CS8000-P14_Overview'!$B$58:$X$457,$R$2,FALSE)</f>
        <v>69.309530000000009</v>
      </c>
      <c r="U130" s="59">
        <f>VLOOKUP(LEFT($U$3,2)&amp;LEFT($A130,12),'CS8000-P14_Overview'!$B$58:$X$457,$U$2,FALSE)</f>
        <v>43.368899999999996</v>
      </c>
      <c r="V130" s="59">
        <f>W130*(1-'CS8000-P14_Overview'!$B$3)</f>
        <v>73.727129999999988</v>
      </c>
      <c r="W130" s="44">
        <f>VLOOKUP(LEFT($W$3,2)&amp;LEFT($A130,12),'CS8000-P14_Overview'!$B$58:$X$457,$U$2,FALSE)</f>
        <v>86.737799999999993</v>
      </c>
      <c r="X130" s="33" t="s">
        <v>856</v>
      </c>
      <c r="Y130" s="57">
        <f>VLOOKUP(LEFT($Y$3,2)&amp;LEFT($A130,12),'CS8000-P14_Overview'!$B$58:$X$457,$Y$2,FALSE)</f>
        <v>35.684699999999999</v>
      </c>
      <c r="Z130" s="58">
        <f>AA130*(1-'CS8000-P14_Overview'!$B$3)</f>
        <v>51.564391499999999</v>
      </c>
      <c r="AA130" s="58">
        <f>VLOOKUP(LEFT($AA$3,2)&amp;LEFT($A130,12),'CS8000-P14_Overview'!$B$58:$X$457,$Y$2,FALSE)</f>
        <v>60.663989999999998</v>
      </c>
      <c r="AB130" s="59">
        <f>VLOOKUP(LEFT($AB$3,2)&amp;LEFT($A130,12),'CS8000-P14_Overview'!$B$58:$X$457,$AB$2,FALSE)</f>
        <v>35.684699999999999</v>
      </c>
      <c r="AC130" s="59">
        <f>AD130*(1-'CS8000-P14_Overview'!$B$3)</f>
        <v>51.564391499999999</v>
      </c>
      <c r="AD130" s="59">
        <f>VLOOKUP(LEFT($AD$3,2)&amp;LEFT($A130,12),'CS8000-P14_Overview'!$B$58:$X$457,$AB$2,FALSE)</f>
        <v>60.663989999999998</v>
      </c>
      <c r="AE130" s="60">
        <f>VLOOKUP(LEFT($AE$3,2)&amp;LEFT($A130,12),'CS8000-P14_Overview'!$B$58:$X$457,$AE$2,FALSE)</f>
        <v>48.719299999999997</v>
      </c>
      <c r="AF130" s="60">
        <f>AG130*(1-'CS8000-P14_Overview'!$B$3)</f>
        <v>74.540528999999992</v>
      </c>
      <c r="AG130" s="60">
        <f>VLOOKUP(LEFT($AG$3,2)&amp;LEFT($A130,12),'CS8000-P14_Overview'!$B$58:$X$457,$AE$2,FALSE)</f>
        <v>87.694739999999996</v>
      </c>
      <c r="AH130" s="61">
        <f>VLOOKUP(LEFT($AH$3,2)&amp;LEFT($A130,12),'CS8000-P14_Overview'!$B$58:$X$457,$AH$2,FALSE)</f>
        <v>53.851399999999998</v>
      </c>
      <c r="AI130" s="61">
        <f>AJ130*(1-'CS8000-P14_Overview'!$B$3)</f>
        <v>82.392641999999995</v>
      </c>
      <c r="AJ130" s="61">
        <f>VLOOKUP(LEFT($AJ$3,2)&amp;LEFT($A130,12),'CS8000-P14_Overview'!$B$58:$X$457,$AH$2,FALSE)</f>
        <v>96.932519999999997</v>
      </c>
      <c r="AK130" s="62">
        <f>VLOOKUP(LEFT($AK$3,2)&amp;LEFT($A130,12),'CS8000-P14_Overview'!$B$58:$X$457,$AK$2,FALSE)</f>
        <v>55.382599999999996</v>
      </c>
      <c r="AL130" s="62">
        <f>AM130*(1-'CS8000-P14_Overview'!$B$3)</f>
        <v>89.442898999999983</v>
      </c>
      <c r="AM130" s="62">
        <f>VLOOKUP(LEFT($AM$3,2)&amp;LEFT($A130,12),'CS8000-P14_Overview'!$B$58:$X$457,$AK$2,FALSE)</f>
        <v>105.22693999999998</v>
      </c>
      <c r="AN130" s="63">
        <f>VLOOKUP(LEFT($AN$3,2)&amp;LEFT($A130,12),'CS8000-P14_Overview'!$B$58:$X$457,$AN$2,FALSE)</f>
        <v>55.382599999999996</v>
      </c>
      <c r="AO130" s="63">
        <f>AP130*(1-'CS8000-P14_Overview'!$B$3)</f>
        <v>89.442898999999983</v>
      </c>
      <c r="AP130" s="63">
        <f>VLOOKUP(LEFT($AP$3,2)&amp;LEFT($A130,12),'CS8000-P14_Overview'!$B$58:$X$457,$AN$2,FALSE)</f>
        <v>105.22693999999998</v>
      </c>
      <c r="AQ130" s="59">
        <f>VLOOKUP(LEFT($AQ$3,2)&amp;LEFT($A130,12),'CS8000-P14_Overview'!$B$58:$X$457,$AQ$2,FALSE)</f>
        <v>62.272799999999997</v>
      </c>
      <c r="AR130" s="59">
        <f>AS130*(1-'CS8000-P14_Overview'!$B$3)</f>
        <v>105.86375999999998</v>
      </c>
      <c r="AS130" s="44">
        <f>VLOOKUP(LEFT($AS$3,2)&amp;LEFT($A130,12),'CS8000-P14_Overview'!$B$58:$X$457,$AQ$2,FALSE)</f>
        <v>124.54559999999999</v>
      </c>
      <c r="AU130" s="203">
        <f t="shared" si="130"/>
        <v>830.95320000000004</v>
      </c>
      <c r="AV130" s="211">
        <f t="shared" si="131"/>
        <v>1200.7273740000001</v>
      </c>
      <c r="AW130" s="211">
        <f t="shared" si="132"/>
        <v>1412.6204399999999</v>
      </c>
      <c r="AX130" s="212">
        <f t="shared" si="132"/>
        <v>830.95320000000004</v>
      </c>
      <c r="AY130" s="212">
        <f t="shared" si="132"/>
        <v>1200.7273740000001</v>
      </c>
      <c r="AZ130" s="212">
        <f t="shared" si="132"/>
        <v>1412.6204399999999</v>
      </c>
      <c r="BA130" s="213">
        <f t="shared" si="133"/>
        <v>1300.2012</v>
      </c>
      <c r="BB130" s="213">
        <f t="shared" si="134"/>
        <v>1989.307836</v>
      </c>
      <c r="BC130" s="213">
        <f t="shared" si="135"/>
        <v>2340.3621599999997</v>
      </c>
      <c r="BD130" s="214">
        <f t="shared" si="136"/>
        <v>1484.9567999999999</v>
      </c>
      <c r="BE130" s="214">
        <f t="shared" si="137"/>
        <v>2271.9839039999997</v>
      </c>
      <c r="BF130" s="214">
        <f t="shared" si="138"/>
        <v>2672.9222399999999</v>
      </c>
      <c r="BG130" s="215">
        <f t="shared" si="139"/>
        <v>1540.08</v>
      </c>
      <c r="BH130" s="215">
        <f t="shared" si="140"/>
        <v>2487.2291999999998</v>
      </c>
      <c r="BI130" s="215">
        <f t="shared" si="141"/>
        <v>2926.152</v>
      </c>
      <c r="BJ130" s="216">
        <f t="shared" si="142"/>
        <v>1540.08</v>
      </c>
      <c r="BK130" s="216">
        <f t="shared" si="143"/>
        <v>2487.2291999999998</v>
      </c>
      <c r="BL130" s="216">
        <f t="shared" si="144"/>
        <v>2926.152</v>
      </c>
      <c r="BM130" s="212">
        <f t="shared" si="145"/>
        <v>1788.1271999999999</v>
      </c>
      <c r="BN130" s="212">
        <f t="shared" si="146"/>
        <v>3039.8162399999997</v>
      </c>
      <c r="BO130" s="202">
        <f t="shared" si="147"/>
        <v>3576.2543999999998</v>
      </c>
      <c r="BQ130" s="274">
        <f>VLOOKUP("HDD"&amp;$A130,'CS8000-P14_Overview'!$B:$X,3,FALSE)</f>
        <v>370.08</v>
      </c>
      <c r="BR130" s="275">
        <f>VLOOKUP("HDD"&amp;$A130,'CS8000-P14_Overview'!$B:$X,4,FALSE)</f>
        <v>444.096</v>
      </c>
      <c r="BS130" s="276">
        <f>VLOOKUP("HDD"&amp;$A130,'CS8000-P14_Overview'!$B:$X,6,FALSE)</f>
        <v>518.11199999999997</v>
      </c>
      <c r="BT130" s="282" t="str">
        <f>IF(ISNA(VLOOKUP($A130,Old_List_Price!$A$4:$BO$289,BT$2,FALSE)),"",VLOOKUP($A130,Old_List_Price!$A$4:$BO$289,BT$2,FALSE))</f>
        <v/>
      </c>
      <c r="BU130" s="282" t="str">
        <f>IF(ISNA(VLOOKUP($A130,Old_List_Price!$A$4:$BO$289,BU$2,FALSE)),"",VLOOKUP($A130,Old_List_Price!$A$4:$BO$289,BU$2,FALSE))</f>
        <v/>
      </c>
      <c r="BV130" s="282" t="str">
        <f>IF(ISNA(VLOOKUP($A130,Old_List_Price!$A$4:$BO$289,BV$2,FALSE)),"",VLOOKUP($A130,Old_List_Price!$A$4:$BO$289,BV$2,FALSE))</f>
        <v/>
      </c>
      <c r="BW130" s="283" t="str">
        <f t="shared" si="148"/>
        <v/>
      </c>
      <c r="BX130" s="283" t="str">
        <f t="shared" si="149"/>
        <v/>
      </c>
      <c r="BY130" s="285" t="str">
        <f>IF(ISNA(VLOOKUP($A130,Old_List_Price!$A$4:$BO$289,BY$2,FALSE)),"",VLOOKUP($A130,Old_List_Price!$A$4:$BO$289,BY$2,FALSE))</f>
        <v/>
      </c>
      <c r="BZ130" s="285" t="str">
        <f>IF(ISNA(VLOOKUP($A130,Old_List_Price!$A$4:$BO$289,BZ$2,FALSE)),"",VLOOKUP($A130,Old_List_Price!$A$4:$BO$289,BZ$2,FALSE))</f>
        <v/>
      </c>
      <c r="CA130" s="285" t="str">
        <f>IF(ISNA(VLOOKUP($A130,Old_List_Price!$A$4:$BO$289,CA$2,FALSE)),"",VLOOKUP($A130,Old_List_Price!$A$4:$BO$289,CA$2,FALSE))</f>
        <v/>
      </c>
      <c r="CB130" s="287" t="str">
        <f t="shared" si="128"/>
        <v/>
      </c>
      <c r="CC130" s="287" t="str">
        <f t="shared" si="129"/>
        <v/>
      </c>
      <c r="CD130" s="288" t="str">
        <f>IF(ISNA(VLOOKUP($A130,Old_List_Price!$A$4:$BO$289,CD$2,FALSE)),"",VLOOKUP($A130,Old_List_Price!$A$4:$BO$289,CD$2,FALSE))</f>
        <v/>
      </c>
      <c r="CE130" s="288" t="str">
        <f>IF(ISNA(VLOOKUP($A130,Old_List_Price!$A$4:$BO$289,CE$2,FALSE)),"",VLOOKUP($A130,Old_List_Price!$A$4:$BO$289,CE$2,FALSE))</f>
        <v/>
      </c>
      <c r="CF130" s="288" t="str">
        <f>IF(ISNA(VLOOKUP($A130,Old_List_Price!$A$4:$BO$289,CF$2,FALSE)),"",VLOOKUP($A130,Old_List_Price!$A$4:$BO$289,CF$2,FALSE))</f>
        <v/>
      </c>
      <c r="CG130" s="289" t="str">
        <f t="shared" si="118"/>
        <v/>
      </c>
      <c r="CH130" s="289" t="str">
        <f t="shared" si="119"/>
        <v/>
      </c>
      <c r="CI130" s="291" t="str">
        <f>IF(ISNA(VLOOKUP($A130,Old_List_Price!$A$4:$BO$289,CI$2,FALSE)),"",VLOOKUP($A130,Old_List_Price!$A$4:$BO$289,CI$2,FALSE))</f>
        <v/>
      </c>
      <c r="CJ130" s="291" t="str">
        <f>IF(ISNA(VLOOKUP($A130,Old_List_Price!$A$4:$BO$289,CJ$2,FALSE)),"",VLOOKUP($A130,Old_List_Price!$A$4:$BO$289,CJ$2,FALSE))</f>
        <v/>
      </c>
      <c r="CK130" s="291" t="str">
        <f>IF(ISNA(VLOOKUP($A130,Old_List_Price!$A$4:$BO$289,CK$2,FALSE)),"",VLOOKUP($A130,Old_List_Price!$A$4:$BO$289,CK$2,FALSE))</f>
        <v/>
      </c>
      <c r="CL130" s="292" t="str">
        <f t="shared" si="120"/>
        <v/>
      </c>
      <c r="CM130" s="292" t="str">
        <f t="shared" si="121"/>
        <v/>
      </c>
      <c r="CN130" s="294" t="str">
        <f>IF(ISNA(VLOOKUP($A130,Old_List_Price!$A$4:$BO$289,CN$2,FALSE)),"",VLOOKUP($A130,Old_List_Price!$A$4:$BO$289,CN$2,FALSE))</f>
        <v/>
      </c>
      <c r="CO130" s="294" t="str">
        <f>IF(ISNA(VLOOKUP($A130,Old_List_Price!$A$4:$BO$289,CO$2,FALSE)),"",VLOOKUP($A130,Old_List_Price!$A$4:$BO$289,CO$2,FALSE))</f>
        <v/>
      </c>
      <c r="CP130" s="294" t="str">
        <f>IF(ISNA(VLOOKUP($A130,Old_List_Price!$A$4:$BO$289,CP$2,FALSE)),"",VLOOKUP($A130,Old_List_Price!$A$4:$BO$289,CP$2,FALSE))</f>
        <v/>
      </c>
      <c r="CQ130" s="295" t="str">
        <f t="shared" si="122"/>
        <v/>
      </c>
      <c r="CR130" s="295" t="str">
        <f t="shared" si="123"/>
        <v/>
      </c>
      <c r="CS130" s="297" t="str">
        <f>IF(ISNA(VLOOKUP($A130,Old_List_Price!$A$4:$BO$289,CS$2,FALSE)),"",VLOOKUP($A130,Old_List_Price!$A$4:$BO$289,CS$2,FALSE))</f>
        <v/>
      </c>
      <c r="CT130" s="297" t="str">
        <f>IF(ISNA(VLOOKUP($A130,Old_List_Price!$A$4:$BO$289,CT$2,FALSE)),"",VLOOKUP($A130,Old_List_Price!$A$4:$BO$289,CT$2,FALSE))</f>
        <v/>
      </c>
      <c r="CU130" s="297" t="str">
        <f>IF(ISNA(VLOOKUP($A130,Old_List_Price!$A$4:$BO$289,CU$2,FALSE)),"",VLOOKUP($A130,Old_List_Price!$A$4:$BO$289,CU$2,FALSE))</f>
        <v/>
      </c>
      <c r="CV130" s="298" t="str">
        <f t="shared" si="124"/>
        <v/>
      </c>
      <c r="CW130" s="298" t="str">
        <f t="shared" si="125"/>
        <v/>
      </c>
      <c r="CX130" s="285" t="str">
        <f>IF(ISNA(VLOOKUP($A130,Old_List_Price!$A$4:$BO$289,CX$2,FALSE)),"",VLOOKUP($A130,Old_List_Price!$A$4:$BO$289,CX$2,FALSE))</f>
        <v/>
      </c>
      <c r="CY130" s="285" t="str">
        <f>IF(ISNA(VLOOKUP($A130,Old_List_Price!$A$4:$BO$289,CY$2,FALSE)),"",VLOOKUP($A130,Old_List_Price!$A$4:$BO$289,CY$2,FALSE))</f>
        <v/>
      </c>
      <c r="CZ130" s="285" t="str">
        <f>IF(ISNA(VLOOKUP($A130,Old_List_Price!$A$4:$BO$289,CZ$2,FALSE)),"",VLOOKUP($A130,Old_List_Price!$A$4:$BO$289,CZ$2,FALSE))</f>
        <v/>
      </c>
      <c r="DA130" s="287" t="str">
        <f t="shared" si="126"/>
        <v/>
      </c>
      <c r="DB130" s="333" t="str">
        <f t="shared" si="127"/>
        <v/>
      </c>
    </row>
    <row r="131" spans="1:106">
      <c r="A131" s="37" t="s">
        <v>430</v>
      </c>
      <c r="B131" s="37" t="s">
        <v>431</v>
      </c>
      <c r="C131" s="57">
        <f>VLOOKUP(LEFT($C$3,2)&amp;LEFT($A131,6)&amp;LEFT(RIGHT($A131,6),5),'CS8000-P12_Overview'!$B$56:$X$369,$C$2,FALSE)</f>
        <v>23.035399999999999</v>
      </c>
      <c r="D131" s="58">
        <f>E131*(1-'CS8000-P12_Overview'!$B$3)</f>
        <v>33.286152999999999</v>
      </c>
      <c r="E131" s="58">
        <f>VLOOKUP(LEFT($E$3,2)&amp;LEFT($A131,6)&amp;LEFT(RIGHT($A131,6),5),'CS8000-P12_Overview'!$B$56:$X$369,$C$2,FALSE)</f>
        <v>39.160179999999997</v>
      </c>
      <c r="F131" s="59">
        <f>VLOOKUP(LEFT($F$3,2)&amp;LEFT($A131,6)&amp;LEFT(RIGHT($A131,6),5),'CS8000-P12_Overview'!$B$56:$X$369,$F$2,FALSE)</f>
        <v>23.035399999999999</v>
      </c>
      <c r="G131" s="59">
        <f>H131*(1-'CS8000-P12_Overview'!$B$3)</f>
        <v>33.286152999999999</v>
      </c>
      <c r="H131" s="59">
        <f>VLOOKUP(LEFT($H$3,2)&amp;LEFT($A131,6)&amp;LEFT(RIGHT($A131,6),5),'CS8000-P12_Overview'!$B$56:$X$369,$F$2,FALSE)</f>
        <v>39.160179999999997</v>
      </c>
      <c r="I131" s="60">
        <f>VLOOKUP(LEFT($I$3,2)&amp;LEFT($A131,6)&amp;LEFT(RIGHT($A131,6),5),'CS8000-P12_Overview'!$B$56:$X$369,$I$2,FALSE)</f>
        <v>38.256999999999998</v>
      </c>
      <c r="J131" s="60">
        <f>K131*(1-'CS8000-P12_Overview'!$B$3)</f>
        <v>58.533209999999997</v>
      </c>
      <c r="K131" s="60">
        <f>VLOOKUP(LEFT($K$3,2)&amp;LEFT($A131,6)&amp;LEFT(RIGHT($A131,6),5),'CS8000-P12_Overview'!$B$56:$X$369,$I$2,FALSE)</f>
        <v>68.8626</v>
      </c>
      <c r="L131" s="61">
        <f>VLOOKUP(LEFT($L$3,2)&amp;LEFT($A131,6)&amp;LEFT(RIGHT($A131,6),5),'CS8000-P12_Overview'!$B$56:$X$369,$L$2,FALSE)</f>
        <v>44.228999999999999</v>
      </c>
      <c r="M131" s="61">
        <f>N131*(1-'CS8000-P12_Overview'!$B$3)</f>
        <v>67.670370000000005</v>
      </c>
      <c r="N131" s="61">
        <f>VLOOKUP(LEFT($N$3,2)&amp;LEFT($A131,6)&amp;LEFT(RIGHT($A131,6),5),'CS8000-P12_Overview'!$B$56:$X$369,$L$2,FALSE)</f>
        <v>79.612200000000001</v>
      </c>
      <c r="O131" s="62">
        <f>VLOOKUP(LEFT($O$3,2)&amp;LEFT($A131,6)&amp;LEFT(RIGHT($A131,6),5),'CS8000-P12_Overview'!$B$56:$X$369,$O$2,FALSE)</f>
        <v>45.672600000000003</v>
      </c>
      <c r="P131" s="62">
        <f>Q131*(1-'CS8000-P12_Overview'!$B$3)</f>
        <v>73.761248999999992</v>
      </c>
      <c r="Q131" s="62">
        <f>VLOOKUP(LEFT($Q$3,2)&amp;LEFT($A131,6)&amp;LEFT(RIGHT($A131,6),5),'CS8000-P12_Overview'!$B$56:$X$369,$O$2,FALSE)</f>
        <v>86.777940000000001</v>
      </c>
      <c r="R131" s="63">
        <f>VLOOKUP(LEFT($R$3,2)&amp;LEFT($A131,6)&amp;LEFT(RIGHT($A131,6),5),'CS8000-P12_Overview'!$B$56:$X$369,$R$2,FALSE)</f>
        <v>45.672600000000003</v>
      </c>
      <c r="S131" s="63">
        <f>T131*(1-'CS8000-P12_Overview'!$B$3)</f>
        <v>73.761248999999992</v>
      </c>
      <c r="T131" s="63">
        <f>VLOOKUP(LEFT($T$3,2)&amp;LEFT($A131,6)&amp;LEFT(RIGHT($A131,6),5),'CS8000-P12_Overview'!$B$56:$X$369,$R$2,FALSE)</f>
        <v>86.777940000000001</v>
      </c>
      <c r="U131" s="59">
        <f>VLOOKUP(LEFT($U$3,2)&amp;LEFT($A131,6)&amp;LEFT(RIGHT($A131,6),5),'CS8000-P12_Overview'!$B$56:$X$369,$U$2,FALSE)</f>
        <v>52.1691</v>
      </c>
      <c r="V131" s="59">
        <f>W131*(1-'CS8000-P12_Overview'!$B$3)</f>
        <v>88.687470000000005</v>
      </c>
      <c r="W131" s="44">
        <f>VLOOKUP(LEFT($W$3,2)&amp;LEFT($A131,6)&amp;LEFT(RIGHT($A131,6),5),'CS8000-P12_Overview'!$B$56:$X$369,$U$2,FALSE)</f>
        <v>104.3382</v>
      </c>
      <c r="X131" s="33" t="s">
        <v>855</v>
      </c>
      <c r="Y131" s="57">
        <f>VLOOKUP(LEFT($Y$3,2)&amp;LEFT($A131,6)&amp;LEFT(RIGHT($A131,6),5),'CS8000-P12_Overview'!$B$56:$X$369,$Y$2,FALSE)</f>
        <v>43.073599999999999</v>
      </c>
      <c r="Z131" s="58">
        <f>AA131*(1-'CS8000-P12_Overview'!$B$3)</f>
        <v>62.241351999999999</v>
      </c>
      <c r="AA131" s="58">
        <f>VLOOKUP(LEFT($AA$3,2)&amp;LEFT($A131,6)&amp;LEFT(RIGHT($A131,6),5),'CS8000-P12_Overview'!$B$56:$X$369,$Y$2,FALSE)</f>
        <v>73.225120000000004</v>
      </c>
      <c r="AB131" s="59">
        <f>VLOOKUP(LEFT($AB$3,2)&amp;LEFT($A131,6)&amp;LEFT(RIGHT($A131,6),5),'CS8000-P12_Overview'!$B$56:$X$369,$AB$2,FALSE)</f>
        <v>43.073599999999999</v>
      </c>
      <c r="AC131" s="59">
        <f>AD131*(1-'CS8000-P12_Overview'!$B$3)</f>
        <v>62.241351999999999</v>
      </c>
      <c r="AD131" s="59">
        <f>VLOOKUP(LEFT($AD$3,2)&amp;LEFT($A131,6)&amp;LEFT(RIGHT($A131,6),5),'CS8000-P12_Overview'!$B$56:$X$369,$AB$2,FALSE)</f>
        <v>73.225120000000004</v>
      </c>
      <c r="AE131" s="60">
        <f>VLOOKUP(LEFT($AE$3,2)&amp;LEFT($A131,6)&amp;LEFT(RIGHT($A131,6),5),'CS8000-P12_Overview'!$B$56:$X$369,$AE$2,FALSE)</f>
        <v>58.295299999999997</v>
      </c>
      <c r="AF131" s="60">
        <f>AG131*(1-'CS8000-P12_Overview'!$B$3)</f>
        <v>89.191808999999992</v>
      </c>
      <c r="AG131" s="60">
        <f>VLOOKUP(LEFT($AG$3,2)&amp;LEFT($A131,6)&amp;LEFT(RIGHT($A131,6),5),'CS8000-P12_Overview'!$B$56:$X$369,$AE$2,FALSE)</f>
        <v>104.93154</v>
      </c>
      <c r="AH131" s="61">
        <f>VLOOKUP(LEFT($AH$3,2)&amp;LEFT($A131,6)&amp;LEFT(RIGHT($A131,6),5),'CS8000-P12_Overview'!$B$56:$X$369,$AH$2,FALSE)</f>
        <v>64.267300000000006</v>
      </c>
      <c r="AI131" s="61">
        <f>AJ131*(1-'CS8000-P12_Overview'!$B$3)</f>
        <v>98.328969000000015</v>
      </c>
      <c r="AJ131" s="61">
        <f>VLOOKUP(LEFT($AJ$3,2)&amp;LEFT($A131,6)&amp;LEFT(RIGHT($A131,6),5),'CS8000-P12_Overview'!$B$56:$X$369,$AH$2,FALSE)</f>
        <v>115.68114000000001</v>
      </c>
      <c r="AK131" s="62">
        <f>VLOOKUP(LEFT($AK$3,2)&amp;LEFT($A131,6)&amp;LEFT(RIGHT($A131,6),5),'CS8000-P12_Overview'!$B$56:$X$369,$AK$2,FALSE)</f>
        <v>65.710899999999995</v>
      </c>
      <c r="AL131" s="62">
        <f>AM131*(1-'CS8000-P12_Overview'!$B$3)</f>
        <v>106.12310349999998</v>
      </c>
      <c r="AM131" s="62">
        <f>VLOOKUP(LEFT($AM$3,2)&amp;LEFT($A131,6)&amp;LEFT(RIGHT($A131,6),5),'CS8000-P12_Overview'!$B$56:$X$369,$AK$2,FALSE)</f>
        <v>124.85070999999999</v>
      </c>
      <c r="AN131" s="63">
        <f>VLOOKUP(LEFT($AN$3,2)&amp;LEFT($A131,6)&amp;LEFT(RIGHT($A131,6),5),'CS8000-P12_Overview'!$B$56:$X$369,$AN$2,FALSE)</f>
        <v>65.710899999999995</v>
      </c>
      <c r="AO131" s="63">
        <f>AP131*(1-'CS8000-P12_Overview'!$B$3)</f>
        <v>106.12310349999998</v>
      </c>
      <c r="AP131" s="63">
        <f>VLOOKUP(LEFT($AP$3,2)&amp;LEFT($A131,6)&amp;LEFT(RIGHT($A131,6),5),'CS8000-P12_Overview'!$B$56:$X$369,$AN$2,FALSE)</f>
        <v>124.85070999999999</v>
      </c>
      <c r="AQ131" s="59">
        <f>VLOOKUP(LEFT($AQ$3,2)&amp;LEFT($A131,6)&amp;LEFT(RIGHT($A131,6),5),'CS8000-P12_Overview'!$B$56:$X$369,$AQ$2,FALSE)</f>
        <v>72.207400000000007</v>
      </c>
      <c r="AR131" s="59">
        <f>AS131*(1-'CS8000-P12_Overview'!$B$3)</f>
        <v>122.75258000000001</v>
      </c>
      <c r="AS131" s="44">
        <f>VLOOKUP(LEFT($AS$3,2)&amp;LEFT($A131,6)&amp;LEFT(RIGHT($A131,6),5),'CS8000-P12_Overview'!$B$56:$X$369,$AQ$2,FALSE)</f>
        <v>144.41480000000001</v>
      </c>
      <c r="AU131" s="203">
        <f t="shared" si="130"/>
        <v>1069.7328</v>
      </c>
      <c r="AV131" s="211">
        <f t="shared" si="131"/>
        <v>1545.7638959999999</v>
      </c>
      <c r="AW131" s="211">
        <f t="shared" si="132"/>
        <v>1818.54576</v>
      </c>
      <c r="AX131" s="212">
        <f t="shared" si="132"/>
        <v>1069.7328</v>
      </c>
      <c r="AY131" s="212">
        <f t="shared" si="132"/>
        <v>1545.7638959999999</v>
      </c>
      <c r="AZ131" s="212">
        <f t="shared" si="132"/>
        <v>1818.54576</v>
      </c>
      <c r="BA131" s="213">
        <f t="shared" si="133"/>
        <v>1617.7115999999999</v>
      </c>
      <c r="BB131" s="213">
        <f t="shared" si="134"/>
        <v>2475.0987479999999</v>
      </c>
      <c r="BC131" s="213">
        <f t="shared" si="135"/>
        <v>2911.8808800000002</v>
      </c>
      <c r="BD131" s="214">
        <f t="shared" si="136"/>
        <v>1832.7036000000003</v>
      </c>
      <c r="BE131" s="214">
        <f t="shared" si="137"/>
        <v>2804.0365080000001</v>
      </c>
      <c r="BF131" s="214">
        <f t="shared" si="138"/>
        <v>3298.8664800000001</v>
      </c>
      <c r="BG131" s="215">
        <f t="shared" si="139"/>
        <v>1884.6732000000002</v>
      </c>
      <c r="BH131" s="215">
        <f t="shared" si="140"/>
        <v>3043.7472179999995</v>
      </c>
      <c r="BI131" s="215">
        <f t="shared" si="141"/>
        <v>3580.8790799999997</v>
      </c>
      <c r="BJ131" s="216">
        <f t="shared" si="142"/>
        <v>1884.6732000000002</v>
      </c>
      <c r="BK131" s="216">
        <f t="shared" si="143"/>
        <v>3043.7472179999995</v>
      </c>
      <c r="BL131" s="216">
        <f t="shared" si="144"/>
        <v>3580.8790799999997</v>
      </c>
      <c r="BM131" s="212">
        <f t="shared" si="145"/>
        <v>2118.5472</v>
      </c>
      <c r="BN131" s="212">
        <f t="shared" si="146"/>
        <v>3601.53024</v>
      </c>
      <c r="BO131" s="202">
        <f t="shared" si="147"/>
        <v>4237.0944</v>
      </c>
      <c r="BQ131" s="274">
        <f>VLOOKUP("HDD"&amp;$A131,'CS8000-P14_Overview'!$B:$X,3,FALSE)</f>
        <v>397.44</v>
      </c>
      <c r="BR131" s="275">
        <f>VLOOKUP("HDD"&amp;$A131,'CS8000-P14_Overview'!$B:$X,4,FALSE)</f>
        <v>476.928</v>
      </c>
      <c r="BS131" s="276">
        <f>VLOOKUP("HDD"&amp;$A131,'CS8000-P14_Overview'!$B:$X,6,FALSE)</f>
        <v>556.41600000000005</v>
      </c>
      <c r="BT131" s="282">
        <f>IF(ISNA(VLOOKUP($A131,Old_List_Price!$A$4:$BO$289,BT$2,FALSE)),"",VLOOKUP($A131,Old_List_Price!$A$4:$BO$289,BT$2,FALSE))</f>
        <v>1042.8</v>
      </c>
      <c r="BU131" s="282">
        <f>IF(ISNA(VLOOKUP($A131,Old_List_Price!$A$4:$BO$289,BU$2,FALSE)),"",VLOOKUP($A131,Old_List_Price!$A$4:$BO$289,BU$2,FALSE))</f>
        <v>1417.8</v>
      </c>
      <c r="BV131" s="282">
        <f>IF(ISNA(VLOOKUP($A131,Old_List_Price!$A$4:$BO$289,BV$2,FALSE)),"",VLOOKUP($A131,Old_List_Price!$A$4:$BO$289,BV$2,FALSE))</f>
        <v>1668</v>
      </c>
      <c r="BW131" s="283">
        <f t="shared" si="148"/>
        <v>2.5177128344573564E-2</v>
      </c>
      <c r="BX131" s="283">
        <f t="shared" si="149"/>
        <v>8.2783597372881046E-2</v>
      </c>
      <c r="BY131" s="285">
        <f>IF(ISNA(VLOOKUP($A131,Old_List_Price!$A$4:$BO$289,BY$2,FALSE)),"",VLOOKUP($A131,Old_List_Price!$A$4:$BO$289,BY$2,FALSE))</f>
        <v>1042.8</v>
      </c>
      <c r="BZ131" s="285">
        <f>IF(ISNA(VLOOKUP($A131,Old_List_Price!$A$4:$BO$289,BZ$2,FALSE)),"",VLOOKUP($A131,Old_List_Price!$A$4:$BO$289,BZ$2,FALSE))</f>
        <v>1505.5199999999998</v>
      </c>
      <c r="CA131" s="285">
        <f>IF(ISNA(VLOOKUP($A131,Old_List_Price!$A$4:$BO$289,CA$2,FALSE)),"",VLOOKUP($A131,Old_List_Price!$A$4:$BO$289,CA$2,FALSE))</f>
        <v>1771.1999999999998</v>
      </c>
      <c r="CB131" s="287">
        <f t="shared" si="128"/>
        <v>2.5177128344573564E-2</v>
      </c>
      <c r="CC131" s="287">
        <f t="shared" si="129"/>
        <v>2.6034956634800412E-2</v>
      </c>
      <c r="CD131" s="288">
        <f>IF(ISNA(VLOOKUP($A131,Old_List_Price!$A$4:$BO$289,CD$2,FALSE)),"",VLOOKUP($A131,Old_List_Price!$A$4:$BO$289,CD$2,FALSE))</f>
        <v>1505.4</v>
      </c>
      <c r="CE131" s="288">
        <f>IF(ISNA(VLOOKUP($A131,Old_List_Price!$A$4:$BO$289,CE$2,FALSE)),"",VLOOKUP($A131,Old_List_Price!$A$4:$BO$289,CE$2,FALSE))</f>
        <v>2302.1400000000003</v>
      </c>
      <c r="CF131" s="288">
        <f>IF(ISNA(VLOOKUP($A131,Old_List_Price!$A$4:$BO$289,CF$2,FALSE)),"",VLOOKUP($A131,Old_List_Price!$A$4:$BO$289,CF$2,FALSE))</f>
        <v>2708.4</v>
      </c>
      <c r="CG131" s="289">
        <f t="shared" si="118"/>
        <v>6.9426219110995918E-2</v>
      </c>
      <c r="CH131" s="289">
        <f t="shared" si="119"/>
        <v>6.9879534357875264E-2</v>
      </c>
      <c r="CI131" s="291">
        <f>IF(ISNA(VLOOKUP($A131,Old_List_Price!$A$4:$BO$289,CI$2,FALSE)),"",VLOOKUP($A131,Old_List_Price!$A$4:$BO$289,CI$2,FALSE))</f>
        <v>2392.92</v>
      </c>
      <c r="CJ131" s="291">
        <f>IF(ISNA(VLOOKUP($A131,Old_List_Price!$A$4:$BO$289,CJ$2,FALSE)),"",VLOOKUP($A131,Old_List_Price!$A$4:$BO$289,CJ$2,FALSE))</f>
        <v>3660.7799999999997</v>
      </c>
      <c r="CK131" s="291">
        <f>IF(ISNA(VLOOKUP($A131,Old_List_Price!$A$4:$BO$289,CK$2,FALSE)),"",VLOOKUP($A131,Old_List_Price!$A$4:$BO$289,CK$2,FALSE))</f>
        <v>4306.8</v>
      </c>
      <c r="CL131" s="292">
        <f t="shared" si="120"/>
        <v>-0.30567757928777994</v>
      </c>
      <c r="CM131" s="292">
        <f t="shared" si="121"/>
        <v>-0.30553934998909082</v>
      </c>
      <c r="CN131" s="294">
        <f>IF(ISNA(VLOOKUP($A131,Old_List_Price!$A$4:$BO$289,CN$2,FALSE)),"",VLOOKUP($A131,Old_List_Price!$A$4:$BO$289,CN$2,FALSE))</f>
        <v>2326.7999999999997</v>
      </c>
      <c r="CO131" s="294">
        <f>IF(ISNA(VLOOKUP($A131,Old_List_Price!$A$4:$BO$289,CO$2,FALSE)),"",VLOOKUP($A131,Old_List_Price!$A$4:$BO$289,CO$2,FALSE))</f>
        <v>3756.66</v>
      </c>
      <c r="CP131" s="294">
        <f>IF(ISNA(VLOOKUP($A131,Old_List_Price!$A$4:$BO$289,CP$2,FALSE)),"",VLOOKUP($A131,Old_List_Price!$A$4:$BO$289,CP$2,FALSE))</f>
        <v>4419.6000000000004</v>
      </c>
      <c r="CQ131" s="295">
        <f t="shared" si="122"/>
        <v>-0.23459069720946821</v>
      </c>
      <c r="CR131" s="295">
        <f t="shared" si="123"/>
        <v>-0.23422207264256484</v>
      </c>
      <c r="CS131" s="297">
        <f>IF(ISNA(VLOOKUP($A131,Old_List_Price!$A$4:$BO$289,CS$2,FALSE)),"",VLOOKUP($A131,Old_List_Price!$A$4:$BO$289,CS$2,FALSE))</f>
        <v>2592.6000000000004</v>
      </c>
      <c r="CT131" s="297">
        <f>IF(ISNA(VLOOKUP($A131,Old_List_Price!$A$4:$BO$289,CT$2,FALSE)),"",VLOOKUP($A131,Old_List_Price!$A$4:$BO$289,CT$2,FALSE))</f>
        <v>4406.3999999999996</v>
      </c>
      <c r="CU131" s="297">
        <f>IF(ISNA(VLOOKUP($A131,Old_List_Price!$A$4:$BO$289,CU$2,FALSE)),"",VLOOKUP($A131,Old_List_Price!$A$4:$BO$289,CU$2,FALSE))</f>
        <v>5184</v>
      </c>
      <c r="CV131" s="298">
        <f t="shared" si="124"/>
        <v>-0.37562310537444904</v>
      </c>
      <c r="CW131" s="298">
        <f t="shared" si="125"/>
        <v>-0.4476892082041487</v>
      </c>
      <c r="CX131" s="285">
        <f>IF(ISNA(VLOOKUP($A131,Old_List_Price!$A$4:$BO$289,CX$2,FALSE)),"",VLOOKUP($A131,Old_List_Price!$A$4:$BO$289,CX$2,FALSE))</f>
        <v>2830.7999999999997</v>
      </c>
      <c r="CY131" s="285">
        <f>IF(ISNA(VLOOKUP($A131,Old_List_Price!$A$4:$BO$289,CY$2,FALSE)),"",VLOOKUP($A131,Old_List_Price!$A$4:$BO$289,CY$2,FALSE))</f>
        <v>5292.78</v>
      </c>
      <c r="CZ131" s="285">
        <f>IF(ISNA(VLOOKUP($A131,Old_List_Price!$A$4:$BO$289,CZ$2,FALSE)),"",VLOOKUP($A131,Old_List_Price!$A$4:$BO$289,CZ$2,FALSE))</f>
        <v>6226.8</v>
      </c>
      <c r="DA131" s="287">
        <f t="shared" si="126"/>
        <v>-0.33619869314216827</v>
      </c>
      <c r="DB131" s="333">
        <f t="shared" si="127"/>
        <v>-0.46959199209722591</v>
      </c>
    </row>
    <row r="132" spans="1:106">
      <c r="A132" s="37" t="s">
        <v>432</v>
      </c>
      <c r="B132" s="37" t="s">
        <v>433</v>
      </c>
      <c r="C132" s="57">
        <f>VLOOKUP(LEFT(C$3,2)&amp;(LEFT($A132,11)),'CS8000-P14_Overview'!$B$56:$X$820,$C$2,FALSE)</f>
        <v>23.035399999999999</v>
      </c>
      <c r="D132" s="58">
        <f>E132*(1-'CS8000-P14_Overview'!$B$3)</f>
        <v>33.286152999999999</v>
      </c>
      <c r="E132" s="58">
        <f>VLOOKUP(LEFT($E$3,2)&amp;(LEFT($A132,11)),'CS8000-P14_Overview'!$B$56:$X$820,C$2,FALSE)</f>
        <v>39.160179999999997</v>
      </c>
      <c r="F132" s="59">
        <f>VLOOKUP(LEFT(F$3,2)&amp;(LEFT($A132,11)),'CS8000-P14_Overview'!$B$56:$X$820,$F$2,FALSE)</f>
        <v>23.035399999999999</v>
      </c>
      <c r="G132" s="59">
        <f>H132*(1-'CS8000-P14_Overview'!$B$3)</f>
        <v>33.286152999999999</v>
      </c>
      <c r="H132" s="59">
        <f>VLOOKUP(LEFT($H$3,2)&amp;(LEFT($A132,11)),'CS8000-P14_Overview'!$B$56:$X$820,F$2,FALSE)</f>
        <v>39.160179999999997</v>
      </c>
      <c r="I132" s="60">
        <f>VLOOKUP(LEFT(I$3,2)&amp;(LEFT($A132,11)),'CS8000-P14_Overview'!$B$56:$X$820,$I$2,FALSE)</f>
        <v>38.256999999999998</v>
      </c>
      <c r="J132" s="60">
        <f>K132*(1-'CS8000-P14_Overview'!$B$3)</f>
        <v>58.533209999999997</v>
      </c>
      <c r="K132" s="60">
        <f>VLOOKUP(LEFT($K$3,2)&amp;(LEFT($A132,11)),'CS8000-P14_Overview'!$B$56:$X$820,I$2,FALSE)</f>
        <v>68.8626</v>
      </c>
      <c r="L132" s="61">
        <f>VLOOKUP(LEFT(L$3,2)&amp;(LEFT($A132,11)),'CS8000-P14_Overview'!$B$56:$X$820,$L$2,FALSE)</f>
        <v>44.228999999999999</v>
      </c>
      <c r="M132" s="61">
        <f>N132*(1-'CS8000-P14_Overview'!$B$3)</f>
        <v>67.670370000000005</v>
      </c>
      <c r="N132" s="61">
        <f>VLOOKUP(LEFT($N$3,2)&amp;(LEFT($A132,11)),'CS8000-P14_Overview'!$B$56:$X$820,L$2,FALSE)</f>
        <v>79.612200000000001</v>
      </c>
      <c r="O132" s="62">
        <f>VLOOKUP(LEFT(O$3,2)&amp;(LEFT($A132,11)),'CS8000-P14_Overview'!$B$56:$X$820,$O$2,FALSE)</f>
        <v>45.672600000000003</v>
      </c>
      <c r="P132" s="62">
        <f>Q132*(1-'CS8000-P14_Overview'!$B$3)</f>
        <v>73.761248999999992</v>
      </c>
      <c r="Q132" s="62">
        <f>VLOOKUP(LEFT($Q$3,2)&amp;(LEFT($A132,11)),'CS8000-P14_Overview'!$B$56:$X$820,O$2,FALSE)</f>
        <v>86.777940000000001</v>
      </c>
      <c r="R132" s="63">
        <f>VLOOKUP(LEFT(R$3,2)&amp;(LEFT($A132,11)),'CS8000-P14_Overview'!$B$56:$X$820,$R$2,FALSE)</f>
        <v>45.672600000000003</v>
      </c>
      <c r="S132" s="63">
        <f>T132*(1-'CS8000-P14_Overview'!$B$3)</f>
        <v>73.761248999999992</v>
      </c>
      <c r="T132" s="63">
        <f>VLOOKUP(LEFT($T$3,2)&amp;(LEFT($A132,11)),'CS8000-P14_Overview'!$B$56:$X$820,R$2,FALSE)</f>
        <v>86.777940000000001</v>
      </c>
      <c r="U132" s="59">
        <f>VLOOKUP(LEFT(U$3,2)&amp;(LEFT($A132,11)),'CS8000-P14_Overview'!$B$56:$X$820,$U$2,FALSE)</f>
        <v>52.1691</v>
      </c>
      <c r="V132" s="59">
        <f>W132*(1-'CS8000-P14_Overview'!$B$3)</f>
        <v>88.687470000000005</v>
      </c>
      <c r="W132" s="44">
        <f>VLOOKUP(LEFT($W$3,2)&amp;(LEFT($A132,11)),'CS8000-P14_Overview'!$B$56:$X$820,U$2,FALSE)</f>
        <v>104.3382</v>
      </c>
      <c r="X132" s="33" t="s">
        <v>857</v>
      </c>
      <c r="Y132" s="57">
        <f>VLOOKUP(LEFT(Y$3,2)&amp;(LEFT($A132,11)),'CS8000-P14_Overview'!$B$56:$X$820,$Y$2,FALSE)</f>
        <v>43.073599999999999</v>
      </c>
      <c r="Z132" s="58">
        <f>AA132*(1-'CS8000-P14_Overview'!$B$3)</f>
        <v>62.241351999999999</v>
      </c>
      <c r="AA132" s="58">
        <f>VLOOKUP(LEFT($AA$3,2)&amp;(LEFT($A132,11)),'CS8000-P14_Overview'!$B$56:$X$820,Y$2,FALSE)</f>
        <v>73.225120000000004</v>
      </c>
      <c r="AB132" s="59">
        <f>VLOOKUP(LEFT(AB$3,2)&amp;(LEFT($A132,11)),'CS8000-P14_Overview'!$B$56:$X$820,$AB$2,FALSE)</f>
        <v>43.073599999999999</v>
      </c>
      <c r="AC132" s="59">
        <f>AD132*(1-'CS8000-P14_Overview'!$B$3)</f>
        <v>62.241351999999999</v>
      </c>
      <c r="AD132" s="59">
        <f>VLOOKUP(LEFT($AD$3,2)&amp;(LEFT($A132,11)),'CS8000-P14_Overview'!$B$56:$X$820,AB$2,FALSE)</f>
        <v>73.225120000000004</v>
      </c>
      <c r="AE132" s="60">
        <f>VLOOKUP(LEFT(AE$3,2)&amp;(LEFT($A132,11)),'CS8000-P14_Overview'!$B$56:$X$820,$AE$2,FALSE)</f>
        <v>58.295299999999997</v>
      </c>
      <c r="AF132" s="60">
        <f>AG132*(1-'CS8000-P14_Overview'!$B$3)</f>
        <v>89.191808999999992</v>
      </c>
      <c r="AG132" s="60">
        <f>VLOOKUP(LEFT($AG$3,2)&amp;(LEFT($A132,11)),'CS8000-P14_Overview'!$B$56:$X$820,AE$2,FALSE)</f>
        <v>104.93154</v>
      </c>
      <c r="AH132" s="61">
        <f>VLOOKUP(LEFT(AH$3,2)&amp;(LEFT($A132,11)),'CS8000-P14_Overview'!$B$56:$X$820,$AH$2,FALSE)</f>
        <v>64.267300000000006</v>
      </c>
      <c r="AI132" s="61">
        <f>AJ132*(1-'CS8000-P14_Overview'!$B$3)</f>
        <v>98.328969000000015</v>
      </c>
      <c r="AJ132" s="61">
        <f>VLOOKUP(LEFT($AJ$3,2)&amp;(LEFT($A132,11)),'CS8000-P14_Overview'!$B$56:$X$820,AH$2,FALSE)</f>
        <v>115.68114000000001</v>
      </c>
      <c r="AK132" s="62">
        <f>VLOOKUP(LEFT(AK$3,2)&amp;(LEFT($A132,11)),'CS8000-P14_Overview'!$B$56:$X$820,$AK$2,FALSE)</f>
        <v>65.710899999999995</v>
      </c>
      <c r="AL132" s="62">
        <f>AM132*(1-'CS8000-P14_Overview'!$B$3)</f>
        <v>106.12310349999998</v>
      </c>
      <c r="AM132" s="62">
        <f>VLOOKUP(LEFT($AM$3,2)&amp;(LEFT($A132,11)),'CS8000-P14_Overview'!$B$56:$X$820,AK$2,FALSE)</f>
        <v>124.85070999999999</v>
      </c>
      <c r="AN132" s="63">
        <f>VLOOKUP(LEFT(AN$3,2)&amp;(LEFT($A132,11)),'CS8000-P14_Overview'!$B$56:$X$820,$AN$2,FALSE)</f>
        <v>65.710899999999995</v>
      </c>
      <c r="AO132" s="63">
        <f>AP132*(1-'CS8000-P14_Overview'!$B$3)</f>
        <v>106.12310349999998</v>
      </c>
      <c r="AP132" s="63">
        <f>VLOOKUP(LEFT($AP$3,2)&amp;(LEFT($A132,11)),'CS8000-P14_Overview'!$B$56:$X$820,AN$2,FALSE)</f>
        <v>124.85070999999999</v>
      </c>
      <c r="AQ132" s="59">
        <f>VLOOKUP(LEFT(AQ$3,2)&amp;(LEFT($A132,11)),'CS8000-P14_Overview'!$B$56:$X$820,$AQ$2,FALSE)</f>
        <v>72.207400000000007</v>
      </c>
      <c r="AR132" s="59">
        <f>AS132*(1-'CS8000-P14_Overview'!$B$3)</f>
        <v>122.75258000000001</v>
      </c>
      <c r="AS132" s="44">
        <f>VLOOKUP(LEFT($AS$3,2)&amp;(LEFT($A132,11)),'CS8000-P14_Overview'!$B$56:$X$820,AQ$2,FALSE)</f>
        <v>144.41480000000001</v>
      </c>
      <c r="AU132" s="203">
        <f t="shared" si="130"/>
        <v>1069.7328</v>
      </c>
      <c r="AV132" s="211">
        <f t="shared" si="131"/>
        <v>1545.7638959999999</v>
      </c>
      <c r="AW132" s="211">
        <f t="shared" si="132"/>
        <v>1818.54576</v>
      </c>
      <c r="AX132" s="212">
        <f t="shared" si="132"/>
        <v>1069.7328</v>
      </c>
      <c r="AY132" s="212">
        <f t="shared" si="132"/>
        <v>1545.7638959999999</v>
      </c>
      <c r="AZ132" s="212">
        <f t="shared" si="132"/>
        <v>1818.54576</v>
      </c>
      <c r="BA132" s="213">
        <f t="shared" si="133"/>
        <v>1617.7115999999999</v>
      </c>
      <c r="BB132" s="213">
        <f t="shared" si="134"/>
        <v>2475.0987479999999</v>
      </c>
      <c r="BC132" s="213">
        <f t="shared" si="135"/>
        <v>2911.8808800000002</v>
      </c>
      <c r="BD132" s="214">
        <f t="shared" si="136"/>
        <v>1832.7036000000003</v>
      </c>
      <c r="BE132" s="214">
        <f t="shared" si="137"/>
        <v>2804.0365080000001</v>
      </c>
      <c r="BF132" s="214">
        <f t="shared" si="138"/>
        <v>3298.8664800000001</v>
      </c>
      <c r="BG132" s="215">
        <f t="shared" si="139"/>
        <v>1884.6732000000002</v>
      </c>
      <c r="BH132" s="215">
        <f t="shared" si="140"/>
        <v>3043.7472179999995</v>
      </c>
      <c r="BI132" s="215">
        <f t="shared" si="141"/>
        <v>3580.8790799999997</v>
      </c>
      <c r="BJ132" s="216">
        <f t="shared" si="142"/>
        <v>1884.6732000000002</v>
      </c>
      <c r="BK132" s="216">
        <f t="shared" si="143"/>
        <v>3043.7472179999995</v>
      </c>
      <c r="BL132" s="216">
        <f t="shared" si="144"/>
        <v>3580.8790799999997</v>
      </c>
      <c r="BM132" s="212">
        <f t="shared" si="145"/>
        <v>2118.5472</v>
      </c>
      <c r="BN132" s="212">
        <f t="shared" si="146"/>
        <v>3601.53024</v>
      </c>
      <c r="BO132" s="202">
        <f t="shared" si="147"/>
        <v>4237.0944</v>
      </c>
      <c r="BQ132" s="274">
        <f>VLOOKUP("HDD"&amp;$A132,'CS8000-P14_Overview'!$B:$X,3,FALSE)</f>
        <v>397.44</v>
      </c>
      <c r="BR132" s="275">
        <f>VLOOKUP("HDD"&amp;$A132,'CS8000-P14_Overview'!$B:$X,4,FALSE)</f>
        <v>476.928</v>
      </c>
      <c r="BS132" s="276">
        <f>VLOOKUP("HDD"&amp;$A132,'CS8000-P14_Overview'!$B:$X,6,FALSE)</f>
        <v>556.41600000000005</v>
      </c>
      <c r="BT132" s="282" t="str">
        <f>IF(ISNA(VLOOKUP($A132,Old_List_Price!$A$4:$BO$289,BT$2,FALSE)),"",VLOOKUP($A132,Old_List_Price!$A$4:$BO$289,BT$2,FALSE))</f>
        <v/>
      </c>
      <c r="BU132" s="282" t="str">
        <f>IF(ISNA(VLOOKUP($A132,Old_List_Price!$A$4:$BO$289,BU$2,FALSE)),"",VLOOKUP($A132,Old_List_Price!$A$4:$BO$289,BU$2,FALSE))</f>
        <v/>
      </c>
      <c r="BV132" s="282" t="str">
        <f>IF(ISNA(VLOOKUP($A132,Old_List_Price!$A$4:$BO$289,BV$2,FALSE)),"",VLOOKUP($A132,Old_List_Price!$A$4:$BO$289,BV$2,FALSE))</f>
        <v/>
      </c>
      <c r="BW132" s="283" t="str">
        <f t="shared" si="148"/>
        <v/>
      </c>
      <c r="BX132" s="283" t="str">
        <f t="shared" si="149"/>
        <v/>
      </c>
      <c r="BY132" s="285" t="str">
        <f>IF(ISNA(VLOOKUP($A132,Old_List_Price!$A$4:$BO$289,BY$2,FALSE)),"",VLOOKUP($A132,Old_List_Price!$A$4:$BO$289,BY$2,FALSE))</f>
        <v/>
      </c>
      <c r="BZ132" s="285" t="str">
        <f>IF(ISNA(VLOOKUP($A132,Old_List_Price!$A$4:$BO$289,BZ$2,FALSE)),"",VLOOKUP($A132,Old_List_Price!$A$4:$BO$289,BZ$2,FALSE))</f>
        <v/>
      </c>
      <c r="CA132" s="285" t="str">
        <f>IF(ISNA(VLOOKUP($A132,Old_List_Price!$A$4:$BO$289,CA$2,FALSE)),"",VLOOKUP($A132,Old_List_Price!$A$4:$BO$289,CA$2,FALSE))</f>
        <v/>
      </c>
      <c r="CB132" s="287" t="str">
        <f t="shared" si="128"/>
        <v/>
      </c>
      <c r="CC132" s="287" t="str">
        <f t="shared" si="129"/>
        <v/>
      </c>
      <c r="CD132" s="288" t="str">
        <f>IF(ISNA(VLOOKUP($A132,Old_List_Price!$A$4:$BO$289,CD$2,FALSE)),"",VLOOKUP($A132,Old_List_Price!$A$4:$BO$289,CD$2,FALSE))</f>
        <v/>
      </c>
      <c r="CE132" s="288" t="str">
        <f>IF(ISNA(VLOOKUP($A132,Old_List_Price!$A$4:$BO$289,CE$2,FALSE)),"",VLOOKUP($A132,Old_List_Price!$A$4:$BO$289,CE$2,FALSE))</f>
        <v/>
      </c>
      <c r="CF132" s="288" t="str">
        <f>IF(ISNA(VLOOKUP($A132,Old_List_Price!$A$4:$BO$289,CF$2,FALSE)),"",VLOOKUP($A132,Old_List_Price!$A$4:$BO$289,CF$2,FALSE))</f>
        <v/>
      </c>
      <c r="CG132" s="289" t="str">
        <f t="shared" si="118"/>
        <v/>
      </c>
      <c r="CH132" s="289" t="str">
        <f t="shared" si="119"/>
        <v/>
      </c>
      <c r="CI132" s="291" t="str">
        <f>IF(ISNA(VLOOKUP($A132,Old_List_Price!$A$4:$BO$289,CI$2,FALSE)),"",VLOOKUP($A132,Old_List_Price!$A$4:$BO$289,CI$2,FALSE))</f>
        <v/>
      </c>
      <c r="CJ132" s="291" t="str">
        <f>IF(ISNA(VLOOKUP($A132,Old_List_Price!$A$4:$BO$289,CJ$2,FALSE)),"",VLOOKUP($A132,Old_List_Price!$A$4:$BO$289,CJ$2,FALSE))</f>
        <v/>
      </c>
      <c r="CK132" s="291" t="str">
        <f>IF(ISNA(VLOOKUP($A132,Old_List_Price!$A$4:$BO$289,CK$2,FALSE)),"",VLOOKUP($A132,Old_List_Price!$A$4:$BO$289,CK$2,FALSE))</f>
        <v/>
      </c>
      <c r="CL132" s="292" t="str">
        <f t="shared" si="120"/>
        <v/>
      </c>
      <c r="CM132" s="292" t="str">
        <f t="shared" si="121"/>
        <v/>
      </c>
      <c r="CN132" s="294" t="str">
        <f>IF(ISNA(VLOOKUP($A132,Old_List_Price!$A$4:$BO$289,CN$2,FALSE)),"",VLOOKUP($A132,Old_List_Price!$A$4:$BO$289,CN$2,FALSE))</f>
        <v/>
      </c>
      <c r="CO132" s="294" t="str">
        <f>IF(ISNA(VLOOKUP($A132,Old_List_Price!$A$4:$BO$289,CO$2,FALSE)),"",VLOOKUP($A132,Old_List_Price!$A$4:$BO$289,CO$2,FALSE))</f>
        <v/>
      </c>
      <c r="CP132" s="294" t="str">
        <f>IF(ISNA(VLOOKUP($A132,Old_List_Price!$A$4:$BO$289,CP$2,FALSE)),"",VLOOKUP($A132,Old_List_Price!$A$4:$BO$289,CP$2,FALSE))</f>
        <v/>
      </c>
      <c r="CQ132" s="295" t="str">
        <f t="shared" si="122"/>
        <v/>
      </c>
      <c r="CR132" s="295" t="str">
        <f t="shared" si="123"/>
        <v/>
      </c>
      <c r="CS132" s="297" t="str">
        <f>IF(ISNA(VLOOKUP($A132,Old_List_Price!$A$4:$BO$289,CS$2,FALSE)),"",VLOOKUP($A132,Old_List_Price!$A$4:$BO$289,CS$2,FALSE))</f>
        <v/>
      </c>
      <c r="CT132" s="297" t="str">
        <f>IF(ISNA(VLOOKUP($A132,Old_List_Price!$A$4:$BO$289,CT$2,FALSE)),"",VLOOKUP($A132,Old_List_Price!$A$4:$BO$289,CT$2,FALSE))</f>
        <v/>
      </c>
      <c r="CU132" s="297" t="str">
        <f>IF(ISNA(VLOOKUP($A132,Old_List_Price!$A$4:$BO$289,CU$2,FALSE)),"",VLOOKUP($A132,Old_List_Price!$A$4:$BO$289,CU$2,FALSE))</f>
        <v/>
      </c>
      <c r="CV132" s="298" t="str">
        <f t="shared" si="124"/>
        <v/>
      </c>
      <c r="CW132" s="298" t="str">
        <f t="shared" si="125"/>
        <v/>
      </c>
      <c r="CX132" s="285" t="str">
        <f>IF(ISNA(VLOOKUP($A132,Old_List_Price!$A$4:$BO$289,CX$2,FALSE)),"",VLOOKUP($A132,Old_List_Price!$A$4:$BO$289,CX$2,FALSE))</f>
        <v/>
      </c>
      <c r="CY132" s="285" t="str">
        <f>IF(ISNA(VLOOKUP($A132,Old_List_Price!$A$4:$BO$289,CY$2,FALSE)),"",VLOOKUP($A132,Old_List_Price!$A$4:$BO$289,CY$2,FALSE))</f>
        <v/>
      </c>
      <c r="CZ132" s="285" t="str">
        <f>IF(ISNA(VLOOKUP($A132,Old_List_Price!$A$4:$BO$289,CZ$2,FALSE)),"",VLOOKUP($A132,Old_List_Price!$A$4:$BO$289,CZ$2,FALSE))</f>
        <v/>
      </c>
      <c r="DA132" s="287" t="str">
        <f t="shared" si="126"/>
        <v/>
      </c>
      <c r="DB132" s="333" t="str">
        <f t="shared" si="127"/>
        <v/>
      </c>
    </row>
    <row r="133" spans="1:106">
      <c r="A133" s="37" t="s">
        <v>434</v>
      </c>
      <c r="B133" s="37" t="s">
        <v>435</v>
      </c>
      <c r="C133" s="57">
        <f>VLOOKUP(LEFT(C$3,2)&amp;(LEFT($A133,14)),'CS8000-P14_Overview'!$B$56:$X$820,$C$2,FALSE)</f>
        <v>8.1478000000000002</v>
      </c>
      <c r="D133" s="58">
        <f>E133*(1-'CS8000-P14_Overview'!$B$3)</f>
        <v>11.773571</v>
      </c>
      <c r="E133" s="58">
        <f>VLOOKUP(LEFT($E$3,2)&amp;(LEFT($A133,14)),'CS8000-P14_Overview'!$B$56:$X$820,C$2,FALSE)</f>
        <v>13.85126</v>
      </c>
      <c r="F133" s="59">
        <f>VLOOKUP(LEFT(F$3,2)&amp;(LEFT($A133,14)),'CS8000-P14_Overview'!$B$56:$X$820,$F$2,FALSE)</f>
        <v>8.1478000000000002</v>
      </c>
      <c r="G133" s="59">
        <f>H133*(1-'CS8000-P14_Overview'!$B$3)</f>
        <v>11.773571</v>
      </c>
      <c r="H133" s="59">
        <f>VLOOKUP(LEFT($H$3,2)&amp;(LEFT($A133,14)),'CS8000-P14_Overview'!$B$56:$X$820,F$2,FALSE)</f>
        <v>13.85126</v>
      </c>
      <c r="I133" s="60">
        <f>VLOOKUP(LEFT(I$3,2)&amp;(LEFT($A133,14)),'CS8000-P14_Overview'!$B$56:$X$820,$I$2,FALSE)</f>
        <v>35.604999999999997</v>
      </c>
      <c r="J133" s="60">
        <f>K133*(1-'CS8000-P14_Overview'!$B$3)</f>
        <v>54.475649999999995</v>
      </c>
      <c r="K133" s="60">
        <f>VLOOKUP(LEFT($K$3,2)&amp;(LEFT($A133,14)),'CS8000-P14_Overview'!$B$56:$X$820,I$2,FALSE)</f>
        <v>64.088999999999999</v>
      </c>
      <c r="L133" s="61">
        <f>VLOOKUP(LEFT(L$3,2)&amp;(LEFT($A133,14)),'CS8000-P14_Overview'!$B$56:$X$820,$L$2,FALSE)</f>
        <v>51.814999999999998</v>
      </c>
      <c r="M133" s="61">
        <f>N133*(1-'CS8000-P14_Overview'!$B$3)</f>
        <v>79.276949999999999</v>
      </c>
      <c r="N133" s="61">
        <f>VLOOKUP(LEFT($N$3,2)&amp;(LEFT($A133,14)),'CS8000-P14_Overview'!$B$56:$X$820,L$2,FALSE)</f>
        <v>93.266999999999996</v>
      </c>
      <c r="O133" s="62">
        <f>VLOOKUP(LEFT(O$3,2)&amp;(LEFT($A133,14)),'CS8000-P14_Overview'!$B$56:$X$820,$O$2,FALSE)</f>
        <v>57.071899999999999</v>
      </c>
      <c r="P133" s="62">
        <f>Q133*(1-'CS8000-P14_Overview'!$B$3)</f>
        <v>92.171118500000006</v>
      </c>
      <c r="Q133" s="62">
        <f>VLOOKUP(LEFT($Q$3,2)&amp;(LEFT($A133,14)),'CS8000-P14_Overview'!$B$56:$X$820,O$2,FALSE)</f>
        <v>108.43661</v>
      </c>
      <c r="R133" s="63">
        <f>VLOOKUP(LEFT(R$3,2)&amp;(LEFT($A133,14)),'CS8000-P14_Overview'!$B$56:$X$820,$R$2,FALSE)</f>
        <v>57.071899999999999</v>
      </c>
      <c r="S133" s="63">
        <f>T133*(1-'CS8000-P14_Overview'!$B$3)</f>
        <v>92.171118500000006</v>
      </c>
      <c r="T133" s="63">
        <f>VLOOKUP(LEFT($T$3,2)&amp;(LEFT($A133,14)),'CS8000-P14_Overview'!$B$56:$X$820,R$2,FALSE)</f>
        <v>108.43661</v>
      </c>
      <c r="U133" s="59">
        <f>VLOOKUP(LEFT(U$3,2)&amp;(LEFT($A133,14)),'CS8000-P14_Overview'!$B$56:$X$820,$U$2,FALSE)</f>
        <v>80.728200000000001</v>
      </c>
      <c r="V133" s="59">
        <f>W133*(1-'CS8000-P14_Overview'!$B$3)</f>
        <v>137.23794000000001</v>
      </c>
      <c r="W133" s="44">
        <f>VLOOKUP(LEFT($W$3,2)&amp;(LEFT($A133,14)),'CS8000-P14_Overview'!$B$56:$X$820,U$2,FALSE)</f>
        <v>161.4564</v>
      </c>
      <c r="X133" s="33" t="s">
        <v>857</v>
      </c>
      <c r="Y133" s="57">
        <f>VLOOKUP(LEFT(Y$3,2)&amp;(LEFT($A133,14)),'CS8000-P14_Overview'!$B$56:$X$820,$Y$2,FALSE)</f>
        <v>82.644800000000004</v>
      </c>
      <c r="Z133" s="58">
        <f>AA133*(1-'CS8000-P14_Overview'!$B$3)</f>
        <v>119.421736</v>
      </c>
      <c r="AA133" s="58">
        <f>VLOOKUP(LEFT($AA$3,2)&amp;(LEFT($A133,14)),'CS8000-P14_Overview'!$B$56:$X$820,Y$2,FALSE)</f>
        <v>140.49616</v>
      </c>
      <c r="AB133" s="59">
        <f>VLOOKUP(LEFT(AB$3,2)&amp;(LEFT($A133,14)),'CS8000-P14_Overview'!$B$56:$X$820,$AB$2,FALSE)</f>
        <v>82.644800000000004</v>
      </c>
      <c r="AC133" s="59">
        <f>AD133*(1-'CS8000-P14_Overview'!$B$3)</f>
        <v>119.421736</v>
      </c>
      <c r="AD133" s="59">
        <f>VLOOKUP(LEFT($AD$3,2)&amp;(LEFT($A133,14)),'CS8000-P14_Overview'!$B$56:$X$820,AB$2,FALSE)</f>
        <v>140.49616</v>
      </c>
      <c r="AE133" s="60">
        <f>VLOOKUP(LEFT(AE$3,2)&amp;(LEFT($A133,14)),'CS8000-P14_Overview'!$B$56:$X$820,$AE$2,FALSE)</f>
        <v>110.1019</v>
      </c>
      <c r="AF133" s="60">
        <f>AG133*(1-'CS8000-P14_Overview'!$B$3)</f>
        <v>168.455907</v>
      </c>
      <c r="AG133" s="60">
        <f>VLOOKUP(LEFT($AG$3,2)&amp;(LEFT($A133,14)),'CS8000-P14_Overview'!$B$56:$X$820,AE$2,FALSE)</f>
        <v>198.18342000000001</v>
      </c>
      <c r="AH133" s="61">
        <f>VLOOKUP(LEFT(AH$3,2)&amp;(LEFT($A133,14)),'CS8000-P14_Overview'!$B$56:$X$820,$AH$2,FALSE)</f>
        <v>126.312</v>
      </c>
      <c r="AI133" s="61">
        <f>AJ133*(1-'CS8000-P14_Overview'!$B$3)</f>
        <v>193.25736000000001</v>
      </c>
      <c r="AJ133" s="61">
        <f>VLOOKUP(LEFT($AJ$3,2)&amp;(LEFT($A133,14)),'CS8000-P14_Overview'!$B$56:$X$820,AH$2,FALSE)</f>
        <v>227.36160000000001</v>
      </c>
      <c r="AK133" s="62">
        <f>VLOOKUP(LEFT(AK$3,2)&amp;(LEFT($A133,14)),'CS8000-P14_Overview'!$B$56:$X$820,$AK$2,FALSE)</f>
        <v>131.56890000000001</v>
      </c>
      <c r="AL133" s="62">
        <f>AM133*(1-'CS8000-P14_Overview'!$B$3)</f>
        <v>212.48377350000001</v>
      </c>
      <c r="AM133" s="62">
        <f>VLOOKUP(LEFT($AM$3,2)&amp;(LEFT($A133,14)),'CS8000-P14_Overview'!$B$56:$X$820,AK$2,FALSE)</f>
        <v>249.98091000000002</v>
      </c>
      <c r="AN133" s="63">
        <f>VLOOKUP(LEFT(AN$3,2)&amp;(LEFT($A133,14)),'CS8000-P14_Overview'!$B$56:$X$820,$AN$2,FALSE)</f>
        <v>131.56890000000001</v>
      </c>
      <c r="AO133" s="63">
        <f>AP133*(1-'CS8000-P14_Overview'!$B$3)</f>
        <v>212.48377350000001</v>
      </c>
      <c r="AP133" s="63">
        <f>VLOOKUP(LEFT($AP$3,2)&amp;(LEFT($A133,14)),'CS8000-P14_Overview'!$B$56:$X$820,AN$2,FALSE)</f>
        <v>249.98091000000002</v>
      </c>
      <c r="AQ133" s="59">
        <f>VLOOKUP(LEFT(AQ$3,2)&amp;(LEFT($A133,14)),'CS8000-P14_Overview'!$B$56:$X$820,$AQ$2,FALSE)</f>
        <v>155.2252</v>
      </c>
      <c r="AR133" s="59">
        <f>AS133*(1-'CS8000-P14_Overview'!$B$3)</f>
        <v>263.88283999999999</v>
      </c>
      <c r="AS133" s="44">
        <f>VLOOKUP(LEFT($AS$3,2)&amp;(LEFT($A133,14)),'CS8000-P14_Overview'!$B$56:$X$820,AQ$2,FALSE)</f>
        <v>310.4504</v>
      </c>
      <c r="AU133" s="203">
        <f t="shared" si="130"/>
        <v>1187.2848000000001</v>
      </c>
      <c r="AV133" s="211">
        <f t="shared" si="131"/>
        <v>1715.6265359999998</v>
      </c>
      <c r="AW133" s="211">
        <f t="shared" si="132"/>
        <v>2018.3841600000001</v>
      </c>
      <c r="AX133" s="212">
        <f t="shared" si="132"/>
        <v>1187.2848000000001</v>
      </c>
      <c r="AY133" s="212">
        <f t="shared" si="132"/>
        <v>1715.6265359999998</v>
      </c>
      <c r="AZ133" s="212">
        <f t="shared" si="132"/>
        <v>2018.3841600000001</v>
      </c>
      <c r="BA133" s="213">
        <f t="shared" si="133"/>
        <v>2175.7428</v>
      </c>
      <c r="BB133" s="213">
        <f t="shared" si="134"/>
        <v>3328.8864839999997</v>
      </c>
      <c r="BC133" s="213">
        <f t="shared" si="135"/>
        <v>3916.3370399999999</v>
      </c>
      <c r="BD133" s="214">
        <f t="shared" si="136"/>
        <v>2759.3040000000001</v>
      </c>
      <c r="BE133" s="214">
        <f t="shared" si="137"/>
        <v>4221.7351199999994</v>
      </c>
      <c r="BF133" s="214">
        <f t="shared" si="138"/>
        <v>4966.7471999999998</v>
      </c>
      <c r="BG133" s="215">
        <f t="shared" si="139"/>
        <v>2948.5524000000005</v>
      </c>
      <c r="BH133" s="215">
        <f t="shared" si="140"/>
        <v>4761.9121260000002</v>
      </c>
      <c r="BI133" s="215">
        <f t="shared" si="141"/>
        <v>5602.2495600000002</v>
      </c>
      <c r="BJ133" s="216">
        <f t="shared" si="142"/>
        <v>2948.5524000000005</v>
      </c>
      <c r="BK133" s="216">
        <f t="shared" si="143"/>
        <v>4761.9121260000002</v>
      </c>
      <c r="BL133" s="216">
        <f t="shared" si="144"/>
        <v>5602.2495600000002</v>
      </c>
      <c r="BM133" s="212">
        <f t="shared" si="145"/>
        <v>3800.1792</v>
      </c>
      <c r="BN133" s="212">
        <f t="shared" si="146"/>
        <v>6460.3046400000003</v>
      </c>
      <c r="BO133" s="202">
        <f t="shared" si="147"/>
        <v>7600.3584000000001</v>
      </c>
      <c r="BQ133" s="274">
        <f>VLOOKUP("HDD"&amp;$A133,'CS8000-P14_Overview'!$B:$X,3,FALSE)</f>
        <v>397.44</v>
      </c>
      <c r="BR133" s="275">
        <f>VLOOKUP("HDD"&amp;$A133,'CS8000-P14_Overview'!$B:$X,4,FALSE)</f>
        <v>476.928</v>
      </c>
      <c r="BS133" s="276">
        <f>VLOOKUP("HDD"&amp;$A133,'CS8000-P14_Overview'!$B:$X,6,FALSE)</f>
        <v>556.41600000000005</v>
      </c>
      <c r="BT133" s="282" t="str">
        <f>IF(ISNA(VLOOKUP($A133,Old_List_Price!$A$4:$BO$289,BT$2,FALSE)),"",VLOOKUP($A133,Old_List_Price!$A$4:$BO$289,BT$2,FALSE))</f>
        <v/>
      </c>
      <c r="BU133" s="282" t="str">
        <f>IF(ISNA(VLOOKUP($A133,Old_List_Price!$A$4:$BO$289,BU$2,FALSE)),"",VLOOKUP($A133,Old_List_Price!$A$4:$BO$289,BU$2,FALSE))</f>
        <v/>
      </c>
      <c r="BV133" s="282" t="str">
        <f>IF(ISNA(VLOOKUP($A133,Old_List_Price!$A$4:$BO$289,BV$2,FALSE)),"",VLOOKUP($A133,Old_List_Price!$A$4:$BO$289,BV$2,FALSE))</f>
        <v/>
      </c>
      <c r="BW133" s="283" t="str">
        <f t="shared" si="148"/>
        <v/>
      </c>
      <c r="BX133" s="283" t="str">
        <f t="shared" si="149"/>
        <v/>
      </c>
      <c r="BY133" s="285" t="str">
        <f>IF(ISNA(VLOOKUP($A133,Old_List_Price!$A$4:$BO$289,BY$2,FALSE)),"",VLOOKUP($A133,Old_List_Price!$A$4:$BO$289,BY$2,FALSE))</f>
        <v/>
      </c>
      <c r="BZ133" s="285" t="str">
        <f>IF(ISNA(VLOOKUP($A133,Old_List_Price!$A$4:$BO$289,BZ$2,FALSE)),"",VLOOKUP($A133,Old_List_Price!$A$4:$BO$289,BZ$2,FALSE))</f>
        <v/>
      </c>
      <c r="CA133" s="285" t="str">
        <f>IF(ISNA(VLOOKUP($A133,Old_List_Price!$A$4:$BO$289,CA$2,FALSE)),"",VLOOKUP($A133,Old_List_Price!$A$4:$BO$289,CA$2,FALSE))</f>
        <v/>
      </c>
      <c r="CB133" s="287" t="str">
        <f t="shared" si="128"/>
        <v/>
      </c>
      <c r="CC133" s="287" t="str">
        <f t="shared" si="129"/>
        <v/>
      </c>
      <c r="CD133" s="288" t="str">
        <f>IF(ISNA(VLOOKUP($A133,Old_List_Price!$A$4:$BO$289,CD$2,FALSE)),"",VLOOKUP($A133,Old_List_Price!$A$4:$BO$289,CD$2,FALSE))</f>
        <v/>
      </c>
      <c r="CE133" s="288" t="str">
        <f>IF(ISNA(VLOOKUP($A133,Old_List_Price!$A$4:$BO$289,CE$2,FALSE)),"",VLOOKUP($A133,Old_List_Price!$A$4:$BO$289,CE$2,FALSE))</f>
        <v/>
      </c>
      <c r="CF133" s="288" t="str">
        <f>IF(ISNA(VLOOKUP($A133,Old_List_Price!$A$4:$BO$289,CF$2,FALSE)),"",VLOOKUP($A133,Old_List_Price!$A$4:$BO$289,CF$2,FALSE))</f>
        <v/>
      </c>
      <c r="CG133" s="289" t="str">
        <f t="shared" ref="CG133:CG170" si="150">IF(CD133&lt;&gt;"",(BA133-CD133)/BA133,"")</f>
        <v/>
      </c>
      <c r="CH133" s="289" t="str">
        <f t="shared" ref="CH133:CH170" si="151">IF(CF133&lt;&gt;"",(BC133-CF133)/BC133,"")</f>
        <v/>
      </c>
      <c r="CI133" s="291" t="str">
        <f>IF(ISNA(VLOOKUP($A133,Old_List_Price!$A$4:$BO$289,CI$2,FALSE)),"",VLOOKUP($A133,Old_List_Price!$A$4:$BO$289,CI$2,FALSE))</f>
        <v/>
      </c>
      <c r="CJ133" s="291" t="str">
        <f>IF(ISNA(VLOOKUP($A133,Old_List_Price!$A$4:$BO$289,CJ$2,FALSE)),"",VLOOKUP($A133,Old_List_Price!$A$4:$BO$289,CJ$2,FALSE))</f>
        <v/>
      </c>
      <c r="CK133" s="291" t="str">
        <f>IF(ISNA(VLOOKUP($A133,Old_List_Price!$A$4:$BO$289,CK$2,FALSE)),"",VLOOKUP($A133,Old_List_Price!$A$4:$BO$289,CK$2,FALSE))</f>
        <v/>
      </c>
      <c r="CL133" s="292" t="str">
        <f t="shared" si="120"/>
        <v/>
      </c>
      <c r="CM133" s="292" t="str">
        <f t="shared" si="121"/>
        <v/>
      </c>
      <c r="CN133" s="294" t="str">
        <f>IF(ISNA(VLOOKUP($A133,Old_List_Price!$A$4:$BO$289,CN$2,FALSE)),"",VLOOKUP($A133,Old_List_Price!$A$4:$BO$289,CN$2,FALSE))</f>
        <v/>
      </c>
      <c r="CO133" s="294" t="str">
        <f>IF(ISNA(VLOOKUP($A133,Old_List_Price!$A$4:$BO$289,CO$2,FALSE)),"",VLOOKUP($A133,Old_List_Price!$A$4:$BO$289,CO$2,FALSE))</f>
        <v/>
      </c>
      <c r="CP133" s="294" t="str">
        <f>IF(ISNA(VLOOKUP($A133,Old_List_Price!$A$4:$BO$289,CP$2,FALSE)),"",VLOOKUP($A133,Old_List_Price!$A$4:$BO$289,CP$2,FALSE))</f>
        <v/>
      </c>
      <c r="CQ133" s="295" t="str">
        <f t="shared" si="122"/>
        <v/>
      </c>
      <c r="CR133" s="295" t="str">
        <f t="shared" si="123"/>
        <v/>
      </c>
      <c r="CS133" s="297" t="str">
        <f>IF(ISNA(VLOOKUP($A133,Old_List_Price!$A$4:$BO$289,CS$2,FALSE)),"",VLOOKUP($A133,Old_List_Price!$A$4:$BO$289,CS$2,FALSE))</f>
        <v/>
      </c>
      <c r="CT133" s="297" t="str">
        <f>IF(ISNA(VLOOKUP($A133,Old_List_Price!$A$4:$BO$289,CT$2,FALSE)),"",VLOOKUP($A133,Old_List_Price!$A$4:$BO$289,CT$2,FALSE))</f>
        <v/>
      </c>
      <c r="CU133" s="297" t="str">
        <f>IF(ISNA(VLOOKUP($A133,Old_List_Price!$A$4:$BO$289,CU$2,FALSE)),"",VLOOKUP($A133,Old_List_Price!$A$4:$BO$289,CU$2,FALSE))</f>
        <v/>
      </c>
      <c r="CV133" s="298" t="str">
        <f t="shared" si="124"/>
        <v/>
      </c>
      <c r="CW133" s="298" t="str">
        <f t="shared" si="125"/>
        <v/>
      </c>
      <c r="CX133" s="285" t="str">
        <f>IF(ISNA(VLOOKUP($A133,Old_List_Price!$A$4:$BO$289,CX$2,FALSE)),"",VLOOKUP($A133,Old_List_Price!$A$4:$BO$289,CX$2,FALSE))</f>
        <v/>
      </c>
      <c r="CY133" s="285" t="str">
        <f>IF(ISNA(VLOOKUP($A133,Old_List_Price!$A$4:$BO$289,CY$2,FALSE)),"",VLOOKUP($A133,Old_List_Price!$A$4:$BO$289,CY$2,FALSE))</f>
        <v/>
      </c>
      <c r="CZ133" s="285" t="str">
        <f>IF(ISNA(VLOOKUP($A133,Old_List_Price!$A$4:$BO$289,CZ$2,FALSE)),"",VLOOKUP($A133,Old_List_Price!$A$4:$BO$289,CZ$2,FALSE))</f>
        <v/>
      </c>
      <c r="DA133" s="287" t="str">
        <f t="shared" si="126"/>
        <v/>
      </c>
      <c r="DB133" s="333" t="str">
        <f t="shared" si="127"/>
        <v/>
      </c>
    </row>
    <row r="134" spans="1:106">
      <c r="A134" s="37" t="s">
        <v>436</v>
      </c>
      <c r="B134" s="37" t="s">
        <v>437</v>
      </c>
      <c r="C134" s="57">
        <f>VLOOKUP(LEFT(C$3,2)&amp;(LEFT($A134,11)),'CS8000-P14_Overview'!$B$56:$X$820,$C$2,FALSE)</f>
        <v>23.035399999999999</v>
      </c>
      <c r="D134" s="58">
        <f>E134*(1-'CS8000-P14_Overview'!$B$3)</f>
        <v>33.286152999999999</v>
      </c>
      <c r="E134" s="58">
        <f>VLOOKUP(LEFT($E$3,2)&amp;(LEFT($A134,11)),'CS8000-P14_Overview'!$B$56:$X$820,C$2,FALSE)</f>
        <v>39.160179999999997</v>
      </c>
      <c r="F134" s="59">
        <f>VLOOKUP(LEFT(F$3,2)&amp;(LEFT($A134,11)),'CS8000-P14_Overview'!$B$56:$X$820,$F$2,FALSE)</f>
        <v>23.035399999999999</v>
      </c>
      <c r="G134" s="59">
        <f>H134*(1-'CS8000-P14_Overview'!$B$3)</f>
        <v>33.286152999999999</v>
      </c>
      <c r="H134" s="59">
        <f>VLOOKUP(LEFT($H$3,2)&amp;(LEFT($A134,11)),'CS8000-P14_Overview'!$B$56:$X$820,F$2,FALSE)</f>
        <v>39.160179999999997</v>
      </c>
      <c r="I134" s="60">
        <f>VLOOKUP(LEFT(I$3,2)&amp;(LEFT($A134,11)),'CS8000-P14_Overview'!$B$56:$X$820,$I$2,FALSE)</f>
        <v>38.256999999999998</v>
      </c>
      <c r="J134" s="60">
        <f>K134*(1-'CS8000-P14_Overview'!$B$3)</f>
        <v>58.533209999999997</v>
      </c>
      <c r="K134" s="60">
        <f>VLOOKUP(LEFT($K$3,2)&amp;(LEFT($A134,11)),'CS8000-P14_Overview'!$B$56:$X$820,I$2,FALSE)</f>
        <v>68.8626</v>
      </c>
      <c r="L134" s="61">
        <f>VLOOKUP(LEFT(L$3,2)&amp;(LEFT($A134,11)),'CS8000-P14_Overview'!$B$56:$X$820,$L$2,FALSE)</f>
        <v>44.228999999999999</v>
      </c>
      <c r="M134" s="61">
        <f>N134*(1-'CS8000-P14_Overview'!$B$3)</f>
        <v>67.670370000000005</v>
      </c>
      <c r="N134" s="61">
        <f>VLOOKUP(LEFT($N$3,2)&amp;(LEFT($A134,11)),'CS8000-P14_Overview'!$B$56:$X$820,L$2,FALSE)</f>
        <v>79.612200000000001</v>
      </c>
      <c r="O134" s="62">
        <f>VLOOKUP(LEFT(O$3,2)&amp;(LEFT($A134,11)),'CS8000-P14_Overview'!$B$56:$X$820,$O$2,FALSE)</f>
        <v>45.672600000000003</v>
      </c>
      <c r="P134" s="62">
        <f>Q134*(1-'CS8000-P14_Overview'!$B$3)</f>
        <v>73.761248999999992</v>
      </c>
      <c r="Q134" s="62">
        <f>VLOOKUP(LEFT($Q$3,2)&amp;(LEFT($A134,11)),'CS8000-P14_Overview'!$B$56:$X$820,O$2,FALSE)</f>
        <v>86.777940000000001</v>
      </c>
      <c r="R134" s="63">
        <f>VLOOKUP(LEFT(R$3,2)&amp;(LEFT($A134,11)),'CS8000-P14_Overview'!$B$56:$X$820,$R$2,FALSE)</f>
        <v>45.672600000000003</v>
      </c>
      <c r="S134" s="63">
        <f>T134*(1-'CS8000-P14_Overview'!$B$3)</f>
        <v>73.761248999999992</v>
      </c>
      <c r="T134" s="63">
        <f>VLOOKUP(LEFT($T$3,2)&amp;(LEFT($A134,11)),'CS8000-P14_Overview'!$B$56:$X$820,R$2,FALSE)</f>
        <v>86.777940000000001</v>
      </c>
      <c r="U134" s="59">
        <f>VLOOKUP(LEFT(U$3,2)&amp;(LEFT($A134,11)),'CS8000-P14_Overview'!$B$56:$X$820,$U$2,FALSE)</f>
        <v>52.1691</v>
      </c>
      <c r="V134" s="59">
        <f>W134*(1-'CS8000-P14_Overview'!$B$3)</f>
        <v>88.687470000000005</v>
      </c>
      <c r="W134" s="44">
        <f>VLOOKUP(LEFT($W$3,2)&amp;(LEFT($A134,11)),'CS8000-P14_Overview'!$B$56:$X$820,U$2,FALSE)</f>
        <v>104.3382</v>
      </c>
      <c r="X134" s="33" t="s">
        <v>857</v>
      </c>
      <c r="Y134" s="57">
        <f>VLOOKUP(LEFT(Y$3,2)&amp;(LEFT($A134,11)),'CS8000-P14_Overview'!$B$56:$X$820,$Y$2,FALSE)</f>
        <v>43.073599999999999</v>
      </c>
      <c r="Z134" s="58">
        <f>AA134*(1-'CS8000-P14_Overview'!$B$3)</f>
        <v>62.241351999999999</v>
      </c>
      <c r="AA134" s="58">
        <f>VLOOKUP(LEFT($AA$3,2)&amp;(LEFT($A134,11)),'CS8000-P14_Overview'!$B$56:$X$820,Y$2,FALSE)</f>
        <v>73.225120000000004</v>
      </c>
      <c r="AB134" s="59">
        <f>VLOOKUP(LEFT(AB$3,2)&amp;(LEFT($A134,11)),'CS8000-P14_Overview'!$B$56:$X$820,$AB$2,FALSE)</f>
        <v>43.073599999999999</v>
      </c>
      <c r="AC134" s="59">
        <f>AD134*(1-'CS8000-P14_Overview'!$B$3)</f>
        <v>62.241351999999999</v>
      </c>
      <c r="AD134" s="59">
        <f>VLOOKUP(LEFT($AD$3,2)&amp;(LEFT($A134,11)),'CS8000-P14_Overview'!$B$56:$X$820,AB$2,FALSE)</f>
        <v>73.225120000000004</v>
      </c>
      <c r="AE134" s="60">
        <f>VLOOKUP(LEFT(AE$3,2)&amp;(LEFT($A134,11)),'CS8000-P14_Overview'!$B$56:$X$820,$AE$2,FALSE)</f>
        <v>58.295299999999997</v>
      </c>
      <c r="AF134" s="60">
        <f>AG134*(1-'CS8000-P14_Overview'!$B$3)</f>
        <v>89.191808999999992</v>
      </c>
      <c r="AG134" s="60">
        <f>VLOOKUP(LEFT($AG$3,2)&amp;(LEFT($A134,11)),'CS8000-P14_Overview'!$B$56:$X$820,AE$2,FALSE)</f>
        <v>104.93154</v>
      </c>
      <c r="AH134" s="61">
        <f>VLOOKUP(LEFT(AH$3,2)&amp;(LEFT($A134,11)),'CS8000-P14_Overview'!$B$56:$X$820,$AH$2,FALSE)</f>
        <v>64.267300000000006</v>
      </c>
      <c r="AI134" s="61">
        <f>AJ134*(1-'CS8000-P14_Overview'!$B$3)</f>
        <v>98.328969000000015</v>
      </c>
      <c r="AJ134" s="61">
        <f>VLOOKUP(LEFT($AJ$3,2)&amp;(LEFT($A134,11)),'CS8000-P14_Overview'!$B$56:$X$820,AH$2,FALSE)</f>
        <v>115.68114000000001</v>
      </c>
      <c r="AK134" s="62">
        <f>VLOOKUP(LEFT(AK$3,2)&amp;(LEFT($A134,11)),'CS8000-P14_Overview'!$B$56:$X$820,$AK$2,FALSE)</f>
        <v>65.710899999999995</v>
      </c>
      <c r="AL134" s="62">
        <f>AM134*(1-'CS8000-P14_Overview'!$B$3)</f>
        <v>106.12310349999998</v>
      </c>
      <c r="AM134" s="62">
        <f>VLOOKUP(LEFT($AM$3,2)&amp;(LEFT($A134,11)),'CS8000-P14_Overview'!$B$56:$X$820,AK$2,FALSE)</f>
        <v>124.85070999999999</v>
      </c>
      <c r="AN134" s="63">
        <f>VLOOKUP(LEFT(AN$3,2)&amp;(LEFT($A134,11)),'CS8000-P14_Overview'!$B$56:$X$820,$AN$2,FALSE)</f>
        <v>65.710899999999995</v>
      </c>
      <c r="AO134" s="63">
        <f>AP134*(1-'CS8000-P14_Overview'!$B$3)</f>
        <v>106.12310349999998</v>
      </c>
      <c r="AP134" s="63">
        <f>VLOOKUP(LEFT($AP$3,2)&amp;(LEFT($A134,11)),'CS8000-P14_Overview'!$B$56:$X$820,AN$2,FALSE)</f>
        <v>124.85070999999999</v>
      </c>
      <c r="AQ134" s="59">
        <f>VLOOKUP(LEFT(AQ$3,2)&amp;(LEFT($A134,11)),'CS8000-P14_Overview'!$B$56:$X$820,$AQ$2,FALSE)</f>
        <v>72.207400000000007</v>
      </c>
      <c r="AR134" s="59">
        <f>AS134*(1-'CS8000-P14_Overview'!$B$3)</f>
        <v>122.75258000000001</v>
      </c>
      <c r="AS134" s="44">
        <f>VLOOKUP(LEFT($AS$3,2)&amp;(LEFT($A134,11)),'CS8000-P14_Overview'!$B$56:$X$820,AQ$2,FALSE)</f>
        <v>144.41480000000001</v>
      </c>
      <c r="AU134" s="203">
        <f t="shared" si="130"/>
        <v>1069.7328</v>
      </c>
      <c r="AV134" s="211">
        <f t="shared" si="131"/>
        <v>1545.7638959999999</v>
      </c>
      <c r="AW134" s="211">
        <f t="shared" si="132"/>
        <v>1818.54576</v>
      </c>
      <c r="AX134" s="212">
        <f t="shared" si="132"/>
        <v>1069.7328</v>
      </c>
      <c r="AY134" s="212">
        <f t="shared" si="132"/>
        <v>1545.7638959999999</v>
      </c>
      <c r="AZ134" s="212">
        <f t="shared" si="132"/>
        <v>1818.54576</v>
      </c>
      <c r="BA134" s="213">
        <f t="shared" si="133"/>
        <v>1617.7115999999999</v>
      </c>
      <c r="BB134" s="213">
        <f t="shared" si="134"/>
        <v>2475.0987479999999</v>
      </c>
      <c r="BC134" s="213">
        <f t="shared" si="135"/>
        <v>2911.8808800000002</v>
      </c>
      <c r="BD134" s="214">
        <f t="shared" si="136"/>
        <v>1832.7036000000003</v>
      </c>
      <c r="BE134" s="214">
        <f t="shared" si="137"/>
        <v>2804.0365080000001</v>
      </c>
      <c r="BF134" s="214">
        <f t="shared" si="138"/>
        <v>3298.8664800000001</v>
      </c>
      <c r="BG134" s="215">
        <f t="shared" si="139"/>
        <v>1884.6732000000002</v>
      </c>
      <c r="BH134" s="215">
        <f t="shared" si="140"/>
        <v>3043.7472179999995</v>
      </c>
      <c r="BI134" s="215">
        <f t="shared" si="141"/>
        <v>3580.8790799999997</v>
      </c>
      <c r="BJ134" s="216">
        <f t="shared" si="142"/>
        <v>1884.6732000000002</v>
      </c>
      <c r="BK134" s="216">
        <f t="shared" si="143"/>
        <v>3043.7472179999995</v>
      </c>
      <c r="BL134" s="216">
        <f t="shared" si="144"/>
        <v>3580.8790799999997</v>
      </c>
      <c r="BM134" s="212">
        <f t="shared" si="145"/>
        <v>2118.5472</v>
      </c>
      <c r="BN134" s="212">
        <f t="shared" si="146"/>
        <v>3601.53024</v>
      </c>
      <c r="BO134" s="202">
        <f t="shared" si="147"/>
        <v>4237.0944</v>
      </c>
      <c r="BQ134" s="274">
        <f>VLOOKUP("HDD"&amp;$A134,'CS8000-P14_Overview'!$B:$X,3,FALSE)</f>
        <v>397.44</v>
      </c>
      <c r="BR134" s="275">
        <f>VLOOKUP("HDD"&amp;$A134,'CS8000-P14_Overview'!$B:$X,4,FALSE)</f>
        <v>476.928</v>
      </c>
      <c r="BS134" s="276">
        <f>VLOOKUP("HDD"&amp;$A134,'CS8000-P14_Overview'!$B:$X,6,FALSE)</f>
        <v>556.41600000000005</v>
      </c>
      <c r="BT134" s="282" t="str">
        <f>IF(ISNA(VLOOKUP($A134,Old_List_Price!$A$4:$BO$289,BT$2,FALSE)),"",VLOOKUP($A134,Old_List_Price!$A$4:$BO$289,BT$2,FALSE))</f>
        <v/>
      </c>
      <c r="BU134" s="282" t="str">
        <f>IF(ISNA(VLOOKUP($A134,Old_List_Price!$A$4:$BO$289,BU$2,FALSE)),"",VLOOKUP($A134,Old_List_Price!$A$4:$BO$289,BU$2,FALSE))</f>
        <v/>
      </c>
      <c r="BV134" s="282" t="str">
        <f>IF(ISNA(VLOOKUP($A134,Old_List_Price!$A$4:$BO$289,BV$2,FALSE)),"",VLOOKUP($A134,Old_List_Price!$A$4:$BO$289,BV$2,FALSE))</f>
        <v/>
      </c>
      <c r="BW134" s="283" t="str">
        <f t="shared" si="148"/>
        <v/>
      </c>
      <c r="BX134" s="283" t="str">
        <f t="shared" si="149"/>
        <v/>
      </c>
      <c r="BY134" s="285" t="str">
        <f>IF(ISNA(VLOOKUP($A134,Old_List_Price!$A$4:$BO$289,BY$2,FALSE)),"",VLOOKUP($A134,Old_List_Price!$A$4:$BO$289,BY$2,FALSE))</f>
        <v/>
      </c>
      <c r="BZ134" s="285" t="str">
        <f>IF(ISNA(VLOOKUP($A134,Old_List_Price!$A$4:$BO$289,BZ$2,FALSE)),"",VLOOKUP($A134,Old_List_Price!$A$4:$BO$289,BZ$2,FALSE))</f>
        <v/>
      </c>
      <c r="CA134" s="285" t="str">
        <f>IF(ISNA(VLOOKUP($A134,Old_List_Price!$A$4:$BO$289,CA$2,FALSE)),"",VLOOKUP($A134,Old_List_Price!$A$4:$BO$289,CA$2,FALSE))</f>
        <v/>
      </c>
      <c r="CB134" s="287" t="str">
        <f t="shared" si="128"/>
        <v/>
      </c>
      <c r="CC134" s="287" t="str">
        <f t="shared" si="129"/>
        <v/>
      </c>
      <c r="CD134" s="288" t="str">
        <f>IF(ISNA(VLOOKUP($A134,Old_List_Price!$A$4:$BO$289,CD$2,FALSE)),"",VLOOKUP($A134,Old_List_Price!$A$4:$BO$289,CD$2,FALSE))</f>
        <v/>
      </c>
      <c r="CE134" s="288" t="str">
        <f>IF(ISNA(VLOOKUP($A134,Old_List_Price!$A$4:$BO$289,CE$2,FALSE)),"",VLOOKUP($A134,Old_List_Price!$A$4:$BO$289,CE$2,FALSE))</f>
        <v/>
      </c>
      <c r="CF134" s="288" t="str">
        <f>IF(ISNA(VLOOKUP($A134,Old_List_Price!$A$4:$BO$289,CF$2,FALSE)),"",VLOOKUP($A134,Old_List_Price!$A$4:$BO$289,CF$2,FALSE))</f>
        <v/>
      </c>
      <c r="CG134" s="289" t="str">
        <f t="shared" si="150"/>
        <v/>
      </c>
      <c r="CH134" s="289" t="str">
        <f t="shared" si="151"/>
        <v/>
      </c>
      <c r="CI134" s="291" t="str">
        <f>IF(ISNA(VLOOKUP($A134,Old_List_Price!$A$4:$BO$289,CI$2,FALSE)),"",VLOOKUP($A134,Old_List_Price!$A$4:$BO$289,CI$2,FALSE))</f>
        <v/>
      </c>
      <c r="CJ134" s="291" t="str">
        <f>IF(ISNA(VLOOKUP($A134,Old_List_Price!$A$4:$BO$289,CJ$2,FALSE)),"",VLOOKUP($A134,Old_List_Price!$A$4:$BO$289,CJ$2,FALSE))</f>
        <v/>
      </c>
      <c r="CK134" s="291" t="str">
        <f>IF(ISNA(VLOOKUP($A134,Old_List_Price!$A$4:$BO$289,CK$2,FALSE)),"",VLOOKUP($A134,Old_List_Price!$A$4:$BO$289,CK$2,FALSE))</f>
        <v/>
      </c>
      <c r="CL134" s="292" t="str">
        <f t="shared" si="120"/>
        <v/>
      </c>
      <c r="CM134" s="292" t="str">
        <f t="shared" si="121"/>
        <v/>
      </c>
      <c r="CN134" s="294" t="str">
        <f>IF(ISNA(VLOOKUP($A134,Old_List_Price!$A$4:$BO$289,CN$2,FALSE)),"",VLOOKUP($A134,Old_List_Price!$A$4:$BO$289,CN$2,FALSE))</f>
        <v/>
      </c>
      <c r="CO134" s="294" t="str">
        <f>IF(ISNA(VLOOKUP($A134,Old_List_Price!$A$4:$BO$289,CO$2,FALSE)),"",VLOOKUP($A134,Old_List_Price!$A$4:$BO$289,CO$2,FALSE))</f>
        <v/>
      </c>
      <c r="CP134" s="294" t="str">
        <f>IF(ISNA(VLOOKUP($A134,Old_List_Price!$A$4:$BO$289,CP$2,FALSE)),"",VLOOKUP($A134,Old_List_Price!$A$4:$BO$289,CP$2,FALSE))</f>
        <v/>
      </c>
      <c r="CQ134" s="295" t="str">
        <f t="shared" si="122"/>
        <v/>
      </c>
      <c r="CR134" s="295" t="str">
        <f t="shared" si="123"/>
        <v/>
      </c>
      <c r="CS134" s="297" t="str">
        <f>IF(ISNA(VLOOKUP($A134,Old_List_Price!$A$4:$BO$289,CS$2,FALSE)),"",VLOOKUP($A134,Old_List_Price!$A$4:$BO$289,CS$2,FALSE))</f>
        <v/>
      </c>
      <c r="CT134" s="297" t="str">
        <f>IF(ISNA(VLOOKUP($A134,Old_List_Price!$A$4:$BO$289,CT$2,FALSE)),"",VLOOKUP($A134,Old_List_Price!$A$4:$BO$289,CT$2,FALSE))</f>
        <v/>
      </c>
      <c r="CU134" s="297" t="str">
        <f>IF(ISNA(VLOOKUP($A134,Old_List_Price!$A$4:$BO$289,CU$2,FALSE)),"",VLOOKUP($A134,Old_List_Price!$A$4:$BO$289,CU$2,FALSE))</f>
        <v/>
      </c>
      <c r="CV134" s="298" t="str">
        <f t="shared" si="124"/>
        <v/>
      </c>
      <c r="CW134" s="298" t="str">
        <f t="shared" si="125"/>
        <v/>
      </c>
      <c r="CX134" s="285" t="str">
        <f>IF(ISNA(VLOOKUP($A134,Old_List_Price!$A$4:$BO$289,CX$2,FALSE)),"",VLOOKUP($A134,Old_List_Price!$A$4:$BO$289,CX$2,FALSE))</f>
        <v/>
      </c>
      <c r="CY134" s="285" t="str">
        <f>IF(ISNA(VLOOKUP($A134,Old_List_Price!$A$4:$BO$289,CY$2,FALSE)),"",VLOOKUP($A134,Old_List_Price!$A$4:$BO$289,CY$2,FALSE))</f>
        <v/>
      </c>
      <c r="CZ134" s="285" t="str">
        <f>IF(ISNA(VLOOKUP($A134,Old_List_Price!$A$4:$BO$289,CZ$2,FALSE)),"",VLOOKUP($A134,Old_List_Price!$A$4:$BO$289,CZ$2,FALSE))</f>
        <v/>
      </c>
      <c r="DA134" s="287" t="str">
        <f t="shared" si="126"/>
        <v/>
      </c>
      <c r="DB134" s="333" t="str">
        <f t="shared" si="127"/>
        <v/>
      </c>
    </row>
    <row r="135" spans="1:106">
      <c r="A135" s="37" t="s">
        <v>438</v>
      </c>
      <c r="B135" s="37" t="s">
        <v>439</v>
      </c>
      <c r="C135" s="57">
        <f>VLOOKUP(LEFT(C$3,2)&amp;(LEFT($A135,11)),'CS8000-P14_Overview'!$B$56:$X$820,$C$2,FALSE)</f>
        <v>23.035399999999999</v>
      </c>
      <c r="D135" s="58">
        <f>E135*(1-'CS8000-P14_Overview'!$B$3)</f>
        <v>33.286152999999999</v>
      </c>
      <c r="E135" s="58">
        <f>VLOOKUP(LEFT($E$3,2)&amp;(LEFT($A135,11)),'CS8000-P14_Overview'!$B$56:$X$820,C$2,FALSE)</f>
        <v>39.160179999999997</v>
      </c>
      <c r="F135" s="59">
        <f>VLOOKUP(LEFT(F$3,2)&amp;(LEFT($A135,11)),'CS8000-P14_Overview'!$B$56:$X$820,$F$2,FALSE)</f>
        <v>23.035399999999999</v>
      </c>
      <c r="G135" s="59">
        <f>H135*(1-'CS8000-P14_Overview'!$B$3)</f>
        <v>33.286152999999999</v>
      </c>
      <c r="H135" s="59">
        <f>VLOOKUP(LEFT($H$3,2)&amp;(LEFT($A135,11)),'CS8000-P14_Overview'!$B$56:$X$820,F$2,FALSE)</f>
        <v>39.160179999999997</v>
      </c>
      <c r="I135" s="60">
        <f>VLOOKUP(LEFT(I$3,2)&amp;(LEFT($A135,11)),'CS8000-P14_Overview'!$B$56:$X$820,$I$2,FALSE)</f>
        <v>38.256999999999998</v>
      </c>
      <c r="J135" s="60">
        <f>K135*(1-'CS8000-P14_Overview'!$B$3)</f>
        <v>58.533209999999997</v>
      </c>
      <c r="K135" s="60">
        <f>VLOOKUP(LEFT($K$3,2)&amp;(LEFT($A135,11)),'CS8000-P14_Overview'!$B$56:$X$820,I$2,FALSE)</f>
        <v>68.8626</v>
      </c>
      <c r="L135" s="61">
        <f>VLOOKUP(LEFT(L$3,2)&amp;(LEFT($A135,11)),'CS8000-P14_Overview'!$B$56:$X$820,$L$2,FALSE)</f>
        <v>44.228999999999999</v>
      </c>
      <c r="M135" s="61">
        <f>N135*(1-'CS8000-P14_Overview'!$B$3)</f>
        <v>67.670370000000005</v>
      </c>
      <c r="N135" s="61">
        <f>VLOOKUP(LEFT($N$3,2)&amp;(LEFT($A135,11)),'CS8000-P14_Overview'!$B$56:$X$820,L$2,FALSE)</f>
        <v>79.612200000000001</v>
      </c>
      <c r="O135" s="62">
        <f>VLOOKUP(LEFT(O$3,2)&amp;(LEFT($A135,11)),'CS8000-P14_Overview'!$B$56:$X$820,$O$2,FALSE)</f>
        <v>45.672600000000003</v>
      </c>
      <c r="P135" s="62">
        <f>Q135*(1-'CS8000-P14_Overview'!$B$3)</f>
        <v>73.761248999999992</v>
      </c>
      <c r="Q135" s="62">
        <f>VLOOKUP(LEFT($Q$3,2)&amp;(LEFT($A135,11)),'CS8000-P14_Overview'!$B$56:$X$820,O$2,FALSE)</f>
        <v>86.777940000000001</v>
      </c>
      <c r="R135" s="63">
        <f>VLOOKUP(LEFT(R$3,2)&amp;(LEFT($A135,11)),'CS8000-P14_Overview'!$B$56:$X$820,$R$2,FALSE)</f>
        <v>45.672600000000003</v>
      </c>
      <c r="S135" s="63">
        <f>T135*(1-'CS8000-P14_Overview'!$B$3)</f>
        <v>73.761248999999992</v>
      </c>
      <c r="T135" s="63">
        <f>VLOOKUP(LEFT($T$3,2)&amp;(LEFT($A135,11)),'CS8000-P14_Overview'!$B$56:$X$820,R$2,FALSE)</f>
        <v>86.777940000000001</v>
      </c>
      <c r="U135" s="59">
        <f>VLOOKUP(LEFT(U$3,2)&amp;(LEFT($A135,11)),'CS8000-P14_Overview'!$B$56:$X$820,$U$2,FALSE)</f>
        <v>52.1691</v>
      </c>
      <c r="V135" s="59">
        <f>W135*(1-'CS8000-P14_Overview'!$B$3)</f>
        <v>88.687470000000005</v>
      </c>
      <c r="W135" s="44">
        <f>VLOOKUP(LEFT($W$3,2)&amp;(LEFT($A135,11)),'CS8000-P14_Overview'!$B$56:$X$820,U$2,FALSE)</f>
        <v>104.3382</v>
      </c>
      <c r="X135" s="33" t="s">
        <v>857</v>
      </c>
      <c r="Y135" s="57">
        <f>VLOOKUP(LEFT(Y$3,2)&amp;(LEFT($A135,11)),'CS8000-P14_Overview'!$B$56:$X$820,$Y$2,FALSE)</f>
        <v>43.073599999999999</v>
      </c>
      <c r="Z135" s="58">
        <f>AA135*(1-'CS8000-P14_Overview'!$B$3)</f>
        <v>62.241351999999999</v>
      </c>
      <c r="AA135" s="58">
        <f>VLOOKUP(LEFT($AA$3,2)&amp;(LEFT($A135,11)),'CS8000-P14_Overview'!$B$56:$X$820,Y$2,FALSE)</f>
        <v>73.225120000000004</v>
      </c>
      <c r="AB135" s="59">
        <f>VLOOKUP(LEFT(AB$3,2)&amp;(LEFT($A135,11)),'CS8000-P14_Overview'!$B$56:$X$820,$AB$2,FALSE)</f>
        <v>43.073599999999999</v>
      </c>
      <c r="AC135" s="59">
        <f>AD135*(1-'CS8000-P14_Overview'!$B$3)</f>
        <v>62.241351999999999</v>
      </c>
      <c r="AD135" s="59">
        <f>VLOOKUP(LEFT($AD$3,2)&amp;(LEFT($A135,11)),'CS8000-P14_Overview'!$B$56:$X$820,AB$2,FALSE)</f>
        <v>73.225120000000004</v>
      </c>
      <c r="AE135" s="60">
        <f>VLOOKUP(LEFT(AE$3,2)&amp;(LEFT($A135,11)),'CS8000-P14_Overview'!$B$56:$X$820,$AE$2,FALSE)</f>
        <v>58.295299999999997</v>
      </c>
      <c r="AF135" s="60">
        <f>AG135*(1-'CS8000-P14_Overview'!$B$3)</f>
        <v>89.191808999999992</v>
      </c>
      <c r="AG135" s="60">
        <f>VLOOKUP(LEFT($AG$3,2)&amp;(LEFT($A135,11)),'CS8000-P14_Overview'!$B$56:$X$820,AE$2,FALSE)</f>
        <v>104.93154</v>
      </c>
      <c r="AH135" s="61">
        <f>VLOOKUP(LEFT(AH$3,2)&amp;(LEFT($A135,11)),'CS8000-P14_Overview'!$B$56:$X$820,$AH$2,FALSE)</f>
        <v>64.267300000000006</v>
      </c>
      <c r="AI135" s="61">
        <f>AJ135*(1-'CS8000-P14_Overview'!$B$3)</f>
        <v>98.328969000000015</v>
      </c>
      <c r="AJ135" s="61">
        <f>VLOOKUP(LEFT($AJ$3,2)&amp;(LEFT($A135,11)),'CS8000-P14_Overview'!$B$56:$X$820,AH$2,FALSE)</f>
        <v>115.68114000000001</v>
      </c>
      <c r="AK135" s="62">
        <f>VLOOKUP(LEFT(AK$3,2)&amp;(LEFT($A135,11)),'CS8000-P14_Overview'!$B$56:$X$820,$AK$2,FALSE)</f>
        <v>65.710899999999995</v>
      </c>
      <c r="AL135" s="62">
        <f>AM135*(1-'CS8000-P14_Overview'!$B$3)</f>
        <v>106.12310349999998</v>
      </c>
      <c r="AM135" s="62">
        <f>VLOOKUP(LEFT($AM$3,2)&amp;(LEFT($A135,11)),'CS8000-P14_Overview'!$B$56:$X$820,AK$2,FALSE)</f>
        <v>124.85070999999999</v>
      </c>
      <c r="AN135" s="63">
        <f>VLOOKUP(LEFT(AN$3,2)&amp;(LEFT($A135,11)),'CS8000-P14_Overview'!$B$56:$X$820,$AN$2,FALSE)</f>
        <v>65.710899999999995</v>
      </c>
      <c r="AO135" s="63">
        <f>AP135*(1-'CS8000-P14_Overview'!$B$3)</f>
        <v>106.12310349999998</v>
      </c>
      <c r="AP135" s="63">
        <f>VLOOKUP(LEFT($AP$3,2)&amp;(LEFT($A135,11)),'CS8000-P14_Overview'!$B$56:$X$820,AN$2,FALSE)</f>
        <v>124.85070999999999</v>
      </c>
      <c r="AQ135" s="59">
        <f>VLOOKUP(LEFT(AQ$3,2)&amp;(LEFT($A135,11)),'CS8000-P14_Overview'!$B$56:$X$820,$AQ$2,FALSE)</f>
        <v>72.207400000000007</v>
      </c>
      <c r="AR135" s="59">
        <f>AS135*(1-'CS8000-P14_Overview'!$B$3)</f>
        <v>122.75258000000001</v>
      </c>
      <c r="AS135" s="44">
        <f>VLOOKUP(LEFT($AS$3,2)&amp;(LEFT($A135,11)),'CS8000-P14_Overview'!$B$56:$X$820,AQ$2,FALSE)</f>
        <v>144.41480000000001</v>
      </c>
      <c r="AU135" s="203"/>
      <c r="AV135" s="211"/>
      <c r="AW135" s="211"/>
      <c r="AX135" s="212"/>
      <c r="AY135" s="212"/>
      <c r="AZ135" s="212"/>
      <c r="BA135" s="213"/>
      <c r="BB135" s="213"/>
      <c r="BC135" s="213"/>
      <c r="BD135" s="214"/>
      <c r="BE135" s="214"/>
      <c r="BF135" s="214"/>
      <c r="BG135" s="215"/>
      <c r="BH135" s="215"/>
      <c r="BI135" s="215"/>
      <c r="BJ135" s="216"/>
      <c r="BK135" s="216"/>
      <c r="BL135" s="216"/>
      <c r="BM135" s="212"/>
      <c r="BN135" s="212"/>
      <c r="BO135" s="202"/>
      <c r="BQ135" s="274">
        <f>VLOOKUP("HDD"&amp;$A135,'CS8000-P14_Overview'!$B:$X,3,FALSE)</f>
        <v>397.44</v>
      </c>
      <c r="BR135" s="275">
        <f>VLOOKUP("HDD"&amp;$A135,'CS8000-P14_Overview'!$B:$X,4,FALSE)</f>
        <v>476.928</v>
      </c>
      <c r="BS135" s="276">
        <f>VLOOKUP("HDD"&amp;$A135,'CS8000-P14_Overview'!$B:$X,6,FALSE)</f>
        <v>556.41600000000005</v>
      </c>
      <c r="BT135" s="282" t="str">
        <f>IF(ISNA(VLOOKUP($A135,Old_List_Price!$A$4:$BO$289,BT$2,FALSE)),"",VLOOKUP($A135,Old_List_Price!$A$4:$BO$289,BT$2,FALSE))</f>
        <v/>
      </c>
      <c r="BU135" s="282" t="str">
        <f>IF(ISNA(VLOOKUP($A135,Old_List_Price!$A$4:$BO$289,BU$2,FALSE)),"",VLOOKUP($A135,Old_List_Price!$A$4:$BO$289,BU$2,FALSE))</f>
        <v/>
      </c>
      <c r="BV135" s="282" t="str">
        <f>IF(ISNA(VLOOKUP($A135,Old_List_Price!$A$4:$BO$289,BV$2,FALSE)),"",VLOOKUP($A135,Old_List_Price!$A$4:$BO$289,BV$2,FALSE))</f>
        <v/>
      </c>
      <c r="BW135" s="283" t="str">
        <f t="shared" si="148"/>
        <v/>
      </c>
      <c r="BX135" s="283" t="str">
        <f t="shared" si="149"/>
        <v/>
      </c>
      <c r="BY135" s="285" t="str">
        <f>IF(ISNA(VLOOKUP($A135,Old_List_Price!$A$4:$BO$289,BY$2,FALSE)),"",VLOOKUP($A135,Old_List_Price!$A$4:$BO$289,BY$2,FALSE))</f>
        <v/>
      </c>
      <c r="BZ135" s="285" t="str">
        <f>IF(ISNA(VLOOKUP($A135,Old_List_Price!$A$4:$BO$289,BZ$2,FALSE)),"",VLOOKUP($A135,Old_List_Price!$A$4:$BO$289,BZ$2,FALSE))</f>
        <v/>
      </c>
      <c r="CA135" s="285" t="str">
        <f>IF(ISNA(VLOOKUP($A135,Old_List_Price!$A$4:$BO$289,CA$2,FALSE)),"",VLOOKUP($A135,Old_List_Price!$A$4:$BO$289,CA$2,FALSE))</f>
        <v/>
      </c>
      <c r="CB135" s="287" t="str">
        <f t="shared" si="128"/>
        <v/>
      </c>
      <c r="CC135" s="287" t="str">
        <f t="shared" si="129"/>
        <v/>
      </c>
      <c r="CD135" s="288" t="str">
        <f>IF(ISNA(VLOOKUP($A135,Old_List_Price!$A$4:$BO$289,CD$2,FALSE)),"",VLOOKUP($A135,Old_List_Price!$A$4:$BO$289,CD$2,FALSE))</f>
        <v/>
      </c>
      <c r="CE135" s="288" t="str">
        <f>IF(ISNA(VLOOKUP($A135,Old_List_Price!$A$4:$BO$289,CE$2,FALSE)),"",VLOOKUP($A135,Old_List_Price!$A$4:$BO$289,CE$2,FALSE))</f>
        <v/>
      </c>
      <c r="CF135" s="288" t="str">
        <f>IF(ISNA(VLOOKUP($A135,Old_List_Price!$A$4:$BO$289,CF$2,FALSE)),"",VLOOKUP($A135,Old_List_Price!$A$4:$BO$289,CF$2,FALSE))</f>
        <v/>
      </c>
      <c r="CG135" s="289" t="str">
        <f t="shared" si="150"/>
        <v/>
      </c>
      <c r="CH135" s="289" t="str">
        <f t="shared" si="151"/>
        <v/>
      </c>
      <c r="CI135" s="291" t="str">
        <f>IF(ISNA(VLOOKUP($A135,Old_List_Price!$A$4:$BO$289,CI$2,FALSE)),"",VLOOKUP($A135,Old_List_Price!$A$4:$BO$289,CI$2,FALSE))</f>
        <v/>
      </c>
      <c r="CJ135" s="291" t="str">
        <f>IF(ISNA(VLOOKUP($A135,Old_List_Price!$A$4:$BO$289,CJ$2,FALSE)),"",VLOOKUP($A135,Old_List_Price!$A$4:$BO$289,CJ$2,FALSE))</f>
        <v/>
      </c>
      <c r="CK135" s="291" t="str">
        <f>IF(ISNA(VLOOKUP($A135,Old_List_Price!$A$4:$BO$289,CK$2,FALSE)),"",VLOOKUP($A135,Old_List_Price!$A$4:$BO$289,CK$2,FALSE))</f>
        <v/>
      </c>
      <c r="CL135" s="292" t="str">
        <f t="shared" si="120"/>
        <v/>
      </c>
      <c r="CM135" s="292" t="str">
        <f t="shared" si="121"/>
        <v/>
      </c>
      <c r="CN135" s="294" t="str">
        <f>IF(ISNA(VLOOKUP($A135,Old_List_Price!$A$4:$BO$289,CN$2,FALSE)),"",VLOOKUP($A135,Old_List_Price!$A$4:$BO$289,CN$2,FALSE))</f>
        <v/>
      </c>
      <c r="CO135" s="294" t="str">
        <f>IF(ISNA(VLOOKUP($A135,Old_List_Price!$A$4:$BO$289,CO$2,FALSE)),"",VLOOKUP($A135,Old_List_Price!$A$4:$BO$289,CO$2,FALSE))</f>
        <v/>
      </c>
      <c r="CP135" s="294" t="str">
        <f>IF(ISNA(VLOOKUP($A135,Old_List_Price!$A$4:$BO$289,CP$2,FALSE)),"",VLOOKUP($A135,Old_List_Price!$A$4:$BO$289,CP$2,FALSE))</f>
        <v/>
      </c>
      <c r="CQ135" s="295" t="str">
        <f t="shared" si="122"/>
        <v/>
      </c>
      <c r="CR135" s="295" t="str">
        <f t="shared" si="123"/>
        <v/>
      </c>
      <c r="CS135" s="297" t="str">
        <f>IF(ISNA(VLOOKUP($A135,Old_List_Price!$A$4:$BO$289,CS$2,FALSE)),"",VLOOKUP($A135,Old_List_Price!$A$4:$BO$289,CS$2,FALSE))</f>
        <v/>
      </c>
      <c r="CT135" s="297" t="str">
        <f>IF(ISNA(VLOOKUP($A135,Old_List_Price!$A$4:$BO$289,CT$2,FALSE)),"",VLOOKUP($A135,Old_List_Price!$A$4:$BO$289,CT$2,FALSE))</f>
        <v/>
      </c>
      <c r="CU135" s="297" t="str">
        <f>IF(ISNA(VLOOKUP($A135,Old_List_Price!$A$4:$BO$289,CU$2,FALSE)),"",VLOOKUP($A135,Old_List_Price!$A$4:$BO$289,CU$2,FALSE))</f>
        <v/>
      </c>
      <c r="CV135" s="298" t="str">
        <f t="shared" si="124"/>
        <v/>
      </c>
      <c r="CW135" s="298" t="str">
        <f t="shared" si="125"/>
        <v/>
      </c>
      <c r="CX135" s="285" t="str">
        <f>IF(ISNA(VLOOKUP($A135,Old_List_Price!$A$4:$BO$289,CX$2,FALSE)),"",VLOOKUP($A135,Old_List_Price!$A$4:$BO$289,CX$2,FALSE))</f>
        <v/>
      </c>
      <c r="CY135" s="285" t="str">
        <f>IF(ISNA(VLOOKUP($A135,Old_List_Price!$A$4:$BO$289,CY$2,FALSE)),"",VLOOKUP($A135,Old_List_Price!$A$4:$BO$289,CY$2,FALSE))</f>
        <v/>
      </c>
      <c r="CZ135" s="285" t="str">
        <f>IF(ISNA(VLOOKUP($A135,Old_List_Price!$A$4:$BO$289,CZ$2,FALSE)),"",VLOOKUP($A135,Old_List_Price!$A$4:$BO$289,CZ$2,FALSE))</f>
        <v/>
      </c>
      <c r="DA135" s="287" t="str">
        <f t="shared" si="126"/>
        <v/>
      </c>
      <c r="DB135" s="333" t="str">
        <f t="shared" si="127"/>
        <v/>
      </c>
    </row>
    <row r="136" spans="1:106">
      <c r="A136" s="37" t="s">
        <v>440</v>
      </c>
      <c r="B136" s="37" t="s">
        <v>441</v>
      </c>
      <c r="C136" s="57">
        <f>VLOOKUP(LEFT(C$3,2)&amp;(LEFT($A136,11)),'CS8000-P14_Overview'!$B$56:$X$820,$C$2,FALSE)</f>
        <v>23.035399999999999</v>
      </c>
      <c r="D136" s="58">
        <f>E136*(1-'CS8000-P14_Overview'!$B$3)</f>
        <v>33.286152999999999</v>
      </c>
      <c r="E136" s="58">
        <f>VLOOKUP(LEFT($E$3,2)&amp;(LEFT($A136,11)),'CS8000-P14_Overview'!$B$56:$X$820,C$2,FALSE)</f>
        <v>39.160179999999997</v>
      </c>
      <c r="F136" s="59">
        <f>VLOOKUP(LEFT(F$3,2)&amp;(LEFT($A136,11)),'CS8000-P14_Overview'!$B$56:$X$820,$F$2,FALSE)</f>
        <v>23.035399999999999</v>
      </c>
      <c r="G136" s="59">
        <f>H136*(1-'CS8000-P14_Overview'!$B$3)</f>
        <v>33.286152999999999</v>
      </c>
      <c r="H136" s="59">
        <f>VLOOKUP(LEFT($H$3,2)&amp;(LEFT($A136,11)),'CS8000-P14_Overview'!$B$56:$X$820,F$2,FALSE)</f>
        <v>39.160179999999997</v>
      </c>
      <c r="I136" s="60">
        <f>VLOOKUP(LEFT(I$3,2)&amp;(LEFT($A136,11)),'CS8000-P14_Overview'!$B$56:$X$820,$I$2,FALSE)</f>
        <v>38.256999999999998</v>
      </c>
      <c r="J136" s="60">
        <f>K136*(1-'CS8000-P14_Overview'!$B$3)</f>
        <v>58.533209999999997</v>
      </c>
      <c r="K136" s="60">
        <f>VLOOKUP(LEFT($K$3,2)&amp;(LEFT($A136,11)),'CS8000-P14_Overview'!$B$56:$X$820,I$2,FALSE)</f>
        <v>68.8626</v>
      </c>
      <c r="L136" s="61">
        <f>VLOOKUP(LEFT(L$3,2)&amp;(LEFT($A136,11)),'CS8000-P14_Overview'!$B$56:$X$820,$L$2,FALSE)</f>
        <v>44.228999999999999</v>
      </c>
      <c r="M136" s="61">
        <f>N136*(1-'CS8000-P14_Overview'!$B$3)</f>
        <v>67.670370000000005</v>
      </c>
      <c r="N136" s="61">
        <f>VLOOKUP(LEFT($N$3,2)&amp;(LEFT($A136,11)),'CS8000-P14_Overview'!$B$56:$X$820,L$2,FALSE)</f>
        <v>79.612200000000001</v>
      </c>
      <c r="O136" s="62">
        <f>VLOOKUP(LEFT(O$3,2)&amp;(LEFT($A136,11)),'CS8000-P14_Overview'!$B$56:$X$820,$O$2,FALSE)</f>
        <v>45.672600000000003</v>
      </c>
      <c r="P136" s="62">
        <f>Q136*(1-'CS8000-P14_Overview'!$B$3)</f>
        <v>73.761248999999992</v>
      </c>
      <c r="Q136" s="62">
        <f>VLOOKUP(LEFT($Q$3,2)&amp;(LEFT($A136,11)),'CS8000-P14_Overview'!$B$56:$X$820,O$2,FALSE)</f>
        <v>86.777940000000001</v>
      </c>
      <c r="R136" s="63">
        <f>VLOOKUP(LEFT(R$3,2)&amp;(LEFT($A136,11)),'CS8000-P14_Overview'!$B$56:$X$820,$R$2,FALSE)</f>
        <v>45.672600000000003</v>
      </c>
      <c r="S136" s="63">
        <f>T136*(1-'CS8000-P14_Overview'!$B$3)</f>
        <v>73.761248999999992</v>
      </c>
      <c r="T136" s="63">
        <f>VLOOKUP(LEFT($T$3,2)&amp;(LEFT($A136,11)),'CS8000-P14_Overview'!$B$56:$X$820,R$2,FALSE)</f>
        <v>86.777940000000001</v>
      </c>
      <c r="U136" s="59">
        <f>VLOOKUP(LEFT(U$3,2)&amp;(LEFT($A136,11)),'CS8000-P14_Overview'!$B$56:$X$820,$U$2,FALSE)</f>
        <v>52.1691</v>
      </c>
      <c r="V136" s="59">
        <f>W136*(1-'CS8000-P14_Overview'!$B$3)</f>
        <v>88.687470000000005</v>
      </c>
      <c r="W136" s="44">
        <f>VLOOKUP(LEFT($W$3,2)&amp;(LEFT($A136,11)),'CS8000-P14_Overview'!$B$56:$X$820,U$2,FALSE)</f>
        <v>104.3382</v>
      </c>
      <c r="X136" s="33" t="s">
        <v>857</v>
      </c>
      <c r="Y136" s="57">
        <f>VLOOKUP(LEFT(Y$3,2)&amp;(LEFT($A136,11)),'CS8000-P14_Overview'!$B$56:$X$820,$Y$2,FALSE)</f>
        <v>43.073599999999999</v>
      </c>
      <c r="Z136" s="58">
        <f>AA136*(1-'CS8000-P14_Overview'!$B$3)</f>
        <v>62.241351999999999</v>
      </c>
      <c r="AA136" s="58">
        <f>VLOOKUP(LEFT($AA$3,2)&amp;(LEFT($A136,11)),'CS8000-P14_Overview'!$B$56:$X$820,Y$2,FALSE)</f>
        <v>73.225120000000004</v>
      </c>
      <c r="AB136" s="59">
        <f>VLOOKUP(LEFT(AB$3,2)&amp;(LEFT($A136,11)),'CS8000-P14_Overview'!$B$56:$X$820,$AB$2,FALSE)</f>
        <v>43.073599999999999</v>
      </c>
      <c r="AC136" s="59">
        <f>AD136*(1-'CS8000-P14_Overview'!$B$3)</f>
        <v>62.241351999999999</v>
      </c>
      <c r="AD136" s="59">
        <f>VLOOKUP(LEFT($AD$3,2)&amp;(LEFT($A136,11)),'CS8000-P14_Overview'!$B$56:$X$820,AB$2,FALSE)</f>
        <v>73.225120000000004</v>
      </c>
      <c r="AE136" s="60">
        <f>VLOOKUP(LEFT(AE$3,2)&amp;(LEFT($A136,11)),'CS8000-P14_Overview'!$B$56:$X$820,$AE$2,FALSE)</f>
        <v>58.295299999999997</v>
      </c>
      <c r="AF136" s="60">
        <f>AG136*(1-'CS8000-P14_Overview'!$B$3)</f>
        <v>89.191808999999992</v>
      </c>
      <c r="AG136" s="60">
        <f>VLOOKUP(LEFT($AG$3,2)&amp;(LEFT($A136,11)),'CS8000-P14_Overview'!$B$56:$X$820,AE$2,FALSE)</f>
        <v>104.93154</v>
      </c>
      <c r="AH136" s="61">
        <f>VLOOKUP(LEFT(AH$3,2)&amp;(LEFT($A136,11)),'CS8000-P14_Overview'!$B$56:$X$820,$AH$2,FALSE)</f>
        <v>64.267300000000006</v>
      </c>
      <c r="AI136" s="61">
        <f>AJ136*(1-'CS8000-P14_Overview'!$B$3)</f>
        <v>98.328969000000015</v>
      </c>
      <c r="AJ136" s="61">
        <f>VLOOKUP(LEFT($AJ$3,2)&amp;(LEFT($A136,11)),'CS8000-P14_Overview'!$B$56:$X$820,AH$2,FALSE)</f>
        <v>115.68114000000001</v>
      </c>
      <c r="AK136" s="62">
        <f>VLOOKUP(LEFT(AK$3,2)&amp;(LEFT($A136,11)),'CS8000-P14_Overview'!$B$56:$X$820,$AK$2,FALSE)</f>
        <v>65.710899999999995</v>
      </c>
      <c r="AL136" s="62">
        <f>AM136*(1-'CS8000-P14_Overview'!$B$3)</f>
        <v>106.12310349999998</v>
      </c>
      <c r="AM136" s="62">
        <f>VLOOKUP(LEFT($AM$3,2)&amp;(LEFT($A136,11)),'CS8000-P14_Overview'!$B$56:$X$820,AK$2,FALSE)</f>
        <v>124.85070999999999</v>
      </c>
      <c r="AN136" s="63">
        <f>VLOOKUP(LEFT(AN$3,2)&amp;(LEFT($A136,11)),'CS8000-P14_Overview'!$B$56:$X$820,$AN$2,FALSE)</f>
        <v>65.710899999999995</v>
      </c>
      <c r="AO136" s="63">
        <f>AP136*(1-'CS8000-P14_Overview'!$B$3)</f>
        <v>106.12310349999998</v>
      </c>
      <c r="AP136" s="63">
        <f>VLOOKUP(LEFT($AP$3,2)&amp;(LEFT($A136,11)),'CS8000-P14_Overview'!$B$56:$X$820,AN$2,FALSE)</f>
        <v>124.85070999999999</v>
      </c>
      <c r="AQ136" s="59">
        <f>VLOOKUP(LEFT(AQ$3,2)&amp;(LEFT($A136,11)),'CS8000-P14_Overview'!$B$56:$X$820,$AQ$2,FALSE)</f>
        <v>72.207400000000007</v>
      </c>
      <c r="AR136" s="59">
        <f>AS136*(1-'CS8000-P14_Overview'!$B$3)</f>
        <v>122.75258000000001</v>
      </c>
      <c r="AS136" s="44">
        <f>VLOOKUP(LEFT($AS$3,2)&amp;(LEFT($A136,11)),'CS8000-P14_Overview'!$B$56:$X$820,AQ$2,FALSE)</f>
        <v>144.41480000000001</v>
      </c>
      <c r="AU136" s="203">
        <f t="shared" si="130"/>
        <v>1069.7328</v>
      </c>
      <c r="AV136" s="211">
        <f t="shared" si="131"/>
        <v>1545.7638959999999</v>
      </c>
      <c r="AW136" s="211">
        <f t="shared" si="132"/>
        <v>1818.54576</v>
      </c>
      <c r="AX136" s="212">
        <f t="shared" si="132"/>
        <v>1069.7328</v>
      </c>
      <c r="AY136" s="212">
        <f t="shared" si="132"/>
        <v>1545.7638959999999</v>
      </c>
      <c r="AZ136" s="212">
        <f t="shared" si="132"/>
        <v>1818.54576</v>
      </c>
      <c r="BA136" s="213">
        <f t="shared" si="133"/>
        <v>1617.7115999999999</v>
      </c>
      <c r="BB136" s="213">
        <f t="shared" si="134"/>
        <v>2475.0987479999999</v>
      </c>
      <c r="BC136" s="213">
        <f t="shared" si="135"/>
        <v>2911.8808800000002</v>
      </c>
      <c r="BD136" s="214">
        <f t="shared" si="136"/>
        <v>1832.7036000000003</v>
      </c>
      <c r="BE136" s="214">
        <f t="shared" si="137"/>
        <v>2804.0365080000001</v>
      </c>
      <c r="BF136" s="214">
        <f t="shared" si="138"/>
        <v>3298.8664800000001</v>
      </c>
      <c r="BG136" s="215">
        <f t="shared" si="139"/>
        <v>1884.6732000000002</v>
      </c>
      <c r="BH136" s="215">
        <f t="shared" si="140"/>
        <v>3043.7472179999995</v>
      </c>
      <c r="BI136" s="215">
        <f t="shared" si="141"/>
        <v>3580.8790799999997</v>
      </c>
      <c r="BJ136" s="216">
        <f t="shared" si="142"/>
        <v>1884.6732000000002</v>
      </c>
      <c r="BK136" s="216">
        <f t="shared" si="143"/>
        <v>3043.7472179999995</v>
      </c>
      <c r="BL136" s="216">
        <f t="shared" si="144"/>
        <v>3580.8790799999997</v>
      </c>
      <c r="BM136" s="212">
        <f t="shared" si="145"/>
        <v>2118.5472</v>
      </c>
      <c r="BN136" s="212">
        <f t="shared" si="146"/>
        <v>3601.53024</v>
      </c>
      <c r="BO136" s="202">
        <f t="shared" si="147"/>
        <v>4237.0944</v>
      </c>
      <c r="BQ136" s="274">
        <f>VLOOKUP("HDD"&amp;$A136,'CS8000-P14_Overview'!$B:$X,3,FALSE)</f>
        <v>397.44</v>
      </c>
      <c r="BR136" s="275">
        <f>VLOOKUP("HDD"&amp;$A136,'CS8000-P14_Overview'!$B:$X,4,FALSE)</f>
        <v>476.928</v>
      </c>
      <c r="BS136" s="276">
        <f>VLOOKUP("HDD"&amp;$A136,'CS8000-P14_Overview'!$B:$X,6,FALSE)</f>
        <v>556.41600000000005</v>
      </c>
      <c r="BT136" s="282" t="str">
        <f>IF(ISNA(VLOOKUP($A136,Old_List_Price!$A$4:$BO$289,BT$2,FALSE)),"",VLOOKUP($A136,Old_List_Price!$A$4:$BO$289,BT$2,FALSE))</f>
        <v/>
      </c>
      <c r="BU136" s="282" t="str">
        <f>IF(ISNA(VLOOKUP($A136,Old_List_Price!$A$4:$BO$289,BU$2,FALSE)),"",VLOOKUP($A136,Old_List_Price!$A$4:$BO$289,BU$2,FALSE))</f>
        <v/>
      </c>
      <c r="BV136" s="282" t="str">
        <f>IF(ISNA(VLOOKUP($A136,Old_List_Price!$A$4:$BO$289,BV$2,FALSE)),"",VLOOKUP($A136,Old_List_Price!$A$4:$BO$289,BV$2,FALSE))</f>
        <v/>
      </c>
      <c r="BW136" s="283" t="str">
        <f t="shared" si="148"/>
        <v/>
      </c>
      <c r="BX136" s="283" t="str">
        <f t="shared" si="149"/>
        <v/>
      </c>
      <c r="BY136" s="285" t="str">
        <f>IF(ISNA(VLOOKUP($A136,Old_List_Price!$A$4:$BO$289,BY$2,FALSE)),"",VLOOKUP($A136,Old_List_Price!$A$4:$BO$289,BY$2,FALSE))</f>
        <v/>
      </c>
      <c r="BZ136" s="285" t="str">
        <f>IF(ISNA(VLOOKUP($A136,Old_List_Price!$A$4:$BO$289,BZ$2,FALSE)),"",VLOOKUP($A136,Old_List_Price!$A$4:$BO$289,BZ$2,FALSE))</f>
        <v/>
      </c>
      <c r="CA136" s="285" t="str">
        <f>IF(ISNA(VLOOKUP($A136,Old_List_Price!$A$4:$BO$289,CA$2,FALSE)),"",VLOOKUP($A136,Old_List_Price!$A$4:$BO$289,CA$2,FALSE))</f>
        <v/>
      </c>
      <c r="CB136" s="287" t="str">
        <f t="shared" si="128"/>
        <v/>
      </c>
      <c r="CC136" s="287" t="str">
        <f t="shared" si="129"/>
        <v/>
      </c>
      <c r="CD136" s="288" t="str">
        <f>IF(ISNA(VLOOKUP($A136,Old_List_Price!$A$4:$BO$289,CD$2,FALSE)),"",VLOOKUP($A136,Old_List_Price!$A$4:$BO$289,CD$2,FALSE))</f>
        <v/>
      </c>
      <c r="CE136" s="288" t="str">
        <f>IF(ISNA(VLOOKUP($A136,Old_List_Price!$A$4:$BO$289,CE$2,FALSE)),"",VLOOKUP($A136,Old_List_Price!$A$4:$BO$289,CE$2,FALSE))</f>
        <v/>
      </c>
      <c r="CF136" s="288" t="str">
        <f>IF(ISNA(VLOOKUP($A136,Old_List_Price!$A$4:$BO$289,CF$2,FALSE)),"",VLOOKUP($A136,Old_List_Price!$A$4:$BO$289,CF$2,FALSE))</f>
        <v/>
      </c>
      <c r="CG136" s="289" t="str">
        <f t="shared" si="150"/>
        <v/>
      </c>
      <c r="CH136" s="289" t="str">
        <f t="shared" si="151"/>
        <v/>
      </c>
      <c r="CI136" s="291" t="str">
        <f>IF(ISNA(VLOOKUP($A136,Old_List_Price!$A$4:$BO$289,CI$2,FALSE)),"",VLOOKUP($A136,Old_List_Price!$A$4:$BO$289,CI$2,FALSE))</f>
        <v/>
      </c>
      <c r="CJ136" s="291" t="str">
        <f>IF(ISNA(VLOOKUP($A136,Old_List_Price!$A$4:$BO$289,CJ$2,FALSE)),"",VLOOKUP($A136,Old_List_Price!$A$4:$BO$289,CJ$2,FALSE))</f>
        <v/>
      </c>
      <c r="CK136" s="291" t="str">
        <f>IF(ISNA(VLOOKUP($A136,Old_List_Price!$A$4:$BO$289,CK$2,FALSE)),"",VLOOKUP($A136,Old_List_Price!$A$4:$BO$289,CK$2,FALSE))</f>
        <v/>
      </c>
      <c r="CL136" s="292" t="str">
        <f t="shared" si="120"/>
        <v/>
      </c>
      <c r="CM136" s="292" t="str">
        <f t="shared" si="121"/>
        <v/>
      </c>
      <c r="CN136" s="294" t="str">
        <f>IF(ISNA(VLOOKUP($A136,Old_List_Price!$A$4:$BO$289,CN$2,FALSE)),"",VLOOKUP($A136,Old_List_Price!$A$4:$BO$289,CN$2,FALSE))</f>
        <v/>
      </c>
      <c r="CO136" s="294" t="str">
        <f>IF(ISNA(VLOOKUP($A136,Old_List_Price!$A$4:$BO$289,CO$2,FALSE)),"",VLOOKUP($A136,Old_List_Price!$A$4:$BO$289,CO$2,FALSE))</f>
        <v/>
      </c>
      <c r="CP136" s="294" t="str">
        <f>IF(ISNA(VLOOKUP($A136,Old_List_Price!$A$4:$BO$289,CP$2,FALSE)),"",VLOOKUP($A136,Old_List_Price!$A$4:$BO$289,CP$2,FALSE))</f>
        <v/>
      </c>
      <c r="CQ136" s="295" t="str">
        <f t="shared" si="122"/>
        <v/>
      </c>
      <c r="CR136" s="295" t="str">
        <f t="shared" si="123"/>
        <v/>
      </c>
      <c r="CS136" s="297" t="str">
        <f>IF(ISNA(VLOOKUP($A136,Old_List_Price!$A$4:$BO$289,CS$2,FALSE)),"",VLOOKUP($A136,Old_List_Price!$A$4:$BO$289,CS$2,FALSE))</f>
        <v/>
      </c>
      <c r="CT136" s="297" t="str">
        <f>IF(ISNA(VLOOKUP($A136,Old_List_Price!$A$4:$BO$289,CT$2,FALSE)),"",VLOOKUP($A136,Old_List_Price!$A$4:$BO$289,CT$2,FALSE))</f>
        <v/>
      </c>
      <c r="CU136" s="297" t="str">
        <f>IF(ISNA(VLOOKUP($A136,Old_List_Price!$A$4:$BO$289,CU$2,FALSE)),"",VLOOKUP($A136,Old_List_Price!$A$4:$BO$289,CU$2,FALSE))</f>
        <v/>
      </c>
      <c r="CV136" s="298" t="str">
        <f t="shared" si="124"/>
        <v/>
      </c>
      <c r="CW136" s="298" t="str">
        <f t="shared" si="125"/>
        <v/>
      </c>
      <c r="CX136" s="285" t="str">
        <f>IF(ISNA(VLOOKUP($A136,Old_List_Price!$A$4:$BO$289,CX$2,FALSE)),"",VLOOKUP($A136,Old_List_Price!$A$4:$BO$289,CX$2,FALSE))</f>
        <v/>
      </c>
      <c r="CY136" s="285" t="str">
        <f>IF(ISNA(VLOOKUP($A136,Old_List_Price!$A$4:$BO$289,CY$2,FALSE)),"",VLOOKUP($A136,Old_List_Price!$A$4:$BO$289,CY$2,FALSE))</f>
        <v/>
      </c>
      <c r="CZ136" s="285" t="str">
        <f>IF(ISNA(VLOOKUP($A136,Old_List_Price!$A$4:$BO$289,CZ$2,FALSE)),"",VLOOKUP($A136,Old_List_Price!$A$4:$BO$289,CZ$2,FALSE))</f>
        <v/>
      </c>
      <c r="DA136" s="287" t="str">
        <f t="shared" si="126"/>
        <v/>
      </c>
      <c r="DB136" s="333" t="str">
        <f t="shared" si="127"/>
        <v/>
      </c>
    </row>
    <row r="137" spans="1:106">
      <c r="A137" s="37" t="s">
        <v>442</v>
      </c>
      <c r="B137" s="37" t="s">
        <v>443</v>
      </c>
      <c r="C137" s="57">
        <f>VLOOKUP(LEFT(C$3,2)&amp;(LEFT($A137,11)),'CS8000-P14_Overview'!$B$56:$X$820,$C$2,FALSE)</f>
        <v>23.035399999999999</v>
      </c>
      <c r="D137" s="58">
        <f>E137*(1-'CS8000-P14_Overview'!$B$3)</f>
        <v>33.286152999999999</v>
      </c>
      <c r="E137" s="58">
        <f>VLOOKUP(LEFT($E$3,2)&amp;(LEFT($A137,11)),'CS8000-P14_Overview'!$B$56:$X$820,C$2,FALSE)</f>
        <v>39.160179999999997</v>
      </c>
      <c r="F137" s="59">
        <f>VLOOKUP(LEFT(F$3,2)&amp;(LEFT($A137,11)),'CS8000-P14_Overview'!$B$56:$X$820,$F$2,FALSE)</f>
        <v>23.035399999999999</v>
      </c>
      <c r="G137" s="59">
        <f>H137*(1-'CS8000-P14_Overview'!$B$3)</f>
        <v>33.286152999999999</v>
      </c>
      <c r="H137" s="59">
        <f>VLOOKUP(LEFT($H$3,2)&amp;(LEFT($A137,11)),'CS8000-P14_Overview'!$B$56:$X$820,F$2,FALSE)</f>
        <v>39.160179999999997</v>
      </c>
      <c r="I137" s="60">
        <f>VLOOKUP(LEFT(I$3,2)&amp;(LEFT($A137,11)),'CS8000-P14_Overview'!$B$56:$X$820,$I$2,FALSE)</f>
        <v>38.256999999999998</v>
      </c>
      <c r="J137" s="60">
        <f>K137*(1-'CS8000-P14_Overview'!$B$3)</f>
        <v>58.533209999999997</v>
      </c>
      <c r="K137" s="60">
        <f>VLOOKUP(LEFT($K$3,2)&amp;(LEFT($A137,11)),'CS8000-P14_Overview'!$B$56:$X$820,I$2,FALSE)</f>
        <v>68.8626</v>
      </c>
      <c r="L137" s="61">
        <f>VLOOKUP(LEFT(L$3,2)&amp;(LEFT($A137,11)),'CS8000-P14_Overview'!$B$56:$X$820,$L$2,FALSE)</f>
        <v>44.228999999999999</v>
      </c>
      <c r="M137" s="61">
        <f>N137*(1-'CS8000-P14_Overview'!$B$3)</f>
        <v>67.670370000000005</v>
      </c>
      <c r="N137" s="61">
        <f>VLOOKUP(LEFT($N$3,2)&amp;(LEFT($A137,11)),'CS8000-P14_Overview'!$B$56:$X$820,L$2,FALSE)</f>
        <v>79.612200000000001</v>
      </c>
      <c r="O137" s="62">
        <f>VLOOKUP(LEFT(O$3,2)&amp;(LEFT($A137,11)),'CS8000-P14_Overview'!$B$56:$X$820,$O$2,FALSE)</f>
        <v>45.672600000000003</v>
      </c>
      <c r="P137" s="62">
        <f>Q137*(1-'CS8000-P14_Overview'!$B$3)</f>
        <v>73.761248999999992</v>
      </c>
      <c r="Q137" s="62">
        <f>VLOOKUP(LEFT($Q$3,2)&amp;(LEFT($A137,11)),'CS8000-P14_Overview'!$B$56:$X$820,O$2,FALSE)</f>
        <v>86.777940000000001</v>
      </c>
      <c r="R137" s="63">
        <f>VLOOKUP(LEFT(R$3,2)&amp;(LEFT($A137,11)),'CS8000-P14_Overview'!$B$56:$X$820,$R$2,FALSE)</f>
        <v>45.672600000000003</v>
      </c>
      <c r="S137" s="63">
        <f>T137*(1-'CS8000-P14_Overview'!$B$3)</f>
        <v>73.761248999999992</v>
      </c>
      <c r="T137" s="63">
        <f>VLOOKUP(LEFT($T$3,2)&amp;(LEFT($A137,11)),'CS8000-P14_Overview'!$B$56:$X$820,R$2,FALSE)</f>
        <v>86.777940000000001</v>
      </c>
      <c r="U137" s="59">
        <f>VLOOKUP(LEFT(U$3,2)&amp;(LEFT($A137,11)),'CS8000-P14_Overview'!$B$56:$X$820,$U$2,FALSE)</f>
        <v>52.1691</v>
      </c>
      <c r="V137" s="59">
        <f>W137*(1-'CS8000-P14_Overview'!$B$3)</f>
        <v>88.687470000000005</v>
      </c>
      <c r="W137" s="44">
        <f>VLOOKUP(LEFT($W$3,2)&amp;(LEFT($A137,11)),'CS8000-P14_Overview'!$B$56:$X$820,U$2,FALSE)</f>
        <v>104.3382</v>
      </c>
      <c r="X137" s="33" t="s">
        <v>857</v>
      </c>
      <c r="Y137" s="57">
        <f>VLOOKUP(LEFT(Y$3,2)&amp;(LEFT($A137,11)),'CS8000-P14_Overview'!$B$56:$X$820,$Y$2,FALSE)</f>
        <v>43.073599999999999</v>
      </c>
      <c r="Z137" s="58">
        <f>AA137*(1-'CS8000-P14_Overview'!$B$3)</f>
        <v>62.241351999999999</v>
      </c>
      <c r="AA137" s="58">
        <f>VLOOKUP(LEFT($AA$3,2)&amp;(LEFT($A137,11)),'CS8000-P14_Overview'!$B$56:$X$820,Y$2,FALSE)</f>
        <v>73.225120000000004</v>
      </c>
      <c r="AB137" s="59">
        <f>VLOOKUP(LEFT(AB$3,2)&amp;(LEFT($A137,11)),'CS8000-P14_Overview'!$B$56:$X$820,$AB$2,FALSE)</f>
        <v>43.073599999999999</v>
      </c>
      <c r="AC137" s="59">
        <f>AD137*(1-'CS8000-P14_Overview'!$B$3)</f>
        <v>62.241351999999999</v>
      </c>
      <c r="AD137" s="59">
        <f>VLOOKUP(LEFT($AD$3,2)&amp;(LEFT($A137,11)),'CS8000-P14_Overview'!$B$56:$X$820,AB$2,FALSE)</f>
        <v>73.225120000000004</v>
      </c>
      <c r="AE137" s="60">
        <f>VLOOKUP(LEFT(AE$3,2)&amp;(LEFT($A137,11)),'CS8000-P14_Overview'!$B$56:$X$820,$AE$2,FALSE)</f>
        <v>58.295299999999997</v>
      </c>
      <c r="AF137" s="60">
        <f>AG137*(1-'CS8000-P14_Overview'!$B$3)</f>
        <v>89.191808999999992</v>
      </c>
      <c r="AG137" s="60">
        <f>VLOOKUP(LEFT($AG$3,2)&amp;(LEFT($A137,11)),'CS8000-P14_Overview'!$B$56:$X$820,AE$2,FALSE)</f>
        <v>104.93154</v>
      </c>
      <c r="AH137" s="61">
        <f>VLOOKUP(LEFT(AH$3,2)&amp;(LEFT($A137,11)),'CS8000-P14_Overview'!$B$56:$X$820,$AH$2,FALSE)</f>
        <v>64.267300000000006</v>
      </c>
      <c r="AI137" s="61">
        <f>AJ137*(1-'CS8000-P14_Overview'!$B$3)</f>
        <v>98.328969000000015</v>
      </c>
      <c r="AJ137" s="61">
        <f>VLOOKUP(LEFT($AJ$3,2)&amp;(LEFT($A137,11)),'CS8000-P14_Overview'!$B$56:$X$820,AH$2,FALSE)</f>
        <v>115.68114000000001</v>
      </c>
      <c r="AK137" s="62">
        <f>VLOOKUP(LEFT(AK$3,2)&amp;(LEFT($A137,11)),'CS8000-P14_Overview'!$B$56:$X$820,$AK$2,FALSE)</f>
        <v>65.710899999999995</v>
      </c>
      <c r="AL137" s="62">
        <f>AM137*(1-'CS8000-P14_Overview'!$B$3)</f>
        <v>106.12310349999998</v>
      </c>
      <c r="AM137" s="62">
        <f>VLOOKUP(LEFT($AM$3,2)&amp;(LEFT($A137,11)),'CS8000-P14_Overview'!$B$56:$X$820,AK$2,FALSE)</f>
        <v>124.85070999999999</v>
      </c>
      <c r="AN137" s="63">
        <f>VLOOKUP(LEFT(AN$3,2)&amp;(LEFT($A137,11)),'CS8000-P14_Overview'!$B$56:$X$820,$AN$2,FALSE)</f>
        <v>65.710899999999995</v>
      </c>
      <c r="AO137" s="63">
        <f>AP137*(1-'CS8000-P14_Overview'!$B$3)</f>
        <v>106.12310349999998</v>
      </c>
      <c r="AP137" s="63">
        <f>VLOOKUP(LEFT($AP$3,2)&amp;(LEFT($A137,11)),'CS8000-P14_Overview'!$B$56:$X$820,AN$2,FALSE)</f>
        <v>124.85070999999999</v>
      </c>
      <c r="AQ137" s="59">
        <f>VLOOKUP(LEFT(AQ$3,2)&amp;(LEFT($A137,11)),'CS8000-P14_Overview'!$B$56:$X$820,$AQ$2,FALSE)</f>
        <v>72.207400000000007</v>
      </c>
      <c r="AR137" s="59">
        <f>AS137*(1-'CS8000-P14_Overview'!$B$3)</f>
        <v>122.75258000000001</v>
      </c>
      <c r="AS137" s="44">
        <f>VLOOKUP(LEFT($AS$3,2)&amp;(LEFT($A137,11)),'CS8000-P14_Overview'!$B$56:$X$820,AQ$2,FALSE)</f>
        <v>144.41480000000001</v>
      </c>
      <c r="AU137" s="203">
        <f t="shared" si="130"/>
        <v>1069.7328</v>
      </c>
      <c r="AV137" s="211">
        <f t="shared" si="131"/>
        <v>1545.7638959999999</v>
      </c>
      <c r="AW137" s="211">
        <f t="shared" si="132"/>
        <v>1818.54576</v>
      </c>
      <c r="AX137" s="212">
        <f t="shared" si="132"/>
        <v>1069.7328</v>
      </c>
      <c r="AY137" s="212">
        <f t="shared" si="132"/>
        <v>1545.7638959999999</v>
      </c>
      <c r="AZ137" s="212">
        <f t="shared" si="132"/>
        <v>1818.54576</v>
      </c>
      <c r="BA137" s="213">
        <f t="shared" si="133"/>
        <v>1617.7115999999999</v>
      </c>
      <c r="BB137" s="213">
        <f t="shared" si="134"/>
        <v>2475.0987479999999</v>
      </c>
      <c r="BC137" s="213">
        <f t="shared" si="135"/>
        <v>2911.8808800000002</v>
      </c>
      <c r="BD137" s="214">
        <f t="shared" si="136"/>
        <v>1832.7036000000003</v>
      </c>
      <c r="BE137" s="214">
        <f t="shared" si="137"/>
        <v>2804.0365080000001</v>
      </c>
      <c r="BF137" s="214">
        <f t="shared" si="138"/>
        <v>3298.8664800000001</v>
      </c>
      <c r="BG137" s="215">
        <f t="shared" si="139"/>
        <v>1884.6732000000002</v>
      </c>
      <c r="BH137" s="215">
        <f t="shared" si="140"/>
        <v>3043.7472179999995</v>
      </c>
      <c r="BI137" s="215">
        <f t="shared" si="141"/>
        <v>3580.8790799999997</v>
      </c>
      <c r="BJ137" s="216">
        <f t="shared" si="142"/>
        <v>1884.6732000000002</v>
      </c>
      <c r="BK137" s="216">
        <f t="shared" si="143"/>
        <v>3043.7472179999995</v>
      </c>
      <c r="BL137" s="216">
        <f t="shared" si="144"/>
        <v>3580.8790799999997</v>
      </c>
      <c r="BM137" s="212">
        <f t="shared" si="145"/>
        <v>2118.5472</v>
      </c>
      <c r="BN137" s="212">
        <f t="shared" si="146"/>
        <v>3601.53024</v>
      </c>
      <c r="BO137" s="202">
        <f t="shared" si="147"/>
        <v>4237.0944</v>
      </c>
      <c r="BQ137" s="274">
        <f>VLOOKUP("HDD"&amp;$A137,'CS8000-P14_Overview'!$B:$X,3,FALSE)</f>
        <v>397.44</v>
      </c>
      <c r="BR137" s="275">
        <f>VLOOKUP("HDD"&amp;$A137,'CS8000-P14_Overview'!$B:$X,4,FALSE)</f>
        <v>476.928</v>
      </c>
      <c r="BS137" s="276">
        <f>VLOOKUP("HDD"&amp;$A137,'CS8000-P14_Overview'!$B:$X,6,FALSE)</f>
        <v>556.41600000000005</v>
      </c>
      <c r="BT137" s="282" t="str">
        <f>IF(ISNA(VLOOKUP($A137,Old_List_Price!$A$4:$BO$289,BT$2,FALSE)),"",VLOOKUP($A137,Old_List_Price!$A$4:$BO$289,BT$2,FALSE))</f>
        <v/>
      </c>
      <c r="BU137" s="282" t="str">
        <f>IF(ISNA(VLOOKUP($A137,Old_List_Price!$A$4:$BO$289,BU$2,FALSE)),"",VLOOKUP($A137,Old_List_Price!$A$4:$BO$289,BU$2,FALSE))</f>
        <v/>
      </c>
      <c r="BV137" s="282" t="str">
        <f>IF(ISNA(VLOOKUP($A137,Old_List_Price!$A$4:$BO$289,BV$2,FALSE)),"",VLOOKUP($A137,Old_List_Price!$A$4:$BO$289,BV$2,FALSE))</f>
        <v/>
      </c>
      <c r="BW137" s="283" t="str">
        <f t="shared" si="148"/>
        <v/>
      </c>
      <c r="BX137" s="283" t="str">
        <f t="shared" si="149"/>
        <v/>
      </c>
      <c r="BY137" s="285" t="str">
        <f>IF(ISNA(VLOOKUP($A137,Old_List_Price!$A$4:$BO$289,BY$2,FALSE)),"",VLOOKUP($A137,Old_List_Price!$A$4:$BO$289,BY$2,FALSE))</f>
        <v/>
      </c>
      <c r="BZ137" s="285" t="str">
        <f>IF(ISNA(VLOOKUP($A137,Old_List_Price!$A$4:$BO$289,BZ$2,FALSE)),"",VLOOKUP($A137,Old_List_Price!$A$4:$BO$289,BZ$2,FALSE))</f>
        <v/>
      </c>
      <c r="CA137" s="285" t="str">
        <f>IF(ISNA(VLOOKUP($A137,Old_List_Price!$A$4:$BO$289,CA$2,FALSE)),"",VLOOKUP($A137,Old_List_Price!$A$4:$BO$289,CA$2,FALSE))</f>
        <v/>
      </c>
      <c r="CB137" s="287" t="str">
        <f t="shared" si="128"/>
        <v/>
      </c>
      <c r="CC137" s="287" t="str">
        <f t="shared" si="129"/>
        <v/>
      </c>
      <c r="CD137" s="288" t="str">
        <f>IF(ISNA(VLOOKUP($A137,Old_List_Price!$A$4:$BO$289,CD$2,FALSE)),"",VLOOKUP($A137,Old_List_Price!$A$4:$BO$289,CD$2,FALSE))</f>
        <v/>
      </c>
      <c r="CE137" s="288" t="str">
        <f>IF(ISNA(VLOOKUP($A137,Old_List_Price!$A$4:$BO$289,CE$2,FALSE)),"",VLOOKUP($A137,Old_List_Price!$A$4:$BO$289,CE$2,FALSE))</f>
        <v/>
      </c>
      <c r="CF137" s="288" t="str">
        <f>IF(ISNA(VLOOKUP($A137,Old_List_Price!$A$4:$BO$289,CF$2,FALSE)),"",VLOOKUP($A137,Old_List_Price!$A$4:$BO$289,CF$2,FALSE))</f>
        <v/>
      </c>
      <c r="CG137" s="289" t="str">
        <f t="shared" si="150"/>
        <v/>
      </c>
      <c r="CH137" s="289" t="str">
        <f t="shared" si="151"/>
        <v/>
      </c>
      <c r="CI137" s="291" t="str">
        <f>IF(ISNA(VLOOKUP($A137,Old_List_Price!$A$4:$BO$289,CI$2,FALSE)),"",VLOOKUP($A137,Old_List_Price!$A$4:$BO$289,CI$2,FALSE))</f>
        <v/>
      </c>
      <c r="CJ137" s="291" t="str">
        <f>IF(ISNA(VLOOKUP($A137,Old_List_Price!$A$4:$BO$289,CJ$2,FALSE)),"",VLOOKUP($A137,Old_List_Price!$A$4:$BO$289,CJ$2,FALSE))</f>
        <v/>
      </c>
      <c r="CK137" s="291" t="str">
        <f>IF(ISNA(VLOOKUP($A137,Old_List_Price!$A$4:$BO$289,CK$2,FALSE)),"",VLOOKUP($A137,Old_List_Price!$A$4:$BO$289,CK$2,FALSE))</f>
        <v/>
      </c>
      <c r="CL137" s="292" t="str">
        <f t="shared" si="120"/>
        <v/>
      </c>
      <c r="CM137" s="292" t="str">
        <f t="shared" si="121"/>
        <v/>
      </c>
      <c r="CN137" s="294" t="str">
        <f>IF(ISNA(VLOOKUP($A137,Old_List_Price!$A$4:$BO$289,CN$2,FALSE)),"",VLOOKUP($A137,Old_List_Price!$A$4:$BO$289,CN$2,FALSE))</f>
        <v/>
      </c>
      <c r="CO137" s="294" t="str">
        <f>IF(ISNA(VLOOKUP($A137,Old_List_Price!$A$4:$BO$289,CO$2,FALSE)),"",VLOOKUP($A137,Old_List_Price!$A$4:$BO$289,CO$2,FALSE))</f>
        <v/>
      </c>
      <c r="CP137" s="294" t="str">
        <f>IF(ISNA(VLOOKUP($A137,Old_List_Price!$A$4:$BO$289,CP$2,FALSE)),"",VLOOKUP($A137,Old_List_Price!$A$4:$BO$289,CP$2,FALSE))</f>
        <v/>
      </c>
      <c r="CQ137" s="295" t="str">
        <f t="shared" si="122"/>
        <v/>
      </c>
      <c r="CR137" s="295" t="str">
        <f t="shared" si="123"/>
        <v/>
      </c>
      <c r="CS137" s="297" t="str">
        <f>IF(ISNA(VLOOKUP($A137,Old_List_Price!$A$4:$BO$289,CS$2,FALSE)),"",VLOOKUP($A137,Old_List_Price!$A$4:$BO$289,CS$2,FALSE))</f>
        <v/>
      </c>
      <c r="CT137" s="297" t="str">
        <f>IF(ISNA(VLOOKUP($A137,Old_List_Price!$A$4:$BO$289,CT$2,FALSE)),"",VLOOKUP($A137,Old_List_Price!$A$4:$BO$289,CT$2,FALSE))</f>
        <v/>
      </c>
      <c r="CU137" s="297" t="str">
        <f>IF(ISNA(VLOOKUP($A137,Old_List_Price!$A$4:$BO$289,CU$2,FALSE)),"",VLOOKUP($A137,Old_List_Price!$A$4:$BO$289,CU$2,FALSE))</f>
        <v/>
      </c>
      <c r="CV137" s="298" t="str">
        <f t="shared" si="124"/>
        <v/>
      </c>
      <c r="CW137" s="298" t="str">
        <f t="shared" si="125"/>
        <v/>
      </c>
      <c r="CX137" s="285" t="str">
        <f>IF(ISNA(VLOOKUP($A137,Old_List_Price!$A$4:$BO$289,CX$2,FALSE)),"",VLOOKUP($A137,Old_List_Price!$A$4:$BO$289,CX$2,FALSE))</f>
        <v/>
      </c>
      <c r="CY137" s="285" t="str">
        <f>IF(ISNA(VLOOKUP($A137,Old_List_Price!$A$4:$BO$289,CY$2,FALSE)),"",VLOOKUP($A137,Old_List_Price!$A$4:$BO$289,CY$2,FALSE))</f>
        <v/>
      </c>
      <c r="CZ137" s="285" t="str">
        <f>IF(ISNA(VLOOKUP($A137,Old_List_Price!$A$4:$BO$289,CZ$2,FALSE)),"",VLOOKUP($A137,Old_List_Price!$A$4:$BO$289,CZ$2,FALSE))</f>
        <v/>
      </c>
      <c r="DA137" s="287" t="str">
        <f t="shared" si="126"/>
        <v/>
      </c>
      <c r="DB137" s="333" t="str">
        <f t="shared" si="127"/>
        <v/>
      </c>
    </row>
    <row r="138" spans="1:106">
      <c r="A138" s="37" t="s">
        <v>444</v>
      </c>
      <c r="B138" s="37" t="s">
        <v>445</v>
      </c>
      <c r="C138" s="57">
        <f>VLOOKUP(LEFT(C$3,2)&amp;(LEFT($A138,11)),'CS8000-P14_Overview'!$B$56:$X$820,$C$2,FALSE)</f>
        <v>23.035399999999999</v>
      </c>
      <c r="D138" s="58">
        <f>E138*(1-'CS8000-P14_Overview'!$B$3)</f>
        <v>33.286152999999999</v>
      </c>
      <c r="E138" s="58">
        <f>VLOOKUP(LEFT($E$3,2)&amp;(LEFT($A138,11)),'CS8000-P14_Overview'!$B$56:$X$820,C$2,FALSE)</f>
        <v>39.160179999999997</v>
      </c>
      <c r="F138" s="59">
        <f>VLOOKUP(LEFT(F$3,2)&amp;(LEFT($A138,11)),'CS8000-P14_Overview'!$B$56:$X$820,$F$2,FALSE)</f>
        <v>23.035399999999999</v>
      </c>
      <c r="G138" s="59">
        <f>H138*(1-'CS8000-P14_Overview'!$B$3)</f>
        <v>33.286152999999999</v>
      </c>
      <c r="H138" s="59">
        <f>VLOOKUP(LEFT($H$3,2)&amp;(LEFT($A138,11)),'CS8000-P14_Overview'!$B$56:$X$820,F$2,FALSE)</f>
        <v>39.160179999999997</v>
      </c>
      <c r="I138" s="60">
        <f>VLOOKUP(LEFT(I$3,2)&amp;(LEFT($A138,11)),'CS8000-P14_Overview'!$B$56:$X$820,$I$2,FALSE)</f>
        <v>38.256999999999998</v>
      </c>
      <c r="J138" s="60">
        <f>K138*(1-'CS8000-P14_Overview'!$B$3)</f>
        <v>58.533209999999997</v>
      </c>
      <c r="K138" s="60">
        <f>VLOOKUP(LEFT($K$3,2)&amp;(LEFT($A138,11)),'CS8000-P14_Overview'!$B$56:$X$820,I$2,FALSE)</f>
        <v>68.8626</v>
      </c>
      <c r="L138" s="61">
        <f>VLOOKUP(LEFT(L$3,2)&amp;(LEFT($A138,11)),'CS8000-P14_Overview'!$B$56:$X$820,$L$2,FALSE)</f>
        <v>44.228999999999999</v>
      </c>
      <c r="M138" s="61">
        <f>N138*(1-'CS8000-P14_Overview'!$B$3)</f>
        <v>67.670370000000005</v>
      </c>
      <c r="N138" s="61">
        <f>VLOOKUP(LEFT($N$3,2)&amp;(LEFT($A138,11)),'CS8000-P14_Overview'!$B$56:$X$820,L$2,FALSE)</f>
        <v>79.612200000000001</v>
      </c>
      <c r="O138" s="62">
        <f>VLOOKUP(LEFT(O$3,2)&amp;(LEFT($A138,11)),'CS8000-P14_Overview'!$B$56:$X$820,$O$2,FALSE)</f>
        <v>45.672600000000003</v>
      </c>
      <c r="P138" s="62">
        <f>Q138*(1-'CS8000-P14_Overview'!$B$3)</f>
        <v>73.761248999999992</v>
      </c>
      <c r="Q138" s="62">
        <f>VLOOKUP(LEFT($Q$3,2)&amp;(LEFT($A138,11)),'CS8000-P14_Overview'!$B$56:$X$820,O$2,FALSE)</f>
        <v>86.777940000000001</v>
      </c>
      <c r="R138" s="63">
        <f>VLOOKUP(LEFT(R$3,2)&amp;(LEFT($A138,11)),'CS8000-P14_Overview'!$B$56:$X$820,$R$2,FALSE)</f>
        <v>45.672600000000003</v>
      </c>
      <c r="S138" s="63">
        <f>T138*(1-'CS8000-P14_Overview'!$B$3)</f>
        <v>73.761248999999992</v>
      </c>
      <c r="T138" s="63">
        <f>VLOOKUP(LEFT($T$3,2)&amp;(LEFT($A138,11)),'CS8000-P14_Overview'!$B$56:$X$820,R$2,FALSE)</f>
        <v>86.777940000000001</v>
      </c>
      <c r="U138" s="59">
        <f>VLOOKUP(LEFT(U$3,2)&amp;(LEFT($A138,11)),'CS8000-P14_Overview'!$B$56:$X$820,$U$2,FALSE)</f>
        <v>52.1691</v>
      </c>
      <c r="V138" s="59">
        <f>W138*(1-'CS8000-P14_Overview'!$B$3)</f>
        <v>88.687470000000005</v>
      </c>
      <c r="W138" s="44">
        <f>VLOOKUP(LEFT($W$3,2)&amp;(LEFT($A138,11)),'CS8000-P14_Overview'!$B$56:$X$820,U$2,FALSE)</f>
        <v>104.3382</v>
      </c>
      <c r="X138" s="33" t="s">
        <v>857</v>
      </c>
      <c r="Y138" s="57">
        <f>VLOOKUP(LEFT(Y$3,2)&amp;(LEFT($A138,11)),'CS8000-P14_Overview'!$B$56:$X$820,$Y$2,FALSE)</f>
        <v>43.073599999999999</v>
      </c>
      <c r="Z138" s="58">
        <f>AA138*(1-'CS8000-P14_Overview'!$B$3)</f>
        <v>62.241351999999999</v>
      </c>
      <c r="AA138" s="58">
        <f>VLOOKUP(LEFT($AA$3,2)&amp;(LEFT($A138,11)),'CS8000-P14_Overview'!$B$56:$X$820,Y$2,FALSE)</f>
        <v>73.225120000000004</v>
      </c>
      <c r="AB138" s="59">
        <f>VLOOKUP(LEFT(AB$3,2)&amp;(LEFT($A138,11)),'CS8000-P14_Overview'!$B$56:$X$820,$AB$2,FALSE)</f>
        <v>43.073599999999999</v>
      </c>
      <c r="AC138" s="59">
        <f>AD138*(1-'CS8000-P14_Overview'!$B$3)</f>
        <v>62.241351999999999</v>
      </c>
      <c r="AD138" s="59">
        <f>VLOOKUP(LEFT($AD$3,2)&amp;(LEFT($A138,11)),'CS8000-P14_Overview'!$B$56:$X$820,AB$2,FALSE)</f>
        <v>73.225120000000004</v>
      </c>
      <c r="AE138" s="60">
        <f>VLOOKUP(LEFT(AE$3,2)&amp;(LEFT($A138,11)),'CS8000-P14_Overview'!$B$56:$X$820,$AE$2,FALSE)</f>
        <v>58.295299999999997</v>
      </c>
      <c r="AF138" s="60">
        <f>AG138*(1-'CS8000-P14_Overview'!$B$3)</f>
        <v>89.191808999999992</v>
      </c>
      <c r="AG138" s="60">
        <f>VLOOKUP(LEFT($AG$3,2)&amp;(LEFT($A138,11)),'CS8000-P14_Overview'!$B$56:$X$820,AE$2,FALSE)</f>
        <v>104.93154</v>
      </c>
      <c r="AH138" s="61">
        <f>VLOOKUP(LEFT(AH$3,2)&amp;(LEFT($A138,11)),'CS8000-P14_Overview'!$B$56:$X$820,$AH$2,FALSE)</f>
        <v>64.267300000000006</v>
      </c>
      <c r="AI138" s="61">
        <f>AJ138*(1-'CS8000-P14_Overview'!$B$3)</f>
        <v>98.328969000000015</v>
      </c>
      <c r="AJ138" s="61">
        <f>VLOOKUP(LEFT($AJ$3,2)&amp;(LEFT($A138,11)),'CS8000-P14_Overview'!$B$56:$X$820,AH$2,FALSE)</f>
        <v>115.68114000000001</v>
      </c>
      <c r="AK138" s="62">
        <f>VLOOKUP(LEFT(AK$3,2)&amp;(LEFT($A138,11)),'CS8000-P14_Overview'!$B$56:$X$820,$AK$2,FALSE)</f>
        <v>65.710899999999995</v>
      </c>
      <c r="AL138" s="62">
        <f>AM138*(1-'CS8000-P14_Overview'!$B$3)</f>
        <v>106.12310349999998</v>
      </c>
      <c r="AM138" s="62">
        <f>VLOOKUP(LEFT($AM$3,2)&amp;(LEFT($A138,11)),'CS8000-P14_Overview'!$B$56:$X$820,AK$2,FALSE)</f>
        <v>124.85070999999999</v>
      </c>
      <c r="AN138" s="63">
        <f>VLOOKUP(LEFT(AN$3,2)&amp;(LEFT($A138,11)),'CS8000-P14_Overview'!$B$56:$X$820,$AN$2,FALSE)</f>
        <v>65.710899999999995</v>
      </c>
      <c r="AO138" s="63">
        <f>AP138*(1-'CS8000-P14_Overview'!$B$3)</f>
        <v>106.12310349999998</v>
      </c>
      <c r="AP138" s="63">
        <f>VLOOKUP(LEFT($AP$3,2)&amp;(LEFT($A138,11)),'CS8000-P14_Overview'!$B$56:$X$820,AN$2,FALSE)</f>
        <v>124.85070999999999</v>
      </c>
      <c r="AQ138" s="59">
        <f>VLOOKUP(LEFT(AQ$3,2)&amp;(LEFT($A138,11)),'CS8000-P14_Overview'!$B$56:$X$820,$AQ$2,FALSE)</f>
        <v>72.207400000000007</v>
      </c>
      <c r="AR138" s="59">
        <f>AS138*(1-'CS8000-P14_Overview'!$B$3)</f>
        <v>122.75258000000001</v>
      </c>
      <c r="AS138" s="44">
        <f>VLOOKUP(LEFT($AS$3,2)&amp;(LEFT($A138,11)),'CS8000-P14_Overview'!$B$56:$X$820,AQ$2,FALSE)</f>
        <v>144.41480000000001</v>
      </c>
      <c r="AU138" s="203">
        <f t="shared" si="130"/>
        <v>1069.7328</v>
      </c>
      <c r="AV138" s="211">
        <f t="shared" si="131"/>
        <v>1545.7638959999999</v>
      </c>
      <c r="AW138" s="211">
        <f t="shared" si="132"/>
        <v>1818.54576</v>
      </c>
      <c r="AX138" s="212">
        <f t="shared" si="132"/>
        <v>1069.7328</v>
      </c>
      <c r="AY138" s="212">
        <f t="shared" si="132"/>
        <v>1545.7638959999999</v>
      </c>
      <c r="AZ138" s="212">
        <f t="shared" si="132"/>
        <v>1818.54576</v>
      </c>
      <c r="BA138" s="213">
        <f t="shared" si="133"/>
        <v>1617.7115999999999</v>
      </c>
      <c r="BB138" s="213">
        <f t="shared" si="134"/>
        <v>2475.0987479999999</v>
      </c>
      <c r="BC138" s="213">
        <f t="shared" si="135"/>
        <v>2911.8808800000002</v>
      </c>
      <c r="BD138" s="214">
        <f t="shared" si="136"/>
        <v>1832.7036000000003</v>
      </c>
      <c r="BE138" s="214">
        <f t="shared" si="137"/>
        <v>2804.0365080000001</v>
      </c>
      <c r="BF138" s="214">
        <f t="shared" si="138"/>
        <v>3298.8664800000001</v>
      </c>
      <c r="BG138" s="215">
        <f t="shared" si="139"/>
        <v>1884.6732000000002</v>
      </c>
      <c r="BH138" s="215">
        <f t="shared" si="140"/>
        <v>3043.7472179999995</v>
      </c>
      <c r="BI138" s="215">
        <f t="shared" si="141"/>
        <v>3580.8790799999997</v>
      </c>
      <c r="BJ138" s="216">
        <f t="shared" si="142"/>
        <v>1884.6732000000002</v>
      </c>
      <c r="BK138" s="216">
        <f t="shared" si="143"/>
        <v>3043.7472179999995</v>
      </c>
      <c r="BL138" s="216">
        <f t="shared" si="144"/>
        <v>3580.8790799999997</v>
      </c>
      <c r="BM138" s="212">
        <f t="shared" si="145"/>
        <v>2118.5472</v>
      </c>
      <c r="BN138" s="212">
        <f t="shared" si="146"/>
        <v>3601.53024</v>
      </c>
      <c r="BO138" s="202">
        <f t="shared" si="147"/>
        <v>4237.0944</v>
      </c>
      <c r="BQ138" s="274">
        <f>VLOOKUP("HDD"&amp;$A138,'CS8000-P14_Overview'!$B:$X,3,FALSE)</f>
        <v>397.44</v>
      </c>
      <c r="BR138" s="275">
        <f>VLOOKUP("HDD"&amp;$A138,'CS8000-P14_Overview'!$B:$X,4,FALSE)</f>
        <v>476.928</v>
      </c>
      <c r="BS138" s="276">
        <f>VLOOKUP("HDD"&amp;$A138,'CS8000-P14_Overview'!$B:$X,6,FALSE)</f>
        <v>556.41600000000005</v>
      </c>
      <c r="BT138" s="282" t="str">
        <f>IF(ISNA(VLOOKUP($A138,Old_List_Price!$A$4:$BO$289,BT$2,FALSE)),"",VLOOKUP($A138,Old_List_Price!$A$4:$BO$289,BT$2,FALSE))</f>
        <v/>
      </c>
      <c r="BU138" s="282" t="str">
        <f>IF(ISNA(VLOOKUP($A138,Old_List_Price!$A$4:$BO$289,BU$2,FALSE)),"",VLOOKUP($A138,Old_List_Price!$A$4:$BO$289,BU$2,FALSE))</f>
        <v/>
      </c>
      <c r="BV138" s="282" t="str">
        <f>IF(ISNA(VLOOKUP($A138,Old_List_Price!$A$4:$BO$289,BV$2,FALSE)),"",VLOOKUP($A138,Old_List_Price!$A$4:$BO$289,BV$2,FALSE))</f>
        <v/>
      </c>
      <c r="BW138" s="283" t="str">
        <f t="shared" si="148"/>
        <v/>
      </c>
      <c r="BX138" s="283" t="str">
        <f t="shared" si="149"/>
        <v/>
      </c>
      <c r="BY138" s="285" t="str">
        <f>IF(ISNA(VLOOKUP($A138,Old_List_Price!$A$4:$BO$289,BY$2,FALSE)),"",VLOOKUP($A138,Old_List_Price!$A$4:$BO$289,BY$2,FALSE))</f>
        <v/>
      </c>
      <c r="BZ138" s="285" t="str">
        <f>IF(ISNA(VLOOKUP($A138,Old_List_Price!$A$4:$BO$289,BZ$2,FALSE)),"",VLOOKUP($A138,Old_List_Price!$A$4:$BO$289,BZ$2,FALSE))</f>
        <v/>
      </c>
      <c r="CA138" s="285" t="str">
        <f>IF(ISNA(VLOOKUP($A138,Old_List_Price!$A$4:$BO$289,CA$2,FALSE)),"",VLOOKUP($A138,Old_List_Price!$A$4:$BO$289,CA$2,FALSE))</f>
        <v/>
      </c>
      <c r="CB138" s="287" t="str">
        <f t="shared" si="128"/>
        <v/>
      </c>
      <c r="CC138" s="287" t="str">
        <f t="shared" si="129"/>
        <v/>
      </c>
      <c r="CD138" s="288" t="str">
        <f>IF(ISNA(VLOOKUP($A138,Old_List_Price!$A$4:$BO$289,CD$2,FALSE)),"",VLOOKUP($A138,Old_List_Price!$A$4:$BO$289,CD$2,FALSE))</f>
        <v/>
      </c>
      <c r="CE138" s="288" t="str">
        <f>IF(ISNA(VLOOKUP($A138,Old_List_Price!$A$4:$BO$289,CE$2,FALSE)),"",VLOOKUP($A138,Old_List_Price!$A$4:$BO$289,CE$2,FALSE))</f>
        <v/>
      </c>
      <c r="CF138" s="288" t="str">
        <f>IF(ISNA(VLOOKUP($A138,Old_List_Price!$A$4:$BO$289,CF$2,FALSE)),"",VLOOKUP($A138,Old_List_Price!$A$4:$BO$289,CF$2,FALSE))</f>
        <v/>
      </c>
      <c r="CG138" s="289" t="str">
        <f t="shared" si="150"/>
        <v/>
      </c>
      <c r="CH138" s="289" t="str">
        <f t="shared" si="151"/>
        <v/>
      </c>
      <c r="CI138" s="291" t="str">
        <f>IF(ISNA(VLOOKUP($A138,Old_List_Price!$A$4:$BO$289,CI$2,FALSE)),"",VLOOKUP($A138,Old_List_Price!$A$4:$BO$289,CI$2,FALSE))</f>
        <v/>
      </c>
      <c r="CJ138" s="291" t="str">
        <f>IF(ISNA(VLOOKUP($A138,Old_List_Price!$A$4:$BO$289,CJ$2,FALSE)),"",VLOOKUP($A138,Old_List_Price!$A$4:$BO$289,CJ$2,FALSE))</f>
        <v/>
      </c>
      <c r="CK138" s="291" t="str">
        <f>IF(ISNA(VLOOKUP($A138,Old_List_Price!$A$4:$BO$289,CK$2,FALSE)),"",VLOOKUP($A138,Old_List_Price!$A$4:$BO$289,CK$2,FALSE))</f>
        <v/>
      </c>
      <c r="CL138" s="292" t="str">
        <f t="shared" ref="CL138:CL170" si="152">IF(CI138&lt;&gt;"",(BD138-CI138)/BD138,"")</f>
        <v/>
      </c>
      <c r="CM138" s="292" t="str">
        <f t="shared" ref="CM138:CM170" si="153">IF(CK138&lt;&gt;"",(BF138-CK138)/BF138,"")</f>
        <v/>
      </c>
      <c r="CN138" s="294" t="str">
        <f>IF(ISNA(VLOOKUP($A138,Old_List_Price!$A$4:$BO$289,CN$2,FALSE)),"",VLOOKUP($A138,Old_List_Price!$A$4:$BO$289,CN$2,FALSE))</f>
        <v/>
      </c>
      <c r="CO138" s="294" t="str">
        <f>IF(ISNA(VLOOKUP($A138,Old_List_Price!$A$4:$BO$289,CO$2,FALSE)),"",VLOOKUP($A138,Old_List_Price!$A$4:$BO$289,CO$2,FALSE))</f>
        <v/>
      </c>
      <c r="CP138" s="294" t="str">
        <f>IF(ISNA(VLOOKUP($A138,Old_List_Price!$A$4:$BO$289,CP$2,FALSE)),"",VLOOKUP($A138,Old_List_Price!$A$4:$BO$289,CP$2,FALSE))</f>
        <v/>
      </c>
      <c r="CQ138" s="295" t="str">
        <f t="shared" ref="CQ138:CQ170" si="154">IF(CN138&lt;&gt;"",(BG138-CN138)/BG138,"")</f>
        <v/>
      </c>
      <c r="CR138" s="295" t="str">
        <f t="shared" ref="CR138:CR170" si="155">IF(CP138&lt;&gt;"",(BI138-CP138)/BI138,"")</f>
        <v/>
      </c>
      <c r="CS138" s="297" t="str">
        <f>IF(ISNA(VLOOKUP($A138,Old_List_Price!$A$4:$BO$289,CS$2,FALSE)),"",VLOOKUP($A138,Old_List_Price!$A$4:$BO$289,CS$2,FALSE))</f>
        <v/>
      </c>
      <c r="CT138" s="297" t="str">
        <f>IF(ISNA(VLOOKUP($A138,Old_List_Price!$A$4:$BO$289,CT$2,FALSE)),"",VLOOKUP($A138,Old_List_Price!$A$4:$BO$289,CT$2,FALSE))</f>
        <v/>
      </c>
      <c r="CU138" s="297" t="str">
        <f>IF(ISNA(VLOOKUP($A138,Old_List_Price!$A$4:$BO$289,CU$2,FALSE)),"",VLOOKUP($A138,Old_List_Price!$A$4:$BO$289,CU$2,FALSE))</f>
        <v/>
      </c>
      <c r="CV138" s="298" t="str">
        <f t="shared" ref="CV138:CV170" si="156">IF(CS138&lt;&gt;"",(BJ138-CS138)/BJ138,"")</f>
        <v/>
      </c>
      <c r="CW138" s="298" t="str">
        <f t="shared" ref="CW138:CW170" si="157">IF(CU138&lt;&gt;"",(BL138-CU138)/BL138,"")</f>
        <v/>
      </c>
      <c r="CX138" s="285" t="str">
        <f>IF(ISNA(VLOOKUP($A138,Old_List_Price!$A$4:$BO$289,CX$2,FALSE)),"",VLOOKUP($A138,Old_List_Price!$A$4:$BO$289,CX$2,FALSE))</f>
        <v/>
      </c>
      <c r="CY138" s="285" t="str">
        <f>IF(ISNA(VLOOKUP($A138,Old_List_Price!$A$4:$BO$289,CY$2,FALSE)),"",VLOOKUP($A138,Old_List_Price!$A$4:$BO$289,CY$2,FALSE))</f>
        <v/>
      </c>
      <c r="CZ138" s="285" t="str">
        <f>IF(ISNA(VLOOKUP($A138,Old_List_Price!$A$4:$BO$289,CZ$2,FALSE)),"",VLOOKUP($A138,Old_List_Price!$A$4:$BO$289,CZ$2,FALSE))</f>
        <v/>
      </c>
      <c r="DA138" s="287" t="str">
        <f t="shared" ref="DA138:DA169" si="158">IF(CX138&lt;&gt;"",(BM138-CX138)/BM138,"")</f>
        <v/>
      </c>
      <c r="DB138" s="333" t="str">
        <f t="shared" ref="DB138:DB169" si="159">IF(CZ138&lt;&gt;"",(BO138-CZ138)/BO138,"")</f>
        <v/>
      </c>
    </row>
    <row r="139" spans="1:106">
      <c r="A139" s="37" t="s">
        <v>446</v>
      </c>
      <c r="B139" s="37" t="s">
        <v>447</v>
      </c>
      <c r="C139" s="57">
        <f>VLOOKUP(LEFT(C$3,2)&amp;(LEFT($A139,11)),'CS8000-P14_Overview'!$B$56:$X$820,$C$2,FALSE)</f>
        <v>23.035399999999999</v>
      </c>
      <c r="D139" s="58">
        <f>E139*(1-'CS8000-P14_Overview'!$B$3)</f>
        <v>33.286152999999999</v>
      </c>
      <c r="E139" s="58">
        <f>VLOOKUP(LEFT($E$3,2)&amp;(LEFT($A139,11)),'CS8000-P14_Overview'!$B$56:$X$820,C$2,FALSE)</f>
        <v>39.160179999999997</v>
      </c>
      <c r="F139" s="59">
        <f>VLOOKUP(LEFT(F$3,2)&amp;(LEFT($A139,11)),'CS8000-P14_Overview'!$B$56:$X$820,$F$2,FALSE)</f>
        <v>23.035399999999999</v>
      </c>
      <c r="G139" s="59">
        <f>H139*(1-'CS8000-P14_Overview'!$B$3)</f>
        <v>33.286152999999999</v>
      </c>
      <c r="H139" s="59">
        <f>VLOOKUP(LEFT($H$3,2)&amp;(LEFT($A139,11)),'CS8000-P14_Overview'!$B$56:$X$820,F$2,FALSE)</f>
        <v>39.160179999999997</v>
      </c>
      <c r="I139" s="60">
        <f>VLOOKUP(LEFT(I$3,2)&amp;(LEFT($A139,11)),'CS8000-P14_Overview'!$B$56:$X$820,$I$2,FALSE)</f>
        <v>38.256999999999998</v>
      </c>
      <c r="J139" s="60">
        <f>K139*(1-'CS8000-P14_Overview'!$B$3)</f>
        <v>58.533209999999997</v>
      </c>
      <c r="K139" s="60">
        <f>VLOOKUP(LEFT($K$3,2)&amp;(LEFT($A139,11)),'CS8000-P14_Overview'!$B$56:$X$820,I$2,FALSE)</f>
        <v>68.8626</v>
      </c>
      <c r="L139" s="61">
        <f>VLOOKUP(LEFT(L$3,2)&amp;(LEFT($A139,11)),'CS8000-P14_Overview'!$B$56:$X$820,$L$2,FALSE)</f>
        <v>44.228999999999999</v>
      </c>
      <c r="M139" s="61">
        <f>N139*(1-'CS8000-P14_Overview'!$B$3)</f>
        <v>67.670370000000005</v>
      </c>
      <c r="N139" s="61">
        <f>VLOOKUP(LEFT($N$3,2)&amp;(LEFT($A139,11)),'CS8000-P14_Overview'!$B$56:$X$820,L$2,FALSE)</f>
        <v>79.612200000000001</v>
      </c>
      <c r="O139" s="62">
        <f>VLOOKUP(LEFT(O$3,2)&amp;(LEFT($A139,11)),'CS8000-P14_Overview'!$B$56:$X$820,$O$2,FALSE)</f>
        <v>45.672600000000003</v>
      </c>
      <c r="P139" s="62">
        <f>Q139*(1-'CS8000-P14_Overview'!$B$3)</f>
        <v>73.761248999999992</v>
      </c>
      <c r="Q139" s="62">
        <f>VLOOKUP(LEFT($Q$3,2)&amp;(LEFT($A139,11)),'CS8000-P14_Overview'!$B$56:$X$820,O$2,FALSE)</f>
        <v>86.777940000000001</v>
      </c>
      <c r="R139" s="63">
        <f>VLOOKUP(LEFT(R$3,2)&amp;(LEFT($A139,11)),'CS8000-P14_Overview'!$B$56:$X$820,$R$2,FALSE)</f>
        <v>45.672600000000003</v>
      </c>
      <c r="S139" s="63">
        <f>T139*(1-'CS8000-P14_Overview'!$B$3)</f>
        <v>73.761248999999992</v>
      </c>
      <c r="T139" s="63">
        <f>VLOOKUP(LEFT($T$3,2)&amp;(LEFT($A139,11)),'CS8000-P14_Overview'!$B$56:$X$820,R$2,FALSE)</f>
        <v>86.777940000000001</v>
      </c>
      <c r="U139" s="59">
        <f>VLOOKUP(LEFT(U$3,2)&amp;(LEFT($A139,11)),'CS8000-P14_Overview'!$B$56:$X$820,$U$2,FALSE)</f>
        <v>52.1691</v>
      </c>
      <c r="V139" s="59">
        <f>W139*(1-'CS8000-P14_Overview'!$B$3)</f>
        <v>88.687470000000005</v>
      </c>
      <c r="W139" s="44">
        <f>VLOOKUP(LEFT($W$3,2)&amp;(LEFT($A139,11)),'CS8000-P14_Overview'!$B$56:$X$820,U$2,FALSE)</f>
        <v>104.3382</v>
      </c>
      <c r="X139" s="33" t="s">
        <v>857</v>
      </c>
      <c r="Y139" s="57">
        <f>VLOOKUP(LEFT(Y$3,2)&amp;(LEFT($A139,11)),'CS8000-P14_Overview'!$B$56:$X$820,$Y$2,FALSE)</f>
        <v>43.073599999999999</v>
      </c>
      <c r="Z139" s="58">
        <f>AA139*(1-'CS8000-P14_Overview'!$B$3)</f>
        <v>62.241351999999999</v>
      </c>
      <c r="AA139" s="58">
        <f>VLOOKUP(LEFT($AA$3,2)&amp;(LEFT($A139,11)),'CS8000-P14_Overview'!$B$56:$X$820,Y$2,FALSE)</f>
        <v>73.225120000000004</v>
      </c>
      <c r="AB139" s="59">
        <f>VLOOKUP(LEFT(AB$3,2)&amp;(LEFT($A139,11)),'CS8000-P14_Overview'!$B$56:$X$820,$AB$2,FALSE)</f>
        <v>43.073599999999999</v>
      </c>
      <c r="AC139" s="59">
        <f>AD139*(1-'CS8000-P14_Overview'!$B$3)</f>
        <v>62.241351999999999</v>
      </c>
      <c r="AD139" s="59">
        <f>VLOOKUP(LEFT($AD$3,2)&amp;(LEFT($A139,11)),'CS8000-P14_Overview'!$B$56:$X$820,AB$2,FALSE)</f>
        <v>73.225120000000004</v>
      </c>
      <c r="AE139" s="60">
        <f>VLOOKUP(LEFT(AE$3,2)&amp;(LEFT($A139,11)),'CS8000-P14_Overview'!$B$56:$X$820,$AE$2,FALSE)</f>
        <v>58.295299999999997</v>
      </c>
      <c r="AF139" s="60">
        <f>AG139*(1-'CS8000-P14_Overview'!$B$3)</f>
        <v>89.191808999999992</v>
      </c>
      <c r="AG139" s="60">
        <f>VLOOKUP(LEFT($AG$3,2)&amp;(LEFT($A139,11)),'CS8000-P14_Overview'!$B$56:$X$820,AE$2,FALSE)</f>
        <v>104.93154</v>
      </c>
      <c r="AH139" s="61">
        <f>VLOOKUP(LEFT(AH$3,2)&amp;(LEFT($A139,11)),'CS8000-P14_Overview'!$B$56:$X$820,$AH$2,FALSE)</f>
        <v>64.267300000000006</v>
      </c>
      <c r="AI139" s="61">
        <f>AJ139*(1-'CS8000-P14_Overview'!$B$3)</f>
        <v>98.328969000000015</v>
      </c>
      <c r="AJ139" s="61">
        <f>VLOOKUP(LEFT($AJ$3,2)&amp;(LEFT($A139,11)),'CS8000-P14_Overview'!$B$56:$X$820,AH$2,FALSE)</f>
        <v>115.68114000000001</v>
      </c>
      <c r="AK139" s="62">
        <f>VLOOKUP(LEFT(AK$3,2)&amp;(LEFT($A139,11)),'CS8000-P14_Overview'!$B$56:$X$820,$AK$2,FALSE)</f>
        <v>65.710899999999995</v>
      </c>
      <c r="AL139" s="62">
        <f>AM139*(1-'CS8000-P14_Overview'!$B$3)</f>
        <v>106.12310349999998</v>
      </c>
      <c r="AM139" s="62">
        <f>VLOOKUP(LEFT($AM$3,2)&amp;(LEFT($A139,11)),'CS8000-P14_Overview'!$B$56:$X$820,AK$2,FALSE)</f>
        <v>124.85070999999999</v>
      </c>
      <c r="AN139" s="63">
        <f>VLOOKUP(LEFT(AN$3,2)&amp;(LEFT($A139,11)),'CS8000-P14_Overview'!$B$56:$X$820,$AN$2,FALSE)</f>
        <v>65.710899999999995</v>
      </c>
      <c r="AO139" s="63">
        <f>AP139*(1-'CS8000-P14_Overview'!$B$3)</f>
        <v>106.12310349999998</v>
      </c>
      <c r="AP139" s="63">
        <f>VLOOKUP(LEFT($AP$3,2)&amp;(LEFT($A139,11)),'CS8000-P14_Overview'!$B$56:$X$820,AN$2,FALSE)</f>
        <v>124.85070999999999</v>
      </c>
      <c r="AQ139" s="59">
        <f>VLOOKUP(LEFT(AQ$3,2)&amp;(LEFT($A139,11)),'CS8000-P14_Overview'!$B$56:$X$820,$AQ$2,FALSE)</f>
        <v>72.207400000000007</v>
      </c>
      <c r="AR139" s="59">
        <f>AS139*(1-'CS8000-P14_Overview'!$B$3)</f>
        <v>122.75258000000001</v>
      </c>
      <c r="AS139" s="44">
        <f>VLOOKUP(LEFT($AS$3,2)&amp;(LEFT($A139,11)),'CS8000-P14_Overview'!$B$56:$X$820,AQ$2,FALSE)</f>
        <v>144.41480000000001</v>
      </c>
      <c r="AU139" s="203">
        <f t="shared" si="130"/>
        <v>1069.7328</v>
      </c>
      <c r="AV139" s="211">
        <f t="shared" si="131"/>
        <v>1545.7638959999999</v>
      </c>
      <c r="AW139" s="211">
        <f t="shared" si="132"/>
        <v>1818.54576</v>
      </c>
      <c r="AX139" s="212">
        <f t="shared" si="132"/>
        <v>1069.7328</v>
      </c>
      <c r="AY139" s="212">
        <f t="shared" si="132"/>
        <v>1545.7638959999999</v>
      </c>
      <c r="AZ139" s="212">
        <f t="shared" si="132"/>
        <v>1818.54576</v>
      </c>
      <c r="BA139" s="213">
        <f t="shared" si="133"/>
        <v>1617.7115999999999</v>
      </c>
      <c r="BB139" s="213">
        <f t="shared" si="134"/>
        <v>2475.0987479999999</v>
      </c>
      <c r="BC139" s="213">
        <f t="shared" si="135"/>
        <v>2911.8808800000002</v>
      </c>
      <c r="BD139" s="214">
        <f t="shared" si="136"/>
        <v>1832.7036000000003</v>
      </c>
      <c r="BE139" s="214">
        <f t="shared" si="137"/>
        <v>2804.0365080000001</v>
      </c>
      <c r="BF139" s="214">
        <f t="shared" si="138"/>
        <v>3298.8664800000001</v>
      </c>
      <c r="BG139" s="215">
        <f t="shared" si="139"/>
        <v>1884.6732000000002</v>
      </c>
      <c r="BH139" s="215">
        <f t="shared" si="140"/>
        <v>3043.7472179999995</v>
      </c>
      <c r="BI139" s="215">
        <f t="shared" si="141"/>
        <v>3580.8790799999997</v>
      </c>
      <c r="BJ139" s="216">
        <f t="shared" si="142"/>
        <v>1884.6732000000002</v>
      </c>
      <c r="BK139" s="216">
        <f t="shared" si="143"/>
        <v>3043.7472179999995</v>
      </c>
      <c r="BL139" s="216">
        <f t="shared" si="144"/>
        <v>3580.8790799999997</v>
      </c>
      <c r="BM139" s="212">
        <f t="shared" si="145"/>
        <v>2118.5472</v>
      </c>
      <c r="BN139" s="212">
        <f t="shared" si="146"/>
        <v>3601.53024</v>
      </c>
      <c r="BO139" s="202">
        <f t="shared" si="147"/>
        <v>4237.0944</v>
      </c>
      <c r="BQ139" s="274">
        <f>VLOOKUP("HDD"&amp;$A139,'CS8000-P14_Overview'!$B:$X,3,FALSE)</f>
        <v>397.44</v>
      </c>
      <c r="BR139" s="275">
        <f>VLOOKUP("HDD"&amp;$A139,'CS8000-P14_Overview'!$B:$X,4,FALSE)</f>
        <v>476.928</v>
      </c>
      <c r="BS139" s="276">
        <f>VLOOKUP("HDD"&amp;$A139,'CS8000-P14_Overview'!$B:$X,6,FALSE)</f>
        <v>556.41600000000005</v>
      </c>
      <c r="BT139" s="282" t="str">
        <f>IF(ISNA(VLOOKUP($A139,Old_List_Price!$A$4:$BO$289,BT$2,FALSE)),"",VLOOKUP($A139,Old_List_Price!$A$4:$BO$289,BT$2,FALSE))</f>
        <v/>
      </c>
      <c r="BU139" s="282" t="str">
        <f>IF(ISNA(VLOOKUP($A139,Old_List_Price!$A$4:$BO$289,BU$2,FALSE)),"",VLOOKUP($A139,Old_List_Price!$A$4:$BO$289,BU$2,FALSE))</f>
        <v/>
      </c>
      <c r="BV139" s="282" t="str">
        <f>IF(ISNA(VLOOKUP($A139,Old_List_Price!$A$4:$BO$289,BV$2,FALSE)),"",VLOOKUP($A139,Old_List_Price!$A$4:$BO$289,BV$2,FALSE))</f>
        <v/>
      </c>
      <c r="BW139" s="283" t="str">
        <f t="shared" si="148"/>
        <v/>
      </c>
      <c r="BX139" s="283" t="str">
        <f t="shared" si="149"/>
        <v/>
      </c>
      <c r="BY139" s="285" t="str">
        <f>IF(ISNA(VLOOKUP($A139,Old_List_Price!$A$4:$BO$289,BY$2,FALSE)),"",VLOOKUP($A139,Old_List_Price!$A$4:$BO$289,BY$2,FALSE))</f>
        <v/>
      </c>
      <c r="BZ139" s="285" t="str">
        <f>IF(ISNA(VLOOKUP($A139,Old_List_Price!$A$4:$BO$289,BZ$2,FALSE)),"",VLOOKUP($A139,Old_List_Price!$A$4:$BO$289,BZ$2,FALSE))</f>
        <v/>
      </c>
      <c r="CA139" s="285" t="str">
        <f>IF(ISNA(VLOOKUP($A139,Old_List_Price!$A$4:$BO$289,CA$2,FALSE)),"",VLOOKUP($A139,Old_List_Price!$A$4:$BO$289,CA$2,FALSE))</f>
        <v/>
      </c>
      <c r="CB139" s="287" t="str">
        <f t="shared" ref="CB139:CB170" si="160">IF(BY139&lt;&gt;"",(AX139-BY139)/AX139,"")</f>
        <v/>
      </c>
      <c r="CC139" s="287" t="str">
        <f t="shared" ref="CC139:CC170" si="161">IF(CA139&lt;&gt;"",(AZ139-CA139)/AZ139,"")</f>
        <v/>
      </c>
      <c r="CD139" s="288" t="str">
        <f>IF(ISNA(VLOOKUP($A139,Old_List_Price!$A$4:$BO$289,CD$2,FALSE)),"",VLOOKUP($A139,Old_List_Price!$A$4:$BO$289,CD$2,FALSE))</f>
        <v/>
      </c>
      <c r="CE139" s="288" t="str">
        <f>IF(ISNA(VLOOKUP($A139,Old_List_Price!$A$4:$BO$289,CE$2,FALSE)),"",VLOOKUP($A139,Old_List_Price!$A$4:$BO$289,CE$2,FALSE))</f>
        <v/>
      </c>
      <c r="CF139" s="288" t="str">
        <f>IF(ISNA(VLOOKUP($A139,Old_List_Price!$A$4:$BO$289,CF$2,FALSE)),"",VLOOKUP($A139,Old_List_Price!$A$4:$BO$289,CF$2,FALSE))</f>
        <v/>
      </c>
      <c r="CG139" s="289" t="str">
        <f t="shared" si="150"/>
        <v/>
      </c>
      <c r="CH139" s="289" t="str">
        <f t="shared" si="151"/>
        <v/>
      </c>
      <c r="CI139" s="291" t="str">
        <f>IF(ISNA(VLOOKUP($A139,Old_List_Price!$A$4:$BO$289,CI$2,FALSE)),"",VLOOKUP($A139,Old_List_Price!$A$4:$BO$289,CI$2,FALSE))</f>
        <v/>
      </c>
      <c r="CJ139" s="291" t="str">
        <f>IF(ISNA(VLOOKUP($A139,Old_List_Price!$A$4:$BO$289,CJ$2,FALSE)),"",VLOOKUP($A139,Old_List_Price!$A$4:$BO$289,CJ$2,FALSE))</f>
        <v/>
      </c>
      <c r="CK139" s="291" t="str">
        <f>IF(ISNA(VLOOKUP($A139,Old_List_Price!$A$4:$BO$289,CK$2,FALSE)),"",VLOOKUP($A139,Old_List_Price!$A$4:$BO$289,CK$2,FALSE))</f>
        <v/>
      </c>
      <c r="CL139" s="292" t="str">
        <f t="shared" si="152"/>
        <v/>
      </c>
      <c r="CM139" s="292" t="str">
        <f t="shared" si="153"/>
        <v/>
      </c>
      <c r="CN139" s="294" t="str">
        <f>IF(ISNA(VLOOKUP($A139,Old_List_Price!$A$4:$BO$289,CN$2,FALSE)),"",VLOOKUP($A139,Old_List_Price!$A$4:$BO$289,CN$2,FALSE))</f>
        <v/>
      </c>
      <c r="CO139" s="294" t="str">
        <f>IF(ISNA(VLOOKUP($A139,Old_List_Price!$A$4:$BO$289,CO$2,FALSE)),"",VLOOKUP($A139,Old_List_Price!$A$4:$BO$289,CO$2,FALSE))</f>
        <v/>
      </c>
      <c r="CP139" s="294" t="str">
        <f>IF(ISNA(VLOOKUP($A139,Old_List_Price!$A$4:$BO$289,CP$2,FALSE)),"",VLOOKUP($A139,Old_List_Price!$A$4:$BO$289,CP$2,FALSE))</f>
        <v/>
      </c>
      <c r="CQ139" s="295" t="str">
        <f t="shared" si="154"/>
        <v/>
      </c>
      <c r="CR139" s="295" t="str">
        <f t="shared" si="155"/>
        <v/>
      </c>
      <c r="CS139" s="297" t="str">
        <f>IF(ISNA(VLOOKUP($A139,Old_List_Price!$A$4:$BO$289,CS$2,FALSE)),"",VLOOKUP($A139,Old_List_Price!$A$4:$BO$289,CS$2,FALSE))</f>
        <v/>
      </c>
      <c r="CT139" s="297" t="str">
        <f>IF(ISNA(VLOOKUP($A139,Old_List_Price!$A$4:$BO$289,CT$2,FALSE)),"",VLOOKUP($A139,Old_List_Price!$A$4:$BO$289,CT$2,FALSE))</f>
        <v/>
      </c>
      <c r="CU139" s="297" t="str">
        <f>IF(ISNA(VLOOKUP($A139,Old_List_Price!$A$4:$BO$289,CU$2,FALSE)),"",VLOOKUP($A139,Old_List_Price!$A$4:$BO$289,CU$2,FALSE))</f>
        <v/>
      </c>
      <c r="CV139" s="298" t="str">
        <f t="shared" si="156"/>
        <v/>
      </c>
      <c r="CW139" s="298" t="str">
        <f t="shared" si="157"/>
        <v/>
      </c>
      <c r="CX139" s="285" t="str">
        <f>IF(ISNA(VLOOKUP($A139,Old_List_Price!$A$4:$BO$289,CX$2,FALSE)),"",VLOOKUP($A139,Old_List_Price!$A$4:$BO$289,CX$2,FALSE))</f>
        <v/>
      </c>
      <c r="CY139" s="285" t="str">
        <f>IF(ISNA(VLOOKUP($A139,Old_List_Price!$A$4:$BO$289,CY$2,FALSE)),"",VLOOKUP($A139,Old_List_Price!$A$4:$BO$289,CY$2,FALSE))</f>
        <v/>
      </c>
      <c r="CZ139" s="285" t="str">
        <f>IF(ISNA(VLOOKUP($A139,Old_List_Price!$A$4:$BO$289,CZ$2,FALSE)),"",VLOOKUP($A139,Old_List_Price!$A$4:$BO$289,CZ$2,FALSE))</f>
        <v/>
      </c>
      <c r="DA139" s="287" t="str">
        <f t="shared" si="158"/>
        <v/>
      </c>
      <c r="DB139" s="333" t="str">
        <f t="shared" si="159"/>
        <v/>
      </c>
    </row>
    <row r="140" spans="1:106">
      <c r="A140" s="37" t="s">
        <v>448</v>
      </c>
      <c r="B140" s="37" t="s">
        <v>449</v>
      </c>
      <c r="C140" s="57">
        <f>VLOOKUP(LEFT(C$3,2)&amp;(LEFT($A140,11)),'CS8000-P14_Overview'!$B$56:$X$820,$C$2,FALSE)</f>
        <v>23.035399999999999</v>
      </c>
      <c r="D140" s="58">
        <f>E140*(1-'CS8000-P14_Overview'!$B$3)</f>
        <v>33.286152999999999</v>
      </c>
      <c r="E140" s="58">
        <f>VLOOKUP(LEFT($E$3,2)&amp;(LEFT($A140,11)),'CS8000-P14_Overview'!$B$56:$X$820,C$2,FALSE)</f>
        <v>39.160179999999997</v>
      </c>
      <c r="F140" s="59">
        <f>VLOOKUP(LEFT(F$3,2)&amp;(LEFT($A140,11)),'CS8000-P14_Overview'!$B$56:$X$820,$F$2,FALSE)</f>
        <v>23.035399999999999</v>
      </c>
      <c r="G140" s="59">
        <f>H140*(1-'CS8000-P14_Overview'!$B$3)</f>
        <v>33.286152999999999</v>
      </c>
      <c r="H140" s="59">
        <f>VLOOKUP(LEFT($H$3,2)&amp;(LEFT($A140,11)),'CS8000-P14_Overview'!$B$56:$X$820,F$2,FALSE)</f>
        <v>39.160179999999997</v>
      </c>
      <c r="I140" s="60">
        <f>VLOOKUP(LEFT(I$3,2)&amp;(LEFT($A140,11)),'CS8000-P14_Overview'!$B$56:$X$820,$I$2,FALSE)</f>
        <v>38.256999999999998</v>
      </c>
      <c r="J140" s="60">
        <f>K140*(1-'CS8000-P14_Overview'!$B$3)</f>
        <v>58.533209999999997</v>
      </c>
      <c r="K140" s="60">
        <f>VLOOKUP(LEFT($K$3,2)&amp;(LEFT($A140,11)),'CS8000-P14_Overview'!$B$56:$X$820,I$2,FALSE)</f>
        <v>68.8626</v>
      </c>
      <c r="L140" s="61">
        <f>VLOOKUP(LEFT(L$3,2)&amp;(LEFT($A140,11)),'CS8000-P14_Overview'!$B$56:$X$820,$L$2,FALSE)</f>
        <v>44.228999999999999</v>
      </c>
      <c r="M140" s="61">
        <f>N140*(1-'CS8000-P14_Overview'!$B$3)</f>
        <v>67.670370000000005</v>
      </c>
      <c r="N140" s="61">
        <f>VLOOKUP(LEFT($N$3,2)&amp;(LEFT($A140,11)),'CS8000-P14_Overview'!$B$56:$X$820,L$2,FALSE)</f>
        <v>79.612200000000001</v>
      </c>
      <c r="O140" s="62">
        <f>VLOOKUP(LEFT(O$3,2)&amp;(LEFT($A140,11)),'CS8000-P14_Overview'!$B$56:$X$820,$O$2,FALSE)</f>
        <v>45.672600000000003</v>
      </c>
      <c r="P140" s="62">
        <f>Q140*(1-'CS8000-P14_Overview'!$B$3)</f>
        <v>73.761248999999992</v>
      </c>
      <c r="Q140" s="62">
        <f>VLOOKUP(LEFT($Q$3,2)&amp;(LEFT($A140,11)),'CS8000-P14_Overview'!$B$56:$X$820,O$2,FALSE)</f>
        <v>86.777940000000001</v>
      </c>
      <c r="R140" s="63">
        <f>VLOOKUP(LEFT(R$3,2)&amp;(LEFT($A140,11)),'CS8000-P14_Overview'!$B$56:$X$820,$R$2,FALSE)</f>
        <v>45.672600000000003</v>
      </c>
      <c r="S140" s="63">
        <f>T140*(1-'CS8000-P14_Overview'!$B$3)</f>
        <v>73.761248999999992</v>
      </c>
      <c r="T140" s="63">
        <f>VLOOKUP(LEFT($T$3,2)&amp;(LEFT($A140,11)),'CS8000-P14_Overview'!$B$56:$X$820,R$2,FALSE)</f>
        <v>86.777940000000001</v>
      </c>
      <c r="U140" s="59">
        <f>VLOOKUP(LEFT(U$3,2)&amp;(LEFT($A140,11)),'CS8000-P14_Overview'!$B$56:$X$820,$U$2,FALSE)</f>
        <v>52.1691</v>
      </c>
      <c r="V140" s="59">
        <f>W140*(1-'CS8000-P14_Overview'!$B$3)</f>
        <v>88.687470000000005</v>
      </c>
      <c r="W140" s="44">
        <f>VLOOKUP(LEFT($W$3,2)&amp;(LEFT($A140,11)),'CS8000-P14_Overview'!$B$56:$X$820,U$2,FALSE)</f>
        <v>104.3382</v>
      </c>
      <c r="X140" s="33" t="s">
        <v>857</v>
      </c>
      <c r="Y140" s="57">
        <f>VLOOKUP(LEFT(Y$3,2)&amp;(LEFT($A140,11)),'CS8000-P14_Overview'!$B$56:$X$820,$Y$2,FALSE)</f>
        <v>43.073599999999999</v>
      </c>
      <c r="Z140" s="58">
        <f>AA140*(1-'CS8000-P14_Overview'!$B$3)</f>
        <v>62.241351999999999</v>
      </c>
      <c r="AA140" s="58">
        <f>VLOOKUP(LEFT($AA$3,2)&amp;(LEFT($A140,11)),'CS8000-P14_Overview'!$B$56:$X$820,Y$2,FALSE)</f>
        <v>73.225120000000004</v>
      </c>
      <c r="AB140" s="59">
        <f>VLOOKUP(LEFT(AB$3,2)&amp;(LEFT($A140,11)),'CS8000-P14_Overview'!$B$56:$X$820,$AB$2,FALSE)</f>
        <v>43.073599999999999</v>
      </c>
      <c r="AC140" s="59">
        <f>AD140*(1-'CS8000-P14_Overview'!$B$3)</f>
        <v>62.241351999999999</v>
      </c>
      <c r="AD140" s="59">
        <f>VLOOKUP(LEFT($AD$3,2)&amp;(LEFT($A140,11)),'CS8000-P14_Overview'!$B$56:$X$820,AB$2,FALSE)</f>
        <v>73.225120000000004</v>
      </c>
      <c r="AE140" s="60">
        <f>VLOOKUP(LEFT(AE$3,2)&amp;(LEFT($A140,11)),'CS8000-P14_Overview'!$B$56:$X$820,$AE$2,FALSE)</f>
        <v>58.295299999999997</v>
      </c>
      <c r="AF140" s="60">
        <f>AG140*(1-'CS8000-P14_Overview'!$B$3)</f>
        <v>89.191808999999992</v>
      </c>
      <c r="AG140" s="60">
        <f>VLOOKUP(LEFT($AG$3,2)&amp;(LEFT($A140,11)),'CS8000-P14_Overview'!$B$56:$X$820,AE$2,FALSE)</f>
        <v>104.93154</v>
      </c>
      <c r="AH140" s="61">
        <f>VLOOKUP(LEFT(AH$3,2)&amp;(LEFT($A140,11)),'CS8000-P14_Overview'!$B$56:$X$820,$AH$2,FALSE)</f>
        <v>64.267300000000006</v>
      </c>
      <c r="AI140" s="61">
        <f>AJ140*(1-'CS8000-P14_Overview'!$B$3)</f>
        <v>98.328969000000015</v>
      </c>
      <c r="AJ140" s="61">
        <f>VLOOKUP(LEFT($AJ$3,2)&amp;(LEFT($A140,11)),'CS8000-P14_Overview'!$B$56:$X$820,AH$2,FALSE)</f>
        <v>115.68114000000001</v>
      </c>
      <c r="AK140" s="62">
        <f>VLOOKUP(LEFT(AK$3,2)&amp;(LEFT($A140,11)),'CS8000-P14_Overview'!$B$56:$X$820,$AK$2,FALSE)</f>
        <v>65.710899999999995</v>
      </c>
      <c r="AL140" s="62">
        <f>AM140*(1-'CS8000-P14_Overview'!$B$3)</f>
        <v>106.12310349999998</v>
      </c>
      <c r="AM140" s="62">
        <f>VLOOKUP(LEFT($AM$3,2)&amp;(LEFT($A140,11)),'CS8000-P14_Overview'!$B$56:$X$820,AK$2,FALSE)</f>
        <v>124.85070999999999</v>
      </c>
      <c r="AN140" s="63">
        <f>VLOOKUP(LEFT(AN$3,2)&amp;(LEFT($A140,11)),'CS8000-P14_Overview'!$B$56:$X$820,$AN$2,FALSE)</f>
        <v>65.710899999999995</v>
      </c>
      <c r="AO140" s="63">
        <f>AP140*(1-'CS8000-P14_Overview'!$B$3)</f>
        <v>106.12310349999998</v>
      </c>
      <c r="AP140" s="63">
        <f>VLOOKUP(LEFT($AP$3,2)&amp;(LEFT($A140,11)),'CS8000-P14_Overview'!$B$56:$X$820,AN$2,FALSE)</f>
        <v>124.85070999999999</v>
      </c>
      <c r="AQ140" s="59">
        <f>VLOOKUP(LEFT(AQ$3,2)&amp;(LEFT($A140,11)),'CS8000-P14_Overview'!$B$56:$X$820,$AQ$2,FALSE)</f>
        <v>72.207400000000007</v>
      </c>
      <c r="AR140" s="59">
        <f>AS140*(1-'CS8000-P14_Overview'!$B$3)</f>
        <v>122.75258000000001</v>
      </c>
      <c r="AS140" s="44">
        <f>VLOOKUP(LEFT($AS$3,2)&amp;(LEFT($A140,11)),'CS8000-P14_Overview'!$B$56:$X$820,AQ$2,FALSE)</f>
        <v>144.41480000000001</v>
      </c>
      <c r="AU140" s="203">
        <f t="shared" si="130"/>
        <v>1069.7328</v>
      </c>
      <c r="AV140" s="211">
        <f t="shared" si="131"/>
        <v>1545.7638959999999</v>
      </c>
      <c r="AW140" s="211">
        <f t="shared" si="132"/>
        <v>1818.54576</v>
      </c>
      <c r="AX140" s="212">
        <f t="shared" si="132"/>
        <v>1069.7328</v>
      </c>
      <c r="AY140" s="212">
        <f t="shared" si="132"/>
        <v>1545.7638959999999</v>
      </c>
      <c r="AZ140" s="212">
        <f t="shared" si="132"/>
        <v>1818.54576</v>
      </c>
      <c r="BA140" s="213">
        <f t="shared" si="133"/>
        <v>1617.7115999999999</v>
      </c>
      <c r="BB140" s="213">
        <f t="shared" si="134"/>
        <v>2475.0987479999999</v>
      </c>
      <c r="BC140" s="213">
        <f t="shared" si="135"/>
        <v>2911.8808800000002</v>
      </c>
      <c r="BD140" s="214">
        <f t="shared" si="136"/>
        <v>1832.7036000000003</v>
      </c>
      <c r="BE140" s="214">
        <f t="shared" si="137"/>
        <v>2804.0365080000001</v>
      </c>
      <c r="BF140" s="214">
        <f t="shared" si="138"/>
        <v>3298.8664800000001</v>
      </c>
      <c r="BG140" s="215">
        <f t="shared" si="139"/>
        <v>1884.6732000000002</v>
      </c>
      <c r="BH140" s="215">
        <f t="shared" si="140"/>
        <v>3043.7472179999995</v>
      </c>
      <c r="BI140" s="215">
        <f t="shared" si="141"/>
        <v>3580.8790799999997</v>
      </c>
      <c r="BJ140" s="216">
        <f t="shared" si="142"/>
        <v>1884.6732000000002</v>
      </c>
      <c r="BK140" s="216">
        <f t="shared" si="143"/>
        <v>3043.7472179999995</v>
      </c>
      <c r="BL140" s="216">
        <f t="shared" si="144"/>
        <v>3580.8790799999997</v>
      </c>
      <c r="BM140" s="212">
        <f t="shared" si="145"/>
        <v>2118.5472</v>
      </c>
      <c r="BN140" s="212">
        <f t="shared" si="146"/>
        <v>3601.53024</v>
      </c>
      <c r="BO140" s="202">
        <f t="shared" si="147"/>
        <v>4237.0944</v>
      </c>
      <c r="BQ140" s="274">
        <f>VLOOKUP("HDD"&amp;$A140,'CS8000-P14_Overview'!$B:$X,3,FALSE)</f>
        <v>397.44</v>
      </c>
      <c r="BR140" s="275">
        <f>VLOOKUP("HDD"&amp;$A140,'CS8000-P14_Overview'!$B:$X,4,FALSE)</f>
        <v>476.928</v>
      </c>
      <c r="BS140" s="276">
        <f>VLOOKUP("HDD"&amp;$A140,'CS8000-P14_Overview'!$B:$X,6,FALSE)</f>
        <v>556.41600000000005</v>
      </c>
      <c r="BT140" s="282" t="str">
        <f>IF(ISNA(VLOOKUP($A140,Old_List_Price!$A$4:$BO$289,BT$2,FALSE)),"",VLOOKUP($A140,Old_List_Price!$A$4:$BO$289,BT$2,FALSE))</f>
        <v/>
      </c>
      <c r="BU140" s="282" t="str">
        <f>IF(ISNA(VLOOKUP($A140,Old_List_Price!$A$4:$BO$289,BU$2,FALSE)),"",VLOOKUP($A140,Old_List_Price!$A$4:$BO$289,BU$2,FALSE))</f>
        <v/>
      </c>
      <c r="BV140" s="282" t="str">
        <f>IF(ISNA(VLOOKUP($A140,Old_List_Price!$A$4:$BO$289,BV$2,FALSE)),"",VLOOKUP($A140,Old_List_Price!$A$4:$BO$289,BV$2,FALSE))</f>
        <v/>
      </c>
      <c r="BW140" s="283" t="str">
        <f t="shared" si="148"/>
        <v/>
      </c>
      <c r="BX140" s="283" t="str">
        <f t="shared" si="149"/>
        <v/>
      </c>
      <c r="BY140" s="285" t="str">
        <f>IF(ISNA(VLOOKUP($A140,Old_List_Price!$A$4:$BO$289,BY$2,FALSE)),"",VLOOKUP($A140,Old_List_Price!$A$4:$BO$289,BY$2,FALSE))</f>
        <v/>
      </c>
      <c r="BZ140" s="285" t="str">
        <f>IF(ISNA(VLOOKUP($A140,Old_List_Price!$A$4:$BO$289,BZ$2,FALSE)),"",VLOOKUP($A140,Old_List_Price!$A$4:$BO$289,BZ$2,FALSE))</f>
        <v/>
      </c>
      <c r="CA140" s="285" t="str">
        <f>IF(ISNA(VLOOKUP($A140,Old_List_Price!$A$4:$BO$289,CA$2,FALSE)),"",VLOOKUP($A140,Old_List_Price!$A$4:$BO$289,CA$2,FALSE))</f>
        <v/>
      </c>
      <c r="CB140" s="287" t="str">
        <f t="shared" si="160"/>
        <v/>
      </c>
      <c r="CC140" s="287" t="str">
        <f t="shared" si="161"/>
        <v/>
      </c>
      <c r="CD140" s="288" t="str">
        <f>IF(ISNA(VLOOKUP($A140,Old_List_Price!$A$4:$BO$289,CD$2,FALSE)),"",VLOOKUP($A140,Old_List_Price!$A$4:$BO$289,CD$2,FALSE))</f>
        <v/>
      </c>
      <c r="CE140" s="288" t="str">
        <f>IF(ISNA(VLOOKUP($A140,Old_List_Price!$A$4:$BO$289,CE$2,FALSE)),"",VLOOKUP($A140,Old_List_Price!$A$4:$BO$289,CE$2,FALSE))</f>
        <v/>
      </c>
      <c r="CF140" s="288" t="str">
        <f>IF(ISNA(VLOOKUP($A140,Old_List_Price!$A$4:$BO$289,CF$2,FALSE)),"",VLOOKUP($A140,Old_List_Price!$A$4:$BO$289,CF$2,FALSE))</f>
        <v/>
      </c>
      <c r="CG140" s="289" t="str">
        <f t="shared" si="150"/>
        <v/>
      </c>
      <c r="CH140" s="289" t="str">
        <f t="shared" si="151"/>
        <v/>
      </c>
      <c r="CI140" s="291" t="str">
        <f>IF(ISNA(VLOOKUP($A140,Old_List_Price!$A$4:$BO$289,CI$2,FALSE)),"",VLOOKUP($A140,Old_List_Price!$A$4:$BO$289,CI$2,FALSE))</f>
        <v/>
      </c>
      <c r="CJ140" s="291" t="str">
        <f>IF(ISNA(VLOOKUP($A140,Old_List_Price!$A$4:$BO$289,CJ$2,FALSE)),"",VLOOKUP($A140,Old_List_Price!$A$4:$BO$289,CJ$2,FALSE))</f>
        <v/>
      </c>
      <c r="CK140" s="291" t="str">
        <f>IF(ISNA(VLOOKUP($A140,Old_List_Price!$A$4:$BO$289,CK$2,FALSE)),"",VLOOKUP($A140,Old_List_Price!$A$4:$BO$289,CK$2,FALSE))</f>
        <v/>
      </c>
      <c r="CL140" s="292" t="str">
        <f t="shared" si="152"/>
        <v/>
      </c>
      <c r="CM140" s="292" t="str">
        <f t="shared" si="153"/>
        <v/>
      </c>
      <c r="CN140" s="294" t="str">
        <f>IF(ISNA(VLOOKUP($A140,Old_List_Price!$A$4:$BO$289,CN$2,FALSE)),"",VLOOKUP($A140,Old_List_Price!$A$4:$BO$289,CN$2,FALSE))</f>
        <v/>
      </c>
      <c r="CO140" s="294" t="str">
        <f>IF(ISNA(VLOOKUP($A140,Old_List_Price!$A$4:$BO$289,CO$2,FALSE)),"",VLOOKUP($A140,Old_List_Price!$A$4:$BO$289,CO$2,FALSE))</f>
        <v/>
      </c>
      <c r="CP140" s="294" t="str">
        <f>IF(ISNA(VLOOKUP($A140,Old_List_Price!$A$4:$BO$289,CP$2,FALSE)),"",VLOOKUP($A140,Old_List_Price!$A$4:$BO$289,CP$2,FALSE))</f>
        <v/>
      </c>
      <c r="CQ140" s="295" t="str">
        <f t="shared" si="154"/>
        <v/>
      </c>
      <c r="CR140" s="295" t="str">
        <f t="shared" si="155"/>
        <v/>
      </c>
      <c r="CS140" s="297" t="str">
        <f>IF(ISNA(VLOOKUP($A140,Old_List_Price!$A$4:$BO$289,CS$2,FALSE)),"",VLOOKUP($A140,Old_List_Price!$A$4:$BO$289,CS$2,FALSE))</f>
        <v/>
      </c>
      <c r="CT140" s="297" t="str">
        <f>IF(ISNA(VLOOKUP($A140,Old_List_Price!$A$4:$BO$289,CT$2,FALSE)),"",VLOOKUP($A140,Old_List_Price!$A$4:$BO$289,CT$2,FALSE))</f>
        <v/>
      </c>
      <c r="CU140" s="297" t="str">
        <f>IF(ISNA(VLOOKUP($A140,Old_List_Price!$A$4:$BO$289,CU$2,FALSE)),"",VLOOKUP($A140,Old_List_Price!$A$4:$BO$289,CU$2,FALSE))</f>
        <v/>
      </c>
      <c r="CV140" s="298" t="str">
        <f t="shared" si="156"/>
        <v/>
      </c>
      <c r="CW140" s="298" t="str">
        <f t="shared" si="157"/>
        <v/>
      </c>
      <c r="CX140" s="285" t="str">
        <f>IF(ISNA(VLOOKUP($A140,Old_List_Price!$A$4:$BO$289,CX$2,FALSE)),"",VLOOKUP($A140,Old_List_Price!$A$4:$BO$289,CX$2,FALSE))</f>
        <v/>
      </c>
      <c r="CY140" s="285" t="str">
        <f>IF(ISNA(VLOOKUP($A140,Old_List_Price!$A$4:$BO$289,CY$2,FALSE)),"",VLOOKUP($A140,Old_List_Price!$A$4:$BO$289,CY$2,FALSE))</f>
        <v/>
      </c>
      <c r="CZ140" s="285" t="str">
        <f>IF(ISNA(VLOOKUP($A140,Old_List_Price!$A$4:$BO$289,CZ$2,FALSE)),"",VLOOKUP($A140,Old_List_Price!$A$4:$BO$289,CZ$2,FALSE))</f>
        <v/>
      </c>
      <c r="DA140" s="287" t="str">
        <f t="shared" si="158"/>
        <v/>
      </c>
      <c r="DB140" s="333" t="str">
        <f t="shared" si="159"/>
        <v/>
      </c>
    </row>
    <row r="141" spans="1:106">
      <c r="A141" s="37" t="s">
        <v>450</v>
      </c>
      <c r="B141" s="37" t="s">
        <v>401</v>
      </c>
      <c r="C141" s="57">
        <f>VLOOKUP(LEFT(C$3,2)&amp;(LEFT($A141,11)),'CS8000-P14_Overview'!$B$56:$X$820,$C$2,FALSE)</f>
        <v>23.035399999999999</v>
      </c>
      <c r="D141" s="58">
        <f>E141*(1-'CS8000-P14_Overview'!$B$3)</f>
        <v>33.286152999999999</v>
      </c>
      <c r="E141" s="58">
        <f>VLOOKUP(LEFT($E$3,2)&amp;(LEFT($A141,11)),'CS8000-P14_Overview'!$B$56:$X$820,C$2,FALSE)</f>
        <v>39.160179999999997</v>
      </c>
      <c r="F141" s="59">
        <f>VLOOKUP(LEFT(F$3,2)&amp;(LEFT($A141,11)),'CS8000-P14_Overview'!$B$56:$X$820,$F$2,FALSE)</f>
        <v>23.035399999999999</v>
      </c>
      <c r="G141" s="59">
        <f>H141*(1-'CS8000-P14_Overview'!$B$3)</f>
        <v>33.286152999999999</v>
      </c>
      <c r="H141" s="59">
        <f>VLOOKUP(LEFT($H$3,2)&amp;(LEFT($A141,11)),'CS8000-P14_Overview'!$B$56:$X$820,F$2,FALSE)</f>
        <v>39.160179999999997</v>
      </c>
      <c r="I141" s="60">
        <f>VLOOKUP(LEFT(I$3,2)&amp;(LEFT($A141,11)),'CS8000-P14_Overview'!$B$56:$X$820,$I$2,FALSE)</f>
        <v>38.256999999999998</v>
      </c>
      <c r="J141" s="60">
        <f>K141*(1-'CS8000-P14_Overview'!$B$3)</f>
        <v>58.533209999999997</v>
      </c>
      <c r="K141" s="60">
        <f>VLOOKUP(LEFT($K$3,2)&amp;(LEFT($A141,11)),'CS8000-P14_Overview'!$B$56:$X$820,I$2,FALSE)</f>
        <v>68.8626</v>
      </c>
      <c r="L141" s="61">
        <f>VLOOKUP(LEFT(L$3,2)&amp;(LEFT($A141,11)),'CS8000-P14_Overview'!$B$56:$X$820,$L$2,FALSE)</f>
        <v>44.228999999999999</v>
      </c>
      <c r="M141" s="61">
        <f>N141*(1-'CS8000-P14_Overview'!$B$3)</f>
        <v>67.670370000000005</v>
      </c>
      <c r="N141" s="61">
        <f>VLOOKUP(LEFT($N$3,2)&amp;(LEFT($A141,11)),'CS8000-P14_Overview'!$B$56:$X$820,L$2,FALSE)</f>
        <v>79.612200000000001</v>
      </c>
      <c r="O141" s="62">
        <f>VLOOKUP(LEFT(O$3,2)&amp;(LEFT($A141,11)),'CS8000-P14_Overview'!$B$56:$X$820,$O$2,FALSE)</f>
        <v>45.672600000000003</v>
      </c>
      <c r="P141" s="62">
        <f>Q141*(1-'CS8000-P14_Overview'!$B$3)</f>
        <v>73.761248999999992</v>
      </c>
      <c r="Q141" s="62">
        <f>VLOOKUP(LEFT($Q$3,2)&amp;(LEFT($A141,11)),'CS8000-P14_Overview'!$B$56:$X$820,O$2,FALSE)</f>
        <v>86.777940000000001</v>
      </c>
      <c r="R141" s="63">
        <f>VLOOKUP(LEFT(R$3,2)&amp;(LEFT($A141,11)),'CS8000-P14_Overview'!$B$56:$X$820,$R$2,FALSE)</f>
        <v>45.672600000000003</v>
      </c>
      <c r="S141" s="63">
        <f>T141*(1-'CS8000-P14_Overview'!$B$3)</f>
        <v>73.761248999999992</v>
      </c>
      <c r="T141" s="63">
        <f>VLOOKUP(LEFT($T$3,2)&amp;(LEFT($A141,11)),'CS8000-P14_Overview'!$B$56:$X$820,R$2,FALSE)</f>
        <v>86.777940000000001</v>
      </c>
      <c r="U141" s="59">
        <f>VLOOKUP(LEFT(U$3,2)&amp;(LEFT($A141,11)),'CS8000-P14_Overview'!$B$56:$X$820,$U$2,FALSE)</f>
        <v>52.1691</v>
      </c>
      <c r="V141" s="59">
        <f>W141*(1-'CS8000-P14_Overview'!$B$3)</f>
        <v>88.687470000000005</v>
      </c>
      <c r="W141" s="44">
        <f>VLOOKUP(LEFT($W$3,2)&amp;(LEFT($A141,11)),'CS8000-P14_Overview'!$B$56:$X$820,U$2,FALSE)</f>
        <v>104.3382</v>
      </c>
      <c r="X141" s="33" t="s">
        <v>857</v>
      </c>
      <c r="Y141" s="57">
        <f>VLOOKUP(LEFT(Y$3,2)&amp;(LEFT($A141,11)),'CS8000-P14_Overview'!$B$56:$X$820,$Y$2,FALSE)</f>
        <v>43.073599999999999</v>
      </c>
      <c r="Z141" s="58">
        <f>AA141*(1-'CS8000-P14_Overview'!$B$3)</f>
        <v>62.241351999999999</v>
      </c>
      <c r="AA141" s="58">
        <f>VLOOKUP(LEFT($AA$3,2)&amp;(LEFT($A141,11)),'CS8000-P14_Overview'!$B$56:$X$820,Y$2,FALSE)</f>
        <v>73.225120000000004</v>
      </c>
      <c r="AB141" s="59">
        <f>VLOOKUP(LEFT(AB$3,2)&amp;(LEFT($A141,11)),'CS8000-P14_Overview'!$B$56:$X$820,$AB$2,FALSE)</f>
        <v>43.073599999999999</v>
      </c>
      <c r="AC141" s="59">
        <f>AD141*(1-'CS8000-P14_Overview'!$B$3)</f>
        <v>62.241351999999999</v>
      </c>
      <c r="AD141" s="59">
        <f>VLOOKUP(LEFT($AD$3,2)&amp;(LEFT($A141,11)),'CS8000-P14_Overview'!$B$56:$X$820,AB$2,FALSE)</f>
        <v>73.225120000000004</v>
      </c>
      <c r="AE141" s="60">
        <f>VLOOKUP(LEFT(AE$3,2)&amp;(LEFT($A141,11)),'CS8000-P14_Overview'!$B$56:$X$820,$AE$2,FALSE)</f>
        <v>58.295299999999997</v>
      </c>
      <c r="AF141" s="60">
        <f>AG141*(1-'CS8000-P14_Overview'!$B$3)</f>
        <v>89.191808999999992</v>
      </c>
      <c r="AG141" s="60">
        <f>VLOOKUP(LEFT($AG$3,2)&amp;(LEFT($A141,11)),'CS8000-P14_Overview'!$B$56:$X$820,AE$2,FALSE)</f>
        <v>104.93154</v>
      </c>
      <c r="AH141" s="61">
        <f>VLOOKUP(LEFT(AH$3,2)&amp;(LEFT($A141,11)),'CS8000-P14_Overview'!$B$56:$X$820,$AH$2,FALSE)</f>
        <v>64.267300000000006</v>
      </c>
      <c r="AI141" s="61">
        <f>AJ141*(1-'CS8000-P14_Overview'!$B$3)</f>
        <v>98.328969000000015</v>
      </c>
      <c r="AJ141" s="61">
        <f>VLOOKUP(LEFT($AJ$3,2)&amp;(LEFT($A141,11)),'CS8000-P14_Overview'!$B$56:$X$820,AH$2,FALSE)</f>
        <v>115.68114000000001</v>
      </c>
      <c r="AK141" s="62">
        <f>VLOOKUP(LEFT(AK$3,2)&amp;(LEFT($A141,11)),'CS8000-P14_Overview'!$B$56:$X$820,$AK$2,FALSE)</f>
        <v>65.710899999999995</v>
      </c>
      <c r="AL141" s="62">
        <f>AM141*(1-'CS8000-P14_Overview'!$B$3)</f>
        <v>106.12310349999998</v>
      </c>
      <c r="AM141" s="62">
        <f>VLOOKUP(LEFT($AM$3,2)&amp;(LEFT($A141,11)),'CS8000-P14_Overview'!$B$56:$X$820,AK$2,FALSE)</f>
        <v>124.85070999999999</v>
      </c>
      <c r="AN141" s="63">
        <f>VLOOKUP(LEFT(AN$3,2)&amp;(LEFT($A141,11)),'CS8000-P14_Overview'!$B$56:$X$820,$AN$2,FALSE)</f>
        <v>65.710899999999995</v>
      </c>
      <c r="AO141" s="63">
        <f>AP141*(1-'CS8000-P14_Overview'!$B$3)</f>
        <v>106.12310349999998</v>
      </c>
      <c r="AP141" s="63">
        <f>VLOOKUP(LEFT($AP$3,2)&amp;(LEFT($A141,11)),'CS8000-P14_Overview'!$B$56:$X$820,AN$2,FALSE)</f>
        <v>124.85070999999999</v>
      </c>
      <c r="AQ141" s="59">
        <f>VLOOKUP(LEFT(AQ$3,2)&amp;(LEFT($A141,11)),'CS8000-P14_Overview'!$B$56:$X$820,$AQ$2,FALSE)</f>
        <v>72.207400000000007</v>
      </c>
      <c r="AR141" s="59">
        <f>AS141*(1-'CS8000-P14_Overview'!$B$3)</f>
        <v>122.75258000000001</v>
      </c>
      <c r="AS141" s="44">
        <f>VLOOKUP(LEFT($AS$3,2)&amp;(LEFT($A141,11)),'CS8000-P14_Overview'!$B$56:$X$820,AQ$2,FALSE)</f>
        <v>144.41480000000001</v>
      </c>
      <c r="AU141" s="203">
        <f t="shared" si="130"/>
        <v>1069.7328</v>
      </c>
      <c r="AV141" s="211">
        <f t="shared" si="131"/>
        <v>1545.7638959999999</v>
      </c>
      <c r="AW141" s="211">
        <f t="shared" si="132"/>
        <v>1818.54576</v>
      </c>
      <c r="AX141" s="212">
        <f t="shared" si="132"/>
        <v>1069.7328</v>
      </c>
      <c r="AY141" s="212">
        <f t="shared" si="132"/>
        <v>1545.7638959999999</v>
      </c>
      <c r="AZ141" s="212">
        <f t="shared" si="132"/>
        <v>1818.54576</v>
      </c>
      <c r="BA141" s="213">
        <f t="shared" si="133"/>
        <v>1617.7115999999999</v>
      </c>
      <c r="BB141" s="213">
        <f t="shared" si="134"/>
        <v>2475.0987479999999</v>
      </c>
      <c r="BC141" s="213">
        <f t="shared" si="135"/>
        <v>2911.8808800000002</v>
      </c>
      <c r="BD141" s="214">
        <f t="shared" si="136"/>
        <v>1832.7036000000003</v>
      </c>
      <c r="BE141" s="214">
        <f t="shared" si="137"/>
        <v>2804.0365080000001</v>
      </c>
      <c r="BF141" s="214">
        <f t="shared" si="138"/>
        <v>3298.8664800000001</v>
      </c>
      <c r="BG141" s="215">
        <f t="shared" si="139"/>
        <v>1884.6732000000002</v>
      </c>
      <c r="BH141" s="215">
        <f t="shared" si="140"/>
        <v>3043.7472179999995</v>
      </c>
      <c r="BI141" s="215">
        <f t="shared" si="141"/>
        <v>3580.8790799999997</v>
      </c>
      <c r="BJ141" s="216">
        <f t="shared" si="142"/>
        <v>1884.6732000000002</v>
      </c>
      <c r="BK141" s="216">
        <f t="shared" si="143"/>
        <v>3043.7472179999995</v>
      </c>
      <c r="BL141" s="216">
        <f t="shared" si="144"/>
        <v>3580.8790799999997</v>
      </c>
      <c r="BM141" s="212">
        <f t="shared" si="145"/>
        <v>2118.5472</v>
      </c>
      <c r="BN141" s="212">
        <f t="shared" si="146"/>
        <v>3601.53024</v>
      </c>
      <c r="BO141" s="202">
        <f t="shared" si="147"/>
        <v>4237.0944</v>
      </c>
      <c r="BQ141" s="274">
        <f>VLOOKUP("HDD"&amp;$A141,'CS8000-P14_Overview'!$B:$X,3,FALSE)</f>
        <v>397.44</v>
      </c>
      <c r="BR141" s="275">
        <f>VLOOKUP("HDD"&amp;$A141,'CS8000-P14_Overview'!$B:$X,4,FALSE)</f>
        <v>476.928</v>
      </c>
      <c r="BS141" s="276">
        <f>VLOOKUP("HDD"&amp;$A141,'CS8000-P14_Overview'!$B:$X,6,FALSE)</f>
        <v>556.41600000000005</v>
      </c>
      <c r="BT141" s="282" t="str">
        <f>IF(ISNA(VLOOKUP($A141,Old_List_Price!$A$4:$BO$289,BT$2,FALSE)),"",VLOOKUP($A141,Old_List_Price!$A$4:$BO$289,BT$2,FALSE))</f>
        <v/>
      </c>
      <c r="BU141" s="282" t="str">
        <f>IF(ISNA(VLOOKUP($A141,Old_List_Price!$A$4:$BO$289,BU$2,FALSE)),"",VLOOKUP($A141,Old_List_Price!$A$4:$BO$289,BU$2,FALSE))</f>
        <v/>
      </c>
      <c r="BV141" s="282" t="str">
        <f>IF(ISNA(VLOOKUP($A141,Old_List_Price!$A$4:$BO$289,BV$2,FALSE)),"",VLOOKUP($A141,Old_List_Price!$A$4:$BO$289,BV$2,FALSE))</f>
        <v/>
      </c>
      <c r="BW141" s="283" t="str">
        <f t="shared" si="148"/>
        <v/>
      </c>
      <c r="BX141" s="283" t="str">
        <f t="shared" si="149"/>
        <v/>
      </c>
      <c r="BY141" s="285" t="str">
        <f>IF(ISNA(VLOOKUP($A141,Old_List_Price!$A$4:$BO$289,BY$2,FALSE)),"",VLOOKUP($A141,Old_List_Price!$A$4:$BO$289,BY$2,FALSE))</f>
        <v/>
      </c>
      <c r="BZ141" s="285" t="str">
        <f>IF(ISNA(VLOOKUP($A141,Old_List_Price!$A$4:$BO$289,BZ$2,FALSE)),"",VLOOKUP($A141,Old_List_Price!$A$4:$BO$289,BZ$2,FALSE))</f>
        <v/>
      </c>
      <c r="CA141" s="285" t="str">
        <f>IF(ISNA(VLOOKUP($A141,Old_List_Price!$A$4:$BO$289,CA$2,FALSE)),"",VLOOKUP($A141,Old_List_Price!$A$4:$BO$289,CA$2,FALSE))</f>
        <v/>
      </c>
      <c r="CB141" s="287" t="str">
        <f t="shared" si="160"/>
        <v/>
      </c>
      <c r="CC141" s="287" t="str">
        <f t="shared" si="161"/>
        <v/>
      </c>
      <c r="CD141" s="288" t="str">
        <f>IF(ISNA(VLOOKUP($A141,Old_List_Price!$A$4:$BO$289,CD$2,FALSE)),"",VLOOKUP($A141,Old_List_Price!$A$4:$BO$289,CD$2,FALSE))</f>
        <v/>
      </c>
      <c r="CE141" s="288" t="str">
        <f>IF(ISNA(VLOOKUP($A141,Old_List_Price!$A$4:$BO$289,CE$2,FALSE)),"",VLOOKUP($A141,Old_List_Price!$A$4:$BO$289,CE$2,FALSE))</f>
        <v/>
      </c>
      <c r="CF141" s="288" t="str">
        <f>IF(ISNA(VLOOKUP($A141,Old_List_Price!$A$4:$BO$289,CF$2,FALSE)),"",VLOOKUP($A141,Old_List_Price!$A$4:$BO$289,CF$2,FALSE))</f>
        <v/>
      </c>
      <c r="CG141" s="289" t="str">
        <f t="shared" si="150"/>
        <v/>
      </c>
      <c r="CH141" s="289" t="str">
        <f t="shared" si="151"/>
        <v/>
      </c>
      <c r="CI141" s="291" t="str">
        <f>IF(ISNA(VLOOKUP($A141,Old_List_Price!$A$4:$BO$289,CI$2,FALSE)),"",VLOOKUP($A141,Old_List_Price!$A$4:$BO$289,CI$2,FALSE))</f>
        <v/>
      </c>
      <c r="CJ141" s="291" t="str">
        <f>IF(ISNA(VLOOKUP($A141,Old_List_Price!$A$4:$BO$289,CJ$2,FALSE)),"",VLOOKUP($A141,Old_List_Price!$A$4:$BO$289,CJ$2,FALSE))</f>
        <v/>
      </c>
      <c r="CK141" s="291" t="str">
        <f>IF(ISNA(VLOOKUP($A141,Old_List_Price!$A$4:$BO$289,CK$2,FALSE)),"",VLOOKUP($A141,Old_List_Price!$A$4:$BO$289,CK$2,FALSE))</f>
        <v/>
      </c>
      <c r="CL141" s="292" t="str">
        <f t="shared" si="152"/>
        <v/>
      </c>
      <c r="CM141" s="292" t="str">
        <f t="shared" si="153"/>
        <v/>
      </c>
      <c r="CN141" s="294" t="str">
        <f>IF(ISNA(VLOOKUP($A141,Old_List_Price!$A$4:$BO$289,CN$2,FALSE)),"",VLOOKUP($A141,Old_List_Price!$A$4:$BO$289,CN$2,FALSE))</f>
        <v/>
      </c>
      <c r="CO141" s="294" t="str">
        <f>IF(ISNA(VLOOKUP($A141,Old_List_Price!$A$4:$BO$289,CO$2,FALSE)),"",VLOOKUP($A141,Old_List_Price!$A$4:$BO$289,CO$2,FALSE))</f>
        <v/>
      </c>
      <c r="CP141" s="294" t="str">
        <f>IF(ISNA(VLOOKUP($A141,Old_List_Price!$A$4:$BO$289,CP$2,FALSE)),"",VLOOKUP($A141,Old_List_Price!$A$4:$BO$289,CP$2,FALSE))</f>
        <v/>
      </c>
      <c r="CQ141" s="295" t="str">
        <f t="shared" si="154"/>
        <v/>
      </c>
      <c r="CR141" s="295" t="str">
        <f t="shared" si="155"/>
        <v/>
      </c>
      <c r="CS141" s="297" t="str">
        <f>IF(ISNA(VLOOKUP($A141,Old_List_Price!$A$4:$BO$289,CS$2,FALSE)),"",VLOOKUP($A141,Old_List_Price!$A$4:$BO$289,CS$2,FALSE))</f>
        <v/>
      </c>
      <c r="CT141" s="297" t="str">
        <f>IF(ISNA(VLOOKUP($A141,Old_List_Price!$A$4:$BO$289,CT$2,FALSE)),"",VLOOKUP($A141,Old_List_Price!$A$4:$BO$289,CT$2,FALSE))</f>
        <v/>
      </c>
      <c r="CU141" s="297" t="str">
        <f>IF(ISNA(VLOOKUP($A141,Old_List_Price!$A$4:$BO$289,CU$2,FALSE)),"",VLOOKUP($A141,Old_List_Price!$A$4:$BO$289,CU$2,FALSE))</f>
        <v/>
      </c>
      <c r="CV141" s="298" t="str">
        <f t="shared" si="156"/>
        <v/>
      </c>
      <c r="CW141" s="298" t="str">
        <f t="shared" si="157"/>
        <v/>
      </c>
      <c r="CX141" s="285" t="str">
        <f>IF(ISNA(VLOOKUP($A141,Old_List_Price!$A$4:$BO$289,CX$2,FALSE)),"",VLOOKUP($A141,Old_List_Price!$A$4:$BO$289,CX$2,FALSE))</f>
        <v/>
      </c>
      <c r="CY141" s="285" t="str">
        <f>IF(ISNA(VLOOKUP($A141,Old_List_Price!$A$4:$BO$289,CY$2,FALSE)),"",VLOOKUP($A141,Old_List_Price!$A$4:$BO$289,CY$2,FALSE))</f>
        <v/>
      </c>
      <c r="CZ141" s="285" t="str">
        <f>IF(ISNA(VLOOKUP($A141,Old_List_Price!$A$4:$BO$289,CZ$2,FALSE)),"",VLOOKUP($A141,Old_List_Price!$A$4:$BO$289,CZ$2,FALSE))</f>
        <v/>
      </c>
      <c r="DA141" s="287" t="str">
        <f t="shared" si="158"/>
        <v/>
      </c>
      <c r="DB141" s="333" t="str">
        <f t="shared" si="159"/>
        <v/>
      </c>
    </row>
    <row r="142" spans="1:106">
      <c r="A142" s="37" t="s">
        <v>451</v>
      </c>
      <c r="B142" s="37" t="s">
        <v>452</v>
      </c>
      <c r="C142" s="57">
        <f>VLOOKUP(LEFT(C$3,2)&amp;(LEFT($A142,11)),'CS8000-P14_Overview'!$B$56:$X$820,$C$2,FALSE)</f>
        <v>23.035399999999999</v>
      </c>
      <c r="D142" s="58">
        <f>E142*(1-'CS8000-P14_Overview'!$B$3)</f>
        <v>33.286152999999999</v>
      </c>
      <c r="E142" s="58">
        <f>VLOOKUP(LEFT($E$3,2)&amp;(LEFT($A142,11)),'CS8000-P14_Overview'!$B$56:$X$820,C$2,FALSE)</f>
        <v>39.160179999999997</v>
      </c>
      <c r="F142" s="59">
        <f>VLOOKUP(LEFT(F$3,2)&amp;(LEFT($A142,11)),'CS8000-P14_Overview'!$B$56:$X$820,$F$2,FALSE)</f>
        <v>23.035399999999999</v>
      </c>
      <c r="G142" s="59">
        <f>H142*(1-'CS8000-P14_Overview'!$B$3)</f>
        <v>33.286152999999999</v>
      </c>
      <c r="H142" s="59">
        <f>VLOOKUP(LEFT($H$3,2)&amp;(LEFT($A142,11)),'CS8000-P14_Overview'!$B$56:$X$820,F$2,FALSE)</f>
        <v>39.160179999999997</v>
      </c>
      <c r="I142" s="60">
        <f>VLOOKUP(LEFT(I$3,2)&amp;(LEFT($A142,11)),'CS8000-P14_Overview'!$B$56:$X$820,$I$2,FALSE)</f>
        <v>38.256999999999998</v>
      </c>
      <c r="J142" s="60">
        <f>K142*(1-'CS8000-P14_Overview'!$B$3)</f>
        <v>58.533209999999997</v>
      </c>
      <c r="K142" s="60">
        <f>VLOOKUP(LEFT($K$3,2)&amp;(LEFT($A142,11)),'CS8000-P14_Overview'!$B$56:$X$820,I$2,FALSE)</f>
        <v>68.8626</v>
      </c>
      <c r="L142" s="61">
        <f>VLOOKUP(LEFT(L$3,2)&amp;(LEFT($A142,11)),'CS8000-P14_Overview'!$B$56:$X$820,$L$2,FALSE)</f>
        <v>44.228999999999999</v>
      </c>
      <c r="M142" s="61">
        <f>N142*(1-'CS8000-P14_Overview'!$B$3)</f>
        <v>67.670370000000005</v>
      </c>
      <c r="N142" s="61">
        <f>VLOOKUP(LEFT($N$3,2)&amp;(LEFT($A142,11)),'CS8000-P14_Overview'!$B$56:$X$820,L$2,FALSE)</f>
        <v>79.612200000000001</v>
      </c>
      <c r="O142" s="62">
        <f>VLOOKUP(LEFT(O$3,2)&amp;(LEFT($A142,11)),'CS8000-P14_Overview'!$B$56:$X$820,$O$2,FALSE)</f>
        <v>45.672600000000003</v>
      </c>
      <c r="P142" s="62">
        <f>Q142*(1-'CS8000-P14_Overview'!$B$3)</f>
        <v>73.761248999999992</v>
      </c>
      <c r="Q142" s="62">
        <f>VLOOKUP(LEFT($Q$3,2)&amp;(LEFT($A142,11)),'CS8000-P14_Overview'!$B$56:$X$820,O$2,FALSE)</f>
        <v>86.777940000000001</v>
      </c>
      <c r="R142" s="63">
        <f>VLOOKUP(LEFT(R$3,2)&amp;(LEFT($A142,11)),'CS8000-P14_Overview'!$B$56:$X$820,$R$2,FALSE)</f>
        <v>45.672600000000003</v>
      </c>
      <c r="S142" s="63">
        <f>T142*(1-'CS8000-P14_Overview'!$B$3)</f>
        <v>73.761248999999992</v>
      </c>
      <c r="T142" s="63">
        <f>VLOOKUP(LEFT($T$3,2)&amp;(LEFT($A142,11)),'CS8000-P14_Overview'!$B$56:$X$820,R$2,FALSE)</f>
        <v>86.777940000000001</v>
      </c>
      <c r="U142" s="59">
        <f>VLOOKUP(LEFT(U$3,2)&amp;(LEFT($A142,11)),'CS8000-P14_Overview'!$B$56:$X$820,$U$2,FALSE)</f>
        <v>52.1691</v>
      </c>
      <c r="V142" s="59">
        <f>W142*(1-'CS8000-P14_Overview'!$B$3)</f>
        <v>88.687470000000005</v>
      </c>
      <c r="W142" s="44">
        <f>VLOOKUP(LEFT($W$3,2)&amp;(LEFT($A142,11)),'CS8000-P14_Overview'!$B$56:$X$820,U$2,FALSE)</f>
        <v>104.3382</v>
      </c>
      <c r="X142" s="33" t="s">
        <v>857</v>
      </c>
      <c r="Y142" s="57">
        <f>VLOOKUP(LEFT(Y$3,2)&amp;(LEFT($A142,11)),'CS8000-P14_Overview'!$B$56:$X$820,$Y$2,FALSE)</f>
        <v>43.073599999999999</v>
      </c>
      <c r="Z142" s="58">
        <f>AA142*(1-'CS8000-P14_Overview'!$B$3)</f>
        <v>62.241351999999999</v>
      </c>
      <c r="AA142" s="58">
        <f>VLOOKUP(LEFT($AA$3,2)&amp;(LEFT($A142,11)),'CS8000-P14_Overview'!$B$56:$X$820,Y$2,FALSE)</f>
        <v>73.225120000000004</v>
      </c>
      <c r="AB142" s="59">
        <f>VLOOKUP(LEFT(AB$3,2)&amp;(LEFT($A142,11)),'CS8000-P14_Overview'!$B$56:$X$820,$AB$2,FALSE)</f>
        <v>43.073599999999999</v>
      </c>
      <c r="AC142" s="59">
        <f>AD142*(1-'CS8000-P14_Overview'!$B$3)</f>
        <v>62.241351999999999</v>
      </c>
      <c r="AD142" s="59">
        <f>VLOOKUP(LEFT($AD$3,2)&amp;(LEFT($A142,11)),'CS8000-P14_Overview'!$B$56:$X$820,AB$2,FALSE)</f>
        <v>73.225120000000004</v>
      </c>
      <c r="AE142" s="60">
        <f>VLOOKUP(LEFT(AE$3,2)&amp;(LEFT($A142,11)),'CS8000-P14_Overview'!$B$56:$X$820,$AE$2,FALSE)</f>
        <v>58.295299999999997</v>
      </c>
      <c r="AF142" s="60">
        <f>AG142*(1-'CS8000-P14_Overview'!$B$3)</f>
        <v>89.191808999999992</v>
      </c>
      <c r="AG142" s="60">
        <f>VLOOKUP(LEFT($AG$3,2)&amp;(LEFT($A142,11)),'CS8000-P14_Overview'!$B$56:$X$820,AE$2,FALSE)</f>
        <v>104.93154</v>
      </c>
      <c r="AH142" s="61">
        <f>VLOOKUP(LEFT(AH$3,2)&amp;(LEFT($A142,11)),'CS8000-P14_Overview'!$B$56:$X$820,$AH$2,FALSE)</f>
        <v>64.267300000000006</v>
      </c>
      <c r="AI142" s="61">
        <f>AJ142*(1-'CS8000-P14_Overview'!$B$3)</f>
        <v>98.328969000000015</v>
      </c>
      <c r="AJ142" s="61">
        <f>VLOOKUP(LEFT($AJ$3,2)&amp;(LEFT($A142,11)),'CS8000-P14_Overview'!$B$56:$X$820,AH$2,FALSE)</f>
        <v>115.68114000000001</v>
      </c>
      <c r="AK142" s="62">
        <f>VLOOKUP(LEFT(AK$3,2)&amp;(LEFT($A142,11)),'CS8000-P14_Overview'!$B$56:$X$820,$AK$2,FALSE)</f>
        <v>65.710899999999995</v>
      </c>
      <c r="AL142" s="62">
        <f>AM142*(1-'CS8000-P14_Overview'!$B$3)</f>
        <v>106.12310349999998</v>
      </c>
      <c r="AM142" s="62">
        <f>VLOOKUP(LEFT($AM$3,2)&amp;(LEFT($A142,11)),'CS8000-P14_Overview'!$B$56:$X$820,AK$2,FALSE)</f>
        <v>124.85070999999999</v>
      </c>
      <c r="AN142" s="63">
        <f>VLOOKUP(LEFT(AN$3,2)&amp;(LEFT($A142,11)),'CS8000-P14_Overview'!$B$56:$X$820,$AN$2,FALSE)</f>
        <v>65.710899999999995</v>
      </c>
      <c r="AO142" s="63">
        <f>AP142*(1-'CS8000-P14_Overview'!$B$3)</f>
        <v>106.12310349999998</v>
      </c>
      <c r="AP142" s="63">
        <f>VLOOKUP(LEFT($AP$3,2)&amp;(LEFT($A142,11)),'CS8000-P14_Overview'!$B$56:$X$820,AN$2,FALSE)</f>
        <v>124.85070999999999</v>
      </c>
      <c r="AQ142" s="59">
        <f>VLOOKUP(LEFT(AQ$3,2)&amp;(LEFT($A142,11)),'CS8000-P14_Overview'!$B$56:$X$820,$AQ$2,FALSE)</f>
        <v>72.207400000000007</v>
      </c>
      <c r="AR142" s="59">
        <f>AS142*(1-'CS8000-P14_Overview'!$B$3)</f>
        <v>122.75258000000001</v>
      </c>
      <c r="AS142" s="44">
        <f>VLOOKUP(LEFT($AS$3,2)&amp;(LEFT($A142,11)),'CS8000-P14_Overview'!$B$56:$X$820,AQ$2,FALSE)</f>
        <v>144.41480000000001</v>
      </c>
      <c r="AU142" s="203">
        <f t="shared" si="130"/>
        <v>1069.7328</v>
      </c>
      <c r="AV142" s="211">
        <f t="shared" si="131"/>
        <v>1545.7638959999999</v>
      </c>
      <c r="AW142" s="211">
        <f t="shared" si="132"/>
        <v>1818.54576</v>
      </c>
      <c r="AX142" s="212">
        <f t="shared" si="132"/>
        <v>1069.7328</v>
      </c>
      <c r="AY142" s="212">
        <f t="shared" si="132"/>
        <v>1545.7638959999999</v>
      </c>
      <c r="AZ142" s="212">
        <f t="shared" si="132"/>
        <v>1818.54576</v>
      </c>
      <c r="BA142" s="213">
        <f t="shared" si="133"/>
        <v>1617.7115999999999</v>
      </c>
      <c r="BB142" s="213">
        <f t="shared" si="134"/>
        <v>2475.0987479999999</v>
      </c>
      <c r="BC142" s="213">
        <f t="shared" si="135"/>
        <v>2911.8808800000002</v>
      </c>
      <c r="BD142" s="214">
        <f t="shared" si="136"/>
        <v>1832.7036000000003</v>
      </c>
      <c r="BE142" s="214">
        <f t="shared" si="137"/>
        <v>2804.0365080000001</v>
      </c>
      <c r="BF142" s="214">
        <f t="shared" si="138"/>
        <v>3298.8664800000001</v>
      </c>
      <c r="BG142" s="215">
        <f t="shared" si="139"/>
        <v>1884.6732000000002</v>
      </c>
      <c r="BH142" s="215">
        <f t="shared" si="140"/>
        <v>3043.7472179999995</v>
      </c>
      <c r="BI142" s="215">
        <f t="shared" si="141"/>
        <v>3580.8790799999997</v>
      </c>
      <c r="BJ142" s="216">
        <f t="shared" si="142"/>
        <v>1884.6732000000002</v>
      </c>
      <c r="BK142" s="216">
        <f t="shared" si="143"/>
        <v>3043.7472179999995</v>
      </c>
      <c r="BL142" s="216">
        <f t="shared" si="144"/>
        <v>3580.8790799999997</v>
      </c>
      <c r="BM142" s="212">
        <f t="shared" si="145"/>
        <v>2118.5472</v>
      </c>
      <c r="BN142" s="212">
        <f t="shared" si="146"/>
        <v>3601.53024</v>
      </c>
      <c r="BO142" s="202">
        <f t="shared" si="147"/>
        <v>4237.0944</v>
      </c>
      <c r="BQ142" s="274">
        <f>VLOOKUP("HDD"&amp;$A142,'CS8000-P14_Overview'!$B:$X,3,FALSE)</f>
        <v>397.44</v>
      </c>
      <c r="BR142" s="275">
        <f>VLOOKUP("HDD"&amp;$A142,'CS8000-P14_Overview'!$B:$X,4,FALSE)</f>
        <v>476.928</v>
      </c>
      <c r="BS142" s="276">
        <f>VLOOKUP("HDD"&amp;$A142,'CS8000-P14_Overview'!$B:$X,6,FALSE)</f>
        <v>556.41600000000005</v>
      </c>
      <c r="BT142" s="282" t="str">
        <f>IF(ISNA(VLOOKUP($A142,Old_List_Price!$A$4:$BO$289,BT$2,FALSE)),"",VLOOKUP($A142,Old_List_Price!$A$4:$BO$289,BT$2,FALSE))</f>
        <v/>
      </c>
      <c r="BU142" s="282" t="str">
        <f>IF(ISNA(VLOOKUP($A142,Old_List_Price!$A$4:$BO$289,BU$2,FALSE)),"",VLOOKUP($A142,Old_List_Price!$A$4:$BO$289,BU$2,FALSE))</f>
        <v/>
      </c>
      <c r="BV142" s="282" t="str">
        <f>IF(ISNA(VLOOKUP($A142,Old_List_Price!$A$4:$BO$289,BV$2,FALSE)),"",VLOOKUP($A142,Old_List_Price!$A$4:$BO$289,BV$2,FALSE))</f>
        <v/>
      </c>
      <c r="BW142" s="283" t="str">
        <f t="shared" si="148"/>
        <v/>
      </c>
      <c r="BX142" s="283" t="str">
        <f t="shared" si="149"/>
        <v/>
      </c>
      <c r="BY142" s="285" t="str">
        <f>IF(ISNA(VLOOKUP($A142,Old_List_Price!$A$4:$BO$289,BY$2,FALSE)),"",VLOOKUP($A142,Old_List_Price!$A$4:$BO$289,BY$2,FALSE))</f>
        <v/>
      </c>
      <c r="BZ142" s="285" t="str">
        <f>IF(ISNA(VLOOKUP($A142,Old_List_Price!$A$4:$BO$289,BZ$2,FALSE)),"",VLOOKUP($A142,Old_List_Price!$A$4:$BO$289,BZ$2,FALSE))</f>
        <v/>
      </c>
      <c r="CA142" s="285" t="str">
        <f>IF(ISNA(VLOOKUP($A142,Old_List_Price!$A$4:$BO$289,CA$2,FALSE)),"",VLOOKUP($A142,Old_List_Price!$A$4:$BO$289,CA$2,FALSE))</f>
        <v/>
      </c>
      <c r="CB142" s="287" t="str">
        <f t="shared" si="160"/>
        <v/>
      </c>
      <c r="CC142" s="287" t="str">
        <f t="shared" si="161"/>
        <v/>
      </c>
      <c r="CD142" s="288" t="str">
        <f>IF(ISNA(VLOOKUP($A142,Old_List_Price!$A$4:$BO$289,CD$2,FALSE)),"",VLOOKUP($A142,Old_List_Price!$A$4:$BO$289,CD$2,FALSE))</f>
        <v/>
      </c>
      <c r="CE142" s="288" t="str">
        <f>IF(ISNA(VLOOKUP($A142,Old_List_Price!$A$4:$BO$289,CE$2,FALSE)),"",VLOOKUP($A142,Old_List_Price!$A$4:$BO$289,CE$2,FALSE))</f>
        <v/>
      </c>
      <c r="CF142" s="288" t="str">
        <f>IF(ISNA(VLOOKUP($A142,Old_List_Price!$A$4:$BO$289,CF$2,FALSE)),"",VLOOKUP($A142,Old_List_Price!$A$4:$BO$289,CF$2,FALSE))</f>
        <v/>
      </c>
      <c r="CG142" s="289" t="str">
        <f t="shared" si="150"/>
        <v/>
      </c>
      <c r="CH142" s="289" t="str">
        <f t="shared" si="151"/>
        <v/>
      </c>
      <c r="CI142" s="291" t="str">
        <f>IF(ISNA(VLOOKUP($A142,Old_List_Price!$A$4:$BO$289,CI$2,FALSE)),"",VLOOKUP($A142,Old_List_Price!$A$4:$BO$289,CI$2,FALSE))</f>
        <v/>
      </c>
      <c r="CJ142" s="291" t="str">
        <f>IF(ISNA(VLOOKUP($A142,Old_List_Price!$A$4:$BO$289,CJ$2,FALSE)),"",VLOOKUP($A142,Old_List_Price!$A$4:$BO$289,CJ$2,FALSE))</f>
        <v/>
      </c>
      <c r="CK142" s="291" t="str">
        <f>IF(ISNA(VLOOKUP($A142,Old_List_Price!$A$4:$BO$289,CK$2,FALSE)),"",VLOOKUP($A142,Old_List_Price!$A$4:$BO$289,CK$2,FALSE))</f>
        <v/>
      </c>
      <c r="CL142" s="292" t="str">
        <f t="shared" si="152"/>
        <v/>
      </c>
      <c r="CM142" s="292" t="str">
        <f t="shared" si="153"/>
        <v/>
      </c>
      <c r="CN142" s="294" t="str">
        <f>IF(ISNA(VLOOKUP($A142,Old_List_Price!$A$4:$BO$289,CN$2,FALSE)),"",VLOOKUP($A142,Old_List_Price!$A$4:$BO$289,CN$2,FALSE))</f>
        <v/>
      </c>
      <c r="CO142" s="294" t="str">
        <f>IF(ISNA(VLOOKUP($A142,Old_List_Price!$A$4:$BO$289,CO$2,FALSE)),"",VLOOKUP($A142,Old_List_Price!$A$4:$BO$289,CO$2,FALSE))</f>
        <v/>
      </c>
      <c r="CP142" s="294" t="str">
        <f>IF(ISNA(VLOOKUP($A142,Old_List_Price!$A$4:$BO$289,CP$2,FALSE)),"",VLOOKUP($A142,Old_List_Price!$A$4:$BO$289,CP$2,FALSE))</f>
        <v/>
      </c>
      <c r="CQ142" s="295" t="str">
        <f t="shared" si="154"/>
        <v/>
      </c>
      <c r="CR142" s="295" t="str">
        <f t="shared" si="155"/>
        <v/>
      </c>
      <c r="CS142" s="297" t="str">
        <f>IF(ISNA(VLOOKUP($A142,Old_List_Price!$A$4:$BO$289,CS$2,FALSE)),"",VLOOKUP($A142,Old_List_Price!$A$4:$BO$289,CS$2,FALSE))</f>
        <v/>
      </c>
      <c r="CT142" s="297" t="str">
        <f>IF(ISNA(VLOOKUP($A142,Old_List_Price!$A$4:$BO$289,CT$2,FALSE)),"",VLOOKUP($A142,Old_List_Price!$A$4:$BO$289,CT$2,FALSE))</f>
        <v/>
      </c>
      <c r="CU142" s="297" t="str">
        <f>IF(ISNA(VLOOKUP($A142,Old_List_Price!$A$4:$BO$289,CU$2,FALSE)),"",VLOOKUP($A142,Old_List_Price!$A$4:$BO$289,CU$2,FALSE))</f>
        <v/>
      </c>
      <c r="CV142" s="298" t="str">
        <f t="shared" si="156"/>
        <v/>
      </c>
      <c r="CW142" s="298" t="str">
        <f t="shared" si="157"/>
        <v/>
      </c>
      <c r="CX142" s="285" t="str">
        <f>IF(ISNA(VLOOKUP($A142,Old_List_Price!$A$4:$BO$289,CX$2,FALSE)),"",VLOOKUP($A142,Old_List_Price!$A$4:$BO$289,CX$2,FALSE))</f>
        <v/>
      </c>
      <c r="CY142" s="285" t="str">
        <f>IF(ISNA(VLOOKUP($A142,Old_List_Price!$A$4:$BO$289,CY$2,FALSE)),"",VLOOKUP($A142,Old_List_Price!$A$4:$BO$289,CY$2,FALSE))</f>
        <v/>
      </c>
      <c r="CZ142" s="285" t="str">
        <f>IF(ISNA(VLOOKUP($A142,Old_List_Price!$A$4:$BO$289,CZ$2,FALSE)),"",VLOOKUP($A142,Old_List_Price!$A$4:$BO$289,CZ$2,FALSE))</f>
        <v/>
      </c>
      <c r="DA142" s="287" t="str">
        <f t="shared" si="158"/>
        <v/>
      </c>
      <c r="DB142" s="333" t="str">
        <f t="shared" si="159"/>
        <v/>
      </c>
    </row>
    <row r="143" spans="1:106">
      <c r="A143" s="37" t="s">
        <v>846</v>
      </c>
      <c r="B143" s="37" t="s">
        <v>847</v>
      </c>
      <c r="C143" s="57">
        <f>VLOOKUP(LEFT(C$3,2)&amp;(LEFT($A143,11)),'CS8000-P14_Overview'!$B$56:$X$820,$C$2,FALSE)</f>
        <v>23.035399999999999</v>
      </c>
      <c r="D143" s="58">
        <f>E143*(1-'CS8000-P14_Overview'!$B$3)</f>
        <v>33.286152999999999</v>
      </c>
      <c r="E143" s="58">
        <f>VLOOKUP(LEFT($E$3,2)&amp;(LEFT($A143,11)),'CS8000-P14_Overview'!$B$56:$X$820,C$2,FALSE)</f>
        <v>39.160179999999997</v>
      </c>
      <c r="F143" s="59">
        <f>VLOOKUP(LEFT(F$3,2)&amp;(LEFT($A143,11)),'CS8000-P14_Overview'!$B$56:$X$820,$F$2,FALSE)</f>
        <v>23.035399999999999</v>
      </c>
      <c r="G143" s="59">
        <f>H143*(1-'CS8000-P14_Overview'!$B$3)</f>
        <v>33.286152999999999</v>
      </c>
      <c r="H143" s="59">
        <f>VLOOKUP(LEFT($H$3,2)&amp;(LEFT($A143,11)),'CS8000-P14_Overview'!$B$56:$X$820,F$2,FALSE)</f>
        <v>39.160179999999997</v>
      </c>
      <c r="I143" s="60">
        <f>VLOOKUP(LEFT(I$3,2)&amp;(LEFT($A143,11)),'CS8000-P14_Overview'!$B$56:$X$820,$I$2,FALSE)</f>
        <v>38.256999999999998</v>
      </c>
      <c r="J143" s="60">
        <f>K143*(1-'CS8000-P14_Overview'!$B$3)</f>
        <v>58.533209999999997</v>
      </c>
      <c r="K143" s="60">
        <f>VLOOKUP(LEFT($K$3,2)&amp;(LEFT($A143,11)),'CS8000-P14_Overview'!$B$56:$X$820,I$2,FALSE)</f>
        <v>68.8626</v>
      </c>
      <c r="L143" s="61">
        <f>VLOOKUP(LEFT(L$3,2)&amp;(LEFT($A143,11)),'CS8000-P14_Overview'!$B$56:$X$820,$L$2,FALSE)</f>
        <v>44.228999999999999</v>
      </c>
      <c r="M143" s="61">
        <f>N143*(1-'CS8000-P14_Overview'!$B$3)</f>
        <v>67.670370000000005</v>
      </c>
      <c r="N143" s="61">
        <f>VLOOKUP(LEFT($N$3,2)&amp;(LEFT($A143,11)),'CS8000-P14_Overview'!$B$56:$X$820,L$2,FALSE)</f>
        <v>79.612200000000001</v>
      </c>
      <c r="O143" s="62">
        <f>VLOOKUP(LEFT(O$3,2)&amp;(LEFT($A143,11)),'CS8000-P14_Overview'!$B$56:$X$820,$O$2,FALSE)</f>
        <v>45.672600000000003</v>
      </c>
      <c r="P143" s="62">
        <f>Q143*(1-'CS8000-P14_Overview'!$B$3)</f>
        <v>73.761248999999992</v>
      </c>
      <c r="Q143" s="62">
        <f>VLOOKUP(LEFT($Q$3,2)&amp;(LEFT($A143,11)),'CS8000-P14_Overview'!$B$56:$X$820,O$2,FALSE)</f>
        <v>86.777940000000001</v>
      </c>
      <c r="R143" s="63">
        <f>VLOOKUP(LEFT(R$3,2)&amp;(LEFT($A143,11)),'CS8000-P14_Overview'!$B$56:$X$820,$R$2,FALSE)</f>
        <v>45.672600000000003</v>
      </c>
      <c r="S143" s="63">
        <f>T143*(1-'CS8000-P14_Overview'!$B$3)</f>
        <v>73.761248999999992</v>
      </c>
      <c r="T143" s="63">
        <f>VLOOKUP(LEFT($T$3,2)&amp;(LEFT($A143,11)),'CS8000-P14_Overview'!$B$56:$X$820,R$2,FALSE)</f>
        <v>86.777940000000001</v>
      </c>
      <c r="U143" s="59">
        <f>VLOOKUP(LEFT(U$3,2)&amp;(LEFT($A143,11)),'CS8000-P14_Overview'!$B$56:$X$820,$U$2,FALSE)</f>
        <v>52.1691</v>
      </c>
      <c r="V143" s="59">
        <f>W143*(1-'CS8000-P14_Overview'!$B$3)</f>
        <v>88.687470000000005</v>
      </c>
      <c r="W143" s="44">
        <f>VLOOKUP(LEFT($W$3,2)&amp;(LEFT($A143,11)),'CS8000-P14_Overview'!$B$56:$X$820,U$2,FALSE)</f>
        <v>104.3382</v>
      </c>
      <c r="X143" s="33" t="s">
        <v>857</v>
      </c>
      <c r="Y143" s="57">
        <f>VLOOKUP(LEFT(Y$3,2)&amp;(LEFT($A143,11)),'CS8000-P14_Overview'!$B$56:$X$820,$Y$2,FALSE)</f>
        <v>43.073599999999999</v>
      </c>
      <c r="Z143" s="58">
        <f>AA143*(1-'CS8000-P14_Overview'!$B$3)</f>
        <v>62.241351999999999</v>
      </c>
      <c r="AA143" s="58">
        <f>VLOOKUP(LEFT($AA$3,2)&amp;(LEFT($A143,11)),'CS8000-P14_Overview'!$B$56:$X$820,Y$2,FALSE)</f>
        <v>73.225120000000004</v>
      </c>
      <c r="AB143" s="59">
        <f>VLOOKUP(LEFT(AB$3,2)&amp;(LEFT($A143,11)),'CS8000-P14_Overview'!$B$56:$X$820,$AB$2,FALSE)</f>
        <v>43.073599999999999</v>
      </c>
      <c r="AC143" s="59">
        <f>AD143*(1-'CS8000-P14_Overview'!$B$3)</f>
        <v>62.241351999999999</v>
      </c>
      <c r="AD143" s="59">
        <f>VLOOKUP(LEFT($AD$3,2)&amp;(LEFT($A143,11)),'CS8000-P14_Overview'!$B$56:$X$820,AB$2,FALSE)</f>
        <v>73.225120000000004</v>
      </c>
      <c r="AE143" s="60">
        <f>VLOOKUP(LEFT(AE$3,2)&amp;(LEFT($A143,11)),'CS8000-P14_Overview'!$B$56:$X$820,$AE$2,FALSE)</f>
        <v>58.295299999999997</v>
      </c>
      <c r="AF143" s="60">
        <f>AG143*(1-'CS8000-P14_Overview'!$B$3)</f>
        <v>89.191808999999992</v>
      </c>
      <c r="AG143" s="60">
        <f>VLOOKUP(LEFT($AG$3,2)&amp;(LEFT($A143,11)),'CS8000-P14_Overview'!$B$56:$X$820,AE$2,FALSE)</f>
        <v>104.93154</v>
      </c>
      <c r="AH143" s="61">
        <f>VLOOKUP(LEFT(AH$3,2)&amp;(LEFT($A143,11)),'CS8000-P14_Overview'!$B$56:$X$820,$AH$2,FALSE)</f>
        <v>64.267300000000006</v>
      </c>
      <c r="AI143" s="61">
        <f>AJ143*(1-'CS8000-P14_Overview'!$B$3)</f>
        <v>98.328969000000015</v>
      </c>
      <c r="AJ143" s="61">
        <f>VLOOKUP(LEFT($AJ$3,2)&amp;(LEFT($A143,11)),'CS8000-P14_Overview'!$B$56:$X$820,AH$2,FALSE)</f>
        <v>115.68114000000001</v>
      </c>
      <c r="AK143" s="62">
        <f>VLOOKUP(LEFT(AK$3,2)&amp;(LEFT($A143,11)),'CS8000-P14_Overview'!$B$56:$X$820,$AK$2,FALSE)</f>
        <v>65.710899999999995</v>
      </c>
      <c r="AL143" s="62">
        <f>AM143*(1-'CS8000-P14_Overview'!$B$3)</f>
        <v>106.12310349999998</v>
      </c>
      <c r="AM143" s="62">
        <f>VLOOKUP(LEFT($AM$3,2)&amp;(LEFT($A143,11)),'CS8000-P14_Overview'!$B$56:$X$820,AK$2,FALSE)</f>
        <v>124.85070999999999</v>
      </c>
      <c r="AN143" s="63">
        <f>VLOOKUP(LEFT(AN$3,2)&amp;(LEFT($A143,11)),'CS8000-P14_Overview'!$B$56:$X$820,$AN$2,FALSE)</f>
        <v>65.710899999999995</v>
      </c>
      <c r="AO143" s="63">
        <f>AP143*(1-'CS8000-P14_Overview'!$B$3)</f>
        <v>106.12310349999998</v>
      </c>
      <c r="AP143" s="63">
        <f>VLOOKUP(LEFT($AP$3,2)&amp;(LEFT($A143,11)),'CS8000-P14_Overview'!$B$56:$X$820,AN$2,FALSE)</f>
        <v>124.85070999999999</v>
      </c>
      <c r="AQ143" s="59">
        <f>VLOOKUP(LEFT(AQ$3,2)&amp;(LEFT($A143,11)),'CS8000-P14_Overview'!$B$56:$X$820,$AQ$2,FALSE)</f>
        <v>72.207400000000007</v>
      </c>
      <c r="AR143" s="59">
        <f>AS143*(1-'CS8000-P14_Overview'!$B$3)</f>
        <v>122.75258000000001</v>
      </c>
      <c r="AS143" s="44">
        <f>VLOOKUP(LEFT($AS$3,2)&amp;(LEFT($A143,11)),'CS8000-P14_Overview'!$B$56:$X$820,AQ$2,FALSE)</f>
        <v>144.41480000000001</v>
      </c>
      <c r="AU143" s="203">
        <f t="shared" si="130"/>
        <v>1069.7328</v>
      </c>
      <c r="AV143" s="211">
        <f t="shared" si="131"/>
        <v>1545.7638959999999</v>
      </c>
      <c r="AW143" s="211">
        <f t="shared" si="132"/>
        <v>1818.54576</v>
      </c>
      <c r="AX143" s="212">
        <f t="shared" si="132"/>
        <v>1069.7328</v>
      </c>
      <c r="AY143" s="212">
        <f t="shared" si="132"/>
        <v>1545.7638959999999</v>
      </c>
      <c r="AZ143" s="212">
        <f t="shared" si="132"/>
        <v>1818.54576</v>
      </c>
      <c r="BA143" s="213">
        <f t="shared" si="133"/>
        <v>1617.7115999999999</v>
      </c>
      <c r="BB143" s="213">
        <f t="shared" si="134"/>
        <v>2475.0987479999999</v>
      </c>
      <c r="BC143" s="213">
        <f t="shared" si="135"/>
        <v>2911.8808800000002</v>
      </c>
      <c r="BD143" s="214">
        <f t="shared" si="136"/>
        <v>1832.7036000000003</v>
      </c>
      <c r="BE143" s="214">
        <f t="shared" si="137"/>
        <v>2804.0365080000001</v>
      </c>
      <c r="BF143" s="214">
        <f t="shared" si="138"/>
        <v>3298.8664800000001</v>
      </c>
      <c r="BG143" s="215">
        <f t="shared" si="139"/>
        <v>1884.6732000000002</v>
      </c>
      <c r="BH143" s="215">
        <f t="shared" si="140"/>
        <v>3043.7472179999995</v>
      </c>
      <c r="BI143" s="215">
        <f t="shared" si="141"/>
        <v>3580.8790799999997</v>
      </c>
      <c r="BJ143" s="216">
        <f t="shared" si="142"/>
        <v>1884.6732000000002</v>
      </c>
      <c r="BK143" s="216">
        <f t="shared" si="143"/>
        <v>3043.7472179999995</v>
      </c>
      <c r="BL143" s="216">
        <f t="shared" si="144"/>
        <v>3580.8790799999997</v>
      </c>
      <c r="BM143" s="212">
        <f t="shared" si="145"/>
        <v>2118.5472</v>
      </c>
      <c r="BN143" s="212">
        <f t="shared" si="146"/>
        <v>3601.53024</v>
      </c>
      <c r="BO143" s="202">
        <f t="shared" si="147"/>
        <v>4237.0944</v>
      </c>
      <c r="BQ143" s="274">
        <f>VLOOKUP("HDD"&amp;$A143,'CS8000-P14_Overview'!$B:$X,3,FALSE)</f>
        <v>397.44</v>
      </c>
      <c r="BR143" s="275">
        <f>VLOOKUP("HDD"&amp;$A143,'CS8000-P14_Overview'!$B:$X,4,FALSE)</f>
        <v>476.928</v>
      </c>
      <c r="BS143" s="276">
        <f>VLOOKUP("HDD"&amp;$A143,'CS8000-P14_Overview'!$B:$X,6,FALSE)</f>
        <v>556.41600000000005</v>
      </c>
      <c r="BT143" s="282" t="str">
        <f>IF(ISNA(VLOOKUP($A143,Old_List_Price!$A$4:$BO$289,BT$2,FALSE)),"",VLOOKUP($A143,Old_List_Price!$A$4:$BO$289,BT$2,FALSE))</f>
        <v/>
      </c>
      <c r="BU143" s="282" t="str">
        <f>IF(ISNA(VLOOKUP($A143,Old_List_Price!$A$4:$BO$289,BU$2,FALSE)),"",VLOOKUP($A143,Old_List_Price!$A$4:$BO$289,BU$2,FALSE))</f>
        <v/>
      </c>
      <c r="BV143" s="282" t="str">
        <f>IF(ISNA(VLOOKUP($A143,Old_List_Price!$A$4:$BO$289,BV$2,FALSE)),"",VLOOKUP($A143,Old_List_Price!$A$4:$BO$289,BV$2,FALSE))</f>
        <v/>
      </c>
      <c r="BW143" s="283" t="str">
        <f t="shared" si="148"/>
        <v/>
      </c>
      <c r="BX143" s="283" t="str">
        <f t="shared" si="149"/>
        <v/>
      </c>
      <c r="BY143" s="285" t="str">
        <f>IF(ISNA(VLOOKUP($A143,Old_List_Price!$A$4:$BO$289,BY$2,FALSE)),"",VLOOKUP($A143,Old_List_Price!$A$4:$BO$289,BY$2,FALSE))</f>
        <v/>
      </c>
      <c r="BZ143" s="285" t="str">
        <f>IF(ISNA(VLOOKUP($A143,Old_List_Price!$A$4:$BO$289,BZ$2,FALSE)),"",VLOOKUP($A143,Old_List_Price!$A$4:$BO$289,BZ$2,FALSE))</f>
        <v/>
      </c>
      <c r="CA143" s="285" t="str">
        <f>IF(ISNA(VLOOKUP($A143,Old_List_Price!$A$4:$BO$289,CA$2,FALSE)),"",VLOOKUP($A143,Old_List_Price!$A$4:$BO$289,CA$2,FALSE))</f>
        <v/>
      </c>
      <c r="CB143" s="287" t="str">
        <f t="shared" si="160"/>
        <v/>
      </c>
      <c r="CC143" s="287" t="str">
        <f t="shared" si="161"/>
        <v/>
      </c>
      <c r="CD143" s="288" t="str">
        <f>IF(ISNA(VLOOKUP($A143,Old_List_Price!$A$4:$BO$289,CD$2,FALSE)),"",VLOOKUP($A143,Old_List_Price!$A$4:$BO$289,CD$2,FALSE))</f>
        <v/>
      </c>
      <c r="CE143" s="288" t="str">
        <f>IF(ISNA(VLOOKUP($A143,Old_List_Price!$A$4:$BO$289,CE$2,FALSE)),"",VLOOKUP($A143,Old_List_Price!$A$4:$BO$289,CE$2,FALSE))</f>
        <v/>
      </c>
      <c r="CF143" s="288" t="str">
        <f>IF(ISNA(VLOOKUP($A143,Old_List_Price!$A$4:$BO$289,CF$2,FALSE)),"",VLOOKUP($A143,Old_List_Price!$A$4:$BO$289,CF$2,FALSE))</f>
        <v/>
      </c>
      <c r="CG143" s="289" t="str">
        <f t="shared" si="150"/>
        <v/>
      </c>
      <c r="CH143" s="289" t="str">
        <f t="shared" si="151"/>
        <v/>
      </c>
      <c r="CI143" s="291" t="str">
        <f>IF(ISNA(VLOOKUP($A143,Old_List_Price!$A$4:$BO$289,CI$2,FALSE)),"",VLOOKUP($A143,Old_List_Price!$A$4:$BO$289,CI$2,FALSE))</f>
        <v/>
      </c>
      <c r="CJ143" s="291" t="str">
        <f>IF(ISNA(VLOOKUP($A143,Old_List_Price!$A$4:$BO$289,CJ$2,FALSE)),"",VLOOKUP($A143,Old_List_Price!$A$4:$BO$289,CJ$2,FALSE))</f>
        <v/>
      </c>
      <c r="CK143" s="291" t="str">
        <f>IF(ISNA(VLOOKUP($A143,Old_List_Price!$A$4:$BO$289,CK$2,FALSE)),"",VLOOKUP($A143,Old_List_Price!$A$4:$BO$289,CK$2,FALSE))</f>
        <v/>
      </c>
      <c r="CL143" s="292" t="str">
        <f t="shared" si="152"/>
        <v/>
      </c>
      <c r="CM143" s="292" t="str">
        <f t="shared" si="153"/>
        <v/>
      </c>
      <c r="CN143" s="294" t="str">
        <f>IF(ISNA(VLOOKUP($A143,Old_List_Price!$A$4:$BO$289,CN$2,FALSE)),"",VLOOKUP($A143,Old_List_Price!$A$4:$BO$289,CN$2,FALSE))</f>
        <v/>
      </c>
      <c r="CO143" s="294" t="str">
        <f>IF(ISNA(VLOOKUP($A143,Old_List_Price!$A$4:$BO$289,CO$2,FALSE)),"",VLOOKUP($A143,Old_List_Price!$A$4:$BO$289,CO$2,FALSE))</f>
        <v/>
      </c>
      <c r="CP143" s="294" t="str">
        <f>IF(ISNA(VLOOKUP($A143,Old_List_Price!$A$4:$BO$289,CP$2,FALSE)),"",VLOOKUP($A143,Old_List_Price!$A$4:$BO$289,CP$2,FALSE))</f>
        <v/>
      </c>
      <c r="CQ143" s="295" t="str">
        <f t="shared" si="154"/>
        <v/>
      </c>
      <c r="CR143" s="295" t="str">
        <f t="shared" si="155"/>
        <v/>
      </c>
      <c r="CS143" s="297" t="str">
        <f>IF(ISNA(VLOOKUP($A143,Old_List_Price!$A$4:$BO$289,CS$2,FALSE)),"",VLOOKUP($A143,Old_List_Price!$A$4:$BO$289,CS$2,FALSE))</f>
        <v/>
      </c>
      <c r="CT143" s="297" t="str">
        <f>IF(ISNA(VLOOKUP($A143,Old_List_Price!$A$4:$BO$289,CT$2,FALSE)),"",VLOOKUP($A143,Old_List_Price!$A$4:$BO$289,CT$2,FALSE))</f>
        <v/>
      </c>
      <c r="CU143" s="297" t="str">
        <f>IF(ISNA(VLOOKUP($A143,Old_List_Price!$A$4:$BO$289,CU$2,FALSE)),"",VLOOKUP($A143,Old_List_Price!$A$4:$BO$289,CU$2,FALSE))</f>
        <v/>
      </c>
      <c r="CV143" s="298" t="str">
        <f t="shared" si="156"/>
        <v/>
      </c>
      <c r="CW143" s="298" t="str">
        <f t="shared" si="157"/>
        <v/>
      </c>
      <c r="CX143" s="285" t="str">
        <f>IF(ISNA(VLOOKUP($A143,Old_List_Price!$A$4:$BO$289,CX$2,FALSE)),"",VLOOKUP($A143,Old_List_Price!$A$4:$BO$289,CX$2,FALSE))</f>
        <v/>
      </c>
      <c r="CY143" s="285" t="str">
        <f>IF(ISNA(VLOOKUP($A143,Old_List_Price!$A$4:$BO$289,CY$2,FALSE)),"",VLOOKUP($A143,Old_List_Price!$A$4:$BO$289,CY$2,FALSE))</f>
        <v/>
      </c>
      <c r="CZ143" s="285" t="str">
        <f>IF(ISNA(VLOOKUP($A143,Old_List_Price!$A$4:$BO$289,CZ$2,FALSE)),"",VLOOKUP($A143,Old_List_Price!$A$4:$BO$289,CZ$2,FALSE))</f>
        <v/>
      </c>
      <c r="DA143" s="287" t="str">
        <f t="shared" si="158"/>
        <v/>
      </c>
      <c r="DB143" s="333" t="str">
        <f t="shared" si="159"/>
        <v/>
      </c>
    </row>
    <row r="144" spans="1:106">
      <c r="A144" s="37" t="s">
        <v>453</v>
      </c>
      <c r="B144" s="37" t="s">
        <v>454</v>
      </c>
      <c r="C144" s="57">
        <f>VLOOKUP(LEFT($C$3,2)&amp;LEFT($A144,6)&amp;LEFT(RIGHT($A144,6),5),'CS8000-P12_Overview'!$B$56:$X$369,$C$2,FALSE)</f>
        <v>23.035399999999999</v>
      </c>
      <c r="D144" s="58">
        <f>E144*(1-'CS8000-P12_Overview'!$B$3)</f>
        <v>33.286152999999999</v>
      </c>
      <c r="E144" s="58">
        <f>VLOOKUP(LEFT($E$3,2)&amp;LEFT($A144,6)&amp;LEFT(RIGHT($A144,6),5),'CS8000-P12_Overview'!$B$56:$X$369,$C$2,FALSE)</f>
        <v>39.160179999999997</v>
      </c>
      <c r="F144" s="59">
        <f>VLOOKUP(LEFT($F$3,2)&amp;LEFT($A144,6)&amp;LEFT(RIGHT($A144,6),5),'CS8000-P12_Overview'!$B$56:$X$369,$F$2,FALSE)</f>
        <v>23.035399999999999</v>
      </c>
      <c r="G144" s="59">
        <f>H144*(1-'CS8000-P12_Overview'!$B$3)</f>
        <v>33.286152999999999</v>
      </c>
      <c r="H144" s="59">
        <f>VLOOKUP(LEFT($H$3,2)&amp;LEFT($A144,6)&amp;LEFT(RIGHT($A144,6),5),'CS8000-P12_Overview'!$B$56:$X$369,$F$2,FALSE)</f>
        <v>39.160179999999997</v>
      </c>
      <c r="I144" s="60">
        <f>VLOOKUP(LEFT($I$3,2)&amp;LEFT($A144,6)&amp;LEFT(RIGHT($A144,6),5),'CS8000-P12_Overview'!$B$56:$X$369,$I$2,FALSE)</f>
        <v>38.256999999999998</v>
      </c>
      <c r="J144" s="60">
        <f>K144*(1-'CS8000-P12_Overview'!$B$3)</f>
        <v>58.533209999999997</v>
      </c>
      <c r="K144" s="60">
        <f>VLOOKUP(LEFT($K$3,2)&amp;LEFT($A144,6)&amp;LEFT(RIGHT($A144,6),5),'CS8000-P12_Overview'!$B$56:$X$369,$I$2,FALSE)</f>
        <v>68.8626</v>
      </c>
      <c r="L144" s="61">
        <f>VLOOKUP(LEFT($L$3,2)&amp;LEFT($A144,6)&amp;LEFT(RIGHT($A144,6),5),'CS8000-P12_Overview'!$B$56:$X$369,$L$2,FALSE)</f>
        <v>44.228999999999999</v>
      </c>
      <c r="M144" s="61">
        <f>N144*(1-'CS8000-P12_Overview'!$B$3)</f>
        <v>67.670370000000005</v>
      </c>
      <c r="N144" s="61">
        <f>VLOOKUP(LEFT($N$3,2)&amp;LEFT($A144,6)&amp;LEFT(RIGHT($A144,6),5),'CS8000-P12_Overview'!$B$56:$X$369,$L$2,FALSE)</f>
        <v>79.612200000000001</v>
      </c>
      <c r="O144" s="62">
        <f>VLOOKUP(LEFT($O$3,2)&amp;LEFT($A144,6)&amp;LEFT(RIGHT($A144,6),5),'CS8000-P12_Overview'!$B$56:$X$369,$O$2,FALSE)</f>
        <v>45.672600000000003</v>
      </c>
      <c r="P144" s="62">
        <f>Q144*(1-'CS8000-P12_Overview'!$B$3)</f>
        <v>73.761248999999992</v>
      </c>
      <c r="Q144" s="62">
        <f>VLOOKUP(LEFT($Q$3,2)&amp;LEFT($A144,6)&amp;LEFT(RIGHT($A144,6),5),'CS8000-P12_Overview'!$B$56:$X$369,$O$2,FALSE)</f>
        <v>86.777940000000001</v>
      </c>
      <c r="R144" s="63">
        <f>VLOOKUP(LEFT($R$3,2)&amp;LEFT($A144,6)&amp;LEFT(RIGHT($A144,6),5),'CS8000-P12_Overview'!$B$56:$X$369,$R$2,FALSE)</f>
        <v>45.672600000000003</v>
      </c>
      <c r="S144" s="63">
        <f>T144*(1-'CS8000-P12_Overview'!$B$3)</f>
        <v>73.761248999999992</v>
      </c>
      <c r="T144" s="63">
        <f>VLOOKUP(LEFT($T$3,2)&amp;LEFT($A144,6)&amp;LEFT(RIGHT($A144,6),5),'CS8000-P12_Overview'!$B$56:$X$369,$R$2,FALSE)</f>
        <v>86.777940000000001</v>
      </c>
      <c r="U144" s="59">
        <f>VLOOKUP(LEFT($U$3,2)&amp;LEFT($A144,6)&amp;LEFT(RIGHT($A144,6),5),'CS8000-P12_Overview'!$B$56:$X$369,$U$2,FALSE)</f>
        <v>52.1691</v>
      </c>
      <c r="V144" s="59">
        <f>W144*(1-'CS8000-P12_Overview'!$B$3)</f>
        <v>88.687470000000005</v>
      </c>
      <c r="W144" s="44">
        <f>VLOOKUP(LEFT($W$3,2)&amp;LEFT($A144,6)&amp;LEFT(RIGHT($A144,6),5),'CS8000-P12_Overview'!$B$56:$X$369,$U$2,FALSE)</f>
        <v>104.3382</v>
      </c>
      <c r="X144" s="33" t="s">
        <v>856</v>
      </c>
      <c r="Y144" s="57">
        <f>VLOOKUP(LEFT($Y$3,2)&amp;LEFT($A144,6)&amp;LEFT(RIGHT($A144,6),5),'CS8000-P12_Overview'!$B$56:$X$369,$Y$2,FALSE)</f>
        <v>43.073599999999999</v>
      </c>
      <c r="Z144" s="58">
        <f>AA144*(1-'CS8000-P12_Overview'!$B$3)</f>
        <v>62.241351999999999</v>
      </c>
      <c r="AA144" s="58">
        <f>VLOOKUP(LEFT($AA$3,2)&amp;LEFT($A144,6)&amp;LEFT(RIGHT($A144,6),5),'CS8000-P12_Overview'!$B$56:$X$369,$Y$2,FALSE)</f>
        <v>73.225120000000004</v>
      </c>
      <c r="AB144" s="59">
        <f>VLOOKUP(LEFT($AB$3,2)&amp;LEFT($A144,6)&amp;LEFT(RIGHT($A144,6),5),'CS8000-P12_Overview'!$B$56:$X$369,$AB$2,FALSE)</f>
        <v>43.073599999999999</v>
      </c>
      <c r="AC144" s="59">
        <f>AD144*(1-'CS8000-P12_Overview'!$B$3)</f>
        <v>62.241351999999999</v>
      </c>
      <c r="AD144" s="59">
        <f>VLOOKUP(LEFT($AD$3,2)&amp;LEFT($A144,6)&amp;LEFT(RIGHT($A144,6),5),'CS8000-P12_Overview'!$B$56:$X$369,$AB$2,FALSE)</f>
        <v>73.225120000000004</v>
      </c>
      <c r="AE144" s="60">
        <f>VLOOKUP(LEFT($AE$3,2)&amp;LEFT($A144,6)&amp;LEFT(RIGHT($A144,6),5),'CS8000-P12_Overview'!$B$56:$X$369,$AE$2,FALSE)</f>
        <v>58.295299999999997</v>
      </c>
      <c r="AF144" s="60">
        <f>AG144*(1-'CS8000-P12_Overview'!$B$3)</f>
        <v>89.191808999999992</v>
      </c>
      <c r="AG144" s="60">
        <f>VLOOKUP(LEFT($AG$3,2)&amp;LEFT($A144,6)&amp;LEFT(RIGHT($A144,6),5),'CS8000-P12_Overview'!$B$56:$X$369,$AE$2,FALSE)</f>
        <v>104.93154</v>
      </c>
      <c r="AH144" s="61">
        <f>VLOOKUP(LEFT($AH$3,2)&amp;LEFT($A144,6)&amp;LEFT(RIGHT($A144,6),5),'CS8000-P12_Overview'!$B$56:$X$369,$AH$2,FALSE)</f>
        <v>64.267300000000006</v>
      </c>
      <c r="AI144" s="61">
        <f>AJ144*(1-'CS8000-P12_Overview'!$B$3)</f>
        <v>98.328969000000015</v>
      </c>
      <c r="AJ144" s="61">
        <f>VLOOKUP(LEFT($AJ$3,2)&amp;LEFT($A144,6)&amp;LEFT(RIGHT($A144,6),5),'CS8000-P12_Overview'!$B$56:$X$369,$AH$2,FALSE)</f>
        <v>115.68114000000001</v>
      </c>
      <c r="AK144" s="62">
        <f>VLOOKUP(LEFT($AK$3,2)&amp;LEFT($A144,6)&amp;LEFT(RIGHT($A144,6),5),'CS8000-P12_Overview'!$B$56:$X$369,$AK$2,FALSE)</f>
        <v>65.710899999999995</v>
      </c>
      <c r="AL144" s="62">
        <f>AM144*(1-'CS8000-P12_Overview'!$B$3)</f>
        <v>106.12310349999998</v>
      </c>
      <c r="AM144" s="62">
        <f>VLOOKUP(LEFT($AM$3,2)&amp;LEFT($A144,6)&amp;LEFT(RIGHT($A144,6),5),'CS8000-P12_Overview'!$B$56:$X$369,$AK$2,FALSE)</f>
        <v>124.85070999999999</v>
      </c>
      <c r="AN144" s="63">
        <f>VLOOKUP(LEFT($AN$3,2)&amp;LEFT($A144,6)&amp;LEFT(RIGHT($A144,6),5),'CS8000-P12_Overview'!$B$56:$X$369,$AN$2,FALSE)</f>
        <v>65.710899999999995</v>
      </c>
      <c r="AO144" s="63">
        <f>AP144*(1-'CS8000-P12_Overview'!$B$3)</f>
        <v>106.12310349999998</v>
      </c>
      <c r="AP144" s="63">
        <f>VLOOKUP(LEFT($AP$3,2)&amp;LEFT($A144,6)&amp;LEFT(RIGHT($A144,6),5),'CS8000-P12_Overview'!$B$56:$X$369,$AN$2,FALSE)</f>
        <v>124.85070999999999</v>
      </c>
      <c r="AQ144" s="59">
        <f>VLOOKUP(LEFT($AQ$3,2)&amp;LEFT($A144,6)&amp;LEFT(RIGHT($A144,6),5),'CS8000-P12_Overview'!$B$56:$X$369,$AQ$2,FALSE)</f>
        <v>72.207400000000007</v>
      </c>
      <c r="AR144" s="59">
        <f>AS144*(1-'CS8000-P12_Overview'!$B$3)</f>
        <v>122.75258000000001</v>
      </c>
      <c r="AS144" s="44">
        <f>VLOOKUP(LEFT($AS$3,2)&amp;LEFT($A144,6)&amp;LEFT(RIGHT($A144,6),5),'CS8000-P12_Overview'!$B$56:$X$369,$AQ$2,FALSE)</f>
        <v>144.41480000000001</v>
      </c>
      <c r="AU144" s="203">
        <f t="shared" si="130"/>
        <v>1069.7328</v>
      </c>
      <c r="AV144" s="211">
        <f t="shared" si="131"/>
        <v>1545.7638959999999</v>
      </c>
      <c r="AW144" s="211">
        <f t="shared" si="132"/>
        <v>1818.54576</v>
      </c>
      <c r="AX144" s="212">
        <f t="shared" si="132"/>
        <v>1069.7328</v>
      </c>
      <c r="AY144" s="212">
        <f t="shared" si="132"/>
        <v>1545.7638959999999</v>
      </c>
      <c r="AZ144" s="212">
        <f t="shared" si="132"/>
        <v>1818.54576</v>
      </c>
      <c r="BA144" s="213">
        <f t="shared" si="133"/>
        <v>1617.7115999999999</v>
      </c>
      <c r="BB144" s="213">
        <f t="shared" si="134"/>
        <v>2475.0987479999999</v>
      </c>
      <c r="BC144" s="213">
        <f t="shared" si="135"/>
        <v>2911.8808800000002</v>
      </c>
      <c r="BD144" s="214">
        <f t="shared" si="136"/>
        <v>1832.7036000000003</v>
      </c>
      <c r="BE144" s="214">
        <f t="shared" si="137"/>
        <v>2804.0365080000001</v>
      </c>
      <c r="BF144" s="214">
        <f t="shared" si="138"/>
        <v>3298.8664800000001</v>
      </c>
      <c r="BG144" s="215">
        <f t="shared" si="139"/>
        <v>1884.6732000000002</v>
      </c>
      <c r="BH144" s="215">
        <f t="shared" si="140"/>
        <v>3043.7472179999995</v>
      </c>
      <c r="BI144" s="215">
        <f t="shared" si="141"/>
        <v>3580.8790799999997</v>
      </c>
      <c r="BJ144" s="216">
        <f t="shared" si="142"/>
        <v>1884.6732000000002</v>
      </c>
      <c r="BK144" s="216">
        <f t="shared" si="143"/>
        <v>3043.7472179999995</v>
      </c>
      <c r="BL144" s="216">
        <f t="shared" si="144"/>
        <v>3580.8790799999997</v>
      </c>
      <c r="BM144" s="212">
        <f t="shared" si="145"/>
        <v>2118.5472</v>
      </c>
      <c r="BN144" s="212">
        <f t="shared" si="146"/>
        <v>3601.53024</v>
      </c>
      <c r="BO144" s="202">
        <f t="shared" si="147"/>
        <v>4237.0944</v>
      </c>
      <c r="BQ144" s="274">
        <f>VLOOKUP("HDD"&amp;$A144,'CS8000-P13_Overview'!$B:$X,3,FALSE)</f>
        <v>397.44</v>
      </c>
      <c r="BR144" s="275">
        <f>VLOOKUP("HDD"&amp;$A144,'CS8000-P13_Overview'!$B:$X,4,FALSE)</f>
        <v>476.928</v>
      </c>
      <c r="BS144" s="276">
        <f>VLOOKUP("HDD"&amp;$A144,'CS8000-P13_Overview'!$B:$X,6,FALSE)</f>
        <v>556.41600000000005</v>
      </c>
      <c r="BT144" s="282">
        <f>IF(ISNA(VLOOKUP($A144,Old_List_Price!$A$4:$BO$289,BT$2,FALSE)),"",VLOOKUP($A144,Old_List_Price!$A$4:$BO$289,BT$2,FALSE))</f>
        <v>1042.8</v>
      </c>
      <c r="BU144" s="282">
        <f>IF(ISNA(VLOOKUP($A144,Old_List_Price!$A$4:$BO$289,BU$2,FALSE)),"",VLOOKUP($A144,Old_List_Price!$A$4:$BO$289,BU$2,FALSE))</f>
        <v>1417.8</v>
      </c>
      <c r="BV144" s="282">
        <f>IF(ISNA(VLOOKUP($A144,Old_List_Price!$A$4:$BO$289,BV$2,FALSE)),"",VLOOKUP($A144,Old_List_Price!$A$4:$BO$289,BV$2,FALSE))</f>
        <v>1668</v>
      </c>
      <c r="BW144" s="283">
        <f t="shared" si="148"/>
        <v>2.5177128344573564E-2</v>
      </c>
      <c r="BX144" s="283">
        <f t="shared" si="149"/>
        <v>8.2783597372881046E-2</v>
      </c>
      <c r="BY144" s="285">
        <f>IF(ISNA(VLOOKUP($A144,Old_List_Price!$A$4:$BO$289,BY$2,FALSE)),"",VLOOKUP($A144,Old_List_Price!$A$4:$BO$289,BY$2,FALSE))</f>
        <v>1042.8</v>
      </c>
      <c r="BZ144" s="285">
        <f>IF(ISNA(VLOOKUP($A144,Old_List_Price!$A$4:$BO$289,BZ$2,FALSE)),"",VLOOKUP($A144,Old_List_Price!$A$4:$BO$289,BZ$2,FALSE))</f>
        <v>1505.6399999999999</v>
      </c>
      <c r="CA144" s="285">
        <f>IF(ISNA(VLOOKUP($A144,Old_List_Price!$A$4:$BO$289,CA$2,FALSE)),"",VLOOKUP($A144,Old_List_Price!$A$4:$BO$289,CA$2,FALSE))</f>
        <v>1771.1999999999998</v>
      </c>
      <c r="CB144" s="287">
        <f t="shared" si="160"/>
        <v>2.5177128344573564E-2</v>
      </c>
      <c r="CC144" s="287">
        <f t="shared" si="161"/>
        <v>2.6034956634800412E-2</v>
      </c>
      <c r="CD144" s="288">
        <f>IF(ISNA(VLOOKUP($A144,Old_List_Price!$A$4:$BO$289,CD$2,FALSE)),"",VLOOKUP($A144,Old_List_Price!$A$4:$BO$289,CD$2,FALSE))</f>
        <v>1505.4</v>
      </c>
      <c r="CE144" s="288">
        <f>IF(ISNA(VLOOKUP($A144,Old_List_Price!$A$4:$BO$289,CE$2,FALSE)),"",VLOOKUP($A144,Old_List_Price!$A$4:$BO$289,CE$2,FALSE))</f>
        <v>2302.1999999999998</v>
      </c>
      <c r="CF144" s="288">
        <f>IF(ISNA(VLOOKUP($A144,Old_List_Price!$A$4:$BO$289,CF$2,FALSE)),"",VLOOKUP($A144,Old_List_Price!$A$4:$BO$289,CF$2,FALSE))</f>
        <v>2708.4</v>
      </c>
      <c r="CG144" s="289">
        <f t="shared" si="150"/>
        <v>6.9426219110995918E-2</v>
      </c>
      <c r="CH144" s="289">
        <f t="shared" si="151"/>
        <v>6.9879534357875264E-2</v>
      </c>
      <c r="CI144" s="291">
        <f>IF(ISNA(VLOOKUP($A144,Old_List_Price!$A$4:$BO$289,CI$2,FALSE)),"",VLOOKUP($A144,Old_List_Price!$A$4:$BO$289,CI$2,FALSE))</f>
        <v>2392.92</v>
      </c>
      <c r="CJ144" s="291">
        <f>IF(ISNA(VLOOKUP($A144,Old_List_Price!$A$4:$BO$289,CJ$2,FALSE)),"",VLOOKUP($A144,Old_List_Price!$A$4:$BO$289,CJ$2,FALSE))</f>
        <v>3660.84</v>
      </c>
      <c r="CK144" s="291">
        <f>IF(ISNA(VLOOKUP($A144,Old_List_Price!$A$4:$BO$289,CK$2,FALSE)),"",VLOOKUP($A144,Old_List_Price!$A$4:$BO$289,CK$2,FALSE))</f>
        <v>4306.8</v>
      </c>
      <c r="CL144" s="292">
        <f t="shared" si="152"/>
        <v>-0.30567757928777994</v>
      </c>
      <c r="CM144" s="292">
        <f t="shared" si="153"/>
        <v>-0.30553934998909082</v>
      </c>
      <c r="CN144" s="294">
        <f>IF(ISNA(VLOOKUP($A144,Old_List_Price!$A$4:$BO$289,CN$2,FALSE)),"",VLOOKUP($A144,Old_List_Price!$A$4:$BO$289,CN$2,FALSE))</f>
        <v>2326.7999999999997</v>
      </c>
      <c r="CO144" s="294">
        <f>IF(ISNA(VLOOKUP($A144,Old_List_Price!$A$4:$BO$289,CO$2,FALSE)),"",VLOOKUP($A144,Old_List_Price!$A$4:$BO$289,CO$2,FALSE))</f>
        <v>3756.84</v>
      </c>
      <c r="CP144" s="294">
        <f>IF(ISNA(VLOOKUP($A144,Old_List_Price!$A$4:$BO$289,CP$2,FALSE)),"",VLOOKUP($A144,Old_List_Price!$A$4:$BO$289,CP$2,FALSE))</f>
        <v>4419.6000000000004</v>
      </c>
      <c r="CQ144" s="295">
        <f t="shared" si="154"/>
        <v>-0.23459069720946821</v>
      </c>
      <c r="CR144" s="295">
        <f t="shared" si="155"/>
        <v>-0.23422207264256484</v>
      </c>
      <c r="CS144" s="297">
        <f>IF(ISNA(VLOOKUP($A144,Old_List_Price!$A$4:$BO$289,CS$2,FALSE)),"",VLOOKUP($A144,Old_List_Price!$A$4:$BO$289,CS$2,FALSE))</f>
        <v>2592.6000000000004</v>
      </c>
      <c r="CT144" s="297">
        <f>IF(ISNA(VLOOKUP($A144,Old_List_Price!$A$4:$BO$289,CT$2,FALSE)),"",VLOOKUP($A144,Old_List_Price!$A$4:$BO$289,CT$2,FALSE))</f>
        <v>4406.5200000000004</v>
      </c>
      <c r="CU144" s="297">
        <f>IF(ISNA(VLOOKUP($A144,Old_List_Price!$A$4:$BO$289,CU$2,FALSE)),"",VLOOKUP($A144,Old_List_Price!$A$4:$BO$289,CU$2,FALSE))</f>
        <v>5184</v>
      </c>
      <c r="CV144" s="298">
        <f t="shared" si="156"/>
        <v>-0.37562310537444904</v>
      </c>
      <c r="CW144" s="298">
        <f t="shared" si="157"/>
        <v>-0.4476892082041487</v>
      </c>
      <c r="CX144" s="285">
        <f>IF(ISNA(VLOOKUP($A144,Old_List_Price!$A$4:$BO$289,CX$2,FALSE)),"",VLOOKUP($A144,Old_List_Price!$A$4:$BO$289,CX$2,FALSE))</f>
        <v>2830.7999999999997</v>
      </c>
      <c r="CY144" s="285">
        <f>IF(ISNA(VLOOKUP($A144,Old_List_Price!$A$4:$BO$289,CY$2,FALSE)),"",VLOOKUP($A144,Old_List_Price!$A$4:$BO$289,CY$2,FALSE))</f>
        <v>5292.84</v>
      </c>
      <c r="CZ144" s="285">
        <f>IF(ISNA(VLOOKUP($A144,Old_List_Price!$A$4:$BO$289,CZ$2,FALSE)),"",VLOOKUP($A144,Old_List_Price!$A$4:$BO$289,CZ$2,FALSE))</f>
        <v>6226.8</v>
      </c>
      <c r="DA144" s="287">
        <f t="shared" si="158"/>
        <v>-0.33619869314216827</v>
      </c>
      <c r="DB144" s="333">
        <f t="shared" si="159"/>
        <v>-0.46959199209722591</v>
      </c>
    </row>
    <row r="145" spans="1:106">
      <c r="A145" s="37" t="s">
        <v>455</v>
      </c>
      <c r="B145" s="37" t="s">
        <v>456</v>
      </c>
      <c r="C145" s="57">
        <f>VLOOKUP(LEFT($C$3,2)&amp;LEFT($A145,6)&amp;LEFT(RIGHT($A145,6),5),'CS8000-P12_Overview'!$B$56:$X$369,$C$2,FALSE)</f>
        <v>23.035399999999999</v>
      </c>
      <c r="D145" s="58">
        <f>E145*(1-'CS8000-P12_Overview'!$B$3)</f>
        <v>33.286152999999999</v>
      </c>
      <c r="E145" s="58">
        <f>VLOOKUP(LEFT($E$3,2)&amp;LEFT($A145,6)&amp;LEFT(RIGHT($A145,6),5),'CS8000-P12_Overview'!$B$56:$X$369,$C$2,FALSE)</f>
        <v>39.160179999999997</v>
      </c>
      <c r="F145" s="59">
        <f>VLOOKUP(LEFT($F$3,2)&amp;LEFT($A145,6)&amp;LEFT(RIGHT($A145,6),5),'CS8000-P12_Overview'!$B$56:$X$369,$F$2,FALSE)</f>
        <v>23.035399999999999</v>
      </c>
      <c r="G145" s="59">
        <f>H145*(1-'CS8000-P12_Overview'!$B$3)</f>
        <v>33.286152999999999</v>
      </c>
      <c r="H145" s="59">
        <f>VLOOKUP(LEFT($H$3,2)&amp;LEFT($A145,6)&amp;LEFT(RIGHT($A145,6),5),'CS8000-P12_Overview'!$B$56:$X$369,$F$2,FALSE)</f>
        <v>39.160179999999997</v>
      </c>
      <c r="I145" s="60">
        <f>VLOOKUP(LEFT($I$3,2)&amp;LEFT($A145,6)&amp;LEFT(RIGHT($A145,6),5),'CS8000-P12_Overview'!$B$56:$X$369,$I$2,FALSE)</f>
        <v>38.256999999999998</v>
      </c>
      <c r="J145" s="60">
        <f>K145*(1-'CS8000-P12_Overview'!$B$3)</f>
        <v>58.533209999999997</v>
      </c>
      <c r="K145" s="60">
        <f>VLOOKUP(LEFT($K$3,2)&amp;LEFT($A145,6)&amp;LEFT(RIGHT($A145,6),5),'CS8000-P12_Overview'!$B$56:$X$369,$I$2,FALSE)</f>
        <v>68.8626</v>
      </c>
      <c r="L145" s="61">
        <f>VLOOKUP(LEFT($L$3,2)&amp;LEFT($A145,6)&amp;LEFT(RIGHT($A145,6),5),'CS8000-P12_Overview'!$B$56:$X$369,$L$2,FALSE)</f>
        <v>44.228999999999999</v>
      </c>
      <c r="M145" s="61">
        <f>N145*(1-'CS8000-P12_Overview'!$B$3)</f>
        <v>67.670370000000005</v>
      </c>
      <c r="N145" s="61">
        <f>VLOOKUP(LEFT($N$3,2)&amp;LEFT($A145,6)&amp;LEFT(RIGHT($A145,6),5),'CS8000-P12_Overview'!$B$56:$X$369,$L$2,FALSE)</f>
        <v>79.612200000000001</v>
      </c>
      <c r="O145" s="62">
        <f>VLOOKUP(LEFT($O$3,2)&amp;LEFT($A145,6)&amp;LEFT(RIGHT($A145,6),5),'CS8000-P12_Overview'!$B$56:$X$369,$O$2,FALSE)</f>
        <v>45.672600000000003</v>
      </c>
      <c r="P145" s="62">
        <f>Q145*(1-'CS8000-P12_Overview'!$B$3)</f>
        <v>73.761248999999992</v>
      </c>
      <c r="Q145" s="62">
        <f>VLOOKUP(LEFT($Q$3,2)&amp;LEFT($A145,6)&amp;LEFT(RIGHT($A145,6),5),'CS8000-P12_Overview'!$B$56:$X$369,$O$2,FALSE)</f>
        <v>86.777940000000001</v>
      </c>
      <c r="R145" s="63">
        <f>VLOOKUP(LEFT($R$3,2)&amp;LEFT($A145,6)&amp;LEFT(RIGHT($A145,6),5),'CS8000-P12_Overview'!$B$56:$X$369,$R$2,FALSE)</f>
        <v>45.672600000000003</v>
      </c>
      <c r="S145" s="63">
        <f>T145*(1-'CS8000-P12_Overview'!$B$3)</f>
        <v>73.761248999999992</v>
      </c>
      <c r="T145" s="63">
        <f>VLOOKUP(LEFT($T$3,2)&amp;LEFT($A145,6)&amp;LEFT(RIGHT($A145,6),5),'CS8000-P12_Overview'!$B$56:$X$369,$R$2,FALSE)</f>
        <v>86.777940000000001</v>
      </c>
      <c r="U145" s="59">
        <f>VLOOKUP(LEFT($U$3,2)&amp;LEFT($A145,6)&amp;LEFT(RIGHT($A145,6),5),'CS8000-P12_Overview'!$B$56:$X$369,$U$2,FALSE)</f>
        <v>52.1691</v>
      </c>
      <c r="V145" s="59">
        <f>W145*(1-'CS8000-P12_Overview'!$B$3)</f>
        <v>88.687470000000005</v>
      </c>
      <c r="W145" s="44">
        <f>VLOOKUP(LEFT($W$3,2)&amp;LEFT($A145,6)&amp;LEFT(RIGHT($A145,6),5),'CS8000-P12_Overview'!$B$56:$X$369,$U$2,FALSE)</f>
        <v>104.3382</v>
      </c>
      <c r="X145" s="33" t="s">
        <v>856</v>
      </c>
      <c r="Y145" s="57">
        <f>VLOOKUP(LEFT($Y$3,2)&amp;LEFT($A145,6)&amp;LEFT(RIGHT($A145,6),5),'CS8000-P12_Overview'!$B$56:$X$369,$Y$2,FALSE)</f>
        <v>43.073599999999999</v>
      </c>
      <c r="Z145" s="58">
        <f>AA145*(1-'CS8000-P12_Overview'!$B$3)</f>
        <v>62.241351999999999</v>
      </c>
      <c r="AA145" s="58">
        <f>VLOOKUP(LEFT($AA$3,2)&amp;LEFT($A145,6)&amp;LEFT(RIGHT($A145,6),5),'CS8000-P12_Overview'!$B$56:$X$369,$Y$2,FALSE)</f>
        <v>73.225120000000004</v>
      </c>
      <c r="AB145" s="59">
        <f>VLOOKUP(LEFT($AB$3,2)&amp;LEFT($A145,6)&amp;LEFT(RIGHT($A145,6),5),'CS8000-P12_Overview'!$B$56:$X$369,$AB$2,FALSE)</f>
        <v>43.073599999999999</v>
      </c>
      <c r="AC145" s="59">
        <f>AD145*(1-'CS8000-P12_Overview'!$B$3)</f>
        <v>62.241351999999999</v>
      </c>
      <c r="AD145" s="59">
        <f>VLOOKUP(LEFT($AD$3,2)&amp;LEFT($A145,6)&amp;LEFT(RIGHT($A145,6),5),'CS8000-P12_Overview'!$B$56:$X$369,$AB$2,FALSE)</f>
        <v>73.225120000000004</v>
      </c>
      <c r="AE145" s="60">
        <f>VLOOKUP(LEFT($AE$3,2)&amp;LEFT($A145,6)&amp;LEFT(RIGHT($A145,6),5),'CS8000-P12_Overview'!$B$56:$X$369,$AE$2,FALSE)</f>
        <v>58.295299999999997</v>
      </c>
      <c r="AF145" s="60">
        <f>AG145*(1-'CS8000-P12_Overview'!$B$3)</f>
        <v>89.191808999999992</v>
      </c>
      <c r="AG145" s="60">
        <f>VLOOKUP(LEFT($AG$3,2)&amp;LEFT($A145,6)&amp;LEFT(RIGHT($A145,6),5),'CS8000-P12_Overview'!$B$56:$X$369,$AE$2,FALSE)</f>
        <v>104.93154</v>
      </c>
      <c r="AH145" s="61">
        <f>VLOOKUP(LEFT($AH$3,2)&amp;LEFT($A145,6)&amp;LEFT(RIGHT($A145,6),5),'CS8000-P12_Overview'!$B$56:$X$369,$AH$2,FALSE)</f>
        <v>64.267300000000006</v>
      </c>
      <c r="AI145" s="61">
        <f>AJ145*(1-'CS8000-P12_Overview'!$B$3)</f>
        <v>98.328969000000015</v>
      </c>
      <c r="AJ145" s="61">
        <f>VLOOKUP(LEFT($AJ$3,2)&amp;LEFT($A145,6)&amp;LEFT(RIGHT($A145,6),5),'CS8000-P12_Overview'!$B$56:$X$369,$AH$2,FALSE)</f>
        <v>115.68114000000001</v>
      </c>
      <c r="AK145" s="62">
        <f>VLOOKUP(LEFT($AK$3,2)&amp;LEFT($A145,6)&amp;LEFT(RIGHT($A145,6),5),'CS8000-P12_Overview'!$B$56:$X$369,$AK$2,FALSE)</f>
        <v>65.710899999999995</v>
      </c>
      <c r="AL145" s="62">
        <f>AM145*(1-'CS8000-P12_Overview'!$B$3)</f>
        <v>106.12310349999998</v>
      </c>
      <c r="AM145" s="62">
        <f>VLOOKUP(LEFT($AM$3,2)&amp;LEFT($A145,6)&amp;LEFT(RIGHT($A145,6),5),'CS8000-P12_Overview'!$B$56:$X$369,$AK$2,FALSE)</f>
        <v>124.85070999999999</v>
      </c>
      <c r="AN145" s="63">
        <f>VLOOKUP(LEFT($AN$3,2)&amp;LEFT($A145,6)&amp;LEFT(RIGHT($A145,6),5),'CS8000-P12_Overview'!$B$56:$X$369,$AN$2,FALSE)</f>
        <v>65.710899999999995</v>
      </c>
      <c r="AO145" s="63">
        <f>AP145*(1-'CS8000-P12_Overview'!$B$3)</f>
        <v>106.12310349999998</v>
      </c>
      <c r="AP145" s="63">
        <f>VLOOKUP(LEFT($AP$3,2)&amp;LEFT($A145,6)&amp;LEFT(RIGHT($A145,6),5),'CS8000-P12_Overview'!$B$56:$X$369,$AN$2,FALSE)</f>
        <v>124.85070999999999</v>
      </c>
      <c r="AQ145" s="59">
        <f>VLOOKUP(LEFT($AQ$3,2)&amp;LEFT($A145,6)&amp;LEFT(RIGHT($A145,6),5),'CS8000-P12_Overview'!$B$56:$X$369,$AQ$2,FALSE)</f>
        <v>72.207400000000007</v>
      </c>
      <c r="AR145" s="59">
        <f>AS145*(1-'CS8000-P12_Overview'!$B$3)</f>
        <v>122.75258000000001</v>
      </c>
      <c r="AS145" s="44">
        <f>VLOOKUP(LEFT($AS$3,2)&amp;LEFT($A145,6)&amp;LEFT(RIGHT($A145,6),5),'CS8000-P12_Overview'!$B$56:$X$369,$AQ$2,FALSE)</f>
        <v>144.41480000000001</v>
      </c>
      <c r="AU145" s="203">
        <f t="shared" si="130"/>
        <v>1069.7328</v>
      </c>
      <c r="AV145" s="211">
        <f t="shared" si="131"/>
        <v>1545.7638959999999</v>
      </c>
      <c r="AW145" s="211">
        <f t="shared" si="132"/>
        <v>1818.54576</v>
      </c>
      <c r="AX145" s="212">
        <f t="shared" si="132"/>
        <v>1069.7328</v>
      </c>
      <c r="AY145" s="212">
        <f t="shared" si="132"/>
        <v>1545.7638959999999</v>
      </c>
      <c r="AZ145" s="212">
        <f t="shared" si="132"/>
        <v>1818.54576</v>
      </c>
      <c r="BA145" s="213">
        <f t="shared" si="133"/>
        <v>1617.7115999999999</v>
      </c>
      <c r="BB145" s="213">
        <f t="shared" si="134"/>
        <v>2475.0987479999999</v>
      </c>
      <c r="BC145" s="213">
        <f t="shared" si="135"/>
        <v>2911.8808800000002</v>
      </c>
      <c r="BD145" s="214">
        <f t="shared" si="136"/>
        <v>1832.7036000000003</v>
      </c>
      <c r="BE145" s="214">
        <f t="shared" si="137"/>
        <v>2804.0365080000001</v>
      </c>
      <c r="BF145" s="214">
        <f t="shared" si="138"/>
        <v>3298.8664800000001</v>
      </c>
      <c r="BG145" s="215">
        <f t="shared" si="139"/>
        <v>1884.6732000000002</v>
      </c>
      <c r="BH145" s="215">
        <f t="shared" si="140"/>
        <v>3043.7472179999995</v>
      </c>
      <c r="BI145" s="215">
        <f t="shared" si="141"/>
        <v>3580.8790799999997</v>
      </c>
      <c r="BJ145" s="216">
        <f t="shared" si="142"/>
        <v>1884.6732000000002</v>
      </c>
      <c r="BK145" s="216">
        <f t="shared" si="143"/>
        <v>3043.7472179999995</v>
      </c>
      <c r="BL145" s="216">
        <f t="shared" si="144"/>
        <v>3580.8790799999997</v>
      </c>
      <c r="BM145" s="212">
        <f t="shared" si="145"/>
        <v>2118.5472</v>
      </c>
      <c r="BN145" s="212">
        <f t="shared" si="146"/>
        <v>3601.53024</v>
      </c>
      <c r="BO145" s="202">
        <f t="shared" si="147"/>
        <v>4237.0944</v>
      </c>
      <c r="BQ145" s="274">
        <f>VLOOKUP("HDD"&amp;$A145,'CS8000-P13_Overview'!$B:$X,3,FALSE)</f>
        <v>397.44</v>
      </c>
      <c r="BR145" s="275">
        <f>VLOOKUP("HDD"&amp;$A145,'CS8000-P13_Overview'!$B:$X,4,FALSE)</f>
        <v>476.928</v>
      </c>
      <c r="BS145" s="276">
        <f>VLOOKUP("HDD"&amp;$A145,'CS8000-P13_Overview'!$B:$X,6,FALSE)</f>
        <v>556.41600000000005</v>
      </c>
      <c r="BT145" s="282">
        <f>IF(ISNA(VLOOKUP($A145,Old_List_Price!$A$4:$BO$289,BT$2,FALSE)),"",VLOOKUP($A145,Old_List_Price!$A$4:$BO$289,BT$2,FALSE))</f>
        <v>1042.8</v>
      </c>
      <c r="BU145" s="282">
        <f>IF(ISNA(VLOOKUP($A145,Old_List_Price!$A$4:$BO$289,BU$2,FALSE)),"",VLOOKUP($A145,Old_List_Price!$A$4:$BO$289,BU$2,FALSE))</f>
        <v>1417.8</v>
      </c>
      <c r="BV145" s="282">
        <f>IF(ISNA(VLOOKUP($A145,Old_List_Price!$A$4:$BO$289,BV$2,FALSE)),"",VLOOKUP($A145,Old_List_Price!$A$4:$BO$289,BV$2,FALSE))</f>
        <v>1668</v>
      </c>
      <c r="BW145" s="283">
        <f t="shared" si="148"/>
        <v>2.5177128344573564E-2</v>
      </c>
      <c r="BX145" s="283">
        <f t="shared" si="149"/>
        <v>8.2783597372881046E-2</v>
      </c>
      <c r="BY145" s="285">
        <f>IF(ISNA(VLOOKUP($A145,Old_List_Price!$A$4:$BO$289,BY$2,FALSE)),"",VLOOKUP($A145,Old_List_Price!$A$4:$BO$289,BY$2,FALSE))</f>
        <v>1042.8</v>
      </c>
      <c r="BZ145" s="285">
        <f>IF(ISNA(VLOOKUP($A145,Old_List_Price!$A$4:$BO$289,BZ$2,FALSE)),"",VLOOKUP($A145,Old_List_Price!$A$4:$BO$289,BZ$2,FALSE))</f>
        <v>1505.6399999999999</v>
      </c>
      <c r="CA145" s="285">
        <f>IF(ISNA(VLOOKUP($A145,Old_List_Price!$A$4:$BO$289,CA$2,FALSE)),"",VLOOKUP($A145,Old_List_Price!$A$4:$BO$289,CA$2,FALSE))</f>
        <v>1771.1999999999998</v>
      </c>
      <c r="CB145" s="287">
        <f t="shared" si="160"/>
        <v>2.5177128344573564E-2</v>
      </c>
      <c r="CC145" s="287">
        <f t="shared" si="161"/>
        <v>2.6034956634800412E-2</v>
      </c>
      <c r="CD145" s="288">
        <f>IF(ISNA(VLOOKUP($A145,Old_List_Price!$A$4:$BO$289,CD$2,FALSE)),"",VLOOKUP($A145,Old_List_Price!$A$4:$BO$289,CD$2,FALSE))</f>
        <v>1505.4</v>
      </c>
      <c r="CE145" s="288">
        <f>IF(ISNA(VLOOKUP($A145,Old_List_Price!$A$4:$BO$289,CE$2,FALSE)),"",VLOOKUP($A145,Old_List_Price!$A$4:$BO$289,CE$2,FALSE))</f>
        <v>2302.1999999999998</v>
      </c>
      <c r="CF145" s="288">
        <f>IF(ISNA(VLOOKUP($A145,Old_List_Price!$A$4:$BO$289,CF$2,FALSE)),"",VLOOKUP($A145,Old_List_Price!$A$4:$BO$289,CF$2,FALSE))</f>
        <v>2708.4</v>
      </c>
      <c r="CG145" s="289">
        <f t="shared" si="150"/>
        <v>6.9426219110995918E-2</v>
      </c>
      <c r="CH145" s="289">
        <f t="shared" si="151"/>
        <v>6.9879534357875264E-2</v>
      </c>
      <c r="CI145" s="291">
        <f>IF(ISNA(VLOOKUP($A145,Old_List_Price!$A$4:$BO$289,CI$2,FALSE)),"",VLOOKUP($A145,Old_List_Price!$A$4:$BO$289,CI$2,FALSE))</f>
        <v>2392.92</v>
      </c>
      <c r="CJ145" s="291">
        <f>IF(ISNA(VLOOKUP($A145,Old_List_Price!$A$4:$BO$289,CJ$2,FALSE)),"",VLOOKUP($A145,Old_List_Price!$A$4:$BO$289,CJ$2,FALSE))</f>
        <v>3660.84</v>
      </c>
      <c r="CK145" s="291">
        <f>IF(ISNA(VLOOKUP($A145,Old_List_Price!$A$4:$BO$289,CK$2,FALSE)),"",VLOOKUP($A145,Old_List_Price!$A$4:$BO$289,CK$2,FALSE))</f>
        <v>4306.8</v>
      </c>
      <c r="CL145" s="292">
        <f t="shared" si="152"/>
        <v>-0.30567757928777994</v>
      </c>
      <c r="CM145" s="292">
        <f t="shared" si="153"/>
        <v>-0.30553934998909082</v>
      </c>
      <c r="CN145" s="294">
        <f>IF(ISNA(VLOOKUP($A145,Old_List_Price!$A$4:$BO$289,CN$2,FALSE)),"",VLOOKUP($A145,Old_List_Price!$A$4:$BO$289,CN$2,FALSE))</f>
        <v>2326.7999999999997</v>
      </c>
      <c r="CO145" s="294">
        <f>IF(ISNA(VLOOKUP($A145,Old_List_Price!$A$4:$BO$289,CO$2,FALSE)),"",VLOOKUP($A145,Old_List_Price!$A$4:$BO$289,CO$2,FALSE))</f>
        <v>3756.84</v>
      </c>
      <c r="CP145" s="294">
        <f>IF(ISNA(VLOOKUP($A145,Old_List_Price!$A$4:$BO$289,CP$2,FALSE)),"",VLOOKUP($A145,Old_List_Price!$A$4:$BO$289,CP$2,FALSE))</f>
        <v>4419.6000000000004</v>
      </c>
      <c r="CQ145" s="295">
        <f t="shared" si="154"/>
        <v>-0.23459069720946821</v>
      </c>
      <c r="CR145" s="295">
        <f t="shared" si="155"/>
        <v>-0.23422207264256484</v>
      </c>
      <c r="CS145" s="297">
        <f>IF(ISNA(VLOOKUP($A145,Old_List_Price!$A$4:$BO$289,CS$2,FALSE)),"",VLOOKUP($A145,Old_List_Price!$A$4:$BO$289,CS$2,FALSE))</f>
        <v>2592.6000000000004</v>
      </c>
      <c r="CT145" s="297">
        <f>IF(ISNA(VLOOKUP($A145,Old_List_Price!$A$4:$BO$289,CT$2,FALSE)),"",VLOOKUP($A145,Old_List_Price!$A$4:$BO$289,CT$2,FALSE))</f>
        <v>4406.5200000000004</v>
      </c>
      <c r="CU145" s="297">
        <f>IF(ISNA(VLOOKUP($A145,Old_List_Price!$A$4:$BO$289,CU$2,FALSE)),"",VLOOKUP($A145,Old_List_Price!$A$4:$BO$289,CU$2,FALSE))</f>
        <v>5184</v>
      </c>
      <c r="CV145" s="298">
        <f t="shared" si="156"/>
        <v>-0.37562310537444904</v>
      </c>
      <c r="CW145" s="298">
        <f t="shared" si="157"/>
        <v>-0.4476892082041487</v>
      </c>
      <c r="CX145" s="285">
        <f>IF(ISNA(VLOOKUP($A145,Old_List_Price!$A$4:$BO$289,CX$2,FALSE)),"",VLOOKUP($A145,Old_List_Price!$A$4:$BO$289,CX$2,FALSE))</f>
        <v>2830.7999999999997</v>
      </c>
      <c r="CY145" s="285">
        <f>IF(ISNA(VLOOKUP($A145,Old_List_Price!$A$4:$BO$289,CY$2,FALSE)),"",VLOOKUP($A145,Old_List_Price!$A$4:$BO$289,CY$2,FALSE))</f>
        <v>5292.84</v>
      </c>
      <c r="CZ145" s="285">
        <f>IF(ISNA(VLOOKUP($A145,Old_List_Price!$A$4:$BO$289,CZ$2,FALSE)),"",VLOOKUP($A145,Old_List_Price!$A$4:$BO$289,CZ$2,FALSE))</f>
        <v>6226.8</v>
      </c>
      <c r="DA145" s="287">
        <f t="shared" si="158"/>
        <v>-0.33619869314216827</v>
      </c>
      <c r="DB145" s="333">
        <f t="shared" si="159"/>
        <v>-0.46959199209722591</v>
      </c>
    </row>
    <row r="146" spans="1:106">
      <c r="A146" s="37" t="s">
        <v>457</v>
      </c>
      <c r="B146" s="37" t="s">
        <v>458</v>
      </c>
      <c r="C146" s="57">
        <f>VLOOKUP(LEFT($C$3,2)&amp;LEFT($A146,6)&amp;LEFT(RIGHT($A146,6),5),'CS8000-P12_Overview'!$B$56:$X$369,$C$2,FALSE)</f>
        <v>23.035399999999999</v>
      </c>
      <c r="D146" s="58">
        <f>E146*(1-'CS8000-P12_Overview'!$B$3)</f>
        <v>33.286152999999999</v>
      </c>
      <c r="E146" s="58">
        <f>VLOOKUP(LEFT($E$3,2)&amp;LEFT($A146,6)&amp;LEFT(RIGHT($A146,6),5),'CS8000-P12_Overview'!$B$56:$X$369,$C$2,FALSE)</f>
        <v>39.160179999999997</v>
      </c>
      <c r="F146" s="59">
        <f>VLOOKUP(LEFT($F$3,2)&amp;LEFT($A146,6)&amp;LEFT(RIGHT($A146,6),5),'CS8000-P12_Overview'!$B$56:$X$369,$F$2,FALSE)</f>
        <v>23.035399999999999</v>
      </c>
      <c r="G146" s="59">
        <f>H146*(1-'CS8000-P12_Overview'!$B$3)</f>
        <v>33.286152999999999</v>
      </c>
      <c r="H146" s="59">
        <f>VLOOKUP(LEFT($H$3,2)&amp;LEFT($A146,6)&amp;LEFT(RIGHT($A146,6),5),'CS8000-P12_Overview'!$B$56:$X$369,$F$2,FALSE)</f>
        <v>39.160179999999997</v>
      </c>
      <c r="I146" s="60">
        <f>VLOOKUP(LEFT($I$3,2)&amp;LEFT($A146,6)&amp;LEFT(RIGHT($A146,6),5),'CS8000-P12_Overview'!$B$56:$X$369,$I$2,FALSE)</f>
        <v>38.256999999999998</v>
      </c>
      <c r="J146" s="60">
        <f>K146*(1-'CS8000-P12_Overview'!$B$3)</f>
        <v>58.533209999999997</v>
      </c>
      <c r="K146" s="60">
        <f>VLOOKUP(LEFT($K$3,2)&amp;LEFT($A146,6)&amp;LEFT(RIGHT($A146,6),5),'CS8000-P12_Overview'!$B$56:$X$369,$I$2,FALSE)</f>
        <v>68.8626</v>
      </c>
      <c r="L146" s="61">
        <f>VLOOKUP(LEFT($L$3,2)&amp;LEFT($A146,6)&amp;LEFT(RIGHT($A146,6),5),'CS8000-P12_Overview'!$B$56:$X$369,$L$2,FALSE)</f>
        <v>44.228999999999999</v>
      </c>
      <c r="M146" s="61">
        <f>N146*(1-'CS8000-P12_Overview'!$B$3)</f>
        <v>67.670370000000005</v>
      </c>
      <c r="N146" s="61">
        <f>VLOOKUP(LEFT($N$3,2)&amp;LEFT($A146,6)&amp;LEFT(RIGHT($A146,6),5),'CS8000-P12_Overview'!$B$56:$X$369,$L$2,FALSE)</f>
        <v>79.612200000000001</v>
      </c>
      <c r="O146" s="62">
        <f>VLOOKUP(LEFT($O$3,2)&amp;LEFT($A146,6)&amp;LEFT(RIGHT($A146,6),5),'CS8000-P12_Overview'!$B$56:$X$369,$O$2,FALSE)</f>
        <v>45.672600000000003</v>
      </c>
      <c r="P146" s="62">
        <f>Q146*(1-'CS8000-P12_Overview'!$B$3)</f>
        <v>73.761248999999992</v>
      </c>
      <c r="Q146" s="62">
        <f>VLOOKUP(LEFT($Q$3,2)&amp;LEFT($A146,6)&amp;LEFT(RIGHT($A146,6),5),'CS8000-P12_Overview'!$B$56:$X$369,$O$2,FALSE)</f>
        <v>86.777940000000001</v>
      </c>
      <c r="R146" s="63">
        <f>VLOOKUP(LEFT($R$3,2)&amp;LEFT($A146,6)&amp;LEFT(RIGHT($A146,6),5),'CS8000-P12_Overview'!$B$56:$X$369,$R$2,FALSE)</f>
        <v>45.672600000000003</v>
      </c>
      <c r="S146" s="63">
        <f>T146*(1-'CS8000-P12_Overview'!$B$3)</f>
        <v>73.761248999999992</v>
      </c>
      <c r="T146" s="63">
        <f>VLOOKUP(LEFT($T$3,2)&amp;LEFT($A146,6)&amp;LEFT(RIGHT($A146,6),5),'CS8000-P12_Overview'!$B$56:$X$369,$R$2,FALSE)</f>
        <v>86.777940000000001</v>
      </c>
      <c r="U146" s="59">
        <f>VLOOKUP(LEFT($U$3,2)&amp;LEFT($A146,6)&amp;LEFT(RIGHT($A146,6),5),'CS8000-P12_Overview'!$B$56:$X$369,$U$2,FALSE)</f>
        <v>52.1691</v>
      </c>
      <c r="V146" s="59">
        <f>W146*(1-'CS8000-P12_Overview'!$B$3)</f>
        <v>88.687470000000005</v>
      </c>
      <c r="W146" s="44">
        <f>VLOOKUP(LEFT($W$3,2)&amp;LEFT($A146,6)&amp;LEFT(RIGHT($A146,6),5),'CS8000-P12_Overview'!$B$56:$X$369,$U$2,FALSE)</f>
        <v>104.3382</v>
      </c>
      <c r="X146" s="33" t="s">
        <v>855</v>
      </c>
      <c r="Y146" s="57">
        <f>VLOOKUP(LEFT($Y$3,2)&amp;LEFT($A146,6)&amp;LEFT(RIGHT($A146,6),5),'CS8000-P12_Overview'!$B$56:$X$369,$Y$2,FALSE)</f>
        <v>43.073599999999999</v>
      </c>
      <c r="Z146" s="58">
        <f>AA146*(1-'CS8000-P12_Overview'!$B$3)</f>
        <v>62.241351999999999</v>
      </c>
      <c r="AA146" s="58">
        <f>VLOOKUP(LEFT($AA$3,2)&amp;LEFT($A146,6)&amp;LEFT(RIGHT($A146,6),5),'CS8000-P12_Overview'!$B$56:$X$369,$Y$2,FALSE)</f>
        <v>73.225120000000004</v>
      </c>
      <c r="AB146" s="59">
        <f>VLOOKUP(LEFT($AB$3,2)&amp;LEFT($A146,6)&amp;LEFT(RIGHT($A146,6),5),'CS8000-P12_Overview'!$B$56:$X$369,$AB$2,FALSE)</f>
        <v>43.073599999999999</v>
      </c>
      <c r="AC146" s="59">
        <f>AD146*(1-'CS8000-P12_Overview'!$B$3)</f>
        <v>62.241351999999999</v>
      </c>
      <c r="AD146" s="59">
        <f>VLOOKUP(LEFT($AD$3,2)&amp;LEFT($A146,6)&amp;LEFT(RIGHT($A146,6),5),'CS8000-P12_Overview'!$B$56:$X$369,$AB$2,FALSE)</f>
        <v>73.225120000000004</v>
      </c>
      <c r="AE146" s="60">
        <f>VLOOKUP(LEFT($AE$3,2)&amp;LEFT($A146,6)&amp;LEFT(RIGHT($A146,6),5),'CS8000-P12_Overview'!$B$56:$X$369,$AE$2,FALSE)</f>
        <v>58.295299999999997</v>
      </c>
      <c r="AF146" s="60">
        <f>AG146*(1-'CS8000-P12_Overview'!$B$3)</f>
        <v>89.191808999999992</v>
      </c>
      <c r="AG146" s="60">
        <f>VLOOKUP(LEFT($AG$3,2)&amp;LEFT($A146,6)&amp;LEFT(RIGHT($A146,6),5),'CS8000-P12_Overview'!$B$56:$X$369,$AE$2,FALSE)</f>
        <v>104.93154</v>
      </c>
      <c r="AH146" s="61">
        <f>VLOOKUP(LEFT($AH$3,2)&amp;LEFT($A146,6)&amp;LEFT(RIGHT($A146,6),5),'CS8000-P12_Overview'!$B$56:$X$369,$AH$2,FALSE)</f>
        <v>64.267300000000006</v>
      </c>
      <c r="AI146" s="61">
        <f>AJ146*(1-'CS8000-P12_Overview'!$B$3)</f>
        <v>98.328969000000015</v>
      </c>
      <c r="AJ146" s="61">
        <f>VLOOKUP(LEFT($AJ$3,2)&amp;LEFT($A146,6)&amp;LEFT(RIGHT($A146,6),5),'CS8000-P12_Overview'!$B$56:$X$369,$AH$2,FALSE)</f>
        <v>115.68114000000001</v>
      </c>
      <c r="AK146" s="62">
        <f>VLOOKUP(LEFT($AK$3,2)&amp;LEFT($A146,6)&amp;LEFT(RIGHT($A146,6),5),'CS8000-P12_Overview'!$B$56:$X$369,$AK$2,FALSE)</f>
        <v>65.710899999999995</v>
      </c>
      <c r="AL146" s="62">
        <f>AM146*(1-'CS8000-P12_Overview'!$B$3)</f>
        <v>106.12310349999998</v>
      </c>
      <c r="AM146" s="62">
        <f>VLOOKUP(LEFT($AM$3,2)&amp;LEFT($A146,6)&amp;LEFT(RIGHT($A146,6),5),'CS8000-P12_Overview'!$B$56:$X$369,$AK$2,FALSE)</f>
        <v>124.85070999999999</v>
      </c>
      <c r="AN146" s="63">
        <f>VLOOKUP(LEFT($AN$3,2)&amp;LEFT($A146,6)&amp;LEFT(RIGHT($A146,6),5),'CS8000-P12_Overview'!$B$56:$X$369,$AN$2,FALSE)</f>
        <v>65.710899999999995</v>
      </c>
      <c r="AO146" s="63">
        <f>AP146*(1-'CS8000-P12_Overview'!$B$3)</f>
        <v>106.12310349999998</v>
      </c>
      <c r="AP146" s="63">
        <f>VLOOKUP(LEFT($AP$3,2)&amp;LEFT($A146,6)&amp;LEFT(RIGHT($A146,6),5),'CS8000-P12_Overview'!$B$56:$X$369,$AN$2,FALSE)</f>
        <v>124.85070999999999</v>
      </c>
      <c r="AQ146" s="59">
        <f>VLOOKUP(LEFT($AQ$3,2)&amp;LEFT($A146,6)&amp;LEFT(RIGHT($A146,6),5),'CS8000-P12_Overview'!$B$56:$X$369,$AQ$2,FALSE)</f>
        <v>72.207400000000007</v>
      </c>
      <c r="AR146" s="59">
        <f>AS146*(1-'CS8000-P12_Overview'!$B$3)</f>
        <v>122.75258000000001</v>
      </c>
      <c r="AS146" s="44">
        <f>VLOOKUP(LEFT($AS$3,2)&amp;LEFT($A146,6)&amp;LEFT(RIGHT($A146,6),5),'CS8000-P12_Overview'!$B$56:$X$369,$AQ$2,FALSE)</f>
        <v>144.41480000000001</v>
      </c>
      <c r="AU146" s="203">
        <f t="shared" si="130"/>
        <v>1069.7328</v>
      </c>
      <c r="AV146" s="211">
        <f t="shared" si="131"/>
        <v>1545.7638959999999</v>
      </c>
      <c r="AW146" s="211">
        <f t="shared" si="132"/>
        <v>1818.54576</v>
      </c>
      <c r="AX146" s="212">
        <f t="shared" si="132"/>
        <v>1069.7328</v>
      </c>
      <c r="AY146" s="212">
        <f t="shared" si="132"/>
        <v>1545.7638959999999</v>
      </c>
      <c r="AZ146" s="212">
        <f t="shared" si="132"/>
        <v>1818.54576</v>
      </c>
      <c r="BA146" s="213">
        <f t="shared" si="133"/>
        <v>1617.7115999999999</v>
      </c>
      <c r="BB146" s="213">
        <f t="shared" si="134"/>
        <v>2475.0987479999999</v>
      </c>
      <c r="BC146" s="213">
        <f t="shared" si="135"/>
        <v>2911.8808800000002</v>
      </c>
      <c r="BD146" s="214">
        <f t="shared" si="136"/>
        <v>1832.7036000000003</v>
      </c>
      <c r="BE146" s="214">
        <f t="shared" si="137"/>
        <v>2804.0365080000001</v>
      </c>
      <c r="BF146" s="214">
        <f t="shared" si="138"/>
        <v>3298.8664800000001</v>
      </c>
      <c r="BG146" s="215">
        <f t="shared" si="139"/>
        <v>1884.6732000000002</v>
      </c>
      <c r="BH146" s="215">
        <f t="shared" si="140"/>
        <v>3043.7472179999995</v>
      </c>
      <c r="BI146" s="215">
        <f t="shared" si="141"/>
        <v>3580.8790799999997</v>
      </c>
      <c r="BJ146" s="216">
        <f t="shared" si="142"/>
        <v>1884.6732000000002</v>
      </c>
      <c r="BK146" s="216">
        <f t="shared" si="143"/>
        <v>3043.7472179999995</v>
      </c>
      <c r="BL146" s="216">
        <f t="shared" si="144"/>
        <v>3580.8790799999997</v>
      </c>
      <c r="BM146" s="212">
        <f t="shared" si="145"/>
        <v>2118.5472</v>
      </c>
      <c r="BN146" s="212">
        <f t="shared" si="146"/>
        <v>3601.53024</v>
      </c>
      <c r="BO146" s="202">
        <f t="shared" si="147"/>
        <v>4237.0944</v>
      </c>
      <c r="BQ146" s="274">
        <f>VLOOKUP("HDD"&amp;$A146,'CS8000-P13_Overview'!$B:$X,3,FALSE)</f>
        <v>397.44</v>
      </c>
      <c r="BR146" s="275">
        <f>VLOOKUP("HDD"&amp;$A146,'CS8000-P13_Overview'!$B:$X,4,FALSE)</f>
        <v>476.928</v>
      </c>
      <c r="BS146" s="276">
        <f>VLOOKUP("HDD"&amp;$A146,'CS8000-P13_Overview'!$B:$X,6,FALSE)</f>
        <v>556.41600000000005</v>
      </c>
      <c r="BT146" s="282">
        <f>IF(ISNA(VLOOKUP($A146,Old_List_Price!$A$4:$BO$289,BT$2,FALSE)),"",VLOOKUP($A146,Old_List_Price!$A$4:$BO$289,BT$2,FALSE))</f>
        <v>1042.8</v>
      </c>
      <c r="BU146" s="282">
        <f>IF(ISNA(VLOOKUP($A146,Old_List_Price!$A$4:$BO$289,BU$2,FALSE)),"",VLOOKUP($A146,Old_List_Price!$A$4:$BO$289,BU$2,FALSE))</f>
        <v>1417.8</v>
      </c>
      <c r="BV146" s="282">
        <f>IF(ISNA(VLOOKUP($A146,Old_List_Price!$A$4:$BO$289,BV$2,FALSE)),"",VLOOKUP($A146,Old_List_Price!$A$4:$BO$289,BV$2,FALSE))</f>
        <v>1668</v>
      </c>
      <c r="BW146" s="283">
        <f t="shared" si="148"/>
        <v>2.5177128344573564E-2</v>
      </c>
      <c r="BX146" s="283">
        <f t="shared" si="149"/>
        <v>8.2783597372881046E-2</v>
      </c>
      <c r="BY146" s="285">
        <f>IF(ISNA(VLOOKUP($A146,Old_List_Price!$A$4:$BO$289,BY$2,FALSE)),"",VLOOKUP($A146,Old_List_Price!$A$4:$BO$289,BY$2,FALSE))</f>
        <v>1042.8</v>
      </c>
      <c r="BZ146" s="285">
        <f>IF(ISNA(VLOOKUP($A146,Old_List_Price!$A$4:$BO$289,BZ$2,FALSE)),"",VLOOKUP($A146,Old_List_Price!$A$4:$BO$289,BZ$2,FALSE))</f>
        <v>1505.5199999999998</v>
      </c>
      <c r="CA146" s="285">
        <f>IF(ISNA(VLOOKUP($A146,Old_List_Price!$A$4:$BO$289,CA$2,FALSE)),"",VLOOKUP($A146,Old_List_Price!$A$4:$BO$289,CA$2,FALSE))</f>
        <v>1771.1999999999998</v>
      </c>
      <c r="CB146" s="287">
        <f t="shared" si="160"/>
        <v>2.5177128344573564E-2</v>
      </c>
      <c r="CC146" s="287">
        <f t="shared" si="161"/>
        <v>2.6034956634800412E-2</v>
      </c>
      <c r="CD146" s="288">
        <f>IF(ISNA(VLOOKUP($A146,Old_List_Price!$A$4:$BO$289,CD$2,FALSE)),"",VLOOKUP($A146,Old_List_Price!$A$4:$BO$289,CD$2,FALSE))</f>
        <v>1505.4</v>
      </c>
      <c r="CE146" s="288">
        <f>IF(ISNA(VLOOKUP($A146,Old_List_Price!$A$4:$BO$289,CE$2,FALSE)),"",VLOOKUP($A146,Old_List_Price!$A$4:$BO$289,CE$2,FALSE))</f>
        <v>2302.1400000000003</v>
      </c>
      <c r="CF146" s="288">
        <f>IF(ISNA(VLOOKUP($A146,Old_List_Price!$A$4:$BO$289,CF$2,FALSE)),"",VLOOKUP($A146,Old_List_Price!$A$4:$BO$289,CF$2,FALSE))</f>
        <v>2708.4</v>
      </c>
      <c r="CG146" s="289">
        <f t="shared" si="150"/>
        <v>6.9426219110995918E-2</v>
      </c>
      <c r="CH146" s="289">
        <f t="shared" si="151"/>
        <v>6.9879534357875264E-2</v>
      </c>
      <c r="CI146" s="291">
        <f>IF(ISNA(VLOOKUP($A146,Old_List_Price!$A$4:$BO$289,CI$2,FALSE)),"",VLOOKUP($A146,Old_List_Price!$A$4:$BO$289,CI$2,FALSE))</f>
        <v>2392.92</v>
      </c>
      <c r="CJ146" s="291">
        <f>IF(ISNA(VLOOKUP($A146,Old_List_Price!$A$4:$BO$289,CJ$2,FALSE)),"",VLOOKUP($A146,Old_List_Price!$A$4:$BO$289,CJ$2,FALSE))</f>
        <v>3660.7799999999997</v>
      </c>
      <c r="CK146" s="291">
        <f>IF(ISNA(VLOOKUP($A146,Old_List_Price!$A$4:$BO$289,CK$2,FALSE)),"",VLOOKUP($A146,Old_List_Price!$A$4:$BO$289,CK$2,FALSE))</f>
        <v>4306.8</v>
      </c>
      <c r="CL146" s="292">
        <f t="shared" si="152"/>
        <v>-0.30567757928777994</v>
      </c>
      <c r="CM146" s="292">
        <f t="shared" si="153"/>
        <v>-0.30553934998909082</v>
      </c>
      <c r="CN146" s="294">
        <f>IF(ISNA(VLOOKUP($A146,Old_List_Price!$A$4:$BO$289,CN$2,FALSE)),"",VLOOKUP($A146,Old_List_Price!$A$4:$BO$289,CN$2,FALSE))</f>
        <v>2326.7999999999997</v>
      </c>
      <c r="CO146" s="294">
        <f>IF(ISNA(VLOOKUP($A146,Old_List_Price!$A$4:$BO$289,CO$2,FALSE)),"",VLOOKUP($A146,Old_List_Price!$A$4:$BO$289,CO$2,FALSE))</f>
        <v>3756.66</v>
      </c>
      <c r="CP146" s="294">
        <f>IF(ISNA(VLOOKUP($A146,Old_List_Price!$A$4:$BO$289,CP$2,FALSE)),"",VLOOKUP($A146,Old_List_Price!$A$4:$BO$289,CP$2,FALSE))</f>
        <v>4419.6000000000004</v>
      </c>
      <c r="CQ146" s="295">
        <f t="shared" si="154"/>
        <v>-0.23459069720946821</v>
      </c>
      <c r="CR146" s="295">
        <f t="shared" si="155"/>
        <v>-0.23422207264256484</v>
      </c>
      <c r="CS146" s="297">
        <f>IF(ISNA(VLOOKUP($A146,Old_List_Price!$A$4:$BO$289,CS$2,FALSE)),"",VLOOKUP($A146,Old_List_Price!$A$4:$BO$289,CS$2,FALSE))</f>
        <v>2592.6000000000004</v>
      </c>
      <c r="CT146" s="297">
        <f>IF(ISNA(VLOOKUP($A146,Old_List_Price!$A$4:$BO$289,CT$2,FALSE)),"",VLOOKUP($A146,Old_List_Price!$A$4:$BO$289,CT$2,FALSE))</f>
        <v>4406.3999999999996</v>
      </c>
      <c r="CU146" s="297">
        <f>IF(ISNA(VLOOKUP($A146,Old_List_Price!$A$4:$BO$289,CU$2,FALSE)),"",VLOOKUP($A146,Old_List_Price!$A$4:$BO$289,CU$2,FALSE))</f>
        <v>5184</v>
      </c>
      <c r="CV146" s="298">
        <f t="shared" si="156"/>
        <v>-0.37562310537444904</v>
      </c>
      <c r="CW146" s="298">
        <f t="shared" si="157"/>
        <v>-0.4476892082041487</v>
      </c>
      <c r="CX146" s="285">
        <f>IF(ISNA(VLOOKUP($A146,Old_List_Price!$A$4:$BO$289,CX$2,FALSE)),"",VLOOKUP($A146,Old_List_Price!$A$4:$BO$289,CX$2,FALSE))</f>
        <v>2830.7999999999997</v>
      </c>
      <c r="CY146" s="285">
        <f>IF(ISNA(VLOOKUP($A146,Old_List_Price!$A$4:$BO$289,CY$2,FALSE)),"",VLOOKUP($A146,Old_List_Price!$A$4:$BO$289,CY$2,FALSE))</f>
        <v>5292.78</v>
      </c>
      <c r="CZ146" s="285">
        <f>IF(ISNA(VLOOKUP($A146,Old_List_Price!$A$4:$BO$289,CZ$2,FALSE)),"",VLOOKUP($A146,Old_List_Price!$A$4:$BO$289,CZ$2,FALSE))</f>
        <v>6226.8</v>
      </c>
      <c r="DA146" s="287">
        <f t="shared" si="158"/>
        <v>-0.33619869314216827</v>
      </c>
      <c r="DB146" s="333">
        <f t="shared" si="159"/>
        <v>-0.46959199209722591</v>
      </c>
    </row>
    <row r="147" spans="1:106">
      <c r="A147" s="37" t="s">
        <v>459</v>
      </c>
      <c r="B147" s="37" t="s">
        <v>460</v>
      </c>
      <c r="C147" s="57">
        <f>VLOOKUP(LEFT($C$3,2)&amp;LEFT($A147,6)&amp;LEFT(RIGHT($A147,6),5),'CS8000-P12_Overview'!$B$56:$X$369,$C$2,FALSE)</f>
        <v>23.035399999999999</v>
      </c>
      <c r="D147" s="58">
        <f>E147*(1-'CS8000-P12_Overview'!$B$3)</f>
        <v>33.286152999999999</v>
      </c>
      <c r="E147" s="58">
        <f>VLOOKUP(LEFT($E$3,2)&amp;LEFT($A147,6)&amp;LEFT(RIGHT($A147,6),5),'CS8000-P12_Overview'!$B$56:$X$369,$C$2,FALSE)</f>
        <v>39.160179999999997</v>
      </c>
      <c r="F147" s="59">
        <f>VLOOKUP(LEFT($F$3,2)&amp;LEFT($A147,6)&amp;LEFT(RIGHT($A147,6),5),'CS8000-P12_Overview'!$B$56:$X$369,$F$2,FALSE)</f>
        <v>23.035399999999999</v>
      </c>
      <c r="G147" s="59">
        <f>H147*(1-'CS8000-P12_Overview'!$B$3)</f>
        <v>33.286152999999999</v>
      </c>
      <c r="H147" s="59">
        <f>VLOOKUP(LEFT($H$3,2)&amp;LEFT($A147,6)&amp;LEFT(RIGHT($A147,6),5),'CS8000-P12_Overview'!$B$56:$X$369,$F$2,FALSE)</f>
        <v>39.160179999999997</v>
      </c>
      <c r="I147" s="60">
        <f>VLOOKUP(LEFT($I$3,2)&amp;LEFT($A147,6)&amp;LEFT(RIGHT($A147,6),5),'CS8000-P12_Overview'!$B$56:$X$369,$I$2,FALSE)</f>
        <v>38.256999999999998</v>
      </c>
      <c r="J147" s="60">
        <f>K147*(1-'CS8000-P12_Overview'!$B$3)</f>
        <v>58.533209999999997</v>
      </c>
      <c r="K147" s="60">
        <f>VLOOKUP(LEFT($K$3,2)&amp;LEFT($A147,6)&amp;LEFT(RIGHT($A147,6),5),'CS8000-P12_Overview'!$B$56:$X$369,$I$2,FALSE)</f>
        <v>68.8626</v>
      </c>
      <c r="L147" s="61">
        <f>VLOOKUP(LEFT($L$3,2)&amp;LEFT($A147,6)&amp;LEFT(RIGHT($A147,6),5),'CS8000-P12_Overview'!$B$56:$X$369,$L$2,FALSE)</f>
        <v>44.228999999999999</v>
      </c>
      <c r="M147" s="61">
        <f>N147*(1-'CS8000-P12_Overview'!$B$3)</f>
        <v>67.670370000000005</v>
      </c>
      <c r="N147" s="61">
        <f>VLOOKUP(LEFT($N$3,2)&amp;LEFT($A147,6)&amp;LEFT(RIGHT($A147,6),5),'CS8000-P12_Overview'!$B$56:$X$369,$L$2,FALSE)</f>
        <v>79.612200000000001</v>
      </c>
      <c r="O147" s="62">
        <f>VLOOKUP(LEFT($O$3,2)&amp;LEFT($A147,6)&amp;LEFT(RIGHT($A147,6),5),'CS8000-P12_Overview'!$B$56:$X$369,$O$2,FALSE)</f>
        <v>45.672600000000003</v>
      </c>
      <c r="P147" s="62">
        <f>Q147*(1-'CS8000-P12_Overview'!$B$3)</f>
        <v>73.761248999999992</v>
      </c>
      <c r="Q147" s="62">
        <f>VLOOKUP(LEFT($Q$3,2)&amp;LEFT($A147,6)&amp;LEFT(RIGHT($A147,6),5),'CS8000-P12_Overview'!$B$56:$X$369,$O$2,FALSE)</f>
        <v>86.777940000000001</v>
      </c>
      <c r="R147" s="63">
        <f>VLOOKUP(LEFT($R$3,2)&amp;LEFT($A147,6)&amp;LEFT(RIGHT($A147,6),5),'CS8000-P12_Overview'!$B$56:$X$369,$R$2,FALSE)</f>
        <v>45.672600000000003</v>
      </c>
      <c r="S147" s="63">
        <f>T147*(1-'CS8000-P12_Overview'!$B$3)</f>
        <v>73.761248999999992</v>
      </c>
      <c r="T147" s="63">
        <f>VLOOKUP(LEFT($T$3,2)&amp;LEFT($A147,6)&amp;LEFT(RIGHT($A147,6),5),'CS8000-P12_Overview'!$B$56:$X$369,$R$2,FALSE)</f>
        <v>86.777940000000001</v>
      </c>
      <c r="U147" s="59">
        <f>VLOOKUP(LEFT($U$3,2)&amp;LEFT($A147,6)&amp;LEFT(RIGHT($A147,6),5),'CS8000-P12_Overview'!$B$56:$X$369,$U$2,FALSE)</f>
        <v>52.1691</v>
      </c>
      <c r="V147" s="59">
        <f>W147*(1-'CS8000-P12_Overview'!$B$3)</f>
        <v>88.687470000000005</v>
      </c>
      <c r="W147" s="44">
        <f>VLOOKUP(LEFT($W$3,2)&amp;LEFT($A147,6)&amp;LEFT(RIGHT($A147,6),5),'CS8000-P12_Overview'!$B$56:$X$369,$U$2,FALSE)</f>
        <v>104.3382</v>
      </c>
      <c r="X147" s="33" t="s">
        <v>855</v>
      </c>
      <c r="Y147" s="57">
        <f>VLOOKUP(LEFT($Y$3,2)&amp;LEFT($A147,6)&amp;LEFT(RIGHT($A147,6),5),'CS8000-P12_Overview'!$B$56:$X$369,$Y$2,FALSE)</f>
        <v>43.073599999999999</v>
      </c>
      <c r="Z147" s="58">
        <f>AA147*(1-'CS8000-P12_Overview'!$B$3)</f>
        <v>62.241351999999999</v>
      </c>
      <c r="AA147" s="58">
        <f>VLOOKUP(LEFT($AA$3,2)&amp;LEFT($A147,6)&amp;LEFT(RIGHT($A147,6),5),'CS8000-P12_Overview'!$B$56:$X$369,$Y$2,FALSE)</f>
        <v>73.225120000000004</v>
      </c>
      <c r="AB147" s="59">
        <f>VLOOKUP(LEFT($AB$3,2)&amp;LEFT($A147,6)&amp;LEFT(RIGHT($A147,6),5),'CS8000-P12_Overview'!$B$56:$X$369,$AB$2,FALSE)</f>
        <v>43.073599999999999</v>
      </c>
      <c r="AC147" s="59">
        <f>AD147*(1-'CS8000-P12_Overview'!$B$3)</f>
        <v>62.241351999999999</v>
      </c>
      <c r="AD147" s="59">
        <f>VLOOKUP(LEFT($AD$3,2)&amp;LEFT($A147,6)&amp;LEFT(RIGHT($A147,6),5),'CS8000-P12_Overview'!$B$56:$X$369,$AB$2,FALSE)</f>
        <v>73.225120000000004</v>
      </c>
      <c r="AE147" s="60">
        <f>VLOOKUP(LEFT($AE$3,2)&amp;LEFT($A147,6)&amp;LEFT(RIGHT($A147,6),5),'CS8000-P12_Overview'!$B$56:$X$369,$AE$2,FALSE)</f>
        <v>58.295299999999997</v>
      </c>
      <c r="AF147" s="60">
        <f>AG147*(1-'CS8000-P12_Overview'!$B$3)</f>
        <v>89.191808999999992</v>
      </c>
      <c r="AG147" s="60">
        <f>VLOOKUP(LEFT($AG$3,2)&amp;LEFT($A147,6)&amp;LEFT(RIGHT($A147,6),5),'CS8000-P12_Overview'!$B$56:$X$369,$AE$2,FALSE)</f>
        <v>104.93154</v>
      </c>
      <c r="AH147" s="61">
        <f>VLOOKUP(LEFT($AH$3,2)&amp;LEFT($A147,6)&amp;LEFT(RIGHT($A147,6),5),'CS8000-P12_Overview'!$B$56:$X$369,$AH$2,FALSE)</f>
        <v>64.267300000000006</v>
      </c>
      <c r="AI147" s="61">
        <f>AJ147*(1-'CS8000-P12_Overview'!$B$3)</f>
        <v>98.328969000000015</v>
      </c>
      <c r="AJ147" s="61">
        <f>VLOOKUP(LEFT($AJ$3,2)&amp;LEFT($A147,6)&amp;LEFT(RIGHT($A147,6),5),'CS8000-P12_Overview'!$B$56:$X$369,$AH$2,FALSE)</f>
        <v>115.68114000000001</v>
      </c>
      <c r="AK147" s="62">
        <f>VLOOKUP(LEFT($AK$3,2)&amp;LEFT($A147,6)&amp;LEFT(RIGHT($A147,6),5),'CS8000-P12_Overview'!$B$56:$X$369,$AK$2,FALSE)</f>
        <v>65.710899999999995</v>
      </c>
      <c r="AL147" s="62">
        <f>AM147*(1-'CS8000-P12_Overview'!$B$3)</f>
        <v>106.12310349999998</v>
      </c>
      <c r="AM147" s="62">
        <f>VLOOKUP(LEFT($AM$3,2)&amp;LEFT($A147,6)&amp;LEFT(RIGHT($A147,6),5),'CS8000-P12_Overview'!$B$56:$X$369,$AK$2,FALSE)</f>
        <v>124.85070999999999</v>
      </c>
      <c r="AN147" s="63">
        <f>VLOOKUP(LEFT($AN$3,2)&amp;LEFT($A147,6)&amp;LEFT(RIGHT($A147,6),5),'CS8000-P12_Overview'!$B$56:$X$369,$AN$2,FALSE)</f>
        <v>65.710899999999995</v>
      </c>
      <c r="AO147" s="63">
        <f>AP147*(1-'CS8000-P12_Overview'!$B$3)</f>
        <v>106.12310349999998</v>
      </c>
      <c r="AP147" s="63">
        <f>VLOOKUP(LEFT($AP$3,2)&amp;LEFT($A147,6)&amp;LEFT(RIGHT($A147,6),5),'CS8000-P12_Overview'!$B$56:$X$369,$AN$2,FALSE)</f>
        <v>124.85070999999999</v>
      </c>
      <c r="AQ147" s="59">
        <f>VLOOKUP(LEFT($AQ$3,2)&amp;LEFT($A147,6)&amp;LEFT(RIGHT($A147,6),5),'CS8000-P12_Overview'!$B$56:$X$369,$AQ$2,FALSE)</f>
        <v>72.207400000000007</v>
      </c>
      <c r="AR147" s="59">
        <f>AS147*(1-'CS8000-P12_Overview'!$B$3)</f>
        <v>122.75258000000001</v>
      </c>
      <c r="AS147" s="44">
        <f>VLOOKUP(LEFT($AS$3,2)&amp;LEFT($A147,6)&amp;LEFT(RIGHT($A147,6),5),'CS8000-P12_Overview'!$B$56:$X$369,$AQ$2,FALSE)</f>
        <v>144.41480000000001</v>
      </c>
      <c r="AU147" s="203">
        <f t="shared" si="130"/>
        <v>1069.7328</v>
      </c>
      <c r="AV147" s="211">
        <f t="shared" si="131"/>
        <v>1545.7638959999999</v>
      </c>
      <c r="AW147" s="211">
        <f t="shared" si="132"/>
        <v>1818.54576</v>
      </c>
      <c r="AX147" s="212">
        <f t="shared" si="132"/>
        <v>1069.7328</v>
      </c>
      <c r="AY147" s="212">
        <f t="shared" si="132"/>
        <v>1545.7638959999999</v>
      </c>
      <c r="AZ147" s="212">
        <f t="shared" si="132"/>
        <v>1818.54576</v>
      </c>
      <c r="BA147" s="213">
        <f t="shared" si="133"/>
        <v>1617.7115999999999</v>
      </c>
      <c r="BB147" s="213">
        <f t="shared" si="134"/>
        <v>2475.0987479999999</v>
      </c>
      <c r="BC147" s="213">
        <f t="shared" si="135"/>
        <v>2911.8808800000002</v>
      </c>
      <c r="BD147" s="214">
        <f t="shared" si="136"/>
        <v>1832.7036000000003</v>
      </c>
      <c r="BE147" s="214">
        <f t="shared" si="137"/>
        <v>2804.0365080000001</v>
      </c>
      <c r="BF147" s="214">
        <f t="shared" si="138"/>
        <v>3298.8664800000001</v>
      </c>
      <c r="BG147" s="215">
        <f t="shared" si="139"/>
        <v>1884.6732000000002</v>
      </c>
      <c r="BH147" s="215">
        <f t="shared" si="140"/>
        <v>3043.7472179999995</v>
      </c>
      <c r="BI147" s="215">
        <f t="shared" si="141"/>
        <v>3580.8790799999997</v>
      </c>
      <c r="BJ147" s="216">
        <f t="shared" si="142"/>
        <v>1884.6732000000002</v>
      </c>
      <c r="BK147" s="216">
        <f t="shared" si="143"/>
        <v>3043.7472179999995</v>
      </c>
      <c r="BL147" s="216">
        <f t="shared" si="144"/>
        <v>3580.8790799999997</v>
      </c>
      <c r="BM147" s="212">
        <f t="shared" si="145"/>
        <v>2118.5472</v>
      </c>
      <c r="BN147" s="212">
        <f t="shared" si="146"/>
        <v>3601.53024</v>
      </c>
      <c r="BO147" s="202">
        <f t="shared" si="147"/>
        <v>4237.0944</v>
      </c>
      <c r="BQ147" s="274">
        <f>VLOOKUP("HDD"&amp;$A147,'CS8000-P13_Overview'!$B:$X,3,FALSE)</f>
        <v>397.44</v>
      </c>
      <c r="BR147" s="275">
        <f>VLOOKUP("HDD"&amp;$A147,'CS8000-P13_Overview'!$B:$X,4,FALSE)</f>
        <v>476.928</v>
      </c>
      <c r="BS147" s="276">
        <f>VLOOKUP("HDD"&amp;$A147,'CS8000-P13_Overview'!$B:$X,6,FALSE)</f>
        <v>556.41600000000005</v>
      </c>
      <c r="BT147" s="282">
        <f>IF(ISNA(VLOOKUP($A147,Old_List_Price!$A$4:$BO$289,BT$2,FALSE)),"",VLOOKUP($A147,Old_List_Price!$A$4:$BO$289,BT$2,FALSE))</f>
        <v>1042.8</v>
      </c>
      <c r="BU147" s="282">
        <f>IF(ISNA(VLOOKUP($A147,Old_List_Price!$A$4:$BO$289,BU$2,FALSE)),"",VLOOKUP($A147,Old_List_Price!$A$4:$BO$289,BU$2,FALSE))</f>
        <v>1417.8</v>
      </c>
      <c r="BV147" s="282">
        <f>IF(ISNA(VLOOKUP($A147,Old_List_Price!$A$4:$BO$289,BV$2,FALSE)),"",VLOOKUP($A147,Old_List_Price!$A$4:$BO$289,BV$2,FALSE))</f>
        <v>1668</v>
      </c>
      <c r="BW147" s="283">
        <f t="shared" si="148"/>
        <v>2.5177128344573564E-2</v>
      </c>
      <c r="BX147" s="283">
        <f t="shared" si="149"/>
        <v>8.2783597372881046E-2</v>
      </c>
      <c r="BY147" s="285">
        <f>IF(ISNA(VLOOKUP($A147,Old_List_Price!$A$4:$BO$289,BY$2,FALSE)),"",VLOOKUP($A147,Old_List_Price!$A$4:$BO$289,BY$2,FALSE))</f>
        <v>1042.8</v>
      </c>
      <c r="BZ147" s="285">
        <f>IF(ISNA(VLOOKUP($A147,Old_List_Price!$A$4:$BO$289,BZ$2,FALSE)),"",VLOOKUP($A147,Old_List_Price!$A$4:$BO$289,BZ$2,FALSE))</f>
        <v>1505.5199999999998</v>
      </c>
      <c r="CA147" s="285">
        <f>IF(ISNA(VLOOKUP($A147,Old_List_Price!$A$4:$BO$289,CA$2,FALSE)),"",VLOOKUP($A147,Old_List_Price!$A$4:$BO$289,CA$2,FALSE))</f>
        <v>1771.1999999999998</v>
      </c>
      <c r="CB147" s="287">
        <f t="shared" si="160"/>
        <v>2.5177128344573564E-2</v>
      </c>
      <c r="CC147" s="287">
        <f t="shared" si="161"/>
        <v>2.6034956634800412E-2</v>
      </c>
      <c r="CD147" s="288">
        <f>IF(ISNA(VLOOKUP($A147,Old_List_Price!$A$4:$BO$289,CD$2,FALSE)),"",VLOOKUP($A147,Old_List_Price!$A$4:$BO$289,CD$2,FALSE))</f>
        <v>1505.4</v>
      </c>
      <c r="CE147" s="288">
        <f>IF(ISNA(VLOOKUP($A147,Old_List_Price!$A$4:$BO$289,CE$2,FALSE)),"",VLOOKUP($A147,Old_List_Price!$A$4:$BO$289,CE$2,FALSE))</f>
        <v>2302.1400000000003</v>
      </c>
      <c r="CF147" s="288">
        <f>IF(ISNA(VLOOKUP($A147,Old_List_Price!$A$4:$BO$289,CF$2,FALSE)),"",VLOOKUP($A147,Old_List_Price!$A$4:$BO$289,CF$2,FALSE))</f>
        <v>2708.4</v>
      </c>
      <c r="CG147" s="289">
        <f t="shared" si="150"/>
        <v>6.9426219110995918E-2</v>
      </c>
      <c r="CH147" s="289">
        <f t="shared" si="151"/>
        <v>6.9879534357875264E-2</v>
      </c>
      <c r="CI147" s="291">
        <f>IF(ISNA(VLOOKUP($A147,Old_List_Price!$A$4:$BO$289,CI$2,FALSE)),"",VLOOKUP($A147,Old_List_Price!$A$4:$BO$289,CI$2,FALSE))</f>
        <v>2392.92</v>
      </c>
      <c r="CJ147" s="291">
        <f>IF(ISNA(VLOOKUP($A147,Old_List_Price!$A$4:$BO$289,CJ$2,FALSE)),"",VLOOKUP($A147,Old_List_Price!$A$4:$BO$289,CJ$2,FALSE))</f>
        <v>3660.7799999999997</v>
      </c>
      <c r="CK147" s="291">
        <f>IF(ISNA(VLOOKUP($A147,Old_List_Price!$A$4:$BO$289,CK$2,FALSE)),"",VLOOKUP($A147,Old_List_Price!$A$4:$BO$289,CK$2,FALSE))</f>
        <v>4306.8</v>
      </c>
      <c r="CL147" s="292">
        <f t="shared" si="152"/>
        <v>-0.30567757928777994</v>
      </c>
      <c r="CM147" s="292">
        <f t="shared" si="153"/>
        <v>-0.30553934998909082</v>
      </c>
      <c r="CN147" s="294">
        <f>IF(ISNA(VLOOKUP($A147,Old_List_Price!$A$4:$BO$289,CN$2,FALSE)),"",VLOOKUP($A147,Old_List_Price!$A$4:$BO$289,CN$2,FALSE))</f>
        <v>2326.7999999999997</v>
      </c>
      <c r="CO147" s="294">
        <f>IF(ISNA(VLOOKUP($A147,Old_List_Price!$A$4:$BO$289,CO$2,FALSE)),"",VLOOKUP($A147,Old_List_Price!$A$4:$BO$289,CO$2,FALSE))</f>
        <v>3756.66</v>
      </c>
      <c r="CP147" s="294">
        <f>IF(ISNA(VLOOKUP($A147,Old_List_Price!$A$4:$BO$289,CP$2,FALSE)),"",VLOOKUP($A147,Old_List_Price!$A$4:$BO$289,CP$2,FALSE))</f>
        <v>4419.6000000000004</v>
      </c>
      <c r="CQ147" s="295">
        <f t="shared" si="154"/>
        <v>-0.23459069720946821</v>
      </c>
      <c r="CR147" s="295">
        <f t="shared" si="155"/>
        <v>-0.23422207264256484</v>
      </c>
      <c r="CS147" s="297">
        <f>IF(ISNA(VLOOKUP($A147,Old_List_Price!$A$4:$BO$289,CS$2,FALSE)),"",VLOOKUP($A147,Old_List_Price!$A$4:$BO$289,CS$2,FALSE))</f>
        <v>2592.6000000000004</v>
      </c>
      <c r="CT147" s="297">
        <f>IF(ISNA(VLOOKUP($A147,Old_List_Price!$A$4:$BO$289,CT$2,FALSE)),"",VLOOKUP($A147,Old_List_Price!$A$4:$BO$289,CT$2,FALSE))</f>
        <v>4406.3999999999996</v>
      </c>
      <c r="CU147" s="297">
        <f>IF(ISNA(VLOOKUP($A147,Old_List_Price!$A$4:$BO$289,CU$2,FALSE)),"",VLOOKUP($A147,Old_List_Price!$A$4:$BO$289,CU$2,FALSE))</f>
        <v>5184</v>
      </c>
      <c r="CV147" s="298">
        <f t="shared" si="156"/>
        <v>-0.37562310537444904</v>
      </c>
      <c r="CW147" s="298">
        <f t="shared" si="157"/>
        <v>-0.4476892082041487</v>
      </c>
      <c r="CX147" s="285">
        <f>IF(ISNA(VLOOKUP($A147,Old_List_Price!$A$4:$BO$289,CX$2,FALSE)),"",VLOOKUP($A147,Old_List_Price!$A$4:$BO$289,CX$2,FALSE))</f>
        <v>2830.7999999999997</v>
      </c>
      <c r="CY147" s="285">
        <f>IF(ISNA(VLOOKUP($A147,Old_List_Price!$A$4:$BO$289,CY$2,FALSE)),"",VLOOKUP($A147,Old_List_Price!$A$4:$BO$289,CY$2,FALSE))</f>
        <v>5292.78</v>
      </c>
      <c r="CZ147" s="285">
        <f>IF(ISNA(VLOOKUP($A147,Old_List_Price!$A$4:$BO$289,CZ$2,FALSE)),"",VLOOKUP($A147,Old_List_Price!$A$4:$BO$289,CZ$2,FALSE))</f>
        <v>6226.8</v>
      </c>
      <c r="DA147" s="287">
        <f t="shared" si="158"/>
        <v>-0.33619869314216827</v>
      </c>
      <c r="DB147" s="333">
        <f t="shared" si="159"/>
        <v>-0.46959199209722591</v>
      </c>
    </row>
    <row r="148" spans="1:106">
      <c r="A148" s="37" t="s">
        <v>461</v>
      </c>
      <c r="B148" s="37" t="s">
        <v>462</v>
      </c>
      <c r="C148" s="57">
        <f>VLOOKUP(LEFT($C$3,2)&amp;LEFT($A148,6)&amp;LEFT(RIGHT($A148,6),5),'CS8000-P13_Overview'!$B$56:$X$419,$C$2,FALSE)</f>
        <v>8.1478000000000002</v>
      </c>
      <c r="D148" s="58">
        <f>E148*(1-'CS8000-P13_Overview'!$B$3)</f>
        <v>11.773571</v>
      </c>
      <c r="E148" s="58">
        <f>VLOOKUP(LEFT($E$3,2)&amp;LEFT($A148,6)&amp;LEFT(RIGHT($A148,6),5),'CS8000-P13_Overview'!$B$56:$X$419,$C$2,FALSE)</f>
        <v>13.85126</v>
      </c>
      <c r="F148" s="59">
        <f>VLOOKUP(LEFT($F$3,2)&amp;LEFT($A148,6)&amp;LEFT(RIGHT($A148,6),5),'CS8000-P13_Overview'!$B$56:$X$419,$F$2,FALSE)</f>
        <v>8.1478000000000002</v>
      </c>
      <c r="G148" s="59">
        <f>H148*(1-'CS8000-P13_Overview'!$B$3)</f>
        <v>11.773571</v>
      </c>
      <c r="H148" s="59">
        <f>VLOOKUP(LEFT($H$3,2)&amp;LEFT($A148,6)&amp;LEFT(RIGHT($A148,6),5),'CS8000-P13_Overview'!$B$56:$X$419,$F$2,FALSE)</f>
        <v>13.85126</v>
      </c>
      <c r="I148" s="60">
        <f>VLOOKUP(LEFT($I$3,2)&amp;LEFT($A148,6)&amp;LEFT(RIGHT($A148,6),5),'CS8000-P13_Overview'!$B$56:$X$419,$I$2,FALSE)</f>
        <v>35.604999999999997</v>
      </c>
      <c r="J148" s="60">
        <f>K148*(1-'CS8000-P13_Overview'!$B$3)</f>
        <v>54.475649999999995</v>
      </c>
      <c r="K148" s="60">
        <f>VLOOKUP(LEFT($K$3,2)&amp;LEFT($A148,6)&amp;LEFT(RIGHT($A148,6),5),'CS8000-P13_Overview'!$B$56:$X$419,$I$2,FALSE)</f>
        <v>64.088999999999999</v>
      </c>
      <c r="L148" s="61">
        <f>VLOOKUP(LEFT($L$3,2)&amp;LEFT($A148,6)&amp;LEFT(RIGHT($A148,6),5),'CS8000-P13_Overview'!$B$56:$X$419,$L$2,FALSE)</f>
        <v>51.814999999999998</v>
      </c>
      <c r="M148" s="61">
        <f>N148*(1-'CS8000-P13_Overview'!$B$3)</f>
        <v>79.276949999999999</v>
      </c>
      <c r="N148" s="61">
        <f>VLOOKUP(LEFT($N$3,2)&amp;LEFT($A148,6)&amp;LEFT(RIGHT($A148,6),5),'CS8000-P13_Overview'!$B$56:$X$419,$L$2,FALSE)</f>
        <v>93.266999999999996</v>
      </c>
      <c r="O148" s="62">
        <f>VLOOKUP(LEFT($O$3,2)&amp;LEFT($A148,6)&amp;LEFT(RIGHT($A148,6),5),'CS8000-P13_Overview'!$B$56:$X$419,$O$2,FALSE)</f>
        <v>57.071899999999999</v>
      </c>
      <c r="P148" s="62">
        <f>Q148*(1-'CS8000-P13_Overview'!$B$3)</f>
        <v>92.171118500000006</v>
      </c>
      <c r="Q148" s="62">
        <f>VLOOKUP(LEFT($Q$3,2)&amp;LEFT($A148,6)&amp;LEFT(RIGHT($A148,6),5),'CS8000-P13_Overview'!$B$56:$X$419,$O$2,FALSE)</f>
        <v>108.43661</v>
      </c>
      <c r="R148" s="63">
        <f>VLOOKUP(LEFT($R$3,2)&amp;LEFT($A148,6)&amp;LEFT(RIGHT($A148,6),5),'CS8000-P13_Overview'!$B$56:$X$419,$R$2,FALSE)</f>
        <v>57.071899999999999</v>
      </c>
      <c r="S148" s="63">
        <f>T148*(1-'CS8000-P13_Overview'!$B$3)</f>
        <v>92.171118500000006</v>
      </c>
      <c r="T148" s="63">
        <f>VLOOKUP(LEFT($T$3,2)&amp;LEFT($A148,6)&amp;LEFT(RIGHT($A148,6),5),'CS8000-P13_Overview'!$B$56:$X$419,$R$2,FALSE)</f>
        <v>108.43661</v>
      </c>
      <c r="U148" s="59">
        <f>VLOOKUP(LEFT($U$3,2)&amp;LEFT($A148,6)&amp;LEFT(RIGHT($A148,6),5),'CS8000-P13_Overview'!$B$56:$X$419,$U$2,FALSE)</f>
        <v>80.728200000000001</v>
      </c>
      <c r="V148" s="59">
        <f>W148*(1-'CS8000-P13_Overview'!$B$3)</f>
        <v>137.23794000000001</v>
      </c>
      <c r="W148" s="44">
        <f>VLOOKUP(LEFT($W$3,2)&amp;LEFT($A148,6)&amp;LEFT(RIGHT($A148,6),5),'CS8000-P13_Overview'!$B$56:$X$419,$U$2,FALSE)</f>
        <v>161.4564</v>
      </c>
      <c r="X148" s="33" t="s">
        <v>856</v>
      </c>
      <c r="Y148" s="57">
        <f>VLOOKUP(LEFT($Y$3,2)&amp;LEFT($A148,6)&amp;LEFT(RIGHT($A148,6),5),'CS8000-P13_Overview'!$B$56:$X$419,$Y$2,FALSE)</f>
        <v>82.644800000000004</v>
      </c>
      <c r="Z148" s="58">
        <f>AA148*(1-'CS8000-P13_Overview'!$B$3)</f>
        <v>119.421736</v>
      </c>
      <c r="AA148" s="58">
        <f>VLOOKUP(LEFT($AA$3,2)&amp;LEFT($A148,6)&amp;LEFT(RIGHT($A148,6),5),'CS8000-P13_Overview'!$B$56:$X$419,$Y$2,FALSE)</f>
        <v>140.49616</v>
      </c>
      <c r="AB148" s="59">
        <f>VLOOKUP(LEFT($AB$3,2)&amp;LEFT($A148,6)&amp;LEFT(RIGHT($A148,6),5),'CS8000-P13_Overview'!$B$56:$X$419,$AB$2,FALSE)</f>
        <v>82.644800000000004</v>
      </c>
      <c r="AC148" s="59">
        <f>AD148*(1-'CS8000-P13_Overview'!$B$3)</f>
        <v>119.421736</v>
      </c>
      <c r="AD148" s="59">
        <f>VLOOKUP(LEFT($AD$3,2)&amp;LEFT($A148,6)&amp;LEFT(RIGHT($A148,6),5),'CS8000-P13_Overview'!$B$56:$X$419,$AB$2,FALSE)</f>
        <v>140.49616</v>
      </c>
      <c r="AE148" s="60">
        <f>VLOOKUP(LEFT($AE$3,2)&amp;LEFT($A148,6)&amp;LEFT(RIGHT($A148,6),5),'CS8000-P13_Overview'!$B$56:$X$419,$AE$2,FALSE)</f>
        <v>110.1019</v>
      </c>
      <c r="AF148" s="60">
        <f>AG148*(1-'CS8000-P13_Overview'!$B$3)</f>
        <v>168.455907</v>
      </c>
      <c r="AG148" s="60">
        <f>VLOOKUP(LEFT($AG$3,2)&amp;LEFT($A148,6)&amp;LEFT(RIGHT($A148,6),5),'CS8000-P13_Overview'!$B$56:$X$419,$AE$2,FALSE)</f>
        <v>198.18342000000001</v>
      </c>
      <c r="AH148" s="61">
        <f>VLOOKUP(LEFT($AH$3,2)&amp;LEFT($A148,6)&amp;LEFT(RIGHT($A148,6),5),'CS8000-P13_Overview'!$B$56:$X$419,$AH$2,FALSE)</f>
        <v>126.312</v>
      </c>
      <c r="AI148" s="61">
        <f>AJ148*(1-'CS8000-P13_Overview'!$B$3)</f>
        <v>193.25736000000001</v>
      </c>
      <c r="AJ148" s="61">
        <f>VLOOKUP(LEFT($AJ$3,2)&amp;LEFT($A148,6)&amp;LEFT(RIGHT($A148,6),5),'CS8000-P13_Overview'!$B$56:$X$419,$AH$2,FALSE)</f>
        <v>227.36160000000001</v>
      </c>
      <c r="AK148" s="62">
        <f>VLOOKUP(LEFT($AK$3,2)&amp;LEFT($A148,6)&amp;LEFT(RIGHT($A148,6),5),'CS8000-P13_Overview'!$B$56:$X$419,$AK$2,FALSE)</f>
        <v>131.56890000000001</v>
      </c>
      <c r="AL148" s="62">
        <f>AM148*(1-'CS8000-P13_Overview'!$B$3)</f>
        <v>212.48377350000001</v>
      </c>
      <c r="AM148" s="62">
        <f>VLOOKUP(LEFT($AM$3,2)&amp;LEFT($A148,6)&amp;LEFT(RIGHT($A148,6),5),'CS8000-P13_Overview'!$B$56:$X$419,$AK$2,FALSE)</f>
        <v>249.98091000000002</v>
      </c>
      <c r="AN148" s="63">
        <f>VLOOKUP(LEFT($AN$3,2)&amp;LEFT($A148,6)&amp;LEFT(RIGHT($A148,6),5),'CS8000-P13_Overview'!$B$56:$X$419,$AN$2,FALSE)</f>
        <v>131.56890000000001</v>
      </c>
      <c r="AO148" s="63">
        <f>AP148*(1-'CS8000-P13_Overview'!$B$3)</f>
        <v>212.48377350000001</v>
      </c>
      <c r="AP148" s="63">
        <f>VLOOKUP(LEFT($AP$3,2)&amp;LEFT($A148,6)&amp;LEFT(RIGHT($A148,6),5),'CS8000-P13_Overview'!$B$56:$X$419,$AN$2,FALSE)</f>
        <v>249.98091000000002</v>
      </c>
      <c r="AQ148" s="59">
        <f>VLOOKUP(LEFT($AQ$3,2)&amp;LEFT($A148,6)&amp;LEFT(RIGHT($A148,6),5),'CS8000-P13_Overview'!$B$56:$X$419,$AQ$2,FALSE)</f>
        <v>155.2252</v>
      </c>
      <c r="AR148" s="59">
        <f>AS148*(1-'CS8000-P13_Overview'!$B$3)</f>
        <v>263.88283999999999</v>
      </c>
      <c r="AS148" s="44">
        <f>VLOOKUP(LEFT($AS$3,2)&amp;LEFT($A148,6)&amp;LEFT(RIGHT($A148,6),5),'CS8000-P13_Overview'!$B$56:$X$419,$AQ$2,FALSE)</f>
        <v>310.4504</v>
      </c>
      <c r="AU148" s="203">
        <f t="shared" si="130"/>
        <v>1187.2848000000001</v>
      </c>
      <c r="AV148" s="211">
        <f t="shared" si="131"/>
        <v>1715.6265359999998</v>
      </c>
      <c r="AW148" s="211">
        <f t="shared" si="132"/>
        <v>2018.3841600000001</v>
      </c>
      <c r="AX148" s="212">
        <f t="shared" si="132"/>
        <v>1187.2848000000001</v>
      </c>
      <c r="AY148" s="212">
        <f t="shared" si="132"/>
        <v>1715.6265359999998</v>
      </c>
      <c r="AZ148" s="212">
        <f t="shared" si="132"/>
        <v>2018.3841600000001</v>
      </c>
      <c r="BA148" s="213">
        <f t="shared" si="133"/>
        <v>2175.7428</v>
      </c>
      <c r="BB148" s="213">
        <f t="shared" si="134"/>
        <v>3328.8864839999997</v>
      </c>
      <c r="BC148" s="213">
        <f t="shared" si="135"/>
        <v>3916.3370399999999</v>
      </c>
      <c r="BD148" s="214">
        <f t="shared" si="136"/>
        <v>2759.3040000000001</v>
      </c>
      <c r="BE148" s="214">
        <f t="shared" si="137"/>
        <v>4221.7351199999994</v>
      </c>
      <c r="BF148" s="214">
        <f t="shared" si="138"/>
        <v>4966.7471999999998</v>
      </c>
      <c r="BG148" s="215">
        <f t="shared" si="139"/>
        <v>2948.5524000000005</v>
      </c>
      <c r="BH148" s="215">
        <f t="shared" si="140"/>
        <v>4761.9121260000002</v>
      </c>
      <c r="BI148" s="215">
        <f t="shared" si="141"/>
        <v>5602.2495600000002</v>
      </c>
      <c r="BJ148" s="216">
        <f t="shared" si="142"/>
        <v>2948.5524000000005</v>
      </c>
      <c r="BK148" s="216">
        <f t="shared" si="143"/>
        <v>4761.9121260000002</v>
      </c>
      <c r="BL148" s="216">
        <f t="shared" si="144"/>
        <v>5602.2495600000002</v>
      </c>
      <c r="BM148" s="212">
        <f t="shared" si="145"/>
        <v>3800.1792</v>
      </c>
      <c r="BN148" s="212">
        <f t="shared" si="146"/>
        <v>6460.3046400000003</v>
      </c>
      <c r="BO148" s="202">
        <f t="shared" si="147"/>
        <v>7600.3584000000001</v>
      </c>
      <c r="BQ148" s="274">
        <f>VLOOKUP("HDD"&amp;$A148,'CS8000-P13_Overview'!$B:$X,3,FALSE)</f>
        <v>1300</v>
      </c>
      <c r="BR148" s="275">
        <f>VLOOKUP("HDD"&amp;$A148,'CS8000-P13_Overview'!$B:$X,4,FALSE)</f>
        <v>1560</v>
      </c>
      <c r="BS148" s="276">
        <f>VLOOKUP("HDD"&amp;$A148,'CS8000-P13_Overview'!$B:$X,6,FALSE)</f>
        <v>1820</v>
      </c>
      <c r="BT148" s="282" t="str">
        <f>IF(ISNA(VLOOKUP($A148,Old_List_Price!$A$4:$BO$289,BT$2,FALSE)),"",VLOOKUP($A148,Old_List_Price!$A$4:$BO$289,BT$2,FALSE))</f>
        <v/>
      </c>
      <c r="BU148" s="282" t="str">
        <f>IF(ISNA(VLOOKUP($A148,Old_List_Price!$A$4:$BO$289,BU$2,FALSE)),"",VLOOKUP($A148,Old_List_Price!$A$4:$BO$289,BU$2,FALSE))</f>
        <v/>
      </c>
      <c r="BV148" s="282" t="str">
        <f>IF(ISNA(VLOOKUP($A148,Old_List_Price!$A$4:$BO$289,BV$2,FALSE)),"",VLOOKUP($A148,Old_List_Price!$A$4:$BO$289,BV$2,FALSE))</f>
        <v/>
      </c>
      <c r="BW148" s="283" t="str">
        <f t="shared" si="148"/>
        <v/>
      </c>
      <c r="BX148" s="283" t="str">
        <f t="shared" si="149"/>
        <v/>
      </c>
      <c r="BY148" s="285" t="str">
        <f>IF(ISNA(VLOOKUP($A148,Old_List_Price!$A$4:$BO$289,BY$2,FALSE)),"",VLOOKUP($A148,Old_List_Price!$A$4:$BO$289,BY$2,FALSE))</f>
        <v/>
      </c>
      <c r="BZ148" s="285" t="str">
        <f>IF(ISNA(VLOOKUP($A148,Old_List_Price!$A$4:$BO$289,BZ$2,FALSE)),"",VLOOKUP($A148,Old_List_Price!$A$4:$BO$289,BZ$2,FALSE))</f>
        <v/>
      </c>
      <c r="CA148" s="285" t="str">
        <f>IF(ISNA(VLOOKUP($A148,Old_List_Price!$A$4:$BO$289,CA$2,FALSE)),"",VLOOKUP($A148,Old_List_Price!$A$4:$BO$289,CA$2,FALSE))</f>
        <v/>
      </c>
      <c r="CB148" s="287" t="str">
        <f t="shared" si="160"/>
        <v/>
      </c>
      <c r="CC148" s="287" t="str">
        <f t="shared" si="161"/>
        <v/>
      </c>
      <c r="CD148" s="288" t="str">
        <f>IF(ISNA(VLOOKUP($A148,Old_List_Price!$A$4:$BO$289,CD$2,FALSE)),"",VLOOKUP($A148,Old_List_Price!$A$4:$BO$289,CD$2,FALSE))</f>
        <v/>
      </c>
      <c r="CE148" s="288" t="str">
        <f>IF(ISNA(VLOOKUP($A148,Old_List_Price!$A$4:$BO$289,CE$2,FALSE)),"",VLOOKUP($A148,Old_List_Price!$A$4:$BO$289,CE$2,FALSE))</f>
        <v/>
      </c>
      <c r="CF148" s="288" t="str">
        <f>IF(ISNA(VLOOKUP($A148,Old_List_Price!$A$4:$BO$289,CF$2,FALSE)),"",VLOOKUP($A148,Old_List_Price!$A$4:$BO$289,CF$2,FALSE))</f>
        <v/>
      </c>
      <c r="CG148" s="289" t="str">
        <f t="shared" si="150"/>
        <v/>
      </c>
      <c r="CH148" s="289" t="str">
        <f t="shared" si="151"/>
        <v/>
      </c>
      <c r="CI148" s="291" t="str">
        <f>IF(ISNA(VLOOKUP($A148,Old_List_Price!$A$4:$BO$289,CI$2,FALSE)),"",VLOOKUP($A148,Old_List_Price!$A$4:$BO$289,CI$2,FALSE))</f>
        <v/>
      </c>
      <c r="CJ148" s="291" t="str">
        <f>IF(ISNA(VLOOKUP($A148,Old_List_Price!$A$4:$BO$289,CJ$2,FALSE)),"",VLOOKUP($A148,Old_List_Price!$A$4:$BO$289,CJ$2,FALSE))</f>
        <v/>
      </c>
      <c r="CK148" s="291" t="str">
        <f>IF(ISNA(VLOOKUP($A148,Old_List_Price!$A$4:$BO$289,CK$2,FALSE)),"",VLOOKUP($A148,Old_List_Price!$A$4:$BO$289,CK$2,FALSE))</f>
        <v/>
      </c>
      <c r="CL148" s="292" t="str">
        <f t="shared" si="152"/>
        <v/>
      </c>
      <c r="CM148" s="292" t="str">
        <f t="shared" si="153"/>
        <v/>
      </c>
      <c r="CN148" s="294" t="str">
        <f>IF(ISNA(VLOOKUP($A148,Old_List_Price!$A$4:$BO$289,CN$2,FALSE)),"",VLOOKUP($A148,Old_List_Price!$A$4:$BO$289,CN$2,FALSE))</f>
        <v/>
      </c>
      <c r="CO148" s="294" t="str">
        <f>IF(ISNA(VLOOKUP($A148,Old_List_Price!$A$4:$BO$289,CO$2,FALSE)),"",VLOOKUP($A148,Old_List_Price!$A$4:$BO$289,CO$2,FALSE))</f>
        <v/>
      </c>
      <c r="CP148" s="294" t="str">
        <f>IF(ISNA(VLOOKUP($A148,Old_List_Price!$A$4:$BO$289,CP$2,FALSE)),"",VLOOKUP($A148,Old_List_Price!$A$4:$BO$289,CP$2,FALSE))</f>
        <v/>
      </c>
      <c r="CQ148" s="295" t="str">
        <f t="shared" si="154"/>
        <v/>
      </c>
      <c r="CR148" s="295" t="str">
        <f t="shared" si="155"/>
        <v/>
      </c>
      <c r="CS148" s="297" t="str">
        <f>IF(ISNA(VLOOKUP($A148,Old_List_Price!$A$4:$BO$289,CS$2,FALSE)),"",VLOOKUP($A148,Old_List_Price!$A$4:$BO$289,CS$2,FALSE))</f>
        <v/>
      </c>
      <c r="CT148" s="297" t="str">
        <f>IF(ISNA(VLOOKUP($A148,Old_List_Price!$A$4:$BO$289,CT$2,FALSE)),"",VLOOKUP($A148,Old_List_Price!$A$4:$BO$289,CT$2,FALSE))</f>
        <v/>
      </c>
      <c r="CU148" s="297" t="str">
        <f>IF(ISNA(VLOOKUP($A148,Old_List_Price!$A$4:$BO$289,CU$2,FALSE)),"",VLOOKUP($A148,Old_List_Price!$A$4:$BO$289,CU$2,FALSE))</f>
        <v/>
      </c>
      <c r="CV148" s="298" t="str">
        <f t="shared" si="156"/>
        <v/>
      </c>
      <c r="CW148" s="298" t="str">
        <f t="shared" si="157"/>
        <v/>
      </c>
      <c r="CX148" s="285" t="str">
        <f>IF(ISNA(VLOOKUP($A148,Old_List_Price!$A$4:$BO$289,CX$2,FALSE)),"",VLOOKUP($A148,Old_List_Price!$A$4:$BO$289,CX$2,FALSE))</f>
        <v/>
      </c>
      <c r="CY148" s="285" t="str">
        <f>IF(ISNA(VLOOKUP($A148,Old_List_Price!$A$4:$BO$289,CY$2,FALSE)),"",VLOOKUP($A148,Old_List_Price!$A$4:$BO$289,CY$2,FALSE))</f>
        <v/>
      </c>
      <c r="CZ148" s="285" t="str">
        <f>IF(ISNA(VLOOKUP($A148,Old_List_Price!$A$4:$BO$289,CZ$2,FALSE)),"",VLOOKUP($A148,Old_List_Price!$A$4:$BO$289,CZ$2,FALSE))</f>
        <v/>
      </c>
      <c r="DA148" s="287" t="str">
        <f t="shared" si="158"/>
        <v/>
      </c>
      <c r="DB148" s="333" t="str">
        <f t="shared" si="159"/>
        <v/>
      </c>
    </row>
    <row r="149" spans="1:106">
      <c r="A149" s="37" t="s">
        <v>463</v>
      </c>
      <c r="B149" s="37" t="s">
        <v>464</v>
      </c>
      <c r="C149" s="57">
        <f>VLOOKUP(LEFT($C$3,2)&amp;LEFT($A149,6)&amp;LEFT(RIGHT($A149,6),5),'CS8000-P13_Overview'!$B$56:$X$419,$C$2,FALSE)</f>
        <v>8.1478000000000002</v>
      </c>
      <c r="D149" s="58">
        <f>E149*(1-'CS8000-P13_Overview'!$B$3)</f>
        <v>11.773571</v>
      </c>
      <c r="E149" s="58">
        <f>VLOOKUP(LEFT($E$3,2)&amp;LEFT($A149,6)&amp;LEFT(RIGHT($A149,6),5),'CS8000-P13_Overview'!$B$56:$X$419,$C$2,FALSE)</f>
        <v>13.85126</v>
      </c>
      <c r="F149" s="59">
        <f>VLOOKUP(LEFT($F$3,2)&amp;LEFT($A149,6)&amp;LEFT(RIGHT($A149,6),5),'CS8000-P13_Overview'!$B$56:$X$419,$F$2,FALSE)</f>
        <v>8.1478000000000002</v>
      </c>
      <c r="G149" s="59">
        <f>H149*(1-'CS8000-P13_Overview'!$B$3)</f>
        <v>11.773571</v>
      </c>
      <c r="H149" s="59">
        <f>VLOOKUP(LEFT($H$3,2)&amp;LEFT($A149,6)&amp;LEFT(RIGHT($A149,6),5),'CS8000-P13_Overview'!$B$56:$X$419,$F$2,FALSE)</f>
        <v>13.85126</v>
      </c>
      <c r="I149" s="60">
        <f>VLOOKUP(LEFT($I$3,2)&amp;LEFT($A149,6)&amp;LEFT(RIGHT($A149,6),5),'CS8000-P13_Overview'!$B$56:$X$419,$I$2,FALSE)</f>
        <v>35.604999999999997</v>
      </c>
      <c r="J149" s="60">
        <f>K149*(1-'CS8000-P13_Overview'!$B$3)</f>
        <v>54.475649999999995</v>
      </c>
      <c r="K149" s="60">
        <f>VLOOKUP(LEFT($K$3,2)&amp;LEFT($A149,6)&amp;LEFT(RIGHT($A149,6),5),'CS8000-P13_Overview'!$B$56:$X$419,$I$2,FALSE)</f>
        <v>64.088999999999999</v>
      </c>
      <c r="L149" s="61">
        <f>VLOOKUP(LEFT($L$3,2)&amp;LEFT($A149,6)&amp;LEFT(RIGHT($A149,6),5),'CS8000-P13_Overview'!$B$56:$X$419,$L$2,FALSE)</f>
        <v>51.814999999999998</v>
      </c>
      <c r="M149" s="61">
        <f>N149*(1-'CS8000-P13_Overview'!$B$3)</f>
        <v>79.276949999999999</v>
      </c>
      <c r="N149" s="61">
        <f>VLOOKUP(LEFT($N$3,2)&amp;LEFT($A149,6)&amp;LEFT(RIGHT($A149,6),5),'CS8000-P13_Overview'!$B$56:$X$419,$L$2,FALSE)</f>
        <v>93.266999999999996</v>
      </c>
      <c r="O149" s="62">
        <f>VLOOKUP(LEFT($O$3,2)&amp;LEFT($A149,6)&amp;LEFT(RIGHT($A149,6),5),'CS8000-P13_Overview'!$B$56:$X$419,$O$2,FALSE)</f>
        <v>57.071899999999999</v>
      </c>
      <c r="P149" s="62">
        <f>Q149*(1-'CS8000-P13_Overview'!$B$3)</f>
        <v>92.171118500000006</v>
      </c>
      <c r="Q149" s="62">
        <f>VLOOKUP(LEFT($Q$3,2)&amp;LEFT($A149,6)&amp;LEFT(RIGHT($A149,6),5),'CS8000-P13_Overview'!$B$56:$X$419,$O$2,FALSE)</f>
        <v>108.43661</v>
      </c>
      <c r="R149" s="63">
        <f>VLOOKUP(LEFT($R$3,2)&amp;LEFT($A149,6)&amp;LEFT(RIGHT($A149,6),5),'CS8000-P13_Overview'!$B$56:$X$419,$R$2,FALSE)</f>
        <v>57.071899999999999</v>
      </c>
      <c r="S149" s="63">
        <f>T149*(1-'CS8000-P13_Overview'!$B$3)</f>
        <v>92.171118500000006</v>
      </c>
      <c r="T149" s="63">
        <f>VLOOKUP(LEFT($T$3,2)&amp;LEFT($A149,6)&amp;LEFT(RIGHT($A149,6),5),'CS8000-P13_Overview'!$B$56:$X$419,$R$2,FALSE)</f>
        <v>108.43661</v>
      </c>
      <c r="U149" s="59">
        <f>VLOOKUP(LEFT($U$3,2)&amp;LEFT($A149,6)&amp;LEFT(RIGHT($A149,6),5),'CS8000-P13_Overview'!$B$56:$X$419,$U$2,FALSE)</f>
        <v>80.728200000000001</v>
      </c>
      <c r="V149" s="59">
        <f>W149*(1-'CS8000-P13_Overview'!$B$3)</f>
        <v>137.23794000000001</v>
      </c>
      <c r="W149" s="44">
        <f>VLOOKUP(LEFT($W$3,2)&amp;LEFT($A149,6)&amp;LEFT(RIGHT($A149,6),5),'CS8000-P13_Overview'!$B$56:$X$419,$U$2,FALSE)</f>
        <v>161.4564</v>
      </c>
      <c r="X149" s="33" t="s">
        <v>856</v>
      </c>
      <c r="Y149" s="57">
        <f>VLOOKUP(LEFT($Y$3,2)&amp;LEFT($A149,6)&amp;LEFT(RIGHT($A149,6),5),'CS8000-P13_Overview'!$B$56:$X$419,$Y$2,FALSE)</f>
        <v>82.644800000000004</v>
      </c>
      <c r="Z149" s="58">
        <f>AA149*(1-'CS8000-P13_Overview'!$B$3)</f>
        <v>119.421736</v>
      </c>
      <c r="AA149" s="58">
        <f>VLOOKUP(LEFT($AA$3,2)&amp;LEFT($A149,6)&amp;LEFT(RIGHT($A149,6),5),'CS8000-P13_Overview'!$B$56:$X$419,$Y$2,FALSE)</f>
        <v>140.49616</v>
      </c>
      <c r="AB149" s="59">
        <f>VLOOKUP(LEFT($AB$3,2)&amp;LEFT($A149,6)&amp;LEFT(RIGHT($A149,6),5),'CS8000-P13_Overview'!$B$56:$X$419,$AB$2,FALSE)</f>
        <v>82.644800000000004</v>
      </c>
      <c r="AC149" s="59">
        <f>AD149*(1-'CS8000-P13_Overview'!$B$3)</f>
        <v>119.421736</v>
      </c>
      <c r="AD149" s="59">
        <f>VLOOKUP(LEFT($AD$3,2)&amp;LEFT($A149,6)&amp;LEFT(RIGHT($A149,6),5),'CS8000-P13_Overview'!$B$56:$X$419,$AB$2,FALSE)</f>
        <v>140.49616</v>
      </c>
      <c r="AE149" s="60">
        <f>VLOOKUP(LEFT($AE$3,2)&amp;LEFT($A149,6)&amp;LEFT(RIGHT($A149,6),5),'CS8000-P13_Overview'!$B$56:$X$419,$AE$2,FALSE)</f>
        <v>110.1019</v>
      </c>
      <c r="AF149" s="60">
        <f>AG149*(1-'CS8000-P13_Overview'!$B$3)</f>
        <v>168.455907</v>
      </c>
      <c r="AG149" s="60">
        <f>VLOOKUP(LEFT($AG$3,2)&amp;LEFT($A149,6)&amp;LEFT(RIGHT($A149,6),5),'CS8000-P13_Overview'!$B$56:$X$419,$AE$2,FALSE)</f>
        <v>198.18342000000001</v>
      </c>
      <c r="AH149" s="61">
        <f>VLOOKUP(LEFT($AH$3,2)&amp;LEFT($A149,6)&amp;LEFT(RIGHT($A149,6),5),'CS8000-P13_Overview'!$B$56:$X$419,$AH$2,FALSE)</f>
        <v>126.312</v>
      </c>
      <c r="AI149" s="61">
        <f>AJ149*(1-'CS8000-P13_Overview'!$B$3)</f>
        <v>193.25736000000001</v>
      </c>
      <c r="AJ149" s="61">
        <f>VLOOKUP(LEFT($AJ$3,2)&amp;LEFT($A149,6)&amp;LEFT(RIGHT($A149,6),5),'CS8000-P13_Overview'!$B$56:$X$419,$AH$2,FALSE)</f>
        <v>227.36160000000001</v>
      </c>
      <c r="AK149" s="62">
        <f>VLOOKUP(LEFT($AK$3,2)&amp;LEFT($A149,6)&amp;LEFT(RIGHT($A149,6),5),'CS8000-P13_Overview'!$B$56:$X$419,$AK$2,FALSE)</f>
        <v>131.56890000000001</v>
      </c>
      <c r="AL149" s="62">
        <f>AM149*(1-'CS8000-P13_Overview'!$B$3)</f>
        <v>212.48377350000001</v>
      </c>
      <c r="AM149" s="62">
        <f>VLOOKUP(LEFT($AM$3,2)&amp;LEFT($A149,6)&amp;LEFT(RIGHT($A149,6),5),'CS8000-P13_Overview'!$B$56:$X$419,$AK$2,FALSE)</f>
        <v>249.98091000000002</v>
      </c>
      <c r="AN149" s="63">
        <f>VLOOKUP(LEFT($AN$3,2)&amp;LEFT($A149,6)&amp;LEFT(RIGHT($A149,6),5),'CS8000-P13_Overview'!$B$56:$X$419,$AN$2,FALSE)</f>
        <v>131.56890000000001</v>
      </c>
      <c r="AO149" s="63">
        <f>AP149*(1-'CS8000-P13_Overview'!$B$3)</f>
        <v>212.48377350000001</v>
      </c>
      <c r="AP149" s="63">
        <f>VLOOKUP(LEFT($AP$3,2)&amp;LEFT($A149,6)&amp;LEFT(RIGHT($A149,6),5),'CS8000-P13_Overview'!$B$56:$X$419,$AN$2,FALSE)</f>
        <v>249.98091000000002</v>
      </c>
      <c r="AQ149" s="59">
        <f>VLOOKUP(LEFT($AQ$3,2)&amp;LEFT($A149,6)&amp;LEFT(RIGHT($A149,6),5),'CS8000-P13_Overview'!$B$56:$X$419,$AQ$2,FALSE)</f>
        <v>155.2252</v>
      </c>
      <c r="AR149" s="59">
        <f>AS149*(1-'CS8000-P13_Overview'!$B$3)</f>
        <v>263.88283999999999</v>
      </c>
      <c r="AS149" s="44">
        <f>VLOOKUP(LEFT($AS$3,2)&amp;LEFT($A149,6)&amp;LEFT(RIGHT($A149,6),5),'CS8000-P13_Overview'!$B$56:$X$419,$AQ$2,FALSE)</f>
        <v>310.4504</v>
      </c>
      <c r="AU149" s="203">
        <f t="shared" si="130"/>
        <v>1187.2848000000001</v>
      </c>
      <c r="AV149" s="211">
        <f t="shared" si="131"/>
        <v>1715.6265359999998</v>
      </c>
      <c r="AW149" s="211">
        <f t="shared" si="132"/>
        <v>2018.3841600000001</v>
      </c>
      <c r="AX149" s="212">
        <f t="shared" si="132"/>
        <v>1187.2848000000001</v>
      </c>
      <c r="AY149" s="212">
        <f t="shared" si="132"/>
        <v>1715.6265359999998</v>
      </c>
      <c r="AZ149" s="212">
        <f t="shared" si="132"/>
        <v>2018.3841600000001</v>
      </c>
      <c r="BA149" s="213">
        <f t="shared" si="133"/>
        <v>2175.7428</v>
      </c>
      <c r="BB149" s="213">
        <f t="shared" si="134"/>
        <v>3328.8864839999997</v>
      </c>
      <c r="BC149" s="213">
        <f t="shared" si="135"/>
        <v>3916.3370399999999</v>
      </c>
      <c r="BD149" s="214">
        <f t="shared" si="136"/>
        <v>2759.3040000000001</v>
      </c>
      <c r="BE149" s="214">
        <f t="shared" si="137"/>
        <v>4221.7351199999994</v>
      </c>
      <c r="BF149" s="214">
        <f t="shared" si="138"/>
        <v>4966.7471999999998</v>
      </c>
      <c r="BG149" s="215">
        <f t="shared" si="139"/>
        <v>2948.5524000000005</v>
      </c>
      <c r="BH149" s="215">
        <f t="shared" si="140"/>
        <v>4761.9121260000002</v>
      </c>
      <c r="BI149" s="215">
        <f t="shared" si="141"/>
        <v>5602.2495600000002</v>
      </c>
      <c r="BJ149" s="216">
        <f t="shared" si="142"/>
        <v>2948.5524000000005</v>
      </c>
      <c r="BK149" s="216">
        <f t="shared" si="143"/>
        <v>4761.9121260000002</v>
      </c>
      <c r="BL149" s="216">
        <f t="shared" si="144"/>
        <v>5602.2495600000002</v>
      </c>
      <c r="BM149" s="212">
        <f t="shared" si="145"/>
        <v>3800.1792</v>
      </c>
      <c r="BN149" s="212">
        <f t="shared" si="146"/>
        <v>6460.3046400000003</v>
      </c>
      <c r="BO149" s="202">
        <f t="shared" si="147"/>
        <v>7600.3584000000001</v>
      </c>
      <c r="BQ149" s="274">
        <f>VLOOKUP("HDD"&amp;$A149,'CS8000-P13_Overview'!$B:$X,3,FALSE)</f>
        <v>1300</v>
      </c>
      <c r="BR149" s="275">
        <f>VLOOKUP("HDD"&amp;$A149,'CS8000-P13_Overview'!$B:$X,4,FALSE)</f>
        <v>1560</v>
      </c>
      <c r="BS149" s="276">
        <f>VLOOKUP("HDD"&amp;$A149,'CS8000-P13_Overview'!$B:$X,6,FALSE)</f>
        <v>1820</v>
      </c>
      <c r="BT149" s="282" t="str">
        <f>IF(ISNA(VLOOKUP($A149,Old_List_Price!$A$4:$BO$289,BT$2,FALSE)),"",VLOOKUP($A149,Old_List_Price!$A$4:$BO$289,BT$2,FALSE))</f>
        <v/>
      </c>
      <c r="BU149" s="282" t="str">
        <f>IF(ISNA(VLOOKUP($A149,Old_List_Price!$A$4:$BO$289,BU$2,FALSE)),"",VLOOKUP($A149,Old_List_Price!$A$4:$BO$289,BU$2,FALSE))</f>
        <v/>
      </c>
      <c r="BV149" s="282" t="str">
        <f>IF(ISNA(VLOOKUP($A149,Old_List_Price!$A$4:$BO$289,BV$2,FALSE)),"",VLOOKUP($A149,Old_List_Price!$A$4:$BO$289,BV$2,FALSE))</f>
        <v/>
      </c>
      <c r="BW149" s="283" t="str">
        <f t="shared" si="148"/>
        <v/>
      </c>
      <c r="BX149" s="283" t="str">
        <f t="shared" si="149"/>
        <v/>
      </c>
      <c r="BY149" s="285" t="str">
        <f>IF(ISNA(VLOOKUP($A149,Old_List_Price!$A$4:$BO$289,BY$2,FALSE)),"",VLOOKUP($A149,Old_List_Price!$A$4:$BO$289,BY$2,FALSE))</f>
        <v/>
      </c>
      <c r="BZ149" s="285" t="str">
        <f>IF(ISNA(VLOOKUP($A149,Old_List_Price!$A$4:$BO$289,BZ$2,FALSE)),"",VLOOKUP($A149,Old_List_Price!$A$4:$BO$289,BZ$2,FALSE))</f>
        <v/>
      </c>
      <c r="CA149" s="285" t="str">
        <f>IF(ISNA(VLOOKUP($A149,Old_List_Price!$A$4:$BO$289,CA$2,FALSE)),"",VLOOKUP($A149,Old_List_Price!$A$4:$BO$289,CA$2,FALSE))</f>
        <v/>
      </c>
      <c r="CB149" s="287" t="str">
        <f t="shared" si="160"/>
        <v/>
      </c>
      <c r="CC149" s="287" t="str">
        <f t="shared" si="161"/>
        <v/>
      </c>
      <c r="CD149" s="288" t="str">
        <f>IF(ISNA(VLOOKUP($A149,Old_List_Price!$A$4:$BO$289,CD$2,FALSE)),"",VLOOKUP($A149,Old_List_Price!$A$4:$BO$289,CD$2,FALSE))</f>
        <v/>
      </c>
      <c r="CE149" s="288" t="str">
        <f>IF(ISNA(VLOOKUP($A149,Old_List_Price!$A$4:$BO$289,CE$2,FALSE)),"",VLOOKUP($A149,Old_List_Price!$A$4:$BO$289,CE$2,FALSE))</f>
        <v/>
      </c>
      <c r="CF149" s="288" t="str">
        <f>IF(ISNA(VLOOKUP($A149,Old_List_Price!$A$4:$BO$289,CF$2,FALSE)),"",VLOOKUP($A149,Old_List_Price!$A$4:$BO$289,CF$2,FALSE))</f>
        <v/>
      </c>
      <c r="CG149" s="289" t="str">
        <f t="shared" si="150"/>
        <v/>
      </c>
      <c r="CH149" s="289" t="str">
        <f t="shared" si="151"/>
        <v/>
      </c>
      <c r="CI149" s="291" t="str">
        <f>IF(ISNA(VLOOKUP($A149,Old_List_Price!$A$4:$BO$289,CI$2,FALSE)),"",VLOOKUP($A149,Old_List_Price!$A$4:$BO$289,CI$2,FALSE))</f>
        <v/>
      </c>
      <c r="CJ149" s="291" t="str">
        <f>IF(ISNA(VLOOKUP($A149,Old_List_Price!$A$4:$BO$289,CJ$2,FALSE)),"",VLOOKUP($A149,Old_List_Price!$A$4:$BO$289,CJ$2,FALSE))</f>
        <v/>
      </c>
      <c r="CK149" s="291" t="str">
        <f>IF(ISNA(VLOOKUP($A149,Old_List_Price!$A$4:$BO$289,CK$2,FALSE)),"",VLOOKUP($A149,Old_List_Price!$A$4:$BO$289,CK$2,FALSE))</f>
        <v/>
      </c>
      <c r="CL149" s="292" t="str">
        <f t="shared" si="152"/>
        <v/>
      </c>
      <c r="CM149" s="292" t="str">
        <f t="shared" si="153"/>
        <v/>
      </c>
      <c r="CN149" s="294" t="str">
        <f>IF(ISNA(VLOOKUP($A149,Old_List_Price!$A$4:$BO$289,CN$2,FALSE)),"",VLOOKUP($A149,Old_List_Price!$A$4:$BO$289,CN$2,FALSE))</f>
        <v/>
      </c>
      <c r="CO149" s="294" t="str">
        <f>IF(ISNA(VLOOKUP($A149,Old_List_Price!$A$4:$BO$289,CO$2,FALSE)),"",VLOOKUP($A149,Old_List_Price!$A$4:$BO$289,CO$2,FALSE))</f>
        <v/>
      </c>
      <c r="CP149" s="294" t="str">
        <f>IF(ISNA(VLOOKUP($A149,Old_List_Price!$A$4:$BO$289,CP$2,FALSE)),"",VLOOKUP($A149,Old_List_Price!$A$4:$BO$289,CP$2,FALSE))</f>
        <v/>
      </c>
      <c r="CQ149" s="295" t="str">
        <f t="shared" si="154"/>
        <v/>
      </c>
      <c r="CR149" s="295" t="str">
        <f t="shared" si="155"/>
        <v/>
      </c>
      <c r="CS149" s="297" t="str">
        <f>IF(ISNA(VLOOKUP($A149,Old_List_Price!$A$4:$BO$289,CS$2,FALSE)),"",VLOOKUP($A149,Old_List_Price!$A$4:$BO$289,CS$2,FALSE))</f>
        <v/>
      </c>
      <c r="CT149" s="297" t="str">
        <f>IF(ISNA(VLOOKUP($A149,Old_List_Price!$A$4:$BO$289,CT$2,FALSE)),"",VLOOKUP($A149,Old_List_Price!$A$4:$BO$289,CT$2,FALSE))</f>
        <v/>
      </c>
      <c r="CU149" s="297" t="str">
        <f>IF(ISNA(VLOOKUP($A149,Old_List_Price!$A$4:$BO$289,CU$2,FALSE)),"",VLOOKUP($A149,Old_List_Price!$A$4:$BO$289,CU$2,FALSE))</f>
        <v/>
      </c>
      <c r="CV149" s="298" t="str">
        <f t="shared" si="156"/>
        <v/>
      </c>
      <c r="CW149" s="298" t="str">
        <f t="shared" si="157"/>
        <v/>
      </c>
      <c r="CX149" s="285" t="str">
        <f>IF(ISNA(VLOOKUP($A149,Old_List_Price!$A$4:$BO$289,CX$2,FALSE)),"",VLOOKUP($A149,Old_List_Price!$A$4:$BO$289,CX$2,FALSE))</f>
        <v/>
      </c>
      <c r="CY149" s="285" t="str">
        <f>IF(ISNA(VLOOKUP($A149,Old_List_Price!$A$4:$BO$289,CY$2,FALSE)),"",VLOOKUP($A149,Old_List_Price!$A$4:$BO$289,CY$2,FALSE))</f>
        <v/>
      </c>
      <c r="CZ149" s="285" t="str">
        <f>IF(ISNA(VLOOKUP($A149,Old_List_Price!$A$4:$BO$289,CZ$2,FALSE)),"",VLOOKUP($A149,Old_List_Price!$A$4:$BO$289,CZ$2,FALSE))</f>
        <v/>
      </c>
      <c r="DA149" s="287" t="str">
        <f t="shared" si="158"/>
        <v/>
      </c>
      <c r="DB149" s="333" t="str">
        <f t="shared" si="159"/>
        <v/>
      </c>
    </row>
    <row r="150" spans="1:106">
      <c r="A150" s="37" t="s">
        <v>465</v>
      </c>
      <c r="B150" s="37" t="s">
        <v>462</v>
      </c>
      <c r="C150" s="57">
        <f>VLOOKUP(LEFT($C$3,2)&amp;LEFT($A150,6)&amp;LEFT(RIGHT($A150,6),5),'CS8000-P14_Overview'!$B$56:$X$820,$C$2,FALSE)</f>
        <v>8.1478000000000002</v>
      </c>
      <c r="D150" s="58">
        <f>E150*(1-'CS8000-P14_Overview'!$B$3)</f>
        <v>11.773571</v>
      </c>
      <c r="E150" s="58">
        <f>VLOOKUP(LEFT($E$3,2)&amp;LEFT($A150,6)&amp;LEFT(RIGHT($A150,6),5),'CS8000-P14_Overview'!$B$56:$X$820,$C$2,FALSE)</f>
        <v>13.85126</v>
      </c>
      <c r="F150" s="59">
        <f>VLOOKUP(LEFT($F$3,2)&amp;LEFT($A150,6)&amp;LEFT(RIGHT($A150,6),5),'CS8000-P14_Overview'!$B$56:$X$820,$F$2,FALSE)</f>
        <v>8.1478000000000002</v>
      </c>
      <c r="G150" s="59">
        <f>H150*(1-'CS8000-P14_Overview'!$B$3)</f>
        <v>11.773571</v>
      </c>
      <c r="H150" s="59">
        <f>VLOOKUP(LEFT($H$3,2)&amp;LEFT($A150,6)&amp;LEFT(RIGHT($A150,6),5),'CS8000-P14_Overview'!$B$56:$X$820,$F$2,FALSE)</f>
        <v>13.85126</v>
      </c>
      <c r="I150" s="60">
        <f>VLOOKUP(LEFT($I$3,2)&amp;LEFT($A150,6)&amp;LEFT(RIGHT($A150,6),5),'CS8000-P14_Overview'!$B$56:$X$820,$I$2,FALSE)</f>
        <v>35.604999999999997</v>
      </c>
      <c r="J150" s="60">
        <f>K150*(1-'CS8000-P14_Overview'!$B$3)</f>
        <v>54.475649999999995</v>
      </c>
      <c r="K150" s="60">
        <f>VLOOKUP(LEFT($K$3,2)&amp;LEFT($A150,6)&amp;LEFT(RIGHT($A150,6),5),'CS8000-P14_Overview'!$B$56:$X$820,$I$2,FALSE)</f>
        <v>64.088999999999999</v>
      </c>
      <c r="L150" s="61">
        <f>VLOOKUP(LEFT($L$3,2)&amp;LEFT($A150,6)&amp;LEFT(RIGHT($A150,6),5),'CS8000-P14_Overview'!$B$56:$X$820,$L$2,FALSE)</f>
        <v>51.814999999999998</v>
      </c>
      <c r="M150" s="61">
        <f>N150*(1-'CS8000-P14_Overview'!$B$3)</f>
        <v>79.276949999999999</v>
      </c>
      <c r="N150" s="61">
        <f>VLOOKUP(LEFT($N$3,2)&amp;LEFT($A150,6)&amp;LEFT(RIGHT($A150,6),5),'CS8000-P14_Overview'!$B$56:$X$820,$L$2,FALSE)</f>
        <v>93.266999999999996</v>
      </c>
      <c r="O150" s="62">
        <f>VLOOKUP(LEFT($O$3,2)&amp;LEFT($A150,6)&amp;LEFT(RIGHT($A150,6),5),'CS8000-P14_Overview'!$B$56:$X$820,$O$2,FALSE)</f>
        <v>57.071899999999999</v>
      </c>
      <c r="P150" s="62">
        <f>Q150*(1-'CS8000-P14_Overview'!$B$3)</f>
        <v>92.171118500000006</v>
      </c>
      <c r="Q150" s="62">
        <f>VLOOKUP(LEFT($Q$3,2)&amp;LEFT($A150,6)&amp;LEFT(RIGHT($A150,6),5),'CS8000-P14_Overview'!$B$56:$X$820,$O$2,FALSE)</f>
        <v>108.43661</v>
      </c>
      <c r="R150" s="63">
        <f>VLOOKUP(LEFT($R$3,2)&amp;LEFT($A150,6)&amp;LEFT(RIGHT($A150,6),5),'CS8000-P14_Overview'!$B$56:$X$820,$R$2,FALSE)</f>
        <v>57.071899999999999</v>
      </c>
      <c r="S150" s="63">
        <f>T150*(1-'CS8000-P14_Overview'!$B$3)</f>
        <v>92.171118500000006</v>
      </c>
      <c r="T150" s="63">
        <f>VLOOKUP(LEFT($T$3,2)&amp;LEFT($A150,6)&amp;LEFT(RIGHT($A150,6),5),'CS8000-P14_Overview'!$B$56:$X$820,$R$2,FALSE)</f>
        <v>108.43661</v>
      </c>
      <c r="U150" s="59">
        <f>VLOOKUP(LEFT($U$3,2)&amp;LEFT($A150,6)&amp;LEFT(RIGHT($A150,6),5),'CS8000-P14_Overview'!$B$56:$X$820,$U$2,FALSE)</f>
        <v>80.728200000000001</v>
      </c>
      <c r="V150" s="59">
        <f>W150*(1-'CS8000-P14_Overview'!$B$3)</f>
        <v>137.23794000000001</v>
      </c>
      <c r="W150" s="44">
        <f>VLOOKUP(LEFT($W$3,2)&amp;LEFT($A150,6)&amp;LEFT(RIGHT($A150,6),5),'CS8000-P14_Overview'!$B$56:$X$820,$U$2,FALSE)</f>
        <v>161.4564</v>
      </c>
      <c r="X150" s="33" t="s">
        <v>857</v>
      </c>
      <c r="Y150" s="57">
        <f>VLOOKUP(LEFT($Y$3,2)&amp;LEFT($A150,6)&amp;LEFT(RIGHT($A150,6),5),'CS8000-P14_Overview'!$B$56:$X$820,$Y$2,FALSE)</f>
        <v>82.644800000000004</v>
      </c>
      <c r="Z150" s="58">
        <f>AA150*(1-'CS8000-P14_Overview'!$B$3)</f>
        <v>119.421736</v>
      </c>
      <c r="AA150" s="58">
        <f>VLOOKUP(LEFT($AA$3,2)&amp;LEFT($A150,6)&amp;LEFT(RIGHT($A150,6),5),'CS8000-P14_Overview'!$B$56:$X$820,$Y$2,FALSE)</f>
        <v>140.49616</v>
      </c>
      <c r="AB150" s="59">
        <f>VLOOKUP(LEFT($AB$3,2)&amp;LEFT($A150,6)&amp;LEFT(RIGHT($A150,6),5),'CS8000-P14_Overview'!$B$56:$X$820,$AB$2,FALSE)</f>
        <v>82.644800000000004</v>
      </c>
      <c r="AC150" s="59">
        <f>AD150*(1-'CS8000-P14_Overview'!$B$3)</f>
        <v>119.421736</v>
      </c>
      <c r="AD150" s="59">
        <f>VLOOKUP(LEFT($AD$3,2)&amp;LEFT($A150,6)&amp;LEFT(RIGHT($A150,6),5),'CS8000-P14_Overview'!$B$56:$X$820,$AB$2,FALSE)</f>
        <v>140.49616</v>
      </c>
      <c r="AE150" s="60">
        <f>VLOOKUP(LEFT($AE$3,2)&amp;LEFT($A150,6)&amp;LEFT(RIGHT($A150,6),5),'CS8000-P14_Overview'!$B$56:$X$820,$AE$2,FALSE)</f>
        <v>110.1019</v>
      </c>
      <c r="AF150" s="60">
        <f>AG150*(1-'CS8000-P14_Overview'!$B$3)</f>
        <v>168.455907</v>
      </c>
      <c r="AG150" s="60">
        <f>VLOOKUP(LEFT($AG$3,2)&amp;LEFT($A150,6)&amp;LEFT(RIGHT($A150,6),5),'CS8000-P14_Overview'!$B$56:$X$820,$AE$2,FALSE)</f>
        <v>198.18342000000001</v>
      </c>
      <c r="AH150" s="61">
        <f>VLOOKUP(LEFT($AH$3,2)&amp;LEFT($A150,6)&amp;LEFT(RIGHT($A150,6),5),'CS8000-P14_Overview'!$B$56:$X$820,$AH$2,FALSE)</f>
        <v>126.312</v>
      </c>
      <c r="AI150" s="61">
        <f>AJ150*(1-'CS8000-P14_Overview'!$B$3)</f>
        <v>193.25736000000001</v>
      </c>
      <c r="AJ150" s="61">
        <f>VLOOKUP(LEFT($AJ$3,2)&amp;LEFT($A150,6)&amp;LEFT(RIGHT($A150,6),5),'CS8000-P14_Overview'!$B$56:$X$820,$AH$2,FALSE)</f>
        <v>227.36160000000001</v>
      </c>
      <c r="AK150" s="62">
        <f>VLOOKUP(LEFT($AK$3,2)&amp;LEFT($A150,6)&amp;LEFT(RIGHT($A150,6),5),'CS8000-P14_Overview'!$B$56:$X$820,$AK$2,FALSE)</f>
        <v>131.56890000000001</v>
      </c>
      <c r="AL150" s="62">
        <f>AM150*(1-'CS8000-P14_Overview'!$B$3)</f>
        <v>212.48377350000001</v>
      </c>
      <c r="AM150" s="62">
        <f>VLOOKUP(LEFT($AM$3,2)&amp;LEFT($A150,6)&amp;LEFT(RIGHT($A150,6),5),'CS8000-P14_Overview'!$B$56:$X$820,$AK$2,FALSE)</f>
        <v>249.98091000000002</v>
      </c>
      <c r="AN150" s="63">
        <f>VLOOKUP(LEFT($AN$3,2)&amp;LEFT($A150,6)&amp;LEFT(RIGHT($A150,6),5),'CS8000-P14_Overview'!$B$56:$X$820,$AN$2,FALSE)</f>
        <v>131.56890000000001</v>
      </c>
      <c r="AO150" s="63">
        <f>AP150*(1-'CS8000-P14_Overview'!$B$3)</f>
        <v>212.48377350000001</v>
      </c>
      <c r="AP150" s="63">
        <f>VLOOKUP(LEFT($AP$3,2)&amp;LEFT($A150,6)&amp;LEFT(RIGHT($A150,6),5),'CS8000-P14_Overview'!$B$56:$X$820,$AN$2,FALSE)</f>
        <v>249.98091000000002</v>
      </c>
      <c r="AQ150" s="59">
        <f>VLOOKUP(LEFT($AQ$3,2)&amp;LEFT($A150,6)&amp;LEFT(RIGHT($A150,6),5),'CS8000-P14_Overview'!$B$56:$X$820,$AQ$2,FALSE)</f>
        <v>155.2252</v>
      </c>
      <c r="AR150" s="59">
        <f>AS150*(1-'CS8000-P14_Overview'!$B$3)</f>
        <v>263.88283999999999</v>
      </c>
      <c r="AS150" s="44">
        <f>VLOOKUP(LEFT($AS$3,2)&amp;LEFT($A150,6)&amp;LEFT(RIGHT($A150,6),5),'CS8000-P14_Overview'!$B$56:$X$820,$AQ$2,FALSE)</f>
        <v>310.4504</v>
      </c>
      <c r="AU150" s="203">
        <f t="shared" si="130"/>
        <v>1187.2848000000001</v>
      </c>
      <c r="AV150" s="211">
        <f t="shared" si="131"/>
        <v>1715.6265359999998</v>
      </c>
      <c r="AW150" s="211">
        <f t="shared" si="132"/>
        <v>2018.3841600000001</v>
      </c>
      <c r="AX150" s="212">
        <f t="shared" si="132"/>
        <v>1187.2848000000001</v>
      </c>
      <c r="AY150" s="212">
        <f t="shared" si="132"/>
        <v>1715.6265359999998</v>
      </c>
      <c r="AZ150" s="212">
        <f t="shared" si="132"/>
        <v>2018.3841600000001</v>
      </c>
      <c r="BA150" s="213">
        <f t="shared" si="133"/>
        <v>2175.7428</v>
      </c>
      <c r="BB150" s="213">
        <f t="shared" si="134"/>
        <v>3328.8864839999997</v>
      </c>
      <c r="BC150" s="213">
        <f t="shared" si="135"/>
        <v>3916.3370399999999</v>
      </c>
      <c r="BD150" s="214">
        <f t="shared" si="136"/>
        <v>2759.3040000000001</v>
      </c>
      <c r="BE150" s="214">
        <f t="shared" si="137"/>
        <v>4221.7351199999994</v>
      </c>
      <c r="BF150" s="214">
        <f t="shared" si="138"/>
        <v>4966.7471999999998</v>
      </c>
      <c r="BG150" s="215">
        <f t="shared" si="139"/>
        <v>2948.5524000000005</v>
      </c>
      <c r="BH150" s="215">
        <f t="shared" si="140"/>
        <v>4761.9121260000002</v>
      </c>
      <c r="BI150" s="215">
        <f t="shared" si="141"/>
        <v>5602.2495600000002</v>
      </c>
      <c r="BJ150" s="216">
        <f t="shared" si="142"/>
        <v>2948.5524000000005</v>
      </c>
      <c r="BK150" s="216">
        <f t="shared" si="143"/>
        <v>4761.9121260000002</v>
      </c>
      <c r="BL150" s="216">
        <f t="shared" si="144"/>
        <v>5602.2495600000002</v>
      </c>
      <c r="BM150" s="212">
        <f t="shared" si="145"/>
        <v>3800.1792</v>
      </c>
      <c r="BN150" s="212">
        <f t="shared" si="146"/>
        <v>6460.3046400000003</v>
      </c>
      <c r="BO150" s="202">
        <f t="shared" si="147"/>
        <v>7600.3584000000001</v>
      </c>
      <c r="BQ150" s="274">
        <f>VLOOKUP("HDD"&amp;$A150,'CS8000-P14_Overview'!$B:$X,3,FALSE)</f>
        <v>397.44</v>
      </c>
      <c r="BR150" s="275">
        <f>VLOOKUP("HDD"&amp;$A150,'CS8000-P14_Overview'!$B:$X,4,FALSE)</f>
        <v>476.928</v>
      </c>
      <c r="BS150" s="276">
        <f>VLOOKUP("HDD"&amp;$A150,'CS8000-P14_Overview'!$B:$X,6,FALSE)</f>
        <v>556.41600000000005</v>
      </c>
      <c r="BT150" s="282" t="str">
        <f>IF(ISNA(VLOOKUP($A150,Old_List_Price!$A$4:$BO$289,BT$2,FALSE)),"",VLOOKUP($A150,Old_List_Price!$A$4:$BO$289,BT$2,FALSE))</f>
        <v/>
      </c>
      <c r="BU150" s="282" t="str">
        <f>IF(ISNA(VLOOKUP($A150,Old_List_Price!$A$4:$BO$289,BU$2,FALSE)),"",VLOOKUP($A150,Old_List_Price!$A$4:$BO$289,BU$2,FALSE))</f>
        <v/>
      </c>
      <c r="BV150" s="282" t="str">
        <f>IF(ISNA(VLOOKUP($A150,Old_List_Price!$A$4:$BO$289,BV$2,FALSE)),"",VLOOKUP($A150,Old_List_Price!$A$4:$BO$289,BV$2,FALSE))</f>
        <v/>
      </c>
      <c r="BW150" s="283" t="str">
        <f t="shared" si="148"/>
        <v/>
      </c>
      <c r="BX150" s="283" t="str">
        <f t="shared" si="149"/>
        <v/>
      </c>
      <c r="BY150" s="285" t="str">
        <f>IF(ISNA(VLOOKUP($A150,Old_List_Price!$A$4:$BO$289,BY$2,FALSE)),"",VLOOKUP($A150,Old_List_Price!$A$4:$BO$289,BY$2,FALSE))</f>
        <v/>
      </c>
      <c r="BZ150" s="285" t="str">
        <f>IF(ISNA(VLOOKUP($A150,Old_List_Price!$A$4:$BO$289,BZ$2,FALSE)),"",VLOOKUP($A150,Old_List_Price!$A$4:$BO$289,BZ$2,FALSE))</f>
        <v/>
      </c>
      <c r="CA150" s="285" t="str">
        <f>IF(ISNA(VLOOKUP($A150,Old_List_Price!$A$4:$BO$289,CA$2,FALSE)),"",VLOOKUP($A150,Old_List_Price!$A$4:$BO$289,CA$2,FALSE))</f>
        <v/>
      </c>
      <c r="CB150" s="287" t="str">
        <f t="shared" si="160"/>
        <v/>
      </c>
      <c r="CC150" s="287" t="str">
        <f t="shared" si="161"/>
        <v/>
      </c>
      <c r="CD150" s="288" t="str">
        <f>IF(ISNA(VLOOKUP($A150,Old_List_Price!$A$4:$BO$289,CD$2,FALSE)),"",VLOOKUP($A150,Old_List_Price!$A$4:$BO$289,CD$2,FALSE))</f>
        <v/>
      </c>
      <c r="CE150" s="288" t="str">
        <f>IF(ISNA(VLOOKUP($A150,Old_List_Price!$A$4:$BO$289,CE$2,FALSE)),"",VLOOKUP($A150,Old_List_Price!$A$4:$BO$289,CE$2,FALSE))</f>
        <v/>
      </c>
      <c r="CF150" s="288" t="str">
        <f>IF(ISNA(VLOOKUP($A150,Old_List_Price!$A$4:$BO$289,CF$2,FALSE)),"",VLOOKUP($A150,Old_List_Price!$A$4:$BO$289,CF$2,FALSE))</f>
        <v/>
      </c>
      <c r="CG150" s="289" t="str">
        <f t="shared" si="150"/>
        <v/>
      </c>
      <c r="CH150" s="289" t="str">
        <f t="shared" si="151"/>
        <v/>
      </c>
      <c r="CI150" s="291" t="str">
        <f>IF(ISNA(VLOOKUP($A150,Old_List_Price!$A$4:$BO$289,CI$2,FALSE)),"",VLOOKUP($A150,Old_List_Price!$A$4:$BO$289,CI$2,FALSE))</f>
        <v/>
      </c>
      <c r="CJ150" s="291" t="str">
        <f>IF(ISNA(VLOOKUP($A150,Old_List_Price!$A$4:$BO$289,CJ$2,FALSE)),"",VLOOKUP($A150,Old_List_Price!$A$4:$BO$289,CJ$2,FALSE))</f>
        <v/>
      </c>
      <c r="CK150" s="291" t="str">
        <f>IF(ISNA(VLOOKUP($A150,Old_List_Price!$A$4:$BO$289,CK$2,FALSE)),"",VLOOKUP($A150,Old_List_Price!$A$4:$BO$289,CK$2,FALSE))</f>
        <v/>
      </c>
      <c r="CL150" s="292" t="str">
        <f t="shared" si="152"/>
        <v/>
      </c>
      <c r="CM150" s="292" t="str">
        <f t="shared" si="153"/>
        <v/>
      </c>
      <c r="CN150" s="294" t="str">
        <f>IF(ISNA(VLOOKUP($A150,Old_List_Price!$A$4:$BO$289,CN$2,FALSE)),"",VLOOKUP($A150,Old_List_Price!$A$4:$BO$289,CN$2,FALSE))</f>
        <v/>
      </c>
      <c r="CO150" s="294" t="str">
        <f>IF(ISNA(VLOOKUP($A150,Old_List_Price!$A$4:$BO$289,CO$2,FALSE)),"",VLOOKUP($A150,Old_List_Price!$A$4:$BO$289,CO$2,FALSE))</f>
        <v/>
      </c>
      <c r="CP150" s="294" t="str">
        <f>IF(ISNA(VLOOKUP($A150,Old_List_Price!$A$4:$BO$289,CP$2,FALSE)),"",VLOOKUP($A150,Old_List_Price!$A$4:$BO$289,CP$2,FALSE))</f>
        <v/>
      </c>
      <c r="CQ150" s="295" t="str">
        <f t="shared" si="154"/>
        <v/>
      </c>
      <c r="CR150" s="295" t="str">
        <f t="shared" si="155"/>
        <v/>
      </c>
      <c r="CS150" s="297" t="str">
        <f>IF(ISNA(VLOOKUP($A150,Old_List_Price!$A$4:$BO$289,CS$2,FALSE)),"",VLOOKUP($A150,Old_List_Price!$A$4:$BO$289,CS$2,FALSE))</f>
        <v/>
      </c>
      <c r="CT150" s="297" t="str">
        <f>IF(ISNA(VLOOKUP($A150,Old_List_Price!$A$4:$BO$289,CT$2,FALSE)),"",VLOOKUP($A150,Old_List_Price!$A$4:$BO$289,CT$2,FALSE))</f>
        <v/>
      </c>
      <c r="CU150" s="297" t="str">
        <f>IF(ISNA(VLOOKUP($A150,Old_List_Price!$A$4:$BO$289,CU$2,FALSE)),"",VLOOKUP($A150,Old_List_Price!$A$4:$BO$289,CU$2,FALSE))</f>
        <v/>
      </c>
      <c r="CV150" s="298" t="str">
        <f t="shared" si="156"/>
        <v/>
      </c>
      <c r="CW150" s="298" t="str">
        <f t="shared" si="157"/>
        <v/>
      </c>
      <c r="CX150" s="285" t="str">
        <f>IF(ISNA(VLOOKUP($A150,Old_List_Price!$A$4:$BO$289,CX$2,FALSE)),"",VLOOKUP($A150,Old_List_Price!$A$4:$BO$289,CX$2,FALSE))</f>
        <v/>
      </c>
      <c r="CY150" s="285" t="str">
        <f>IF(ISNA(VLOOKUP($A150,Old_List_Price!$A$4:$BO$289,CY$2,FALSE)),"",VLOOKUP($A150,Old_List_Price!$A$4:$BO$289,CY$2,FALSE))</f>
        <v/>
      </c>
      <c r="CZ150" s="285" t="str">
        <f>IF(ISNA(VLOOKUP($A150,Old_List_Price!$A$4:$BO$289,CZ$2,FALSE)),"",VLOOKUP($A150,Old_List_Price!$A$4:$BO$289,CZ$2,FALSE))</f>
        <v/>
      </c>
      <c r="DA150" s="287" t="str">
        <f t="shared" si="158"/>
        <v/>
      </c>
      <c r="DB150" s="333" t="str">
        <f t="shared" si="159"/>
        <v/>
      </c>
    </row>
    <row r="151" spans="1:106">
      <c r="A151" s="37" t="s">
        <v>466</v>
      </c>
      <c r="B151" s="37" t="s">
        <v>467</v>
      </c>
      <c r="C151" s="57">
        <f>VLOOKUP(LEFT($C$3,2)&amp;LEFT($A151,8)&amp;LEFT(RIGHT($A151,7),7),'CS8000-P13_Overview'!$B$56:$X$419,$C$2,FALSE)</f>
        <v>18.9514</v>
      </c>
      <c r="D151" s="58">
        <f>E151*(1-'CS8000-P13_Overview'!$B$3)</f>
        <v>27.384772999999999</v>
      </c>
      <c r="E151" s="58">
        <f>VLOOKUP(LEFT($E$3,2)&amp;LEFT($A151,8)&amp;LEFT(RIGHT($A151,7),7),'CS8000-P13_Overview'!$B$56:$X$419,$C$2,FALSE)</f>
        <v>32.217379999999999</v>
      </c>
      <c r="F151" s="59">
        <f>VLOOKUP(LEFT($F$3,2)&amp;LEFT($A151,8)&amp;LEFT(RIGHT($A151,7),7),'CS8000-P13_Overview'!$B$56:$X$419,$F$2,FALSE)</f>
        <v>18.9514</v>
      </c>
      <c r="G151" s="59">
        <f>H151*(1-'CS8000-P13_Overview'!$B$3)</f>
        <v>27.384772999999999</v>
      </c>
      <c r="H151" s="59">
        <f>VLOOKUP(LEFT($H$3,2)&amp;LEFT($A151,8)&amp;LEFT(RIGHT($A151,7),7),'CS8000-P13_Overview'!$B$56:$X$419,$F$2,FALSE)</f>
        <v>32.217379999999999</v>
      </c>
      <c r="I151" s="60">
        <f>VLOOKUP(LEFT($I$3,2)&amp;LEFT($A151,8)&amp;LEFT(RIGHT($A151,7),7),'CS8000-P13_Overview'!$B$56:$X$419,$I$2,FALSE)</f>
        <v>53.745999999999995</v>
      </c>
      <c r="J151" s="60">
        <f>K151*(1-'CS8000-P13_Overview'!$B$3)</f>
        <v>82.231379999999987</v>
      </c>
      <c r="K151" s="60">
        <f>VLOOKUP(LEFT($K$3,2)&amp;LEFT($A151,8)&amp;LEFT(RIGHT($A151,7),7),'CS8000-P13_Overview'!$B$56:$X$419,$I$2,FALSE)</f>
        <v>96.742799999999988</v>
      </c>
      <c r="L151" s="61">
        <f>VLOOKUP(LEFT($L$3,2)&amp;LEFT($A151,8)&amp;LEFT(RIGHT($A151,7),7),'CS8000-P13_Overview'!$B$56:$X$419,$L$2,FALSE)</f>
        <v>76.684599999999989</v>
      </c>
      <c r="M151" s="61">
        <f>N151*(1-'CS8000-P13_Overview'!$B$3)</f>
        <v>117.32743799999999</v>
      </c>
      <c r="N151" s="61">
        <f>VLOOKUP(LEFT($N$3,2)&amp;LEFT($A151,8)&amp;LEFT(RIGHT($A151,7),7),'CS8000-P13_Overview'!$B$56:$X$419,$L$2,FALSE)</f>
        <v>138.03227999999999</v>
      </c>
      <c r="O151" s="62">
        <f>VLOOKUP(LEFT($O$3,2)&amp;LEFT($A151,8)&amp;LEFT(RIGHT($A151,7),7),'CS8000-P13_Overview'!$B$56:$X$419,$O$2,FALSE)</f>
        <v>82.707099999999997</v>
      </c>
      <c r="P151" s="62">
        <f>Q151*(1-'CS8000-P13_Overview'!$B$3)</f>
        <v>133.57196649999997</v>
      </c>
      <c r="Q151" s="62">
        <f>VLOOKUP(LEFT($Q$3,2)&amp;LEFT($A151,8)&amp;LEFT(RIGHT($A151,7),7),'CS8000-P13_Overview'!$B$56:$X$419,$O$2,FALSE)</f>
        <v>157.14348999999999</v>
      </c>
      <c r="R151" s="63">
        <f>VLOOKUP(LEFT($R$3,2)&amp;LEFT($A151,8)&amp;LEFT(RIGHT($A151,7),7),'CS8000-P13_Overview'!$B$56:$X$419,$R$2,FALSE)</f>
        <v>82.707099999999997</v>
      </c>
      <c r="S151" s="63">
        <f>T151*(1-'CS8000-P13_Overview'!$B$3)</f>
        <v>133.57196649999997</v>
      </c>
      <c r="T151" s="63">
        <f>VLOOKUP(LEFT($T$3,2)&amp;LEFT($A151,8)&amp;LEFT(RIGHT($A151,7),7),'CS8000-P13_Overview'!$B$56:$X$419,$R$2,FALSE)</f>
        <v>157.14348999999999</v>
      </c>
      <c r="U151" s="59">
        <f>VLOOKUP(LEFT($U$3,2)&amp;LEFT($A151,8)&amp;LEFT(RIGHT($A151,7),7),'CS8000-P13_Overview'!$B$56:$X$419,$U$2,FALSE)</f>
        <v>109.80850000000001</v>
      </c>
      <c r="V151" s="59">
        <f>W151*(1-'CS8000-P13_Overview'!$B$3)</f>
        <v>186.67445000000001</v>
      </c>
      <c r="W151" s="44">
        <f>VLOOKUP(LEFT($W$3,2)&amp;LEFT($A151,8)&amp;LEFT(RIGHT($A151,7),7),'CS8000-P13_Overview'!$B$56:$X$419,$U$2,FALSE)</f>
        <v>219.61700000000002</v>
      </c>
      <c r="X151" s="33" t="s">
        <v>856</v>
      </c>
      <c r="Y151" s="57">
        <f>VLOOKUP(LEFT($Y$3,2)&amp;LEFT($A151,8)&amp;LEFT(RIGHT($A151,7),7),'CS8000-P13_Overview'!$B$56:$X$419,$Y$2,FALSE)</f>
        <v>106.4006</v>
      </c>
      <c r="Z151" s="58">
        <f>AA151*(1-'CS8000-P13_Overview'!$B$3)</f>
        <v>153.74886699999999</v>
      </c>
      <c r="AA151" s="58">
        <f>VLOOKUP(LEFT($AA$3,2)&amp;LEFT($A151,8)&amp;LEFT(RIGHT($A151,7),7),'CS8000-P13_Overview'!$B$56:$X$419,$Y$2,FALSE)</f>
        <v>180.88101999999998</v>
      </c>
      <c r="AB151" s="59">
        <f>VLOOKUP(LEFT($AB$3,2)&amp;LEFT($A151,8)&amp;LEFT(RIGHT($A151,7),7),'CS8000-P13_Overview'!$B$56:$X$419,$AB$2,FALSE)</f>
        <v>106.4006</v>
      </c>
      <c r="AC151" s="59">
        <f>AD151*(1-'CS8000-P13_Overview'!$B$3)</f>
        <v>153.74886699999999</v>
      </c>
      <c r="AD151" s="59">
        <f>VLOOKUP(LEFT($AD$3,2)&amp;LEFT($A151,8)&amp;LEFT(RIGHT($A151,7),7),'CS8000-P13_Overview'!$B$56:$X$419,$AB$2,FALSE)</f>
        <v>180.88101999999998</v>
      </c>
      <c r="AE151" s="60">
        <f>VLOOKUP(LEFT($AE$3,2)&amp;LEFT($A151,8)&amp;LEFT(RIGHT($A151,7),7),'CS8000-P13_Overview'!$B$56:$X$419,$AE$2,FALSE)</f>
        <v>141.1951</v>
      </c>
      <c r="AF151" s="60">
        <f>AG151*(1-'CS8000-P13_Overview'!$B$3)</f>
        <v>216.028503</v>
      </c>
      <c r="AG151" s="60">
        <f>VLOOKUP(LEFT($AG$3,2)&amp;LEFT($A151,8)&amp;LEFT(RIGHT($A151,7),7),'CS8000-P13_Overview'!$B$56:$X$419,$AE$2,FALSE)</f>
        <v>254.15118000000001</v>
      </c>
      <c r="AH151" s="61">
        <f>VLOOKUP(LEFT($AH$3,2)&amp;LEFT($A151,8)&amp;LEFT(RIGHT($A151,7),7),'CS8000-P13_Overview'!$B$56:$X$419,$AH$2,FALSE)</f>
        <v>164.13380000000001</v>
      </c>
      <c r="AI151" s="61">
        <f>AJ151*(1-'CS8000-P13_Overview'!$B$3)</f>
        <v>251.12471399999998</v>
      </c>
      <c r="AJ151" s="61">
        <f>VLOOKUP(LEFT($AJ$3,2)&amp;LEFT($A151,8)&amp;LEFT(RIGHT($A151,7),7),'CS8000-P13_Overview'!$B$56:$X$419,$AH$2,FALSE)</f>
        <v>295.44083999999998</v>
      </c>
      <c r="AK151" s="62">
        <f>VLOOKUP(LEFT($AK$3,2)&amp;LEFT($A151,8)&amp;LEFT(RIGHT($A151,7),7),'CS8000-P13_Overview'!$B$56:$X$419,$AK$2,FALSE)</f>
        <v>170.15630000000002</v>
      </c>
      <c r="AL151" s="62">
        <f>AM151*(1-'CS8000-P13_Overview'!$B$3)</f>
        <v>274.80242450000003</v>
      </c>
      <c r="AM151" s="62">
        <f>VLOOKUP(LEFT($AM$3,2)&amp;LEFT($A151,8)&amp;LEFT(RIGHT($A151,7),7),'CS8000-P13_Overview'!$B$56:$X$419,$AK$2,FALSE)</f>
        <v>323.29697000000004</v>
      </c>
      <c r="AN151" s="63">
        <f>VLOOKUP(LEFT($AN$3,2)&amp;LEFT($A151,8)&amp;LEFT(RIGHT($A151,7),7),'CS8000-P13_Overview'!$B$56:$X$419,$AN$2,FALSE)</f>
        <v>170.15630000000002</v>
      </c>
      <c r="AO151" s="63">
        <f>AP151*(1-'CS8000-P13_Overview'!$B$3)</f>
        <v>274.80242450000003</v>
      </c>
      <c r="AP151" s="63">
        <f>VLOOKUP(LEFT($AP$3,2)&amp;LEFT($A151,8)&amp;LEFT(RIGHT($A151,7),7),'CS8000-P13_Overview'!$B$56:$X$419,$AN$2,FALSE)</f>
        <v>323.29697000000004</v>
      </c>
      <c r="AQ151" s="59">
        <f>VLOOKUP(LEFT($AQ$3,2)&amp;LEFT($A151,8)&amp;LEFT(RIGHT($A151,7),7),'CS8000-P13_Overview'!$B$56:$X$419,$AQ$2,FALSE)</f>
        <v>197.2577</v>
      </c>
      <c r="AR151" s="59">
        <f>AS151*(1-'CS8000-P13_Overview'!$B$3)</f>
        <v>335.33808999999997</v>
      </c>
      <c r="AS151" s="44">
        <f>VLOOKUP(LEFT($AS$3,2)&amp;LEFT($A151,8)&amp;LEFT(RIGHT($A151,7),7),'CS8000-P13_Overview'!$B$56:$X$419,$AQ$2,FALSE)</f>
        <v>394.5154</v>
      </c>
      <c r="AU151" s="203">
        <f t="shared" si="130"/>
        <v>1731.6407999999999</v>
      </c>
      <c r="AV151" s="211">
        <f t="shared" si="131"/>
        <v>2502.2209559999997</v>
      </c>
      <c r="AW151" s="211">
        <f t="shared" si="132"/>
        <v>2943.7893599999998</v>
      </c>
      <c r="AX151" s="212">
        <f t="shared" si="132"/>
        <v>1731.6407999999999</v>
      </c>
      <c r="AY151" s="212">
        <f t="shared" si="132"/>
        <v>2502.2209559999997</v>
      </c>
      <c r="AZ151" s="212">
        <f t="shared" si="132"/>
        <v>2943.7893599999998</v>
      </c>
      <c r="BA151" s="213">
        <f t="shared" si="133"/>
        <v>2984.2451999999998</v>
      </c>
      <c r="BB151" s="213">
        <f t="shared" si="134"/>
        <v>4565.8951559999996</v>
      </c>
      <c r="BC151" s="213">
        <f t="shared" si="135"/>
        <v>5371.6413599999996</v>
      </c>
      <c r="BD151" s="214">
        <f t="shared" si="136"/>
        <v>3810.0360000000001</v>
      </c>
      <c r="BE151" s="214">
        <f t="shared" si="137"/>
        <v>5829.3550799999994</v>
      </c>
      <c r="BF151" s="214">
        <f t="shared" si="138"/>
        <v>6858.0647999999992</v>
      </c>
      <c r="BG151" s="215">
        <f t="shared" si="139"/>
        <v>4026.8460000000005</v>
      </c>
      <c r="BH151" s="215">
        <f t="shared" si="140"/>
        <v>6503.3562899999997</v>
      </c>
      <c r="BI151" s="215">
        <f t="shared" si="141"/>
        <v>7651.0074000000004</v>
      </c>
      <c r="BJ151" s="216">
        <f t="shared" si="142"/>
        <v>4026.8460000000005</v>
      </c>
      <c r="BK151" s="216">
        <f t="shared" si="143"/>
        <v>6503.3562899999997</v>
      </c>
      <c r="BL151" s="216">
        <f t="shared" si="144"/>
        <v>7651.0074000000004</v>
      </c>
      <c r="BM151" s="212">
        <f t="shared" si="145"/>
        <v>5002.4964</v>
      </c>
      <c r="BN151" s="212">
        <f t="shared" si="146"/>
        <v>8504.24388</v>
      </c>
      <c r="BO151" s="202">
        <f t="shared" si="147"/>
        <v>10004.9928</v>
      </c>
      <c r="BQ151" s="274">
        <f>VLOOKUP("HDD"&amp;$A151,'CS8000-P13_Overview'!$B:$X,3,FALSE)</f>
        <v>1300</v>
      </c>
      <c r="BR151" s="275">
        <f>VLOOKUP("HDD"&amp;$A151,'CS8000-P13_Overview'!$B:$X,4,FALSE)</f>
        <v>1560</v>
      </c>
      <c r="BS151" s="276">
        <f>VLOOKUP("HDD"&amp;$A151,'CS8000-P13_Overview'!$B:$X,6,FALSE)</f>
        <v>1820</v>
      </c>
      <c r="BT151" s="282" t="str">
        <f>IF(ISNA(VLOOKUP($A151,Old_List_Price!$A$4:$BO$289,BT$2,FALSE)),"",VLOOKUP($A151,Old_List_Price!$A$4:$BO$289,BT$2,FALSE))</f>
        <v/>
      </c>
      <c r="BU151" s="282" t="str">
        <f>IF(ISNA(VLOOKUP($A151,Old_List_Price!$A$4:$BO$289,BU$2,FALSE)),"",VLOOKUP($A151,Old_List_Price!$A$4:$BO$289,BU$2,FALSE))</f>
        <v/>
      </c>
      <c r="BV151" s="282" t="str">
        <f>IF(ISNA(VLOOKUP($A151,Old_List_Price!$A$4:$BO$289,BV$2,FALSE)),"",VLOOKUP($A151,Old_List_Price!$A$4:$BO$289,BV$2,FALSE))</f>
        <v/>
      </c>
      <c r="BW151" s="283" t="str">
        <f t="shared" si="148"/>
        <v/>
      </c>
      <c r="BX151" s="283" t="str">
        <f t="shared" si="149"/>
        <v/>
      </c>
      <c r="BY151" s="285" t="str">
        <f>IF(ISNA(VLOOKUP($A151,Old_List_Price!$A$4:$BO$289,BY$2,FALSE)),"",VLOOKUP($A151,Old_List_Price!$A$4:$BO$289,BY$2,FALSE))</f>
        <v/>
      </c>
      <c r="BZ151" s="285" t="str">
        <f>IF(ISNA(VLOOKUP($A151,Old_List_Price!$A$4:$BO$289,BZ$2,FALSE)),"",VLOOKUP($A151,Old_List_Price!$A$4:$BO$289,BZ$2,FALSE))</f>
        <v/>
      </c>
      <c r="CA151" s="285" t="str">
        <f>IF(ISNA(VLOOKUP($A151,Old_List_Price!$A$4:$BO$289,CA$2,FALSE)),"",VLOOKUP($A151,Old_List_Price!$A$4:$BO$289,CA$2,FALSE))</f>
        <v/>
      </c>
      <c r="CB151" s="287" t="str">
        <f t="shared" si="160"/>
        <v/>
      </c>
      <c r="CC151" s="287" t="str">
        <f t="shared" si="161"/>
        <v/>
      </c>
      <c r="CD151" s="288" t="str">
        <f>IF(ISNA(VLOOKUP($A151,Old_List_Price!$A$4:$BO$289,CD$2,FALSE)),"",VLOOKUP($A151,Old_List_Price!$A$4:$BO$289,CD$2,FALSE))</f>
        <v/>
      </c>
      <c r="CE151" s="288" t="str">
        <f>IF(ISNA(VLOOKUP($A151,Old_List_Price!$A$4:$BO$289,CE$2,FALSE)),"",VLOOKUP($A151,Old_List_Price!$A$4:$BO$289,CE$2,FALSE))</f>
        <v/>
      </c>
      <c r="CF151" s="288" t="str">
        <f>IF(ISNA(VLOOKUP($A151,Old_List_Price!$A$4:$BO$289,CF$2,FALSE)),"",VLOOKUP($A151,Old_List_Price!$A$4:$BO$289,CF$2,FALSE))</f>
        <v/>
      </c>
      <c r="CG151" s="289" t="str">
        <f t="shared" si="150"/>
        <v/>
      </c>
      <c r="CH151" s="289" t="str">
        <f t="shared" si="151"/>
        <v/>
      </c>
      <c r="CI151" s="291" t="str">
        <f>IF(ISNA(VLOOKUP($A151,Old_List_Price!$A$4:$BO$289,CI$2,FALSE)),"",VLOOKUP($A151,Old_List_Price!$A$4:$BO$289,CI$2,FALSE))</f>
        <v/>
      </c>
      <c r="CJ151" s="291" t="str">
        <f>IF(ISNA(VLOOKUP($A151,Old_List_Price!$A$4:$BO$289,CJ$2,FALSE)),"",VLOOKUP($A151,Old_List_Price!$A$4:$BO$289,CJ$2,FALSE))</f>
        <v/>
      </c>
      <c r="CK151" s="291" t="str">
        <f>IF(ISNA(VLOOKUP($A151,Old_List_Price!$A$4:$BO$289,CK$2,FALSE)),"",VLOOKUP($A151,Old_List_Price!$A$4:$BO$289,CK$2,FALSE))</f>
        <v/>
      </c>
      <c r="CL151" s="292" t="str">
        <f t="shared" si="152"/>
        <v/>
      </c>
      <c r="CM151" s="292" t="str">
        <f t="shared" si="153"/>
        <v/>
      </c>
      <c r="CN151" s="294" t="str">
        <f>IF(ISNA(VLOOKUP($A151,Old_List_Price!$A$4:$BO$289,CN$2,FALSE)),"",VLOOKUP($A151,Old_List_Price!$A$4:$BO$289,CN$2,FALSE))</f>
        <v/>
      </c>
      <c r="CO151" s="294" t="str">
        <f>IF(ISNA(VLOOKUP($A151,Old_List_Price!$A$4:$BO$289,CO$2,FALSE)),"",VLOOKUP($A151,Old_List_Price!$A$4:$BO$289,CO$2,FALSE))</f>
        <v/>
      </c>
      <c r="CP151" s="294" t="str">
        <f>IF(ISNA(VLOOKUP($A151,Old_List_Price!$A$4:$BO$289,CP$2,FALSE)),"",VLOOKUP($A151,Old_List_Price!$A$4:$BO$289,CP$2,FALSE))</f>
        <v/>
      </c>
      <c r="CQ151" s="295" t="str">
        <f t="shared" si="154"/>
        <v/>
      </c>
      <c r="CR151" s="295" t="str">
        <f t="shared" si="155"/>
        <v/>
      </c>
      <c r="CS151" s="297" t="str">
        <f>IF(ISNA(VLOOKUP($A151,Old_List_Price!$A$4:$BO$289,CS$2,FALSE)),"",VLOOKUP($A151,Old_List_Price!$A$4:$BO$289,CS$2,FALSE))</f>
        <v/>
      </c>
      <c r="CT151" s="297" t="str">
        <f>IF(ISNA(VLOOKUP($A151,Old_List_Price!$A$4:$BO$289,CT$2,FALSE)),"",VLOOKUP($A151,Old_List_Price!$A$4:$BO$289,CT$2,FALSE))</f>
        <v/>
      </c>
      <c r="CU151" s="297" t="str">
        <f>IF(ISNA(VLOOKUP($A151,Old_List_Price!$A$4:$BO$289,CU$2,FALSE)),"",VLOOKUP($A151,Old_List_Price!$A$4:$BO$289,CU$2,FALSE))</f>
        <v/>
      </c>
      <c r="CV151" s="298" t="str">
        <f t="shared" si="156"/>
        <v/>
      </c>
      <c r="CW151" s="298" t="str">
        <f t="shared" si="157"/>
        <v/>
      </c>
      <c r="CX151" s="285" t="str">
        <f>IF(ISNA(VLOOKUP($A151,Old_List_Price!$A$4:$BO$289,CX$2,FALSE)),"",VLOOKUP($A151,Old_List_Price!$A$4:$BO$289,CX$2,FALSE))</f>
        <v/>
      </c>
      <c r="CY151" s="285" t="str">
        <f>IF(ISNA(VLOOKUP($A151,Old_List_Price!$A$4:$BO$289,CY$2,FALSE)),"",VLOOKUP($A151,Old_List_Price!$A$4:$BO$289,CY$2,FALSE))</f>
        <v/>
      </c>
      <c r="CZ151" s="285" t="str">
        <f>IF(ISNA(VLOOKUP($A151,Old_List_Price!$A$4:$BO$289,CZ$2,FALSE)),"",VLOOKUP($A151,Old_List_Price!$A$4:$BO$289,CZ$2,FALSE))</f>
        <v/>
      </c>
      <c r="DA151" s="287" t="str">
        <f t="shared" si="158"/>
        <v/>
      </c>
      <c r="DB151" s="333" t="str">
        <f t="shared" si="159"/>
        <v/>
      </c>
    </row>
    <row r="152" spans="1:106">
      <c r="A152" s="37" t="s">
        <v>468</v>
      </c>
      <c r="B152" s="37" t="s">
        <v>469</v>
      </c>
      <c r="C152" s="57">
        <f>VLOOKUP(LEFT($C$3,2)&amp;LEFT($A152,8)&amp;LEFT(RIGHT($A152,7),7),'CS8000-P13_Overview'!$B$56:$X$419,$C$2,FALSE)</f>
        <v>18.9514</v>
      </c>
      <c r="D152" s="58">
        <f>E152*(1-'CS8000-P13_Overview'!$B$3)</f>
        <v>27.384772999999999</v>
      </c>
      <c r="E152" s="58">
        <f>VLOOKUP(LEFT($E$3,2)&amp;LEFT($A152,8)&amp;LEFT(RIGHT($A152,7),7),'CS8000-P13_Overview'!$B$56:$X$419,$C$2,FALSE)</f>
        <v>32.217379999999999</v>
      </c>
      <c r="F152" s="59">
        <f>VLOOKUP(LEFT($F$3,2)&amp;LEFT($A152,8)&amp;LEFT(RIGHT($A152,7),7),'CS8000-P13_Overview'!$B$56:$X$419,$F$2,FALSE)</f>
        <v>18.9514</v>
      </c>
      <c r="G152" s="59">
        <f>H152*(1-'CS8000-P13_Overview'!$B$3)</f>
        <v>27.384772999999999</v>
      </c>
      <c r="H152" s="59">
        <f>VLOOKUP(LEFT($H$3,2)&amp;LEFT($A152,8)&amp;LEFT(RIGHT($A152,7),7),'CS8000-P13_Overview'!$B$56:$X$419,$F$2,FALSE)</f>
        <v>32.217379999999999</v>
      </c>
      <c r="I152" s="60">
        <f>VLOOKUP(LEFT($I$3,2)&amp;LEFT($A152,8)&amp;LEFT(RIGHT($A152,7),7),'CS8000-P13_Overview'!$B$56:$X$419,$I$2,FALSE)</f>
        <v>53.745999999999995</v>
      </c>
      <c r="J152" s="60">
        <f>K152*(1-'CS8000-P13_Overview'!$B$3)</f>
        <v>82.231379999999987</v>
      </c>
      <c r="K152" s="60">
        <f>VLOOKUP(LEFT($K$3,2)&amp;LEFT($A152,8)&amp;LEFT(RIGHT($A152,7),7),'CS8000-P13_Overview'!$B$56:$X$419,$I$2,FALSE)</f>
        <v>96.742799999999988</v>
      </c>
      <c r="L152" s="61">
        <f>VLOOKUP(LEFT($L$3,2)&amp;LEFT($A152,8)&amp;LEFT(RIGHT($A152,7),7),'CS8000-P13_Overview'!$B$56:$X$419,$L$2,FALSE)</f>
        <v>76.684599999999989</v>
      </c>
      <c r="M152" s="61">
        <f>N152*(1-'CS8000-P13_Overview'!$B$3)</f>
        <v>117.32743799999999</v>
      </c>
      <c r="N152" s="61">
        <f>VLOOKUP(LEFT($N$3,2)&amp;LEFT($A152,8)&amp;LEFT(RIGHT($A152,7),7),'CS8000-P13_Overview'!$B$56:$X$419,$L$2,FALSE)</f>
        <v>138.03227999999999</v>
      </c>
      <c r="O152" s="62">
        <f>VLOOKUP(LEFT($O$3,2)&amp;LEFT($A152,8)&amp;LEFT(RIGHT($A152,7),7),'CS8000-P13_Overview'!$B$56:$X$419,$O$2,FALSE)</f>
        <v>82.707099999999997</v>
      </c>
      <c r="P152" s="62">
        <f>Q152*(1-'CS8000-P13_Overview'!$B$3)</f>
        <v>133.57196649999997</v>
      </c>
      <c r="Q152" s="62">
        <f>VLOOKUP(LEFT($Q$3,2)&amp;LEFT($A152,8)&amp;LEFT(RIGHT($A152,7),7),'CS8000-P13_Overview'!$B$56:$X$419,$O$2,FALSE)</f>
        <v>157.14348999999999</v>
      </c>
      <c r="R152" s="63">
        <f>VLOOKUP(LEFT($R$3,2)&amp;LEFT($A152,8)&amp;LEFT(RIGHT($A152,7),7),'CS8000-P13_Overview'!$B$56:$X$419,$R$2,FALSE)</f>
        <v>82.707099999999997</v>
      </c>
      <c r="S152" s="63">
        <f>T152*(1-'CS8000-P13_Overview'!$B$3)</f>
        <v>133.57196649999997</v>
      </c>
      <c r="T152" s="63">
        <f>VLOOKUP(LEFT($T$3,2)&amp;LEFT($A152,8)&amp;LEFT(RIGHT($A152,7),7),'CS8000-P13_Overview'!$B$56:$X$419,$R$2,FALSE)</f>
        <v>157.14348999999999</v>
      </c>
      <c r="U152" s="59">
        <f>VLOOKUP(LEFT($U$3,2)&amp;LEFT($A152,8)&amp;LEFT(RIGHT($A152,7),7),'CS8000-P13_Overview'!$B$56:$X$419,$U$2,FALSE)</f>
        <v>109.80850000000001</v>
      </c>
      <c r="V152" s="59">
        <f>W152*(1-'CS8000-P13_Overview'!$B$3)</f>
        <v>186.67445000000001</v>
      </c>
      <c r="W152" s="44">
        <f>VLOOKUP(LEFT($W$3,2)&amp;LEFT($A152,8)&amp;LEFT(RIGHT($A152,7),7),'CS8000-P13_Overview'!$B$56:$X$419,$U$2,FALSE)</f>
        <v>219.61700000000002</v>
      </c>
      <c r="X152" s="33" t="s">
        <v>856</v>
      </c>
      <c r="Y152" s="57">
        <f>VLOOKUP(LEFT($Y$3,2)&amp;LEFT($A152,8)&amp;LEFT(RIGHT($A152,7),7),'CS8000-P13_Overview'!$B$56:$X$419,$Y$2,FALSE)</f>
        <v>106.4006</v>
      </c>
      <c r="Z152" s="58">
        <f>AA152*(1-'CS8000-P13_Overview'!$B$3)</f>
        <v>153.74886699999999</v>
      </c>
      <c r="AA152" s="58">
        <f>VLOOKUP(LEFT($AA$3,2)&amp;LEFT($A152,8)&amp;LEFT(RIGHT($A152,7),7),'CS8000-P13_Overview'!$B$56:$X$419,$Y$2,FALSE)</f>
        <v>180.88101999999998</v>
      </c>
      <c r="AB152" s="59">
        <f>VLOOKUP(LEFT($AB$3,2)&amp;LEFT($A152,8)&amp;LEFT(RIGHT($A152,7),7),'CS8000-P13_Overview'!$B$56:$X$419,$AB$2,FALSE)</f>
        <v>106.4006</v>
      </c>
      <c r="AC152" s="59">
        <f>AD152*(1-'CS8000-P13_Overview'!$B$3)</f>
        <v>153.74886699999999</v>
      </c>
      <c r="AD152" s="59">
        <f>VLOOKUP(LEFT($AD$3,2)&amp;LEFT($A152,8)&amp;LEFT(RIGHT($A152,7),7),'CS8000-P13_Overview'!$B$56:$X$419,$AB$2,FALSE)</f>
        <v>180.88101999999998</v>
      </c>
      <c r="AE152" s="60">
        <f>VLOOKUP(LEFT($AE$3,2)&amp;LEFT($A152,8)&amp;LEFT(RIGHT($A152,7),7),'CS8000-P13_Overview'!$B$56:$X$419,$AE$2,FALSE)</f>
        <v>141.1951</v>
      </c>
      <c r="AF152" s="60">
        <f>AG152*(1-'CS8000-P13_Overview'!$B$3)</f>
        <v>216.028503</v>
      </c>
      <c r="AG152" s="60">
        <f>VLOOKUP(LEFT($AG$3,2)&amp;LEFT($A152,8)&amp;LEFT(RIGHT($A152,7),7),'CS8000-P13_Overview'!$B$56:$X$419,$AE$2,FALSE)</f>
        <v>254.15118000000001</v>
      </c>
      <c r="AH152" s="61">
        <f>VLOOKUP(LEFT($AH$3,2)&amp;LEFT($A152,8)&amp;LEFT(RIGHT($A152,7),7),'CS8000-P13_Overview'!$B$56:$X$419,$AH$2,FALSE)</f>
        <v>164.13380000000001</v>
      </c>
      <c r="AI152" s="61">
        <f>AJ152*(1-'CS8000-P13_Overview'!$B$3)</f>
        <v>251.12471399999998</v>
      </c>
      <c r="AJ152" s="61">
        <f>VLOOKUP(LEFT($AJ$3,2)&amp;LEFT($A152,8)&amp;LEFT(RIGHT($A152,7),7),'CS8000-P13_Overview'!$B$56:$X$419,$AH$2,FALSE)</f>
        <v>295.44083999999998</v>
      </c>
      <c r="AK152" s="62">
        <f>VLOOKUP(LEFT($AK$3,2)&amp;LEFT($A152,8)&amp;LEFT(RIGHT($A152,7),7),'CS8000-P13_Overview'!$B$56:$X$419,$AK$2,FALSE)</f>
        <v>170.15630000000002</v>
      </c>
      <c r="AL152" s="62">
        <f>AM152*(1-'CS8000-P13_Overview'!$B$3)</f>
        <v>274.80242450000003</v>
      </c>
      <c r="AM152" s="62">
        <f>VLOOKUP(LEFT($AM$3,2)&amp;LEFT($A152,8)&amp;LEFT(RIGHT($A152,7),7),'CS8000-P13_Overview'!$B$56:$X$419,$AK$2,FALSE)</f>
        <v>323.29697000000004</v>
      </c>
      <c r="AN152" s="63">
        <f>VLOOKUP(LEFT($AN$3,2)&amp;LEFT($A152,8)&amp;LEFT(RIGHT($A152,7),7),'CS8000-P13_Overview'!$B$56:$X$419,$AN$2,FALSE)</f>
        <v>170.15630000000002</v>
      </c>
      <c r="AO152" s="63">
        <f>AP152*(1-'CS8000-P13_Overview'!$B$3)</f>
        <v>274.80242450000003</v>
      </c>
      <c r="AP152" s="63">
        <f>VLOOKUP(LEFT($AP$3,2)&amp;LEFT($A152,8)&amp;LEFT(RIGHT($A152,7),7),'CS8000-P13_Overview'!$B$56:$X$419,$AN$2,FALSE)</f>
        <v>323.29697000000004</v>
      </c>
      <c r="AQ152" s="59">
        <f>VLOOKUP(LEFT($AQ$3,2)&amp;LEFT($A152,8)&amp;LEFT(RIGHT($A152,7),7),'CS8000-P13_Overview'!$B$56:$X$419,$AQ$2,FALSE)</f>
        <v>197.2577</v>
      </c>
      <c r="AR152" s="59">
        <f>AS152*(1-'CS8000-P13_Overview'!$B$3)</f>
        <v>335.33808999999997</v>
      </c>
      <c r="AS152" s="44">
        <f>VLOOKUP(LEFT($AS$3,2)&amp;LEFT($A152,8)&amp;LEFT(RIGHT($A152,7),7),'CS8000-P13_Overview'!$B$56:$X$419,$AQ$2,FALSE)</f>
        <v>394.5154</v>
      </c>
      <c r="AU152" s="203">
        <f t="shared" si="130"/>
        <v>1731.6407999999999</v>
      </c>
      <c r="AV152" s="211">
        <f t="shared" si="131"/>
        <v>2502.2209559999997</v>
      </c>
      <c r="AW152" s="211">
        <f t="shared" si="132"/>
        <v>2943.7893599999998</v>
      </c>
      <c r="AX152" s="212">
        <f t="shared" si="132"/>
        <v>1731.6407999999999</v>
      </c>
      <c r="AY152" s="212">
        <f t="shared" si="132"/>
        <v>2502.2209559999997</v>
      </c>
      <c r="AZ152" s="212">
        <f t="shared" ref="AZ152:AZ168" si="162">H152*24+AD152*12</f>
        <v>2943.7893599999998</v>
      </c>
      <c r="BA152" s="213">
        <f t="shared" si="133"/>
        <v>2984.2451999999998</v>
      </c>
      <c r="BB152" s="213">
        <f t="shared" si="134"/>
        <v>4565.8951559999996</v>
      </c>
      <c r="BC152" s="213">
        <f t="shared" si="135"/>
        <v>5371.6413599999996</v>
      </c>
      <c r="BD152" s="214">
        <f t="shared" si="136"/>
        <v>3810.0360000000001</v>
      </c>
      <c r="BE152" s="214">
        <f t="shared" si="137"/>
        <v>5829.3550799999994</v>
      </c>
      <c r="BF152" s="214">
        <f t="shared" si="138"/>
        <v>6858.0647999999992</v>
      </c>
      <c r="BG152" s="215">
        <f t="shared" si="139"/>
        <v>4026.8460000000005</v>
      </c>
      <c r="BH152" s="215">
        <f t="shared" si="140"/>
        <v>6503.3562899999997</v>
      </c>
      <c r="BI152" s="215">
        <f t="shared" si="141"/>
        <v>7651.0074000000004</v>
      </c>
      <c r="BJ152" s="216">
        <f t="shared" si="142"/>
        <v>4026.8460000000005</v>
      </c>
      <c r="BK152" s="216">
        <f t="shared" si="143"/>
        <v>6503.3562899999997</v>
      </c>
      <c r="BL152" s="216">
        <f t="shared" si="144"/>
        <v>7651.0074000000004</v>
      </c>
      <c r="BM152" s="212">
        <f t="shared" si="145"/>
        <v>5002.4964</v>
      </c>
      <c r="BN152" s="212">
        <f t="shared" si="146"/>
        <v>8504.24388</v>
      </c>
      <c r="BO152" s="202">
        <f t="shared" si="147"/>
        <v>10004.9928</v>
      </c>
      <c r="BQ152" s="274">
        <f>VLOOKUP("HDD"&amp;$A152,'CS8000-P13_Overview'!$B:$X,3,FALSE)</f>
        <v>1300</v>
      </c>
      <c r="BR152" s="275">
        <f>VLOOKUP("HDD"&amp;$A152,'CS8000-P13_Overview'!$B:$X,4,FALSE)</f>
        <v>1560</v>
      </c>
      <c r="BS152" s="276">
        <f>VLOOKUP("HDD"&amp;$A152,'CS8000-P13_Overview'!$B:$X,6,FALSE)</f>
        <v>1820</v>
      </c>
      <c r="BT152" s="282" t="str">
        <f>IF(ISNA(VLOOKUP($A152,Old_List_Price!$A$4:$BO$289,BT$2,FALSE)),"",VLOOKUP($A152,Old_List_Price!$A$4:$BO$289,BT$2,FALSE))</f>
        <v/>
      </c>
      <c r="BU152" s="282" t="str">
        <f>IF(ISNA(VLOOKUP($A152,Old_List_Price!$A$4:$BO$289,BU$2,FALSE)),"",VLOOKUP($A152,Old_List_Price!$A$4:$BO$289,BU$2,FALSE))</f>
        <v/>
      </c>
      <c r="BV152" s="282" t="str">
        <f>IF(ISNA(VLOOKUP($A152,Old_List_Price!$A$4:$BO$289,BV$2,FALSE)),"",VLOOKUP($A152,Old_List_Price!$A$4:$BO$289,BV$2,FALSE))</f>
        <v/>
      </c>
      <c r="BW152" s="283" t="str">
        <f t="shared" si="148"/>
        <v/>
      </c>
      <c r="BX152" s="283" t="str">
        <f t="shared" si="149"/>
        <v/>
      </c>
      <c r="BY152" s="285" t="str">
        <f>IF(ISNA(VLOOKUP($A152,Old_List_Price!$A$4:$BO$289,BY$2,FALSE)),"",VLOOKUP($A152,Old_List_Price!$A$4:$BO$289,BY$2,FALSE))</f>
        <v/>
      </c>
      <c r="BZ152" s="285" t="str">
        <f>IF(ISNA(VLOOKUP($A152,Old_List_Price!$A$4:$BO$289,BZ$2,FALSE)),"",VLOOKUP($A152,Old_List_Price!$A$4:$BO$289,BZ$2,FALSE))</f>
        <v/>
      </c>
      <c r="CA152" s="285" t="str">
        <f>IF(ISNA(VLOOKUP($A152,Old_List_Price!$A$4:$BO$289,CA$2,FALSE)),"",VLOOKUP($A152,Old_List_Price!$A$4:$BO$289,CA$2,FALSE))</f>
        <v/>
      </c>
      <c r="CB152" s="287" t="str">
        <f t="shared" si="160"/>
        <v/>
      </c>
      <c r="CC152" s="287" t="str">
        <f t="shared" si="161"/>
        <v/>
      </c>
      <c r="CD152" s="288" t="str">
        <f>IF(ISNA(VLOOKUP($A152,Old_List_Price!$A$4:$BO$289,CD$2,FALSE)),"",VLOOKUP($A152,Old_List_Price!$A$4:$BO$289,CD$2,FALSE))</f>
        <v/>
      </c>
      <c r="CE152" s="288" t="str">
        <f>IF(ISNA(VLOOKUP($A152,Old_List_Price!$A$4:$BO$289,CE$2,FALSE)),"",VLOOKUP($A152,Old_List_Price!$A$4:$BO$289,CE$2,FALSE))</f>
        <v/>
      </c>
      <c r="CF152" s="288" t="str">
        <f>IF(ISNA(VLOOKUP($A152,Old_List_Price!$A$4:$BO$289,CF$2,FALSE)),"",VLOOKUP($A152,Old_List_Price!$A$4:$BO$289,CF$2,FALSE))</f>
        <v/>
      </c>
      <c r="CG152" s="289" t="str">
        <f t="shared" si="150"/>
        <v/>
      </c>
      <c r="CH152" s="289" t="str">
        <f t="shared" si="151"/>
        <v/>
      </c>
      <c r="CI152" s="291" t="str">
        <f>IF(ISNA(VLOOKUP($A152,Old_List_Price!$A$4:$BO$289,CI$2,FALSE)),"",VLOOKUP($A152,Old_List_Price!$A$4:$BO$289,CI$2,FALSE))</f>
        <v/>
      </c>
      <c r="CJ152" s="291" t="str">
        <f>IF(ISNA(VLOOKUP($A152,Old_List_Price!$A$4:$BO$289,CJ$2,FALSE)),"",VLOOKUP($A152,Old_List_Price!$A$4:$BO$289,CJ$2,FALSE))</f>
        <v/>
      </c>
      <c r="CK152" s="291" t="str">
        <f>IF(ISNA(VLOOKUP($A152,Old_List_Price!$A$4:$BO$289,CK$2,FALSE)),"",VLOOKUP($A152,Old_List_Price!$A$4:$BO$289,CK$2,FALSE))</f>
        <v/>
      </c>
      <c r="CL152" s="292" t="str">
        <f t="shared" si="152"/>
        <v/>
      </c>
      <c r="CM152" s="292" t="str">
        <f t="shared" si="153"/>
        <v/>
      </c>
      <c r="CN152" s="294" t="str">
        <f>IF(ISNA(VLOOKUP($A152,Old_List_Price!$A$4:$BO$289,CN$2,FALSE)),"",VLOOKUP($A152,Old_List_Price!$A$4:$BO$289,CN$2,FALSE))</f>
        <v/>
      </c>
      <c r="CO152" s="294" t="str">
        <f>IF(ISNA(VLOOKUP($A152,Old_List_Price!$A$4:$BO$289,CO$2,FALSE)),"",VLOOKUP($A152,Old_List_Price!$A$4:$BO$289,CO$2,FALSE))</f>
        <v/>
      </c>
      <c r="CP152" s="294" t="str">
        <f>IF(ISNA(VLOOKUP($A152,Old_List_Price!$A$4:$BO$289,CP$2,FALSE)),"",VLOOKUP($A152,Old_List_Price!$A$4:$BO$289,CP$2,FALSE))</f>
        <v/>
      </c>
      <c r="CQ152" s="295" t="str">
        <f t="shared" si="154"/>
        <v/>
      </c>
      <c r="CR152" s="295" t="str">
        <f t="shared" si="155"/>
        <v/>
      </c>
      <c r="CS152" s="297" t="str">
        <f>IF(ISNA(VLOOKUP($A152,Old_List_Price!$A$4:$BO$289,CS$2,FALSE)),"",VLOOKUP($A152,Old_List_Price!$A$4:$BO$289,CS$2,FALSE))</f>
        <v/>
      </c>
      <c r="CT152" s="297" t="str">
        <f>IF(ISNA(VLOOKUP($A152,Old_List_Price!$A$4:$BO$289,CT$2,FALSE)),"",VLOOKUP($A152,Old_List_Price!$A$4:$BO$289,CT$2,FALSE))</f>
        <v/>
      </c>
      <c r="CU152" s="297" t="str">
        <f>IF(ISNA(VLOOKUP($A152,Old_List_Price!$A$4:$BO$289,CU$2,FALSE)),"",VLOOKUP($A152,Old_List_Price!$A$4:$BO$289,CU$2,FALSE))</f>
        <v/>
      </c>
      <c r="CV152" s="298" t="str">
        <f t="shared" si="156"/>
        <v/>
      </c>
      <c r="CW152" s="298" t="str">
        <f t="shared" si="157"/>
        <v/>
      </c>
      <c r="CX152" s="285" t="str">
        <f>IF(ISNA(VLOOKUP($A152,Old_List_Price!$A$4:$BO$289,CX$2,FALSE)),"",VLOOKUP($A152,Old_List_Price!$A$4:$BO$289,CX$2,FALSE))</f>
        <v/>
      </c>
      <c r="CY152" s="285" t="str">
        <f>IF(ISNA(VLOOKUP($A152,Old_List_Price!$A$4:$BO$289,CY$2,FALSE)),"",VLOOKUP($A152,Old_List_Price!$A$4:$BO$289,CY$2,FALSE))</f>
        <v/>
      </c>
      <c r="CZ152" s="285" t="str">
        <f>IF(ISNA(VLOOKUP($A152,Old_List_Price!$A$4:$BO$289,CZ$2,FALSE)),"",VLOOKUP($A152,Old_List_Price!$A$4:$BO$289,CZ$2,FALSE))</f>
        <v/>
      </c>
      <c r="DA152" s="287" t="str">
        <f t="shared" si="158"/>
        <v/>
      </c>
      <c r="DB152" s="333" t="str">
        <f t="shared" si="159"/>
        <v/>
      </c>
    </row>
    <row r="153" spans="1:106">
      <c r="A153" s="37" t="s">
        <v>470</v>
      </c>
      <c r="B153" s="37" t="s">
        <v>471</v>
      </c>
      <c r="C153" s="57">
        <f>VLOOKUP(LEFT($C$3,2)&amp;LEFT($A153,8)&amp;LEFT(RIGHT($A153,7),7),'CS8000-P13_Overview'!$B$56:$X$419,$C$2,FALSE)</f>
        <v>8.1478000000000002</v>
      </c>
      <c r="D153" s="58">
        <f>E153*(1-'CS8000-P13_Overview'!$B$3)</f>
        <v>11.773571</v>
      </c>
      <c r="E153" s="58">
        <f>VLOOKUP(LEFT($E$3,2)&amp;LEFT($A153,8)&amp;LEFT(RIGHT($A153,7),7),'CS8000-P13_Overview'!$B$56:$X$419,$C$2,FALSE)</f>
        <v>13.85126</v>
      </c>
      <c r="F153" s="59">
        <f>VLOOKUP(LEFT($F$3,2)&amp;LEFT($A153,8)&amp;LEFT(RIGHT($A153,7),7),'CS8000-P13_Overview'!$B$56:$X$419,$F$2,FALSE)</f>
        <v>8.1478000000000002</v>
      </c>
      <c r="G153" s="59">
        <f>H153*(1-'CS8000-P13_Overview'!$B$3)</f>
        <v>11.773571</v>
      </c>
      <c r="H153" s="59">
        <f>VLOOKUP(LEFT($H$3,2)&amp;LEFT($A153,8)&amp;LEFT(RIGHT($A153,7),7),'CS8000-P13_Overview'!$B$56:$X$419,$F$2,FALSE)</f>
        <v>13.85126</v>
      </c>
      <c r="I153" s="60">
        <f>VLOOKUP(LEFT($I$3,2)&amp;LEFT($A153,8)&amp;LEFT(RIGHT($A153,7),7),'CS8000-P13_Overview'!$B$56:$X$419,$I$2,FALSE)</f>
        <v>35.604999999999997</v>
      </c>
      <c r="J153" s="60">
        <f>K153*(1-'CS8000-P13_Overview'!$B$3)</f>
        <v>54.475649999999995</v>
      </c>
      <c r="K153" s="60">
        <f>VLOOKUP(LEFT($K$3,2)&amp;LEFT($A153,8)&amp;LEFT(RIGHT($A153,7),7),'CS8000-P13_Overview'!$B$56:$X$419,$I$2,FALSE)</f>
        <v>64.088999999999999</v>
      </c>
      <c r="L153" s="61">
        <f>VLOOKUP(LEFT($L$3,2)&amp;LEFT($A153,8)&amp;LEFT(RIGHT($A153,7),7),'CS8000-P13_Overview'!$B$56:$X$419,$L$2,FALSE)</f>
        <v>51.814999999999998</v>
      </c>
      <c r="M153" s="61">
        <f>N153*(1-'CS8000-P13_Overview'!$B$3)</f>
        <v>79.276949999999999</v>
      </c>
      <c r="N153" s="61">
        <f>VLOOKUP(LEFT($N$3,2)&amp;LEFT($A153,8)&amp;LEFT(RIGHT($A153,7),7),'CS8000-P13_Overview'!$B$56:$X$419,$L$2,FALSE)</f>
        <v>93.266999999999996</v>
      </c>
      <c r="O153" s="62">
        <f>VLOOKUP(LEFT($O$3,2)&amp;LEFT($A153,8)&amp;LEFT(RIGHT($A153,7),7),'CS8000-P13_Overview'!$B$56:$X$419,$O$2,FALSE)</f>
        <v>57.071899999999999</v>
      </c>
      <c r="P153" s="62">
        <f>Q153*(1-'CS8000-P13_Overview'!$B$3)</f>
        <v>92.171118500000006</v>
      </c>
      <c r="Q153" s="62">
        <f>VLOOKUP(LEFT($Q$3,2)&amp;LEFT($A153,8)&amp;LEFT(RIGHT($A153,7),7),'CS8000-P13_Overview'!$B$56:$X$419,$O$2,FALSE)</f>
        <v>108.43661</v>
      </c>
      <c r="R153" s="63">
        <f>VLOOKUP(LEFT($R$3,2)&amp;LEFT($A153,8)&amp;LEFT(RIGHT($A153,7),7),'CS8000-P13_Overview'!$B$56:$X$419,$R$2,FALSE)</f>
        <v>57.071899999999999</v>
      </c>
      <c r="S153" s="63">
        <f>T153*(1-'CS8000-P13_Overview'!$B$3)</f>
        <v>92.171118500000006</v>
      </c>
      <c r="T153" s="63">
        <f>VLOOKUP(LEFT($T$3,2)&amp;LEFT($A153,8)&amp;LEFT(RIGHT($A153,7),7),'CS8000-P13_Overview'!$B$56:$X$419,$R$2,FALSE)</f>
        <v>108.43661</v>
      </c>
      <c r="U153" s="59">
        <f>VLOOKUP(LEFT($U$3,2)&amp;LEFT($A153,8)&amp;LEFT(RIGHT($A153,7),7),'CS8000-P13_Overview'!$B$56:$X$419,$U$2,FALSE)</f>
        <v>80.728200000000001</v>
      </c>
      <c r="V153" s="59">
        <f>W153*(1-'CS8000-P13_Overview'!$B$3)</f>
        <v>137.23794000000001</v>
      </c>
      <c r="W153" s="44">
        <f>VLOOKUP(LEFT($W$3,2)&amp;LEFT($A153,8)&amp;LEFT(RIGHT($A153,7),7),'CS8000-P13_Overview'!$B$56:$X$419,$U$2,FALSE)</f>
        <v>161.4564</v>
      </c>
      <c r="X153" s="33" t="s">
        <v>856</v>
      </c>
      <c r="Y153" s="57">
        <f>VLOOKUP(LEFT($Y$3,2)&amp;LEFT($A153,8)&amp;LEFT(RIGHT($A153,7),7),'CS8000-P13_Overview'!$B$56:$X$419,$Y$2,FALSE)</f>
        <v>82.644800000000004</v>
      </c>
      <c r="Z153" s="58">
        <f>AA153*(1-'CS8000-P13_Overview'!$B$3)</f>
        <v>119.421736</v>
      </c>
      <c r="AA153" s="58">
        <f>VLOOKUP(LEFT($AA$3,2)&amp;LEFT($A153,8)&amp;LEFT(RIGHT($A153,7),7),'CS8000-P13_Overview'!$B$56:$X$419,$Y$2,FALSE)</f>
        <v>140.49616</v>
      </c>
      <c r="AB153" s="59">
        <f>VLOOKUP(LEFT($AB$3,2)&amp;LEFT($A153,8)&amp;LEFT(RIGHT($A153,7),7),'CS8000-P13_Overview'!$B$56:$X$419,$AB$2,FALSE)</f>
        <v>82.644800000000004</v>
      </c>
      <c r="AC153" s="59">
        <f>AD153*(1-'CS8000-P13_Overview'!$B$3)</f>
        <v>119.421736</v>
      </c>
      <c r="AD153" s="59">
        <f>VLOOKUP(LEFT($AD$3,2)&amp;LEFT($A153,8)&amp;LEFT(RIGHT($A153,7),7),'CS8000-P13_Overview'!$B$56:$X$419,$AB$2,FALSE)</f>
        <v>140.49616</v>
      </c>
      <c r="AE153" s="60">
        <f>VLOOKUP(LEFT($AE$3,2)&amp;LEFT($A153,8)&amp;LEFT(RIGHT($A153,7),7),'CS8000-P13_Overview'!$B$56:$X$419,$AE$2,FALSE)</f>
        <v>110.1019</v>
      </c>
      <c r="AF153" s="60">
        <f>AG153*(1-'CS8000-P13_Overview'!$B$3)</f>
        <v>168.455907</v>
      </c>
      <c r="AG153" s="60">
        <f>VLOOKUP(LEFT($AG$3,2)&amp;LEFT($A153,8)&amp;LEFT(RIGHT($A153,7),7),'CS8000-P13_Overview'!$B$56:$X$419,$AE$2,FALSE)</f>
        <v>198.18342000000001</v>
      </c>
      <c r="AH153" s="61">
        <f>VLOOKUP(LEFT($AH$3,2)&amp;LEFT($A153,8)&amp;LEFT(RIGHT($A153,7),7),'CS8000-P13_Overview'!$B$56:$X$419,$AH$2,FALSE)</f>
        <v>126.312</v>
      </c>
      <c r="AI153" s="61">
        <f>AJ153*(1-'CS8000-P13_Overview'!$B$3)</f>
        <v>193.25736000000001</v>
      </c>
      <c r="AJ153" s="61">
        <f>VLOOKUP(LEFT($AJ$3,2)&amp;LEFT($A153,8)&amp;LEFT(RIGHT($A153,7),7),'CS8000-P13_Overview'!$B$56:$X$419,$AH$2,FALSE)</f>
        <v>227.36160000000001</v>
      </c>
      <c r="AK153" s="62">
        <f>VLOOKUP(LEFT($AK$3,2)&amp;LEFT($A153,8)&amp;LEFT(RIGHT($A153,7),7),'CS8000-P13_Overview'!$B$56:$X$419,$AK$2,FALSE)</f>
        <v>131.56890000000001</v>
      </c>
      <c r="AL153" s="62">
        <f>AM153*(1-'CS8000-P13_Overview'!$B$3)</f>
        <v>212.48377350000001</v>
      </c>
      <c r="AM153" s="62">
        <f>VLOOKUP(LEFT($AM$3,2)&amp;LEFT($A153,8)&amp;LEFT(RIGHT($A153,7),7),'CS8000-P13_Overview'!$B$56:$X$419,$AK$2,FALSE)</f>
        <v>249.98091000000002</v>
      </c>
      <c r="AN153" s="63">
        <f>VLOOKUP(LEFT($AN$3,2)&amp;LEFT($A153,8)&amp;LEFT(RIGHT($A153,7),7),'CS8000-P13_Overview'!$B$56:$X$419,$AN$2,FALSE)</f>
        <v>131.56890000000001</v>
      </c>
      <c r="AO153" s="63">
        <f>AP153*(1-'CS8000-P13_Overview'!$B$3)</f>
        <v>212.48377350000001</v>
      </c>
      <c r="AP153" s="63">
        <f>VLOOKUP(LEFT($AP$3,2)&amp;LEFT($A153,8)&amp;LEFT(RIGHT($A153,7),7),'CS8000-P13_Overview'!$B$56:$X$419,$AN$2,FALSE)</f>
        <v>249.98091000000002</v>
      </c>
      <c r="AQ153" s="59">
        <f>VLOOKUP(LEFT($AQ$3,2)&amp;LEFT($A153,8)&amp;LEFT(RIGHT($A153,7),7),'CS8000-P13_Overview'!$B$56:$X$419,$AQ$2,FALSE)</f>
        <v>155.2252</v>
      </c>
      <c r="AR153" s="59">
        <f>AS153*(1-'CS8000-P13_Overview'!$B$3)</f>
        <v>263.88283999999999</v>
      </c>
      <c r="AS153" s="44">
        <f>VLOOKUP(LEFT($AS$3,2)&amp;LEFT($A153,8)&amp;LEFT(RIGHT($A153,7),7),'CS8000-P13_Overview'!$B$56:$X$419,$AQ$2,FALSE)</f>
        <v>310.4504</v>
      </c>
      <c r="AU153" s="203">
        <f t="shared" ref="AU153:AU168" si="163">C153*24+Y153*12</f>
        <v>1187.2848000000001</v>
      </c>
      <c r="AV153" s="211">
        <f t="shared" ref="AV153:AV168" si="164">D153*24+Z153*12</f>
        <v>1715.6265359999998</v>
      </c>
      <c r="AW153" s="211">
        <f t="shared" ref="AW153:AY168" si="165">E153*24+AA153*12</f>
        <v>2018.3841600000001</v>
      </c>
      <c r="AX153" s="212">
        <f t="shared" si="165"/>
        <v>1187.2848000000001</v>
      </c>
      <c r="AY153" s="212">
        <f t="shared" si="165"/>
        <v>1715.6265359999998</v>
      </c>
      <c r="AZ153" s="212">
        <f t="shared" si="162"/>
        <v>2018.3841600000001</v>
      </c>
      <c r="BA153" s="213">
        <f t="shared" ref="BA153:BA168" si="166">I153*24+AE153*12</f>
        <v>2175.7428</v>
      </c>
      <c r="BB153" s="213">
        <f t="shared" ref="BB153:BB168" si="167">J153*24+AF153*12</f>
        <v>3328.8864839999997</v>
      </c>
      <c r="BC153" s="213">
        <f t="shared" ref="BC153:BC168" si="168">K153*24+AG153*12</f>
        <v>3916.3370399999999</v>
      </c>
      <c r="BD153" s="214">
        <f t="shared" ref="BD153:BD168" si="169">L153*24+AH153*12</f>
        <v>2759.3040000000001</v>
      </c>
      <c r="BE153" s="214">
        <f t="shared" ref="BE153:BE168" si="170">M153*24+AI153*12</f>
        <v>4221.7351199999994</v>
      </c>
      <c r="BF153" s="214">
        <f t="shared" ref="BF153:BF168" si="171">N153*24+AJ153*12</f>
        <v>4966.7471999999998</v>
      </c>
      <c r="BG153" s="215">
        <f t="shared" ref="BG153:BG168" si="172">O153*24+AK153*12</f>
        <v>2948.5524000000005</v>
      </c>
      <c r="BH153" s="215">
        <f t="shared" ref="BH153:BH168" si="173">P153*24+AL153*12</f>
        <v>4761.9121260000002</v>
      </c>
      <c r="BI153" s="215">
        <f t="shared" ref="BI153:BI168" si="174">Q153*24+AM153*12</f>
        <v>5602.2495600000002</v>
      </c>
      <c r="BJ153" s="216">
        <f t="shared" ref="BJ153:BJ168" si="175">R153*24+AN153*12</f>
        <v>2948.5524000000005</v>
      </c>
      <c r="BK153" s="216">
        <f t="shared" ref="BK153:BK168" si="176">S153*24+AO153*12</f>
        <v>4761.9121260000002</v>
      </c>
      <c r="BL153" s="216">
        <f t="shared" ref="BL153:BL168" si="177">T153*24+AP153*12</f>
        <v>5602.2495600000002</v>
      </c>
      <c r="BM153" s="212">
        <f t="shared" ref="BM153:BM168" si="178">U153*24+AQ153*12</f>
        <v>3800.1792</v>
      </c>
      <c r="BN153" s="212">
        <f t="shared" ref="BN153:BN168" si="179">V153*24+AR153*12</f>
        <v>6460.3046400000003</v>
      </c>
      <c r="BO153" s="202">
        <f t="shared" ref="BO153:BO168" si="180">W153*24+AS153*12</f>
        <v>7600.3584000000001</v>
      </c>
      <c r="BQ153" s="274">
        <f>VLOOKUP("HDD"&amp;$A153,'CS8000-P13_Overview'!$B:$X,3,FALSE)</f>
        <v>1300</v>
      </c>
      <c r="BR153" s="275">
        <f>VLOOKUP("HDD"&amp;$A153,'CS8000-P13_Overview'!$B:$X,4,FALSE)</f>
        <v>1560</v>
      </c>
      <c r="BS153" s="276">
        <f>VLOOKUP("HDD"&amp;$A153,'CS8000-P13_Overview'!$B:$X,6,FALSE)</f>
        <v>1820</v>
      </c>
      <c r="BT153" s="282" t="str">
        <f>IF(ISNA(VLOOKUP($A153,Old_List_Price!$A$4:$BO$289,BT$2,FALSE)),"",VLOOKUP($A153,Old_List_Price!$A$4:$BO$289,BT$2,FALSE))</f>
        <v/>
      </c>
      <c r="BU153" s="282" t="str">
        <f>IF(ISNA(VLOOKUP($A153,Old_List_Price!$A$4:$BO$289,BU$2,FALSE)),"",VLOOKUP($A153,Old_List_Price!$A$4:$BO$289,BU$2,FALSE))</f>
        <v/>
      </c>
      <c r="BV153" s="282" t="str">
        <f>IF(ISNA(VLOOKUP($A153,Old_List_Price!$A$4:$BO$289,BV$2,FALSE)),"",VLOOKUP($A153,Old_List_Price!$A$4:$BO$289,BV$2,FALSE))</f>
        <v/>
      </c>
      <c r="BW153" s="283" t="str">
        <f t="shared" ref="BW153:BW170" si="181">IF(BT153&lt;&gt;"",(AU153-BT153)/AU153,"")</f>
        <v/>
      </c>
      <c r="BX153" s="283" t="str">
        <f t="shared" ref="BX153:BX170" si="182">IF(BV153&lt;&gt;"",(AW153-BV153)/AW153,"")</f>
        <v/>
      </c>
      <c r="BY153" s="285" t="str">
        <f>IF(ISNA(VLOOKUP($A153,Old_List_Price!$A$4:$BO$289,BY$2,FALSE)),"",VLOOKUP($A153,Old_List_Price!$A$4:$BO$289,BY$2,FALSE))</f>
        <v/>
      </c>
      <c r="BZ153" s="285" t="str">
        <f>IF(ISNA(VLOOKUP($A153,Old_List_Price!$A$4:$BO$289,BZ$2,FALSE)),"",VLOOKUP($A153,Old_List_Price!$A$4:$BO$289,BZ$2,FALSE))</f>
        <v/>
      </c>
      <c r="CA153" s="285" t="str">
        <f>IF(ISNA(VLOOKUP($A153,Old_List_Price!$A$4:$BO$289,CA$2,FALSE)),"",VLOOKUP($A153,Old_List_Price!$A$4:$BO$289,CA$2,FALSE))</f>
        <v/>
      </c>
      <c r="CB153" s="287" t="str">
        <f t="shared" si="160"/>
        <v/>
      </c>
      <c r="CC153" s="287" t="str">
        <f t="shared" si="161"/>
        <v/>
      </c>
      <c r="CD153" s="288" t="str">
        <f>IF(ISNA(VLOOKUP($A153,Old_List_Price!$A$4:$BO$289,CD$2,FALSE)),"",VLOOKUP($A153,Old_List_Price!$A$4:$BO$289,CD$2,FALSE))</f>
        <v/>
      </c>
      <c r="CE153" s="288" t="str">
        <f>IF(ISNA(VLOOKUP($A153,Old_List_Price!$A$4:$BO$289,CE$2,FALSE)),"",VLOOKUP($A153,Old_List_Price!$A$4:$BO$289,CE$2,FALSE))</f>
        <v/>
      </c>
      <c r="CF153" s="288" t="str">
        <f>IF(ISNA(VLOOKUP($A153,Old_List_Price!$A$4:$BO$289,CF$2,FALSE)),"",VLOOKUP($A153,Old_List_Price!$A$4:$BO$289,CF$2,FALSE))</f>
        <v/>
      </c>
      <c r="CG153" s="289" t="str">
        <f t="shared" si="150"/>
        <v/>
      </c>
      <c r="CH153" s="289" t="str">
        <f t="shared" si="151"/>
        <v/>
      </c>
      <c r="CI153" s="291" t="str">
        <f>IF(ISNA(VLOOKUP($A153,Old_List_Price!$A$4:$BO$289,CI$2,FALSE)),"",VLOOKUP($A153,Old_List_Price!$A$4:$BO$289,CI$2,FALSE))</f>
        <v/>
      </c>
      <c r="CJ153" s="291" t="str">
        <f>IF(ISNA(VLOOKUP($A153,Old_List_Price!$A$4:$BO$289,CJ$2,FALSE)),"",VLOOKUP($A153,Old_List_Price!$A$4:$BO$289,CJ$2,FALSE))</f>
        <v/>
      </c>
      <c r="CK153" s="291" t="str">
        <f>IF(ISNA(VLOOKUP($A153,Old_List_Price!$A$4:$BO$289,CK$2,FALSE)),"",VLOOKUP($A153,Old_List_Price!$A$4:$BO$289,CK$2,FALSE))</f>
        <v/>
      </c>
      <c r="CL153" s="292" t="str">
        <f t="shared" si="152"/>
        <v/>
      </c>
      <c r="CM153" s="292" t="str">
        <f t="shared" si="153"/>
        <v/>
      </c>
      <c r="CN153" s="294" t="str">
        <f>IF(ISNA(VLOOKUP($A153,Old_List_Price!$A$4:$BO$289,CN$2,FALSE)),"",VLOOKUP($A153,Old_List_Price!$A$4:$BO$289,CN$2,FALSE))</f>
        <v/>
      </c>
      <c r="CO153" s="294" t="str">
        <f>IF(ISNA(VLOOKUP($A153,Old_List_Price!$A$4:$BO$289,CO$2,FALSE)),"",VLOOKUP($A153,Old_List_Price!$A$4:$BO$289,CO$2,FALSE))</f>
        <v/>
      </c>
      <c r="CP153" s="294" t="str">
        <f>IF(ISNA(VLOOKUP($A153,Old_List_Price!$A$4:$BO$289,CP$2,FALSE)),"",VLOOKUP($A153,Old_List_Price!$A$4:$BO$289,CP$2,FALSE))</f>
        <v/>
      </c>
      <c r="CQ153" s="295" t="str">
        <f t="shared" si="154"/>
        <v/>
      </c>
      <c r="CR153" s="295" t="str">
        <f t="shared" si="155"/>
        <v/>
      </c>
      <c r="CS153" s="297" t="str">
        <f>IF(ISNA(VLOOKUP($A153,Old_List_Price!$A$4:$BO$289,CS$2,FALSE)),"",VLOOKUP($A153,Old_List_Price!$A$4:$BO$289,CS$2,FALSE))</f>
        <v/>
      </c>
      <c r="CT153" s="297" t="str">
        <f>IF(ISNA(VLOOKUP($A153,Old_List_Price!$A$4:$BO$289,CT$2,FALSE)),"",VLOOKUP($A153,Old_List_Price!$A$4:$BO$289,CT$2,FALSE))</f>
        <v/>
      </c>
      <c r="CU153" s="297" t="str">
        <f>IF(ISNA(VLOOKUP($A153,Old_List_Price!$A$4:$BO$289,CU$2,FALSE)),"",VLOOKUP($A153,Old_List_Price!$A$4:$BO$289,CU$2,FALSE))</f>
        <v/>
      </c>
      <c r="CV153" s="298" t="str">
        <f t="shared" si="156"/>
        <v/>
      </c>
      <c r="CW153" s="298" t="str">
        <f t="shared" si="157"/>
        <v/>
      </c>
      <c r="CX153" s="285" t="str">
        <f>IF(ISNA(VLOOKUP($A153,Old_List_Price!$A$4:$BO$289,CX$2,FALSE)),"",VLOOKUP($A153,Old_List_Price!$A$4:$BO$289,CX$2,FALSE))</f>
        <v/>
      </c>
      <c r="CY153" s="285" t="str">
        <f>IF(ISNA(VLOOKUP($A153,Old_List_Price!$A$4:$BO$289,CY$2,FALSE)),"",VLOOKUP($A153,Old_List_Price!$A$4:$BO$289,CY$2,FALSE))</f>
        <v/>
      </c>
      <c r="CZ153" s="285" t="str">
        <f>IF(ISNA(VLOOKUP($A153,Old_List_Price!$A$4:$BO$289,CZ$2,FALSE)),"",VLOOKUP($A153,Old_List_Price!$A$4:$BO$289,CZ$2,FALSE))</f>
        <v/>
      </c>
      <c r="DA153" s="287" t="str">
        <f t="shared" si="158"/>
        <v/>
      </c>
      <c r="DB153" s="333" t="str">
        <f t="shared" si="159"/>
        <v/>
      </c>
    </row>
    <row r="154" spans="1:106">
      <c r="A154" s="37" t="s">
        <v>472</v>
      </c>
      <c r="B154" s="37" t="s">
        <v>401</v>
      </c>
      <c r="C154" s="57">
        <f>VLOOKUP(LEFT($C$3,2)&amp;LEFT($A154,8)&amp;LEFT(RIGHT($A154,7),7),'CS8000-P13_Overview'!$B$56:$X$419,$C$2,FALSE)</f>
        <v>8.1478000000000002</v>
      </c>
      <c r="D154" s="58">
        <f>E154*(1-'CS8000-P13_Overview'!$B$3)</f>
        <v>11.773571</v>
      </c>
      <c r="E154" s="58">
        <f>VLOOKUP(LEFT($E$3,2)&amp;LEFT($A154,8)&amp;LEFT(RIGHT($A154,7),7),'CS8000-P13_Overview'!$B$56:$X$419,$C$2,FALSE)</f>
        <v>13.85126</v>
      </c>
      <c r="F154" s="59">
        <f>VLOOKUP(LEFT($F$3,2)&amp;LEFT($A154,8)&amp;LEFT(RIGHT($A154,7),7),'CS8000-P13_Overview'!$B$56:$X$419,$F$2,FALSE)</f>
        <v>8.1478000000000002</v>
      </c>
      <c r="G154" s="59">
        <f>H154*(1-'CS8000-P13_Overview'!$B$3)</f>
        <v>11.773571</v>
      </c>
      <c r="H154" s="59">
        <f>VLOOKUP(LEFT($H$3,2)&amp;LEFT($A154,8)&amp;LEFT(RIGHT($A154,7),7),'CS8000-P13_Overview'!$B$56:$X$419,$F$2,FALSE)</f>
        <v>13.85126</v>
      </c>
      <c r="I154" s="60">
        <f>VLOOKUP(LEFT($I$3,2)&amp;LEFT($A154,8)&amp;LEFT(RIGHT($A154,7),7),'CS8000-P13_Overview'!$B$56:$X$419,$I$2,FALSE)</f>
        <v>35.604999999999997</v>
      </c>
      <c r="J154" s="60">
        <f>K154*(1-'CS8000-P13_Overview'!$B$3)</f>
        <v>54.475649999999995</v>
      </c>
      <c r="K154" s="60">
        <f>VLOOKUP(LEFT($K$3,2)&amp;LEFT($A154,8)&amp;LEFT(RIGHT($A154,7),7),'CS8000-P13_Overview'!$B$56:$X$419,$I$2,FALSE)</f>
        <v>64.088999999999999</v>
      </c>
      <c r="L154" s="61">
        <f>VLOOKUP(LEFT($L$3,2)&amp;LEFT($A154,8)&amp;LEFT(RIGHT($A154,7),7),'CS8000-P13_Overview'!$B$56:$X$419,$L$2,FALSE)</f>
        <v>51.814999999999998</v>
      </c>
      <c r="M154" s="61">
        <f>N154*(1-'CS8000-P13_Overview'!$B$3)</f>
        <v>79.276949999999999</v>
      </c>
      <c r="N154" s="61">
        <f>VLOOKUP(LEFT($N$3,2)&amp;LEFT($A154,8)&amp;LEFT(RIGHT($A154,7),7),'CS8000-P13_Overview'!$B$56:$X$419,$L$2,FALSE)</f>
        <v>93.266999999999996</v>
      </c>
      <c r="O154" s="62">
        <f>VLOOKUP(LEFT($O$3,2)&amp;LEFT($A154,8)&amp;LEFT(RIGHT($A154,7),7),'CS8000-P13_Overview'!$B$56:$X$419,$O$2,FALSE)</f>
        <v>57.071899999999999</v>
      </c>
      <c r="P154" s="62">
        <f>Q154*(1-'CS8000-P13_Overview'!$B$3)</f>
        <v>92.171118500000006</v>
      </c>
      <c r="Q154" s="62">
        <f>VLOOKUP(LEFT($Q$3,2)&amp;LEFT($A154,8)&amp;LEFT(RIGHT($A154,7),7),'CS8000-P13_Overview'!$B$56:$X$419,$O$2,FALSE)</f>
        <v>108.43661</v>
      </c>
      <c r="R154" s="63">
        <f>VLOOKUP(LEFT($R$3,2)&amp;LEFT($A154,8)&amp;LEFT(RIGHT($A154,7),7),'CS8000-P13_Overview'!$B$56:$X$419,$R$2,FALSE)</f>
        <v>57.071899999999999</v>
      </c>
      <c r="S154" s="63">
        <f>T154*(1-'CS8000-P13_Overview'!$B$3)</f>
        <v>92.171118500000006</v>
      </c>
      <c r="T154" s="63">
        <f>VLOOKUP(LEFT($T$3,2)&amp;LEFT($A154,8)&amp;LEFT(RIGHT($A154,7),7),'CS8000-P13_Overview'!$B$56:$X$419,$R$2,FALSE)</f>
        <v>108.43661</v>
      </c>
      <c r="U154" s="59">
        <f>VLOOKUP(LEFT($U$3,2)&amp;LEFT($A154,8)&amp;LEFT(RIGHT($A154,7),7),'CS8000-P13_Overview'!$B$56:$X$419,$U$2,FALSE)</f>
        <v>80.728200000000001</v>
      </c>
      <c r="V154" s="59">
        <f>W154*(1-'CS8000-P13_Overview'!$B$3)</f>
        <v>137.23794000000001</v>
      </c>
      <c r="W154" s="44">
        <f>VLOOKUP(LEFT($W$3,2)&amp;LEFT($A154,8)&amp;LEFT(RIGHT($A154,7),7),'CS8000-P13_Overview'!$B$56:$X$419,$U$2,FALSE)</f>
        <v>161.4564</v>
      </c>
      <c r="X154" s="33" t="s">
        <v>856</v>
      </c>
      <c r="Y154" s="57">
        <f>VLOOKUP(LEFT($Y$3,2)&amp;LEFT($A154,8)&amp;LEFT(RIGHT($A154,7),7),'CS8000-P13_Overview'!$B$56:$X$419,$Y$2,FALSE)</f>
        <v>82.644800000000004</v>
      </c>
      <c r="Z154" s="58">
        <f>AA154*(1-'CS8000-P13_Overview'!$B$3)</f>
        <v>119.421736</v>
      </c>
      <c r="AA154" s="58">
        <f>VLOOKUP(LEFT($AA$3,2)&amp;LEFT($A154,8)&amp;LEFT(RIGHT($A154,7),7),'CS8000-P13_Overview'!$B$56:$X$419,$Y$2,FALSE)</f>
        <v>140.49616</v>
      </c>
      <c r="AB154" s="59">
        <f>VLOOKUP(LEFT($AB$3,2)&amp;LEFT($A154,8)&amp;LEFT(RIGHT($A154,7),7),'CS8000-P13_Overview'!$B$56:$X$419,$AB$2,FALSE)</f>
        <v>82.644800000000004</v>
      </c>
      <c r="AC154" s="59">
        <f>AD154*(1-'CS8000-P13_Overview'!$B$3)</f>
        <v>119.421736</v>
      </c>
      <c r="AD154" s="59">
        <f>VLOOKUP(LEFT($AD$3,2)&amp;LEFT($A154,8)&amp;LEFT(RIGHT($A154,7),7),'CS8000-P13_Overview'!$B$56:$X$419,$AB$2,FALSE)</f>
        <v>140.49616</v>
      </c>
      <c r="AE154" s="60">
        <f>VLOOKUP(LEFT($AE$3,2)&amp;LEFT($A154,8)&amp;LEFT(RIGHT($A154,7),7),'CS8000-P13_Overview'!$B$56:$X$419,$AE$2,FALSE)</f>
        <v>110.1019</v>
      </c>
      <c r="AF154" s="60">
        <f>AG154*(1-'CS8000-P13_Overview'!$B$3)</f>
        <v>168.455907</v>
      </c>
      <c r="AG154" s="60">
        <f>VLOOKUP(LEFT($AG$3,2)&amp;LEFT($A154,8)&amp;LEFT(RIGHT($A154,7),7),'CS8000-P13_Overview'!$B$56:$X$419,$AE$2,FALSE)</f>
        <v>198.18342000000001</v>
      </c>
      <c r="AH154" s="61">
        <f>VLOOKUP(LEFT($AH$3,2)&amp;LEFT($A154,8)&amp;LEFT(RIGHT($A154,7),7),'CS8000-P13_Overview'!$B$56:$X$419,$AH$2,FALSE)</f>
        <v>126.312</v>
      </c>
      <c r="AI154" s="61">
        <f>AJ154*(1-'CS8000-P13_Overview'!$B$3)</f>
        <v>193.25736000000001</v>
      </c>
      <c r="AJ154" s="61">
        <f>VLOOKUP(LEFT($AJ$3,2)&amp;LEFT($A154,8)&amp;LEFT(RIGHT($A154,7),7),'CS8000-P13_Overview'!$B$56:$X$419,$AH$2,FALSE)</f>
        <v>227.36160000000001</v>
      </c>
      <c r="AK154" s="62">
        <f>VLOOKUP(LEFT($AK$3,2)&amp;LEFT($A154,8)&amp;LEFT(RIGHT($A154,7),7),'CS8000-P13_Overview'!$B$56:$X$419,$AK$2,FALSE)</f>
        <v>131.56890000000001</v>
      </c>
      <c r="AL154" s="62">
        <f>AM154*(1-'CS8000-P13_Overview'!$B$3)</f>
        <v>212.48377350000001</v>
      </c>
      <c r="AM154" s="62">
        <f>VLOOKUP(LEFT($AM$3,2)&amp;LEFT($A154,8)&amp;LEFT(RIGHT($A154,7),7),'CS8000-P13_Overview'!$B$56:$X$419,$AK$2,FALSE)</f>
        <v>249.98091000000002</v>
      </c>
      <c r="AN154" s="63">
        <f>VLOOKUP(LEFT($AN$3,2)&amp;LEFT($A154,8)&amp;LEFT(RIGHT($A154,7),7),'CS8000-P13_Overview'!$B$56:$X$419,$AN$2,FALSE)</f>
        <v>131.56890000000001</v>
      </c>
      <c r="AO154" s="63">
        <f>AP154*(1-'CS8000-P13_Overview'!$B$3)</f>
        <v>212.48377350000001</v>
      </c>
      <c r="AP154" s="63">
        <f>VLOOKUP(LEFT($AP$3,2)&amp;LEFT($A154,8)&amp;LEFT(RIGHT($A154,7),7),'CS8000-P13_Overview'!$B$56:$X$419,$AN$2,FALSE)</f>
        <v>249.98091000000002</v>
      </c>
      <c r="AQ154" s="59">
        <f>VLOOKUP(LEFT($AQ$3,2)&amp;LEFT($A154,8)&amp;LEFT(RIGHT($A154,7),7),'CS8000-P13_Overview'!$B$56:$X$419,$AQ$2,FALSE)</f>
        <v>155.2252</v>
      </c>
      <c r="AR154" s="59">
        <f>AS154*(1-'CS8000-P13_Overview'!$B$3)</f>
        <v>263.88283999999999</v>
      </c>
      <c r="AS154" s="44">
        <f>VLOOKUP(LEFT($AS$3,2)&amp;LEFT($A154,8)&amp;LEFT(RIGHT($A154,7),7),'CS8000-P13_Overview'!$B$56:$X$419,$AQ$2,FALSE)</f>
        <v>310.4504</v>
      </c>
      <c r="AU154" s="203">
        <f t="shared" si="163"/>
        <v>1187.2848000000001</v>
      </c>
      <c r="AV154" s="211">
        <f t="shared" si="164"/>
        <v>1715.6265359999998</v>
      </c>
      <c r="AW154" s="211">
        <f t="shared" si="165"/>
        <v>2018.3841600000001</v>
      </c>
      <c r="AX154" s="212">
        <f t="shared" si="165"/>
        <v>1187.2848000000001</v>
      </c>
      <c r="AY154" s="212">
        <f t="shared" si="165"/>
        <v>1715.6265359999998</v>
      </c>
      <c r="AZ154" s="212">
        <f t="shared" si="162"/>
        <v>2018.3841600000001</v>
      </c>
      <c r="BA154" s="213">
        <f t="shared" si="166"/>
        <v>2175.7428</v>
      </c>
      <c r="BB154" s="213">
        <f t="shared" si="167"/>
        <v>3328.8864839999997</v>
      </c>
      <c r="BC154" s="213">
        <f t="shared" si="168"/>
        <v>3916.3370399999999</v>
      </c>
      <c r="BD154" s="214">
        <f t="shared" si="169"/>
        <v>2759.3040000000001</v>
      </c>
      <c r="BE154" s="214">
        <f t="shared" si="170"/>
        <v>4221.7351199999994</v>
      </c>
      <c r="BF154" s="214">
        <f t="shared" si="171"/>
        <v>4966.7471999999998</v>
      </c>
      <c r="BG154" s="215">
        <f t="shared" si="172"/>
        <v>2948.5524000000005</v>
      </c>
      <c r="BH154" s="215">
        <f t="shared" si="173"/>
        <v>4761.9121260000002</v>
      </c>
      <c r="BI154" s="215">
        <f t="shared" si="174"/>
        <v>5602.2495600000002</v>
      </c>
      <c r="BJ154" s="216">
        <f t="shared" si="175"/>
        <v>2948.5524000000005</v>
      </c>
      <c r="BK154" s="216">
        <f t="shared" si="176"/>
        <v>4761.9121260000002</v>
      </c>
      <c r="BL154" s="216">
        <f t="shared" si="177"/>
        <v>5602.2495600000002</v>
      </c>
      <c r="BM154" s="212">
        <f t="shared" si="178"/>
        <v>3800.1792</v>
      </c>
      <c r="BN154" s="212">
        <f t="shared" si="179"/>
        <v>6460.3046400000003</v>
      </c>
      <c r="BO154" s="202">
        <f t="shared" si="180"/>
        <v>7600.3584000000001</v>
      </c>
      <c r="BQ154" s="274">
        <f>VLOOKUP("HDD"&amp;$A154,'CS8000-P13_Overview'!$B:$X,3,FALSE)</f>
        <v>1300</v>
      </c>
      <c r="BR154" s="275">
        <f>VLOOKUP("HDD"&amp;$A154,'CS8000-P13_Overview'!$B:$X,4,FALSE)</f>
        <v>1560</v>
      </c>
      <c r="BS154" s="276">
        <f>VLOOKUP("HDD"&amp;$A154,'CS8000-P13_Overview'!$B:$X,6,FALSE)</f>
        <v>1820</v>
      </c>
      <c r="BT154" s="282" t="str">
        <f>IF(ISNA(VLOOKUP($A154,Old_List_Price!$A$4:$BO$289,BT$2,FALSE)),"",VLOOKUP($A154,Old_List_Price!$A$4:$BO$289,BT$2,FALSE))</f>
        <v/>
      </c>
      <c r="BU154" s="282" t="str">
        <f>IF(ISNA(VLOOKUP($A154,Old_List_Price!$A$4:$BO$289,BU$2,FALSE)),"",VLOOKUP($A154,Old_List_Price!$A$4:$BO$289,BU$2,FALSE))</f>
        <v/>
      </c>
      <c r="BV154" s="282" t="str">
        <f>IF(ISNA(VLOOKUP($A154,Old_List_Price!$A$4:$BO$289,BV$2,FALSE)),"",VLOOKUP($A154,Old_List_Price!$A$4:$BO$289,BV$2,FALSE))</f>
        <v/>
      </c>
      <c r="BW154" s="283" t="str">
        <f t="shared" si="181"/>
        <v/>
      </c>
      <c r="BX154" s="283" t="str">
        <f t="shared" si="182"/>
        <v/>
      </c>
      <c r="BY154" s="285" t="str">
        <f>IF(ISNA(VLOOKUP($A154,Old_List_Price!$A$4:$BO$289,BY$2,FALSE)),"",VLOOKUP($A154,Old_List_Price!$A$4:$BO$289,BY$2,FALSE))</f>
        <v/>
      </c>
      <c r="BZ154" s="285" t="str">
        <f>IF(ISNA(VLOOKUP($A154,Old_List_Price!$A$4:$BO$289,BZ$2,FALSE)),"",VLOOKUP($A154,Old_List_Price!$A$4:$BO$289,BZ$2,FALSE))</f>
        <v/>
      </c>
      <c r="CA154" s="285" t="str">
        <f>IF(ISNA(VLOOKUP($A154,Old_List_Price!$A$4:$BO$289,CA$2,FALSE)),"",VLOOKUP($A154,Old_List_Price!$A$4:$BO$289,CA$2,FALSE))</f>
        <v/>
      </c>
      <c r="CB154" s="287" t="str">
        <f t="shared" si="160"/>
        <v/>
      </c>
      <c r="CC154" s="287" t="str">
        <f t="shared" si="161"/>
        <v/>
      </c>
      <c r="CD154" s="288" t="str">
        <f>IF(ISNA(VLOOKUP($A154,Old_List_Price!$A$4:$BO$289,CD$2,FALSE)),"",VLOOKUP($A154,Old_List_Price!$A$4:$BO$289,CD$2,FALSE))</f>
        <v/>
      </c>
      <c r="CE154" s="288" t="str">
        <f>IF(ISNA(VLOOKUP($A154,Old_List_Price!$A$4:$BO$289,CE$2,FALSE)),"",VLOOKUP($A154,Old_List_Price!$A$4:$BO$289,CE$2,FALSE))</f>
        <v/>
      </c>
      <c r="CF154" s="288" t="str">
        <f>IF(ISNA(VLOOKUP($A154,Old_List_Price!$A$4:$BO$289,CF$2,FALSE)),"",VLOOKUP($A154,Old_List_Price!$A$4:$BO$289,CF$2,FALSE))</f>
        <v/>
      </c>
      <c r="CG154" s="289" t="str">
        <f t="shared" si="150"/>
        <v/>
      </c>
      <c r="CH154" s="289" t="str">
        <f t="shared" si="151"/>
        <v/>
      </c>
      <c r="CI154" s="291" t="str">
        <f>IF(ISNA(VLOOKUP($A154,Old_List_Price!$A$4:$BO$289,CI$2,FALSE)),"",VLOOKUP($A154,Old_List_Price!$A$4:$BO$289,CI$2,FALSE))</f>
        <v/>
      </c>
      <c r="CJ154" s="291" t="str">
        <f>IF(ISNA(VLOOKUP($A154,Old_List_Price!$A$4:$BO$289,CJ$2,FALSE)),"",VLOOKUP($A154,Old_List_Price!$A$4:$BO$289,CJ$2,FALSE))</f>
        <v/>
      </c>
      <c r="CK154" s="291" t="str">
        <f>IF(ISNA(VLOOKUP($A154,Old_List_Price!$A$4:$BO$289,CK$2,FALSE)),"",VLOOKUP($A154,Old_List_Price!$A$4:$BO$289,CK$2,FALSE))</f>
        <v/>
      </c>
      <c r="CL154" s="292" t="str">
        <f t="shared" si="152"/>
        <v/>
      </c>
      <c r="CM154" s="292" t="str">
        <f t="shared" si="153"/>
        <v/>
      </c>
      <c r="CN154" s="294" t="str">
        <f>IF(ISNA(VLOOKUP($A154,Old_List_Price!$A$4:$BO$289,CN$2,FALSE)),"",VLOOKUP($A154,Old_List_Price!$A$4:$BO$289,CN$2,FALSE))</f>
        <v/>
      </c>
      <c r="CO154" s="294" t="str">
        <f>IF(ISNA(VLOOKUP($A154,Old_List_Price!$A$4:$BO$289,CO$2,FALSE)),"",VLOOKUP($A154,Old_List_Price!$A$4:$BO$289,CO$2,FALSE))</f>
        <v/>
      </c>
      <c r="CP154" s="294" t="str">
        <f>IF(ISNA(VLOOKUP($A154,Old_List_Price!$A$4:$BO$289,CP$2,FALSE)),"",VLOOKUP($A154,Old_List_Price!$A$4:$BO$289,CP$2,FALSE))</f>
        <v/>
      </c>
      <c r="CQ154" s="295" t="str">
        <f t="shared" si="154"/>
        <v/>
      </c>
      <c r="CR154" s="295" t="str">
        <f t="shared" si="155"/>
        <v/>
      </c>
      <c r="CS154" s="297" t="str">
        <f>IF(ISNA(VLOOKUP($A154,Old_List_Price!$A$4:$BO$289,CS$2,FALSE)),"",VLOOKUP($A154,Old_List_Price!$A$4:$BO$289,CS$2,FALSE))</f>
        <v/>
      </c>
      <c r="CT154" s="297" t="str">
        <f>IF(ISNA(VLOOKUP($A154,Old_List_Price!$A$4:$BO$289,CT$2,FALSE)),"",VLOOKUP($A154,Old_List_Price!$A$4:$BO$289,CT$2,FALSE))</f>
        <v/>
      </c>
      <c r="CU154" s="297" t="str">
        <f>IF(ISNA(VLOOKUP($A154,Old_List_Price!$A$4:$BO$289,CU$2,FALSE)),"",VLOOKUP($A154,Old_List_Price!$A$4:$BO$289,CU$2,FALSE))</f>
        <v/>
      </c>
      <c r="CV154" s="298" t="str">
        <f t="shared" si="156"/>
        <v/>
      </c>
      <c r="CW154" s="298" t="str">
        <f t="shared" si="157"/>
        <v/>
      </c>
      <c r="CX154" s="285" t="str">
        <f>IF(ISNA(VLOOKUP($A154,Old_List_Price!$A$4:$BO$289,CX$2,FALSE)),"",VLOOKUP($A154,Old_List_Price!$A$4:$BO$289,CX$2,FALSE))</f>
        <v/>
      </c>
      <c r="CY154" s="285" t="str">
        <f>IF(ISNA(VLOOKUP($A154,Old_List_Price!$A$4:$BO$289,CY$2,FALSE)),"",VLOOKUP($A154,Old_List_Price!$A$4:$BO$289,CY$2,FALSE))</f>
        <v/>
      </c>
      <c r="CZ154" s="285" t="str">
        <f>IF(ISNA(VLOOKUP($A154,Old_List_Price!$A$4:$BO$289,CZ$2,FALSE)),"",VLOOKUP($A154,Old_List_Price!$A$4:$BO$289,CZ$2,FALSE))</f>
        <v/>
      </c>
      <c r="DA154" s="287" t="str">
        <f t="shared" si="158"/>
        <v/>
      </c>
      <c r="DB154" s="333" t="str">
        <f t="shared" si="159"/>
        <v/>
      </c>
    </row>
    <row r="155" spans="1:106">
      <c r="A155" s="37" t="s">
        <v>473</v>
      </c>
      <c r="B155" s="37" t="s">
        <v>474</v>
      </c>
      <c r="C155" s="57">
        <f>VLOOKUP(LEFT(C$3,2)&amp;$A155,'CS8000-P14_Overview'!$B$56:$X$820,$C$2,FALSE)</f>
        <v>27.584299999999999</v>
      </c>
      <c r="D155" s="58">
        <f>E155*(1-'CS8000-P14_Overview'!$B$3)</f>
        <v>39.859313499999999</v>
      </c>
      <c r="E155" s="58">
        <f>VLOOKUP(LEFT($E$3,2)&amp;$A155,'CS8000-P14_Overview'!$B$56:$X$820,$C$2,FALSE)</f>
        <v>46.89331</v>
      </c>
      <c r="F155" s="59">
        <f>VLOOKUP(LEFT(F$3,2)&amp;$A155,'CS8000-P14_Overview'!$B$56:$X$820,$F$2,FALSE)</f>
        <v>27.584299999999999</v>
      </c>
      <c r="G155" s="59">
        <f>H155*(1-'CS8000-P14_Overview'!$B$3)</f>
        <v>39.859313499999999</v>
      </c>
      <c r="H155" s="59">
        <f>VLOOKUP(LEFT($H$3,2)&amp;$A155,'CS8000-P14_Overview'!$B$56:$X$820,$F$2,FALSE)</f>
        <v>46.89331</v>
      </c>
      <c r="I155" s="60">
        <f>VLOOKUP(LEFT(I$3,2)&amp;$A155,'CS8000-P14_Overview'!$B$56:$X$820,$I$2,FALSE)</f>
        <v>47.956400000000002</v>
      </c>
      <c r="J155" s="60">
        <f>K155*(1-'CS8000-P14_Overview'!$B$3)</f>
        <v>73.373292000000006</v>
      </c>
      <c r="K155" s="60">
        <f>VLOOKUP(LEFT($K$3,2)&amp;$A155,'CS8000-P14_Overview'!$B$56:$X$820,$I$2,FALSE)</f>
        <v>86.321520000000007</v>
      </c>
      <c r="L155" s="61">
        <f>VLOOKUP(LEFT(L$3,2)&amp;$A155,'CS8000-P14_Overview'!$B$56:$X$820,$L$2,FALSE)</f>
        <v>59.817099999999996</v>
      </c>
      <c r="M155" s="61">
        <f>N155*(1-'CS8000-P14_Overview'!$B$3)</f>
        <v>91.520162999999997</v>
      </c>
      <c r="N155" s="61">
        <f>VLOOKUP(LEFT($N$3,2)&amp;$A155,'CS8000-P14_Overview'!$B$56:$X$820,$L$2,FALSE)</f>
        <v>107.67077999999999</v>
      </c>
      <c r="O155" s="62">
        <f>VLOOKUP(LEFT(O$3,2)&amp;$A155,'CS8000-P14_Overview'!$B$56:$X$820,$O$2,FALSE)</f>
        <v>62.113900000000001</v>
      </c>
      <c r="P155" s="62">
        <f>Q155*(1-'CS8000-P14_Overview'!$B$3)</f>
        <v>100.31394850000001</v>
      </c>
      <c r="Q155" s="62">
        <f>VLOOKUP(LEFT($Q$3,2)&amp;$A155,'CS8000-P14_Overview'!$B$56:$X$820,$O$2,FALSE)</f>
        <v>118.01641000000001</v>
      </c>
      <c r="R155" s="63">
        <f>VLOOKUP(LEFT(R$3,2)&amp;$A155,'CS8000-P14_Overview'!$B$56:$X$820,$R$2,FALSE)</f>
        <v>62.113900000000001</v>
      </c>
      <c r="S155" s="63">
        <f>T155*(1-'CS8000-P14_Overview'!$B$3)</f>
        <v>100.31394850000001</v>
      </c>
      <c r="T155" s="63">
        <f>VLOOKUP(LEFT($T$3,2)&amp;$A155,'CS8000-P14_Overview'!$B$56:$X$820,$R$2,FALSE)</f>
        <v>118.01641000000001</v>
      </c>
      <c r="U155" s="59">
        <f>VLOOKUP(LEFT(U$3,2)&amp;$A155,'CS8000-P14_Overview'!$B$56:$X$820,$U$2,FALSE)</f>
        <v>72.44919999999999</v>
      </c>
      <c r="V155" s="59">
        <f>W155*(1-'CS8000-P14_Overview'!$B$3)</f>
        <v>123.16363999999999</v>
      </c>
      <c r="W155" s="44">
        <f>VLOOKUP(LEFT($W$3,2)&amp;$A155,'CS8000-P14_Overview'!$B$56:$X$820,$U$2,FALSE)</f>
        <v>144.89839999999998</v>
      </c>
      <c r="X155" s="33" t="s">
        <v>857</v>
      </c>
      <c r="Y155" s="57">
        <f>VLOOKUP(LEFT(Y$3,2)&amp;$A155,'CS8000-P14_Overview'!$B$56:$X$820,$Y$2,FALSE)</f>
        <v>59.4405</v>
      </c>
      <c r="Z155" s="58">
        <f>AA155*(1-'CS8000-P14_Overview'!$B$3)</f>
        <v>85.891522499999994</v>
      </c>
      <c r="AA155" s="58">
        <f>VLOOKUP(LEFT($AA$3,2)&amp;$A155,'CS8000-P14_Overview'!$B$56:$X$820,$Y$2,FALSE)</f>
        <v>101.04884999999999</v>
      </c>
      <c r="AB155" s="59">
        <f>VLOOKUP(LEFT(AB$3,2)&amp;$A155,'CS8000-P14_Overview'!$B$56:$X$820,$AB$2,FALSE)</f>
        <v>59.4405</v>
      </c>
      <c r="AC155" s="59">
        <f>AD155*(1-'CS8000-P14_Overview'!$B$3)</f>
        <v>85.891522499999994</v>
      </c>
      <c r="AD155" s="59">
        <f>VLOOKUP(LEFT($AD$3,2)&amp;$A155,'CS8000-P14_Overview'!$B$56:$X$820,$AB$2,FALSE)</f>
        <v>101.04884999999999</v>
      </c>
      <c r="AE155" s="60">
        <f>VLOOKUP(LEFT(AE$3,2)&amp;$A155,'CS8000-P14_Overview'!$B$56:$X$820,$AE$2,FALSE)</f>
        <v>79.8125</v>
      </c>
      <c r="AF155" s="60">
        <f>AG155*(1-'CS8000-P14_Overview'!$B$3)</f>
        <v>122.113125</v>
      </c>
      <c r="AG155" s="60">
        <f>VLOOKUP(LEFT($AG$3,2)&amp;$A155,'CS8000-P14_Overview'!$B$56:$X$820,$AE$2,FALSE)</f>
        <v>143.66249999999999</v>
      </c>
      <c r="AH155" s="61">
        <f>VLOOKUP(LEFT(AH$3,2)&amp;$A155,'CS8000-P14_Overview'!$B$56:$X$820,$AH$2,FALSE)</f>
        <v>91.673200000000008</v>
      </c>
      <c r="AI155" s="61">
        <f>AJ155*(1-'CS8000-P14_Overview'!$B$3)</f>
        <v>140.25999600000003</v>
      </c>
      <c r="AJ155" s="61">
        <f>VLOOKUP(LEFT($AJ$3,2)&amp;$A155,'CS8000-P14_Overview'!$B$56:$X$820,$AH$2,FALSE)</f>
        <v>165.01176000000004</v>
      </c>
      <c r="AK155" s="62">
        <f>VLOOKUP(LEFT(AK$3,2)&amp;$A155,'CS8000-P14_Overview'!$B$56:$X$820,$AK$2,FALSE)</f>
        <v>93.97</v>
      </c>
      <c r="AL155" s="62">
        <f>AM155*(1-'CS8000-P14_Overview'!$B$3)</f>
        <v>151.76155</v>
      </c>
      <c r="AM155" s="62">
        <f>VLOOKUP(LEFT($AM$3,2)&amp;$A155,'CS8000-P14_Overview'!$B$56:$X$820,$AK$2,FALSE)</f>
        <v>178.54300000000001</v>
      </c>
      <c r="AN155" s="63">
        <f>VLOOKUP(LEFT(AN$3,2)&amp;$A155,'CS8000-P14_Overview'!$B$56:$X$820,$AN$2,FALSE)</f>
        <v>93.97</v>
      </c>
      <c r="AO155" s="63">
        <f>AP155*(1-'CS8000-P14_Overview'!$B$3)</f>
        <v>151.76155</v>
      </c>
      <c r="AP155" s="63">
        <f>VLOOKUP(LEFT($AP$3,2)&amp;$A155,'CS8000-P14_Overview'!$B$56:$X$820,$AN$2,FALSE)</f>
        <v>178.54300000000001</v>
      </c>
      <c r="AQ155" s="59">
        <f>VLOOKUP(LEFT(AQ$3,2)&amp;$A155,'CS8000-P14_Overview'!$B$56:$X$820,$AQ$2,FALSE)</f>
        <v>104.30529999999999</v>
      </c>
      <c r="AR155" s="59">
        <f>AS155*(1-'CS8000-P14_Overview'!$B$3)</f>
        <v>177.31900999999996</v>
      </c>
      <c r="AS155" s="44">
        <f>VLOOKUP(LEFT($AS$3,2)&amp;$A155,'CS8000-P14_Overview'!$B$56:$X$820,$AQ$2,FALSE)</f>
        <v>208.61059999999998</v>
      </c>
      <c r="AU155" s="203">
        <f t="shared" si="163"/>
        <v>1375.3092000000001</v>
      </c>
      <c r="AV155" s="211">
        <f t="shared" si="164"/>
        <v>1987.321794</v>
      </c>
      <c r="AW155" s="211">
        <f t="shared" si="165"/>
        <v>2338.0256399999998</v>
      </c>
      <c r="AX155" s="212">
        <f t="shared" si="165"/>
        <v>1375.3092000000001</v>
      </c>
      <c r="AY155" s="212">
        <f t="shared" si="165"/>
        <v>1987.321794</v>
      </c>
      <c r="AZ155" s="212">
        <f t="shared" si="162"/>
        <v>2338.0256399999998</v>
      </c>
      <c r="BA155" s="213">
        <f t="shared" si="166"/>
        <v>2108.7035999999998</v>
      </c>
      <c r="BB155" s="213">
        <f t="shared" si="167"/>
        <v>3226.3165080000003</v>
      </c>
      <c r="BC155" s="213">
        <f t="shared" si="168"/>
        <v>3795.6664799999999</v>
      </c>
      <c r="BD155" s="214">
        <f t="shared" si="169"/>
        <v>2535.6887999999999</v>
      </c>
      <c r="BE155" s="214">
        <f t="shared" si="170"/>
        <v>3879.6038640000002</v>
      </c>
      <c r="BF155" s="214">
        <f t="shared" si="171"/>
        <v>4564.2398400000002</v>
      </c>
      <c r="BG155" s="215">
        <f t="shared" si="172"/>
        <v>2618.3735999999999</v>
      </c>
      <c r="BH155" s="215">
        <f t="shared" si="173"/>
        <v>4228.6733640000002</v>
      </c>
      <c r="BI155" s="215">
        <f t="shared" si="174"/>
        <v>4974.9098400000003</v>
      </c>
      <c r="BJ155" s="216">
        <f t="shared" si="175"/>
        <v>2618.3735999999999</v>
      </c>
      <c r="BK155" s="216">
        <f t="shared" si="176"/>
        <v>4228.6733640000002</v>
      </c>
      <c r="BL155" s="216">
        <f t="shared" si="177"/>
        <v>4974.9098400000003</v>
      </c>
      <c r="BM155" s="212">
        <f t="shared" si="178"/>
        <v>2990.4443999999994</v>
      </c>
      <c r="BN155" s="212">
        <f t="shared" si="179"/>
        <v>5083.7554799999998</v>
      </c>
      <c r="BO155" s="202">
        <f t="shared" si="180"/>
        <v>5980.8887999999988</v>
      </c>
      <c r="BQ155" s="274">
        <f>VLOOKUP("HDD"&amp;$A155,'CS8000-P14_Overview'!$B:$X,3,FALSE)</f>
        <v>370.08</v>
      </c>
      <c r="BR155" s="275">
        <f>VLOOKUP("HDD"&amp;$A155,'CS8000-P14_Overview'!$B:$X,4,FALSE)</f>
        <v>444.096</v>
      </c>
      <c r="BS155" s="276">
        <f>VLOOKUP("HDD"&amp;$A155,'CS8000-P14_Overview'!$B:$X,6,FALSE)</f>
        <v>518.11199999999997</v>
      </c>
      <c r="BT155" s="282" t="str">
        <f>IF(ISNA(VLOOKUP($A155,Old_List_Price!$A$4:$BO$289,BT$2,FALSE)),"",VLOOKUP($A155,Old_List_Price!$A$4:$BO$289,BT$2,FALSE))</f>
        <v/>
      </c>
      <c r="BU155" s="282" t="str">
        <f>IF(ISNA(VLOOKUP($A155,Old_List_Price!$A$4:$BO$289,BU$2,FALSE)),"",VLOOKUP($A155,Old_List_Price!$A$4:$BO$289,BU$2,FALSE))</f>
        <v/>
      </c>
      <c r="BV155" s="282" t="str">
        <f>IF(ISNA(VLOOKUP($A155,Old_List_Price!$A$4:$BO$289,BV$2,FALSE)),"",VLOOKUP($A155,Old_List_Price!$A$4:$BO$289,BV$2,FALSE))</f>
        <v/>
      </c>
      <c r="BW155" s="283" t="str">
        <f t="shared" si="181"/>
        <v/>
      </c>
      <c r="BX155" s="283" t="str">
        <f t="shared" si="182"/>
        <v/>
      </c>
      <c r="BY155" s="285" t="str">
        <f>IF(ISNA(VLOOKUP($A155,Old_List_Price!$A$4:$BO$289,BY$2,FALSE)),"",VLOOKUP($A155,Old_List_Price!$A$4:$BO$289,BY$2,FALSE))</f>
        <v/>
      </c>
      <c r="BZ155" s="285" t="str">
        <f>IF(ISNA(VLOOKUP($A155,Old_List_Price!$A$4:$BO$289,BZ$2,FALSE)),"",VLOOKUP($A155,Old_List_Price!$A$4:$BO$289,BZ$2,FALSE))</f>
        <v/>
      </c>
      <c r="CA155" s="285" t="str">
        <f>IF(ISNA(VLOOKUP($A155,Old_List_Price!$A$4:$BO$289,CA$2,FALSE)),"",VLOOKUP($A155,Old_List_Price!$A$4:$BO$289,CA$2,FALSE))</f>
        <v/>
      </c>
      <c r="CB155" s="287" t="str">
        <f t="shared" si="160"/>
        <v/>
      </c>
      <c r="CC155" s="287" t="str">
        <f t="shared" si="161"/>
        <v/>
      </c>
      <c r="CD155" s="288" t="str">
        <f>IF(ISNA(VLOOKUP($A155,Old_List_Price!$A$4:$BO$289,CD$2,FALSE)),"",VLOOKUP($A155,Old_List_Price!$A$4:$BO$289,CD$2,FALSE))</f>
        <v/>
      </c>
      <c r="CE155" s="288" t="str">
        <f>IF(ISNA(VLOOKUP($A155,Old_List_Price!$A$4:$BO$289,CE$2,FALSE)),"",VLOOKUP($A155,Old_List_Price!$A$4:$BO$289,CE$2,FALSE))</f>
        <v/>
      </c>
      <c r="CF155" s="288" t="str">
        <f>IF(ISNA(VLOOKUP($A155,Old_List_Price!$A$4:$BO$289,CF$2,FALSE)),"",VLOOKUP($A155,Old_List_Price!$A$4:$BO$289,CF$2,FALSE))</f>
        <v/>
      </c>
      <c r="CG155" s="289" t="str">
        <f t="shared" si="150"/>
        <v/>
      </c>
      <c r="CH155" s="289" t="str">
        <f t="shared" si="151"/>
        <v/>
      </c>
      <c r="CI155" s="291" t="str">
        <f>IF(ISNA(VLOOKUP($A155,Old_List_Price!$A$4:$BO$289,CI$2,FALSE)),"",VLOOKUP($A155,Old_List_Price!$A$4:$BO$289,CI$2,FALSE))</f>
        <v/>
      </c>
      <c r="CJ155" s="291" t="str">
        <f>IF(ISNA(VLOOKUP($A155,Old_List_Price!$A$4:$BO$289,CJ$2,FALSE)),"",VLOOKUP($A155,Old_List_Price!$A$4:$BO$289,CJ$2,FALSE))</f>
        <v/>
      </c>
      <c r="CK155" s="291" t="str">
        <f>IF(ISNA(VLOOKUP($A155,Old_List_Price!$A$4:$BO$289,CK$2,FALSE)),"",VLOOKUP($A155,Old_List_Price!$A$4:$BO$289,CK$2,FALSE))</f>
        <v/>
      </c>
      <c r="CL155" s="292" t="str">
        <f t="shared" si="152"/>
        <v/>
      </c>
      <c r="CM155" s="292" t="str">
        <f t="shared" si="153"/>
        <v/>
      </c>
      <c r="CN155" s="294" t="str">
        <f>IF(ISNA(VLOOKUP($A155,Old_List_Price!$A$4:$BO$289,CN$2,FALSE)),"",VLOOKUP($A155,Old_List_Price!$A$4:$BO$289,CN$2,FALSE))</f>
        <v/>
      </c>
      <c r="CO155" s="294" t="str">
        <f>IF(ISNA(VLOOKUP($A155,Old_List_Price!$A$4:$BO$289,CO$2,FALSE)),"",VLOOKUP($A155,Old_List_Price!$A$4:$BO$289,CO$2,FALSE))</f>
        <v/>
      </c>
      <c r="CP155" s="294" t="str">
        <f>IF(ISNA(VLOOKUP($A155,Old_List_Price!$A$4:$BO$289,CP$2,FALSE)),"",VLOOKUP($A155,Old_List_Price!$A$4:$BO$289,CP$2,FALSE))</f>
        <v/>
      </c>
      <c r="CQ155" s="295" t="str">
        <f t="shared" si="154"/>
        <v/>
      </c>
      <c r="CR155" s="295" t="str">
        <f t="shared" si="155"/>
        <v/>
      </c>
      <c r="CS155" s="297" t="str">
        <f>IF(ISNA(VLOOKUP($A155,Old_List_Price!$A$4:$BO$289,CS$2,FALSE)),"",VLOOKUP($A155,Old_List_Price!$A$4:$BO$289,CS$2,FALSE))</f>
        <v/>
      </c>
      <c r="CT155" s="297" t="str">
        <f>IF(ISNA(VLOOKUP($A155,Old_List_Price!$A$4:$BO$289,CT$2,FALSE)),"",VLOOKUP($A155,Old_List_Price!$A$4:$BO$289,CT$2,FALSE))</f>
        <v/>
      </c>
      <c r="CU155" s="297" t="str">
        <f>IF(ISNA(VLOOKUP($A155,Old_List_Price!$A$4:$BO$289,CU$2,FALSE)),"",VLOOKUP($A155,Old_List_Price!$A$4:$BO$289,CU$2,FALSE))</f>
        <v/>
      </c>
      <c r="CV155" s="298" t="str">
        <f t="shared" si="156"/>
        <v/>
      </c>
      <c r="CW155" s="298" t="str">
        <f t="shared" si="157"/>
        <v/>
      </c>
      <c r="CX155" s="285" t="str">
        <f>IF(ISNA(VLOOKUP($A155,Old_List_Price!$A$4:$BO$289,CX$2,FALSE)),"",VLOOKUP($A155,Old_List_Price!$A$4:$BO$289,CX$2,FALSE))</f>
        <v/>
      </c>
      <c r="CY155" s="285" t="str">
        <f>IF(ISNA(VLOOKUP($A155,Old_List_Price!$A$4:$BO$289,CY$2,FALSE)),"",VLOOKUP($A155,Old_List_Price!$A$4:$BO$289,CY$2,FALSE))</f>
        <v/>
      </c>
      <c r="CZ155" s="285" t="str">
        <f>IF(ISNA(VLOOKUP($A155,Old_List_Price!$A$4:$BO$289,CZ$2,FALSE)),"",VLOOKUP($A155,Old_List_Price!$A$4:$BO$289,CZ$2,FALSE))</f>
        <v/>
      </c>
      <c r="DA155" s="287" t="str">
        <f t="shared" si="158"/>
        <v/>
      </c>
      <c r="DB155" s="333" t="str">
        <f t="shared" si="159"/>
        <v/>
      </c>
    </row>
    <row r="156" spans="1:106">
      <c r="A156" s="37" t="s">
        <v>475</v>
      </c>
      <c r="B156" s="37" t="s">
        <v>476</v>
      </c>
      <c r="C156" s="57">
        <f>VLOOKUP(LEFT(C$3,2)&amp;$A156,'CS8000-P14_Overview'!$B$56:$X$820,$C$2,FALSE)</f>
        <v>27.584299999999999</v>
      </c>
      <c r="D156" s="58">
        <f>E156*(1-'CS8000-P14_Overview'!$B$3)</f>
        <v>39.859313499999999</v>
      </c>
      <c r="E156" s="58">
        <f>VLOOKUP(LEFT($E$3,2)&amp;$A156,'CS8000-P14_Overview'!$B$56:$X$820,$C$2,FALSE)</f>
        <v>46.89331</v>
      </c>
      <c r="F156" s="59">
        <f>VLOOKUP(LEFT(F$3,2)&amp;$A156,'CS8000-P14_Overview'!$B$56:$X$820,$F$2,FALSE)</f>
        <v>27.584299999999999</v>
      </c>
      <c r="G156" s="59">
        <f>H156*(1-'CS8000-P14_Overview'!$B$3)</f>
        <v>39.859313499999999</v>
      </c>
      <c r="H156" s="59">
        <f>VLOOKUP(LEFT($H$3,2)&amp;$A156,'CS8000-P14_Overview'!$B$56:$X$820,$F$2,FALSE)</f>
        <v>46.89331</v>
      </c>
      <c r="I156" s="60">
        <f>VLOOKUP(LEFT(I$3,2)&amp;$A156,'CS8000-P14_Overview'!$B$56:$X$820,$I$2,FALSE)</f>
        <v>47.956400000000002</v>
      </c>
      <c r="J156" s="60">
        <f>K156*(1-'CS8000-P14_Overview'!$B$3)</f>
        <v>73.373292000000006</v>
      </c>
      <c r="K156" s="60">
        <f>VLOOKUP(LEFT($K$3,2)&amp;$A156,'CS8000-P14_Overview'!$B$56:$X$820,$I$2,FALSE)</f>
        <v>86.321520000000007</v>
      </c>
      <c r="L156" s="61">
        <f>VLOOKUP(LEFT(L$3,2)&amp;$A156,'CS8000-P14_Overview'!$B$56:$X$820,$L$2,FALSE)</f>
        <v>59.817099999999996</v>
      </c>
      <c r="M156" s="61">
        <f>N156*(1-'CS8000-P14_Overview'!$B$3)</f>
        <v>91.520162999999997</v>
      </c>
      <c r="N156" s="61">
        <f>VLOOKUP(LEFT($N$3,2)&amp;$A156,'CS8000-P14_Overview'!$B$56:$X$820,$L$2,FALSE)</f>
        <v>107.67077999999999</v>
      </c>
      <c r="O156" s="62">
        <f>VLOOKUP(LEFT(O$3,2)&amp;$A156,'CS8000-P14_Overview'!$B$56:$X$820,$O$2,FALSE)</f>
        <v>62.113900000000001</v>
      </c>
      <c r="P156" s="62">
        <f>Q156*(1-'CS8000-P14_Overview'!$B$3)</f>
        <v>100.31394850000001</v>
      </c>
      <c r="Q156" s="62">
        <f>VLOOKUP(LEFT($Q$3,2)&amp;$A156,'CS8000-P14_Overview'!$B$56:$X$820,$O$2,FALSE)</f>
        <v>118.01641000000001</v>
      </c>
      <c r="R156" s="63">
        <f>VLOOKUP(LEFT(R$3,2)&amp;$A156,'CS8000-P14_Overview'!$B$56:$X$820,$R$2,FALSE)</f>
        <v>62.113900000000001</v>
      </c>
      <c r="S156" s="63">
        <f>T156*(1-'CS8000-P14_Overview'!$B$3)</f>
        <v>100.31394850000001</v>
      </c>
      <c r="T156" s="63">
        <f>VLOOKUP(LEFT($T$3,2)&amp;$A156,'CS8000-P14_Overview'!$B$56:$X$820,$R$2,FALSE)</f>
        <v>118.01641000000001</v>
      </c>
      <c r="U156" s="59">
        <f>VLOOKUP(LEFT(U$3,2)&amp;$A156,'CS8000-P14_Overview'!$B$56:$X$820,$U$2,FALSE)</f>
        <v>72.44919999999999</v>
      </c>
      <c r="V156" s="59">
        <f>W156*(1-'CS8000-P14_Overview'!$B$3)</f>
        <v>123.16363999999999</v>
      </c>
      <c r="W156" s="44">
        <f>VLOOKUP(LEFT($W$3,2)&amp;$A156,'CS8000-P14_Overview'!$B$56:$X$820,$U$2,FALSE)</f>
        <v>144.89839999999998</v>
      </c>
      <c r="X156" s="33" t="s">
        <v>857</v>
      </c>
      <c r="Y156" s="57">
        <f>VLOOKUP(LEFT(Y$3,2)&amp;$A156,'CS8000-P14_Overview'!$B$56:$X$820,$Y$2,FALSE)</f>
        <v>59.4405</v>
      </c>
      <c r="Z156" s="58">
        <f>AA156*(1-'CS8000-P14_Overview'!$B$3)</f>
        <v>85.891522499999994</v>
      </c>
      <c r="AA156" s="58">
        <f>VLOOKUP(LEFT($AA$3,2)&amp;$A156,'CS8000-P14_Overview'!$B$56:$X$820,$Y$2,FALSE)</f>
        <v>101.04884999999999</v>
      </c>
      <c r="AB156" s="59">
        <f>VLOOKUP(LEFT(AB$3,2)&amp;$A156,'CS8000-P14_Overview'!$B$56:$X$820,$AB$2,FALSE)</f>
        <v>59.4405</v>
      </c>
      <c r="AC156" s="59">
        <f>AD156*(1-'CS8000-P14_Overview'!$B$3)</f>
        <v>85.891522499999994</v>
      </c>
      <c r="AD156" s="59">
        <f>VLOOKUP(LEFT($AD$3,2)&amp;$A156,'CS8000-P14_Overview'!$B$56:$X$820,$AB$2,FALSE)</f>
        <v>101.04884999999999</v>
      </c>
      <c r="AE156" s="60">
        <f>VLOOKUP(LEFT(AE$3,2)&amp;$A156,'CS8000-P14_Overview'!$B$56:$X$820,$AE$2,FALSE)</f>
        <v>79.8125</v>
      </c>
      <c r="AF156" s="60">
        <f>AG156*(1-'CS8000-P14_Overview'!$B$3)</f>
        <v>122.113125</v>
      </c>
      <c r="AG156" s="60">
        <f>VLOOKUP(LEFT($AG$3,2)&amp;$A156,'CS8000-P14_Overview'!$B$56:$X$820,$AE$2,FALSE)</f>
        <v>143.66249999999999</v>
      </c>
      <c r="AH156" s="61">
        <f>VLOOKUP(LEFT(AH$3,2)&amp;$A156,'CS8000-P14_Overview'!$B$56:$X$820,$AH$2,FALSE)</f>
        <v>91.673200000000008</v>
      </c>
      <c r="AI156" s="61">
        <f>AJ156*(1-'CS8000-P14_Overview'!$B$3)</f>
        <v>140.25999600000003</v>
      </c>
      <c r="AJ156" s="61">
        <f>VLOOKUP(LEFT($AJ$3,2)&amp;$A156,'CS8000-P14_Overview'!$B$56:$X$820,$AH$2,FALSE)</f>
        <v>165.01176000000004</v>
      </c>
      <c r="AK156" s="62">
        <f>VLOOKUP(LEFT(AK$3,2)&amp;$A156,'CS8000-P14_Overview'!$B$56:$X$820,$AK$2,FALSE)</f>
        <v>93.97</v>
      </c>
      <c r="AL156" s="62">
        <f>AM156*(1-'CS8000-P14_Overview'!$B$3)</f>
        <v>151.76155</v>
      </c>
      <c r="AM156" s="62">
        <f>VLOOKUP(LEFT($AM$3,2)&amp;$A156,'CS8000-P14_Overview'!$B$56:$X$820,$AK$2,FALSE)</f>
        <v>178.54300000000001</v>
      </c>
      <c r="AN156" s="63">
        <f>VLOOKUP(LEFT(AN$3,2)&amp;$A156,'CS8000-P14_Overview'!$B$56:$X$820,$AN$2,FALSE)</f>
        <v>93.97</v>
      </c>
      <c r="AO156" s="63">
        <f>AP156*(1-'CS8000-P14_Overview'!$B$3)</f>
        <v>151.76155</v>
      </c>
      <c r="AP156" s="63">
        <f>VLOOKUP(LEFT($AP$3,2)&amp;$A156,'CS8000-P14_Overview'!$B$56:$X$820,$AN$2,FALSE)</f>
        <v>178.54300000000001</v>
      </c>
      <c r="AQ156" s="59">
        <f>VLOOKUP(LEFT(AQ$3,2)&amp;$A156,'CS8000-P14_Overview'!$B$56:$X$820,$AQ$2,FALSE)</f>
        <v>104.30529999999999</v>
      </c>
      <c r="AR156" s="59">
        <f>AS156*(1-'CS8000-P14_Overview'!$B$3)</f>
        <v>177.31900999999996</v>
      </c>
      <c r="AS156" s="44">
        <f>VLOOKUP(LEFT($AS$3,2)&amp;$A156,'CS8000-P14_Overview'!$B$56:$X$820,$AQ$2,FALSE)</f>
        <v>208.61059999999998</v>
      </c>
      <c r="AU156" s="203">
        <f t="shared" si="163"/>
        <v>1375.3092000000001</v>
      </c>
      <c r="AV156" s="211">
        <f t="shared" si="164"/>
        <v>1987.321794</v>
      </c>
      <c r="AW156" s="211">
        <f t="shared" si="165"/>
        <v>2338.0256399999998</v>
      </c>
      <c r="AX156" s="212">
        <f t="shared" si="165"/>
        <v>1375.3092000000001</v>
      </c>
      <c r="AY156" s="212">
        <f t="shared" si="165"/>
        <v>1987.321794</v>
      </c>
      <c r="AZ156" s="212">
        <f t="shared" si="162"/>
        <v>2338.0256399999998</v>
      </c>
      <c r="BA156" s="213">
        <f t="shared" si="166"/>
        <v>2108.7035999999998</v>
      </c>
      <c r="BB156" s="213">
        <f t="shared" si="167"/>
        <v>3226.3165080000003</v>
      </c>
      <c r="BC156" s="213">
        <f t="shared" si="168"/>
        <v>3795.6664799999999</v>
      </c>
      <c r="BD156" s="214">
        <f t="shared" si="169"/>
        <v>2535.6887999999999</v>
      </c>
      <c r="BE156" s="214">
        <f t="shared" si="170"/>
        <v>3879.6038640000002</v>
      </c>
      <c r="BF156" s="214">
        <f t="shared" si="171"/>
        <v>4564.2398400000002</v>
      </c>
      <c r="BG156" s="215">
        <f t="shared" si="172"/>
        <v>2618.3735999999999</v>
      </c>
      <c r="BH156" s="215">
        <f t="shared" si="173"/>
        <v>4228.6733640000002</v>
      </c>
      <c r="BI156" s="215">
        <f t="shared" si="174"/>
        <v>4974.9098400000003</v>
      </c>
      <c r="BJ156" s="216">
        <f t="shared" si="175"/>
        <v>2618.3735999999999</v>
      </c>
      <c r="BK156" s="216">
        <f t="shared" si="176"/>
        <v>4228.6733640000002</v>
      </c>
      <c r="BL156" s="216">
        <f t="shared" si="177"/>
        <v>4974.9098400000003</v>
      </c>
      <c r="BM156" s="212">
        <f t="shared" si="178"/>
        <v>2990.4443999999994</v>
      </c>
      <c r="BN156" s="212">
        <f t="shared" si="179"/>
        <v>5083.7554799999998</v>
      </c>
      <c r="BO156" s="202">
        <f t="shared" si="180"/>
        <v>5980.8887999999988</v>
      </c>
      <c r="BQ156" s="274">
        <f>VLOOKUP("HDD"&amp;$A156,'CS8000-P14_Overview'!$B:$X,3,FALSE)</f>
        <v>370.08</v>
      </c>
      <c r="BR156" s="275">
        <f>VLOOKUP("HDD"&amp;$A156,'CS8000-P14_Overview'!$B:$X,4,FALSE)</f>
        <v>444.096</v>
      </c>
      <c r="BS156" s="276">
        <f>VLOOKUP("HDD"&amp;$A156,'CS8000-P14_Overview'!$B:$X,6,FALSE)</f>
        <v>518.11199999999997</v>
      </c>
      <c r="BT156" s="282" t="str">
        <f>IF(ISNA(VLOOKUP($A156,Old_List_Price!$A$4:$BO$289,BT$2,FALSE)),"",VLOOKUP($A156,Old_List_Price!$A$4:$BO$289,BT$2,FALSE))</f>
        <v/>
      </c>
      <c r="BU156" s="282" t="str">
        <f>IF(ISNA(VLOOKUP($A156,Old_List_Price!$A$4:$BO$289,BU$2,FALSE)),"",VLOOKUP($A156,Old_List_Price!$A$4:$BO$289,BU$2,FALSE))</f>
        <v/>
      </c>
      <c r="BV156" s="282" t="str">
        <f>IF(ISNA(VLOOKUP($A156,Old_List_Price!$A$4:$BO$289,BV$2,FALSE)),"",VLOOKUP($A156,Old_List_Price!$A$4:$BO$289,BV$2,FALSE))</f>
        <v/>
      </c>
      <c r="BW156" s="283" t="str">
        <f t="shared" si="181"/>
        <v/>
      </c>
      <c r="BX156" s="283" t="str">
        <f t="shared" si="182"/>
        <v/>
      </c>
      <c r="BY156" s="285" t="str">
        <f>IF(ISNA(VLOOKUP($A156,Old_List_Price!$A$4:$BO$289,BY$2,FALSE)),"",VLOOKUP($A156,Old_List_Price!$A$4:$BO$289,BY$2,FALSE))</f>
        <v/>
      </c>
      <c r="BZ156" s="285" t="str">
        <f>IF(ISNA(VLOOKUP($A156,Old_List_Price!$A$4:$BO$289,BZ$2,FALSE)),"",VLOOKUP($A156,Old_List_Price!$A$4:$BO$289,BZ$2,FALSE))</f>
        <v/>
      </c>
      <c r="CA156" s="285" t="str">
        <f>IF(ISNA(VLOOKUP($A156,Old_List_Price!$A$4:$BO$289,CA$2,FALSE)),"",VLOOKUP($A156,Old_List_Price!$A$4:$BO$289,CA$2,FALSE))</f>
        <v/>
      </c>
      <c r="CB156" s="287" t="str">
        <f t="shared" si="160"/>
        <v/>
      </c>
      <c r="CC156" s="287" t="str">
        <f t="shared" si="161"/>
        <v/>
      </c>
      <c r="CD156" s="288" t="str">
        <f>IF(ISNA(VLOOKUP($A156,Old_List_Price!$A$4:$BO$289,CD$2,FALSE)),"",VLOOKUP($A156,Old_List_Price!$A$4:$BO$289,CD$2,FALSE))</f>
        <v/>
      </c>
      <c r="CE156" s="288" t="str">
        <f>IF(ISNA(VLOOKUP($A156,Old_List_Price!$A$4:$BO$289,CE$2,FALSE)),"",VLOOKUP($A156,Old_List_Price!$A$4:$BO$289,CE$2,FALSE))</f>
        <v/>
      </c>
      <c r="CF156" s="288" t="str">
        <f>IF(ISNA(VLOOKUP($A156,Old_List_Price!$A$4:$BO$289,CF$2,FALSE)),"",VLOOKUP($A156,Old_List_Price!$A$4:$BO$289,CF$2,FALSE))</f>
        <v/>
      </c>
      <c r="CG156" s="289" t="str">
        <f t="shared" si="150"/>
        <v/>
      </c>
      <c r="CH156" s="289" t="str">
        <f t="shared" si="151"/>
        <v/>
      </c>
      <c r="CI156" s="291" t="str">
        <f>IF(ISNA(VLOOKUP($A156,Old_List_Price!$A$4:$BO$289,CI$2,FALSE)),"",VLOOKUP($A156,Old_List_Price!$A$4:$BO$289,CI$2,FALSE))</f>
        <v/>
      </c>
      <c r="CJ156" s="291" t="str">
        <f>IF(ISNA(VLOOKUP($A156,Old_List_Price!$A$4:$BO$289,CJ$2,FALSE)),"",VLOOKUP($A156,Old_List_Price!$A$4:$BO$289,CJ$2,FALSE))</f>
        <v/>
      </c>
      <c r="CK156" s="291" t="str">
        <f>IF(ISNA(VLOOKUP($A156,Old_List_Price!$A$4:$BO$289,CK$2,FALSE)),"",VLOOKUP($A156,Old_List_Price!$A$4:$BO$289,CK$2,FALSE))</f>
        <v/>
      </c>
      <c r="CL156" s="292" t="str">
        <f t="shared" si="152"/>
        <v/>
      </c>
      <c r="CM156" s="292" t="str">
        <f t="shared" si="153"/>
        <v/>
      </c>
      <c r="CN156" s="294" t="str">
        <f>IF(ISNA(VLOOKUP($A156,Old_List_Price!$A$4:$BO$289,CN$2,FALSE)),"",VLOOKUP($A156,Old_List_Price!$A$4:$BO$289,CN$2,FALSE))</f>
        <v/>
      </c>
      <c r="CO156" s="294" t="str">
        <f>IF(ISNA(VLOOKUP($A156,Old_List_Price!$A$4:$BO$289,CO$2,FALSE)),"",VLOOKUP($A156,Old_List_Price!$A$4:$BO$289,CO$2,FALSE))</f>
        <v/>
      </c>
      <c r="CP156" s="294" t="str">
        <f>IF(ISNA(VLOOKUP($A156,Old_List_Price!$A$4:$BO$289,CP$2,FALSE)),"",VLOOKUP($A156,Old_List_Price!$A$4:$BO$289,CP$2,FALSE))</f>
        <v/>
      </c>
      <c r="CQ156" s="295" t="str">
        <f t="shared" si="154"/>
        <v/>
      </c>
      <c r="CR156" s="295" t="str">
        <f t="shared" si="155"/>
        <v/>
      </c>
      <c r="CS156" s="297" t="str">
        <f>IF(ISNA(VLOOKUP($A156,Old_List_Price!$A$4:$BO$289,CS$2,FALSE)),"",VLOOKUP($A156,Old_List_Price!$A$4:$BO$289,CS$2,FALSE))</f>
        <v/>
      </c>
      <c r="CT156" s="297" t="str">
        <f>IF(ISNA(VLOOKUP($A156,Old_List_Price!$A$4:$BO$289,CT$2,FALSE)),"",VLOOKUP($A156,Old_List_Price!$A$4:$BO$289,CT$2,FALSE))</f>
        <v/>
      </c>
      <c r="CU156" s="297" t="str">
        <f>IF(ISNA(VLOOKUP($A156,Old_List_Price!$A$4:$BO$289,CU$2,FALSE)),"",VLOOKUP($A156,Old_List_Price!$A$4:$BO$289,CU$2,FALSE))</f>
        <v/>
      </c>
      <c r="CV156" s="298" t="str">
        <f t="shared" si="156"/>
        <v/>
      </c>
      <c r="CW156" s="298" t="str">
        <f t="shared" si="157"/>
        <v/>
      </c>
      <c r="CX156" s="285" t="str">
        <f>IF(ISNA(VLOOKUP($A156,Old_List_Price!$A$4:$BO$289,CX$2,FALSE)),"",VLOOKUP($A156,Old_List_Price!$A$4:$BO$289,CX$2,FALSE))</f>
        <v/>
      </c>
      <c r="CY156" s="285" t="str">
        <f>IF(ISNA(VLOOKUP($A156,Old_List_Price!$A$4:$BO$289,CY$2,FALSE)),"",VLOOKUP($A156,Old_List_Price!$A$4:$BO$289,CY$2,FALSE))</f>
        <v/>
      </c>
      <c r="CZ156" s="285" t="str">
        <f>IF(ISNA(VLOOKUP($A156,Old_List_Price!$A$4:$BO$289,CZ$2,FALSE)),"",VLOOKUP($A156,Old_List_Price!$A$4:$BO$289,CZ$2,FALSE))</f>
        <v/>
      </c>
      <c r="DA156" s="287" t="str">
        <f t="shared" si="158"/>
        <v/>
      </c>
      <c r="DB156" s="333" t="str">
        <f t="shared" si="159"/>
        <v/>
      </c>
    </row>
    <row r="157" spans="1:106">
      <c r="A157" s="37" t="s">
        <v>477</v>
      </c>
      <c r="B157" s="37" t="s">
        <v>478</v>
      </c>
      <c r="C157" s="57">
        <f>VLOOKUP(LEFT(C$3,2)&amp;$A157,'CS8000-P14_Overview'!$B$56:$X$820,$C$2,FALSE)</f>
        <v>27.584299999999999</v>
      </c>
      <c r="D157" s="58">
        <f>E157*(1-'CS8000-P14_Overview'!$B$3)</f>
        <v>39.859313499999999</v>
      </c>
      <c r="E157" s="58">
        <f>VLOOKUP(LEFT($E$3,2)&amp;$A157,'CS8000-P14_Overview'!$B$56:$X$820,$C$2,FALSE)</f>
        <v>46.89331</v>
      </c>
      <c r="F157" s="59">
        <f>VLOOKUP(LEFT(F$3,2)&amp;$A157,'CS8000-P14_Overview'!$B$56:$X$820,$F$2,FALSE)</f>
        <v>27.584299999999999</v>
      </c>
      <c r="G157" s="59">
        <f>H157*(1-'CS8000-P14_Overview'!$B$3)</f>
        <v>39.859313499999999</v>
      </c>
      <c r="H157" s="59">
        <f>VLOOKUP(LEFT($H$3,2)&amp;$A157,'CS8000-P14_Overview'!$B$56:$X$820,$F$2,FALSE)</f>
        <v>46.89331</v>
      </c>
      <c r="I157" s="60">
        <f>VLOOKUP(LEFT(I$3,2)&amp;$A157,'CS8000-P14_Overview'!$B$56:$X$820,$I$2,FALSE)</f>
        <v>47.956400000000002</v>
      </c>
      <c r="J157" s="60">
        <f>K157*(1-'CS8000-P14_Overview'!$B$3)</f>
        <v>73.373292000000006</v>
      </c>
      <c r="K157" s="60">
        <f>VLOOKUP(LEFT($K$3,2)&amp;$A157,'CS8000-P14_Overview'!$B$56:$X$820,$I$2,FALSE)</f>
        <v>86.321520000000007</v>
      </c>
      <c r="L157" s="61">
        <f>VLOOKUP(LEFT(L$3,2)&amp;$A157,'CS8000-P14_Overview'!$B$56:$X$820,$L$2,FALSE)</f>
        <v>59.817099999999996</v>
      </c>
      <c r="M157" s="61">
        <f>N157*(1-'CS8000-P14_Overview'!$B$3)</f>
        <v>91.520162999999997</v>
      </c>
      <c r="N157" s="61">
        <f>VLOOKUP(LEFT($N$3,2)&amp;$A157,'CS8000-P14_Overview'!$B$56:$X$820,$L$2,FALSE)</f>
        <v>107.67077999999999</v>
      </c>
      <c r="O157" s="62">
        <f>VLOOKUP(LEFT(O$3,2)&amp;$A157,'CS8000-P14_Overview'!$B$56:$X$820,$O$2,FALSE)</f>
        <v>62.113900000000001</v>
      </c>
      <c r="P157" s="62">
        <f>Q157*(1-'CS8000-P14_Overview'!$B$3)</f>
        <v>100.31394850000001</v>
      </c>
      <c r="Q157" s="62">
        <f>VLOOKUP(LEFT($Q$3,2)&amp;$A157,'CS8000-P14_Overview'!$B$56:$X$820,$O$2,FALSE)</f>
        <v>118.01641000000001</v>
      </c>
      <c r="R157" s="63">
        <f>VLOOKUP(LEFT(R$3,2)&amp;$A157,'CS8000-P14_Overview'!$B$56:$X$820,$R$2,FALSE)</f>
        <v>62.113900000000001</v>
      </c>
      <c r="S157" s="63">
        <f>T157*(1-'CS8000-P14_Overview'!$B$3)</f>
        <v>100.31394850000001</v>
      </c>
      <c r="T157" s="63">
        <f>VLOOKUP(LEFT($T$3,2)&amp;$A157,'CS8000-P14_Overview'!$B$56:$X$820,$R$2,FALSE)</f>
        <v>118.01641000000001</v>
      </c>
      <c r="U157" s="59">
        <f>VLOOKUP(LEFT(U$3,2)&amp;$A157,'CS8000-P14_Overview'!$B$56:$X$820,$U$2,FALSE)</f>
        <v>72.44919999999999</v>
      </c>
      <c r="V157" s="59">
        <f>W157*(1-'CS8000-P14_Overview'!$B$3)</f>
        <v>123.16363999999999</v>
      </c>
      <c r="W157" s="44">
        <f>VLOOKUP(LEFT($W$3,2)&amp;$A157,'CS8000-P14_Overview'!$B$56:$X$820,$U$2,FALSE)</f>
        <v>144.89839999999998</v>
      </c>
      <c r="X157" s="33" t="s">
        <v>857</v>
      </c>
      <c r="Y157" s="57">
        <f>VLOOKUP(LEFT(Y$3,2)&amp;$A157,'CS8000-P14_Overview'!$B$56:$X$820,$Y$2,FALSE)</f>
        <v>59.4405</v>
      </c>
      <c r="Z157" s="58">
        <f>AA157*(1-'CS8000-P14_Overview'!$B$3)</f>
        <v>85.891522499999994</v>
      </c>
      <c r="AA157" s="58">
        <f>VLOOKUP(LEFT($AA$3,2)&amp;$A157,'CS8000-P14_Overview'!$B$56:$X$820,$Y$2,FALSE)</f>
        <v>101.04884999999999</v>
      </c>
      <c r="AB157" s="59">
        <f>VLOOKUP(LEFT(AB$3,2)&amp;$A157,'CS8000-P14_Overview'!$B$56:$X$820,$AB$2,FALSE)</f>
        <v>59.4405</v>
      </c>
      <c r="AC157" s="59">
        <f>AD157*(1-'CS8000-P14_Overview'!$B$3)</f>
        <v>85.891522499999994</v>
      </c>
      <c r="AD157" s="59">
        <f>VLOOKUP(LEFT($AD$3,2)&amp;$A157,'CS8000-P14_Overview'!$B$56:$X$820,$AB$2,FALSE)</f>
        <v>101.04884999999999</v>
      </c>
      <c r="AE157" s="60">
        <f>VLOOKUP(LEFT(AE$3,2)&amp;$A157,'CS8000-P14_Overview'!$B$56:$X$820,$AE$2,FALSE)</f>
        <v>79.8125</v>
      </c>
      <c r="AF157" s="60">
        <f>AG157*(1-'CS8000-P14_Overview'!$B$3)</f>
        <v>122.113125</v>
      </c>
      <c r="AG157" s="60">
        <f>VLOOKUP(LEFT($AG$3,2)&amp;$A157,'CS8000-P14_Overview'!$B$56:$X$820,$AE$2,FALSE)</f>
        <v>143.66249999999999</v>
      </c>
      <c r="AH157" s="61">
        <f>VLOOKUP(LEFT(AH$3,2)&amp;$A157,'CS8000-P14_Overview'!$B$56:$X$820,$AH$2,FALSE)</f>
        <v>91.673200000000008</v>
      </c>
      <c r="AI157" s="61">
        <f>AJ157*(1-'CS8000-P14_Overview'!$B$3)</f>
        <v>140.25999600000003</v>
      </c>
      <c r="AJ157" s="61">
        <f>VLOOKUP(LEFT($AJ$3,2)&amp;$A157,'CS8000-P14_Overview'!$B$56:$X$820,$AH$2,FALSE)</f>
        <v>165.01176000000004</v>
      </c>
      <c r="AK157" s="62">
        <f>VLOOKUP(LEFT(AK$3,2)&amp;$A157,'CS8000-P14_Overview'!$B$56:$X$820,$AK$2,FALSE)</f>
        <v>93.97</v>
      </c>
      <c r="AL157" s="62">
        <f>AM157*(1-'CS8000-P14_Overview'!$B$3)</f>
        <v>151.76155</v>
      </c>
      <c r="AM157" s="62">
        <f>VLOOKUP(LEFT($AM$3,2)&amp;$A157,'CS8000-P14_Overview'!$B$56:$X$820,$AK$2,FALSE)</f>
        <v>178.54300000000001</v>
      </c>
      <c r="AN157" s="63">
        <f>VLOOKUP(LEFT(AN$3,2)&amp;$A157,'CS8000-P14_Overview'!$B$56:$X$820,$AN$2,FALSE)</f>
        <v>93.97</v>
      </c>
      <c r="AO157" s="63">
        <f>AP157*(1-'CS8000-P14_Overview'!$B$3)</f>
        <v>151.76155</v>
      </c>
      <c r="AP157" s="63">
        <f>VLOOKUP(LEFT($AP$3,2)&amp;$A157,'CS8000-P14_Overview'!$B$56:$X$820,$AN$2,FALSE)</f>
        <v>178.54300000000001</v>
      </c>
      <c r="AQ157" s="59">
        <f>VLOOKUP(LEFT(AQ$3,2)&amp;$A157,'CS8000-P14_Overview'!$B$56:$X$820,$AQ$2,FALSE)</f>
        <v>104.30529999999999</v>
      </c>
      <c r="AR157" s="59">
        <f>AS157*(1-'CS8000-P14_Overview'!$B$3)</f>
        <v>177.31900999999996</v>
      </c>
      <c r="AS157" s="44">
        <f>VLOOKUP(LEFT($AS$3,2)&amp;$A157,'CS8000-P14_Overview'!$B$56:$X$820,$AQ$2,FALSE)</f>
        <v>208.61059999999998</v>
      </c>
      <c r="AU157" s="203">
        <f t="shared" si="163"/>
        <v>1375.3092000000001</v>
      </c>
      <c r="AV157" s="211">
        <f t="shared" si="164"/>
        <v>1987.321794</v>
      </c>
      <c r="AW157" s="211">
        <f t="shared" si="165"/>
        <v>2338.0256399999998</v>
      </c>
      <c r="AX157" s="212">
        <f t="shared" si="165"/>
        <v>1375.3092000000001</v>
      </c>
      <c r="AY157" s="212">
        <f t="shared" si="165"/>
        <v>1987.321794</v>
      </c>
      <c r="AZ157" s="212">
        <f t="shared" si="162"/>
        <v>2338.0256399999998</v>
      </c>
      <c r="BA157" s="213">
        <f t="shared" si="166"/>
        <v>2108.7035999999998</v>
      </c>
      <c r="BB157" s="213">
        <f t="shared" si="167"/>
        <v>3226.3165080000003</v>
      </c>
      <c r="BC157" s="213">
        <f t="shared" si="168"/>
        <v>3795.6664799999999</v>
      </c>
      <c r="BD157" s="214">
        <f t="shared" si="169"/>
        <v>2535.6887999999999</v>
      </c>
      <c r="BE157" s="214">
        <f t="shared" si="170"/>
        <v>3879.6038640000002</v>
      </c>
      <c r="BF157" s="214">
        <f t="shared" si="171"/>
        <v>4564.2398400000002</v>
      </c>
      <c r="BG157" s="215">
        <f t="shared" si="172"/>
        <v>2618.3735999999999</v>
      </c>
      <c r="BH157" s="215">
        <f t="shared" si="173"/>
        <v>4228.6733640000002</v>
      </c>
      <c r="BI157" s="215">
        <f t="shared" si="174"/>
        <v>4974.9098400000003</v>
      </c>
      <c r="BJ157" s="216">
        <f t="shared" si="175"/>
        <v>2618.3735999999999</v>
      </c>
      <c r="BK157" s="216">
        <f t="shared" si="176"/>
        <v>4228.6733640000002</v>
      </c>
      <c r="BL157" s="216">
        <f t="shared" si="177"/>
        <v>4974.9098400000003</v>
      </c>
      <c r="BM157" s="212">
        <f t="shared" si="178"/>
        <v>2990.4443999999994</v>
      </c>
      <c r="BN157" s="212">
        <f t="shared" si="179"/>
        <v>5083.7554799999998</v>
      </c>
      <c r="BO157" s="202">
        <f t="shared" si="180"/>
        <v>5980.8887999999988</v>
      </c>
      <c r="BQ157" s="274">
        <f>VLOOKUP("HDD"&amp;$A157,'CS8000-P14_Overview'!$B:$X,3,FALSE)</f>
        <v>370.08</v>
      </c>
      <c r="BR157" s="275">
        <f>VLOOKUP("HDD"&amp;$A157,'CS8000-P14_Overview'!$B:$X,4,FALSE)</f>
        <v>444.096</v>
      </c>
      <c r="BS157" s="276">
        <f>VLOOKUP("HDD"&amp;$A157,'CS8000-P14_Overview'!$B:$X,6,FALSE)</f>
        <v>518.11199999999997</v>
      </c>
      <c r="BT157" s="282" t="str">
        <f>IF(ISNA(VLOOKUP($A157,Old_List_Price!$A$4:$BO$289,BT$2,FALSE)),"",VLOOKUP($A157,Old_List_Price!$A$4:$BO$289,BT$2,FALSE))</f>
        <v/>
      </c>
      <c r="BU157" s="282" t="str">
        <f>IF(ISNA(VLOOKUP($A157,Old_List_Price!$A$4:$BO$289,BU$2,FALSE)),"",VLOOKUP($A157,Old_List_Price!$A$4:$BO$289,BU$2,FALSE))</f>
        <v/>
      </c>
      <c r="BV157" s="282" t="str">
        <f>IF(ISNA(VLOOKUP($A157,Old_List_Price!$A$4:$BO$289,BV$2,FALSE)),"",VLOOKUP($A157,Old_List_Price!$A$4:$BO$289,BV$2,FALSE))</f>
        <v/>
      </c>
      <c r="BW157" s="283" t="str">
        <f t="shared" si="181"/>
        <v/>
      </c>
      <c r="BX157" s="283" t="str">
        <f t="shared" si="182"/>
        <v/>
      </c>
      <c r="BY157" s="285" t="str">
        <f>IF(ISNA(VLOOKUP($A157,Old_List_Price!$A$4:$BO$289,BY$2,FALSE)),"",VLOOKUP($A157,Old_List_Price!$A$4:$BO$289,BY$2,FALSE))</f>
        <v/>
      </c>
      <c r="BZ157" s="285" t="str">
        <f>IF(ISNA(VLOOKUP($A157,Old_List_Price!$A$4:$BO$289,BZ$2,FALSE)),"",VLOOKUP($A157,Old_List_Price!$A$4:$BO$289,BZ$2,FALSE))</f>
        <v/>
      </c>
      <c r="CA157" s="285" t="str">
        <f>IF(ISNA(VLOOKUP($A157,Old_List_Price!$A$4:$BO$289,CA$2,FALSE)),"",VLOOKUP($A157,Old_List_Price!$A$4:$BO$289,CA$2,FALSE))</f>
        <v/>
      </c>
      <c r="CB157" s="287" t="str">
        <f t="shared" si="160"/>
        <v/>
      </c>
      <c r="CC157" s="287" t="str">
        <f t="shared" si="161"/>
        <v/>
      </c>
      <c r="CD157" s="288" t="str">
        <f>IF(ISNA(VLOOKUP($A157,Old_List_Price!$A$4:$BO$289,CD$2,FALSE)),"",VLOOKUP($A157,Old_List_Price!$A$4:$BO$289,CD$2,FALSE))</f>
        <v/>
      </c>
      <c r="CE157" s="288" t="str">
        <f>IF(ISNA(VLOOKUP($A157,Old_List_Price!$A$4:$BO$289,CE$2,FALSE)),"",VLOOKUP($A157,Old_List_Price!$A$4:$BO$289,CE$2,FALSE))</f>
        <v/>
      </c>
      <c r="CF157" s="288" t="str">
        <f>IF(ISNA(VLOOKUP($A157,Old_List_Price!$A$4:$BO$289,CF$2,FALSE)),"",VLOOKUP($A157,Old_List_Price!$A$4:$BO$289,CF$2,FALSE))</f>
        <v/>
      </c>
      <c r="CG157" s="289" t="str">
        <f t="shared" si="150"/>
        <v/>
      </c>
      <c r="CH157" s="289" t="str">
        <f t="shared" si="151"/>
        <v/>
      </c>
      <c r="CI157" s="291" t="str">
        <f>IF(ISNA(VLOOKUP($A157,Old_List_Price!$A$4:$BO$289,CI$2,FALSE)),"",VLOOKUP($A157,Old_List_Price!$A$4:$BO$289,CI$2,FALSE))</f>
        <v/>
      </c>
      <c r="CJ157" s="291" t="str">
        <f>IF(ISNA(VLOOKUP($A157,Old_List_Price!$A$4:$BO$289,CJ$2,FALSE)),"",VLOOKUP($A157,Old_List_Price!$A$4:$BO$289,CJ$2,FALSE))</f>
        <v/>
      </c>
      <c r="CK157" s="291" t="str">
        <f>IF(ISNA(VLOOKUP($A157,Old_List_Price!$A$4:$BO$289,CK$2,FALSE)),"",VLOOKUP($A157,Old_List_Price!$A$4:$BO$289,CK$2,FALSE))</f>
        <v/>
      </c>
      <c r="CL157" s="292" t="str">
        <f t="shared" si="152"/>
        <v/>
      </c>
      <c r="CM157" s="292" t="str">
        <f t="shared" si="153"/>
        <v/>
      </c>
      <c r="CN157" s="294" t="str">
        <f>IF(ISNA(VLOOKUP($A157,Old_List_Price!$A$4:$BO$289,CN$2,FALSE)),"",VLOOKUP($A157,Old_List_Price!$A$4:$BO$289,CN$2,FALSE))</f>
        <v/>
      </c>
      <c r="CO157" s="294" t="str">
        <f>IF(ISNA(VLOOKUP($A157,Old_List_Price!$A$4:$BO$289,CO$2,FALSE)),"",VLOOKUP($A157,Old_List_Price!$A$4:$BO$289,CO$2,FALSE))</f>
        <v/>
      </c>
      <c r="CP157" s="294" t="str">
        <f>IF(ISNA(VLOOKUP($A157,Old_List_Price!$A$4:$BO$289,CP$2,FALSE)),"",VLOOKUP($A157,Old_List_Price!$A$4:$BO$289,CP$2,FALSE))</f>
        <v/>
      </c>
      <c r="CQ157" s="295" t="str">
        <f t="shared" si="154"/>
        <v/>
      </c>
      <c r="CR157" s="295" t="str">
        <f t="shared" si="155"/>
        <v/>
      </c>
      <c r="CS157" s="297" t="str">
        <f>IF(ISNA(VLOOKUP($A157,Old_List_Price!$A$4:$BO$289,CS$2,FALSE)),"",VLOOKUP($A157,Old_List_Price!$A$4:$BO$289,CS$2,FALSE))</f>
        <v/>
      </c>
      <c r="CT157" s="297" t="str">
        <f>IF(ISNA(VLOOKUP($A157,Old_List_Price!$A$4:$BO$289,CT$2,FALSE)),"",VLOOKUP($A157,Old_List_Price!$A$4:$BO$289,CT$2,FALSE))</f>
        <v/>
      </c>
      <c r="CU157" s="297" t="str">
        <f>IF(ISNA(VLOOKUP($A157,Old_List_Price!$A$4:$BO$289,CU$2,FALSE)),"",VLOOKUP($A157,Old_List_Price!$A$4:$BO$289,CU$2,FALSE))</f>
        <v/>
      </c>
      <c r="CV157" s="298" t="str">
        <f t="shared" si="156"/>
        <v/>
      </c>
      <c r="CW157" s="298" t="str">
        <f t="shared" si="157"/>
        <v/>
      </c>
      <c r="CX157" s="285" t="str">
        <f>IF(ISNA(VLOOKUP($A157,Old_List_Price!$A$4:$BO$289,CX$2,FALSE)),"",VLOOKUP($A157,Old_List_Price!$A$4:$BO$289,CX$2,FALSE))</f>
        <v/>
      </c>
      <c r="CY157" s="285" t="str">
        <f>IF(ISNA(VLOOKUP($A157,Old_List_Price!$A$4:$BO$289,CY$2,FALSE)),"",VLOOKUP($A157,Old_List_Price!$A$4:$BO$289,CY$2,FALSE))</f>
        <v/>
      </c>
      <c r="CZ157" s="285" t="str">
        <f>IF(ISNA(VLOOKUP($A157,Old_List_Price!$A$4:$BO$289,CZ$2,FALSE)),"",VLOOKUP($A157,Old_List_Price!$A$4:$BO$289,CZ$2,FALSE))</f>
        <v/>
      </c>
      <c r="DA157" s="287" t="str">
        <f t="shared" si="158"/>
        <v/>
      </c>
      <c r="DB157" s="333" t="str">
        <f t="shared" si="159"/>
        <v/>
      </c>
    </row>
    <row r="158" spans="1:106">
      <c r="A158" s="37" t="s">
        <v>479</v>
      </c>
      <c r="B158" s="37" t="s">
        <v>480</v>
      </c>
      <c r="C158" s="57">
        <f>VLOOKUP(LEFT(C$3,2)&amp;$A158,'CS8000-P14_Overview'!$B$56:$X$820,$C$2,FALSE)</f>
        <v>27.584299999999999</v>
      </c>
      <c r="D158" s="58">
        <f>E158*(1-'CS8000-P14_Overview'!$B$3)</f>
        <v>39.859313499999999</v>
      </c>
      <c r="E158" s="58">
        <f>VLOOKUP(LEFT($E$3,2)&amp;$A158,'CS8000-P14_Overview'!$B$56:$X$820,$C$2,FALSE)</f>
        <v>46.89331</v>
      </c>
      <c r="F158" s="59">
        <f>VLOOKUP(LEFT(F$3,2)&amp;$A158,'CS8000-P14_Overview'!$B$56:$X$820,$F$2,FALSE)</f>
        <v>27.584299999999999</v>
      </c>
      <c r="G158" s="59">
        <f>H158*(1-'CS8000-P14_Overview'!$B$3)</f>
        <v>39.859313499999999</v>
      </c>
      <c r="H158" s="59">
        <f>VLOOKUP(LEFT($H$3,2)&amp;$A158,'CS8000-P14_Overview'!$B$56:$X$820,$F$2,FALSE)</f>
        <v>46.89331</v>
      </c>
      <c r="I158" s="60">
        <f>VLOOKUP(LEFT(I$3,2)&amp;$A158,'CS8000-P14_Overview'!$B$56:$X$820,$I$2,FALSE)</f>
        <v>47.956400000000002</v>
      </c>
      <c r="J158" s="60">
        <f>K158*(1-'CS8000-P14_Overview'!$B$3)</f>
        <v>73.373292000000006</v>
      </c>
      <c r="K158" s="60">
        <f>VLOOKUP(LEFT($K$3,2)&amp;$A158,'CS8000-P14_Overview'!$B$56:$X$820,$I$2,FALSE)</f>
        <v>86.321520000000007</v>
      </c>
      <c r="L158" s="61">
        <f>VLOOKUP(LEFT(L$3,2)&amp;$A158,'CS8000-P14_Overview'!$B$56:$X$820,$L$2,FALSE)</f>
        <v>59.817099999999996</v>
      </c>
      <c r="M158" s="61">
        <f>N158*(1-'CS8000-P14_Overview'!$B$3)</f>
        <v>91.520162999999997</v>
      </c>
      <c r="N158" s="61">
        <f>VLOOKUP(LEFT($N$3,2)&amp;$A158,'CS8000-P14_Overview'!$B$56:$X$820,$L$2,FALSE)</f>
        <v>107.67077999999999</v>
      </c>
      <c r="O158" s="62">
        <f>VLOOKUP(LEFT(O$3,2)&amp;$A158,'CS8000-P14_Overview'!$B$56:$X$820,$O$2,FALSE)</f>
        <v>62.113900000000001</v>
      </c>
      <c r="P158" s="62">
        <f>Q158*(1-'CS8000-P14_Overview'!$B$3)</f>
        <v>100.31394850000001</v>
      </c>
      <c r="Q158" s="62">
        <f>VLOOKUP(LEFT($Q$3,2)&amp;$A158,'CS8000-P14_Overview'!$B$56:$X$820,$O$2,FALSE)</f>
        <v>118.01641000000001</v>
      </c>
      <c r="R158" s="63">
        <f>VLOOKUP(LEFT(R$3,2)&amp;$A158,'CS8000-P14_Overview'!$B$56:$X$820,$R$2,FALSE)</f>
        <v>62.113900000000001</v>
      </c>
      <c r="S158" s="63">
        <f>T158*(1-'CS8000-P14_Overview'!$B$3)</f>
        <v>100.31394850000001</v>
      </c>
      <c r="T158" s="63">
        <f>VLOOKUP(LEFT($T$3,2)&amp;$A158,'CS8000-P14_Overview'!$B$56:$X$820,$R$2,FALSE)</f>
        <v>118.01641000000001</v>
      </c>
      <c r="U158" s="59">
        <f>VLOOKUP(LEFT(U$3,2)&amp;$A158,'CS8000-P14_Overview'!$B$56:$X$820,$U$2,FALSE)</f>
        <v>72.44919999999999</v>
      </c>
      <c r="V158" s="59">
        <f>W158*(1-'CS8000-P14_Overview'!$B$3)</f>
        <v>123.16363999999999</v>
      </c>
      <c r="W158" s="44">
        <f>VLOOKUP(LEFT($W$3,2)&amp;$A158,'CS8000-P14_Overview'!$B$56:$X$820,$U$2,FALSE)</f>
        <v>144.89839999999998</v>
      </c>
      <c r="X158" s="33" t="s">
        <v>857</v>
      </c>
      <c r="Y158" s="57">
        <f>VLOOKUP(LEFT(Y$3,2)&amp;$A158,'CS8000-P14_Overview'!$B$56:$X$820,$Y$2,FALSE)</f>
        <v>59.4405</v>
      </c>
      <c r="Z158" s="58">
        <f>AA158*(1-'CS8000-P14_Overview'!$B$3)</f>
        <v>85.891522499999994</v>
      </c>
      <c r="AA158" s="58">
        <f>VLOOKUP(LEFT($AA$3,2)&amp;$A158,'CS8000-P14_Overview'!$B$56:$X$820,$Y$2,FALSE)</f>
        <v>101.04884999999999</v>
      </c>
      <c r="AB158" s="59">
        <f>VLOOKUP(LEFT(AB$3,2)&amp;$A158,'CS8000-P14_Overview'!$B$56:$X$820,$AB$2,FALSE)</f>
        <v>59.4405</v>
      </c>
      <c r="AC158" s="59">
        <f>AD158*(1-'CS8000-P14_Overview'!$B$3)</f>
        <v>85.891522499999994</v>
      </c>
      <c r="AD158" s="59">
        <f>VLOOKUP(LEFT($AD$3,2)&amp;$A158,'CS8000-P14_Overview'!$B$56:$X$820,$AB$2,FALSE)</f>
        <v>101.04884999999999</v>
      </c>
      <c r="AE158" s="60">
        <f>VLOOKUP(LEFT(AE$3,2)&amp;$A158,'CS8000-P14_Overview'!$B$56:$X$820,$AE$2,FALSE)</f>
        <v>79.8125</v>
      </c>
      <c r="AF158" s="60">
        <f>AG158*(1-'CS8000-P14_Overview'!$B$3)</f>
        <v>122.113125</v>
      </c>
      <c r="AG158" s="60">
        <f>VLOOKUP(LEFT($AG$3,2)&amp;$A158,'CS8000-P14_Overview'!$B$56:$X$820,$AE$2,FALSE)</f>
        <v>143.66249999999999</v>
      </c>
      <c r="AH158" s="61">
        <f>VLOOKUP(LEFT(AH$3,2)&amp;$A158,'CS8000-P14_Overview'!$B$56:$X$820,$AH$2,FALSE)</f>
        <v>91.673200000000008</v>
      </c>
      <c r="AI158" s="61">
        <f>AJ158*(1-'CS8000-P14_Overview'!$B$3)</f>
        <v>140.25999600000003</v>
      </c>
      <c r="AJ158" s="61">
        <f>VLOOKUP(LEFT($AJ$3,2)&amp;$A158,'CS8000-P14_Overview'!$B$56:$X$820,$AH$2,FALSE)</f>
        <v>165.01176000000004</v>
      </c>
      <c r="AK158" s="62">
        <f>VLOOKUP(LEFT(AK$3,2)&amp;$A158,'CS8000-P14_Overview'!$B$56:$X$820,$AK$2,FALSE)</f>
        <v>93.97</v>
      </c>
      <c r="AL158" s="62">
        <f>AM158*(1-'CS8000-P14_Overview'!$B$3)</f>
        <v>151.76155</v>
      </c>
      <c r="AM158" s="62">
        <f>VLOOKUP(LEFT($AM$3,2)&amp;$A158,'CS8000-P14_Overview'!$B$56:$X$820,$AK$2,FALSE)</f>
        <v>178.54300000000001</v>
      </c>
      <c r="AN158" s="63">
        <f>VLOOKUP(LEFT(AN$3,2)&amp;$A158,'CS8000-P14_Overview'!$B$56:$X$820,$AN$2,FALSE)</f>
        <v>93.97</v>
      </c>
      <c r="AO158" s="63">
        <f>AP158*(1-'CS8000-P14_Overview'!$B$3)</f>
        <v>151.76155</v>
      </c>
      <c r="AP158" s="63">
        <f>VLOOKUP(LEFT($AP$3,2)&amp;$A158,'CS8000-P14_Overview'!$B$56:$X$820,$AN$2,FALSE)</f>
        <v>178.54300000000001</v>
      </c>
      <c r="AQ158" s="59">
        <f>VLOOKUP(LEFT(AQ$3,2)&amp;$A158,'CS8000-P14_Overview'!$B$56:$X$820,$AQ$2,FALSE)</f>
        <v>104.30529999999999</v>
      </c>
      <c r="AR158" s="59">
        <f>AS158*(1-'CS8000-P14_Overview'!$B$3)</f>
        <v>177.31900999999996</v>
      </c>
      <c r="AS158" s="44">
        <f>VLOOKUP(LEFT($AS$3,2)&amp;$A158,'CS8000-P14_Overview'!$B$56:$X$820,$AQ$2,FALSE)</f>
        <v>208.61059999999998</v>
      </c>
      <c r="AU158" s="203">
        <f t="shared" si="163"/>
        <v>1375.3092000000001</v>
      </c>
      <c r="AV158" s="211">
        <f t="shared" si="164"/>
        <v>1987.321794</v>
      </c>
      <c r="AW158" s="211">
        <f t="shared" si="165"/>
        <v>2338.0256399999998</v>
      </c>
      <c r="AX158" s="212">
        <f t="shared" si="165"/>
        <v>1375.3092000000001</v>
      </c>
      <c r="AY158" s="212">
        <f t="shared" si="165"/>
        <v>1987.321794</v>
      </c>
      <c r="AZ158" s="212">
        <f t="shared" si="162"/>
        <v>2338.0256399999998</v>
      </c>
      <c r="BA158" s="213">
        <f t="shared" si="166"/>
        <v>2108.7035999999998</v>
      </c>
      <c r="BB158" s="213">
        <f t="shared" si="167"/>
        <v>3226.3165080000003</v>
      </c>
      <c r="BC158" s="213">
        <f t="shared" si="168"/>
        <v>3795.6664799999999</v>
      </c>
      <c r="BD158" s="214">
        <f t="shared" si="169"/>
        <v>2535.6887999999999</v>
      </c>
      <c r="BE158" s="214">
        <f t="shared" si="170"/>
        <v>3879.6038640000002</v>
      </c>
      <c r="BF158" s="214">
        <f t="shared" si="171"/>
        <v>4564.2398400000002</v>
      </c>
      <c r="BG158" s="215">
        <f t="shared" si="172"/>
        <v>2618.3735999999999</v>
      </c>
      <c r="BH158" s="215">
        <f t="shared" si="173"/>
        <v>4228.6733640000002</v>
      </c>
      <c r="BI158" s="215">
        <f t="shared" si="174"/>
        <v>4974.9098400000003</v>
      </c>
      <c r="BJ158" s="216">
        <f t="shared" si="175"/>
        <v>2618.3735999999999</v>
      </c>
      <c r="BK158" s="216">
        <f t="shared" si="176"/>
        <v>4228.6733640000002</v>
      </c>
      <c r="BL158" s="216">
        <f t="shared" si="177"/>
        <v>4974.9098400000003</v>
      </c>
      <c r="BM158" s="212">
        <f t="shared" si="178"/>
        <v>2990.4443999999994</v>
      </c>
      <c r="BN158" s="212">
        <f t="shared" si="179"/>
        <v>5083.7554799999998</v>
      </c>
      <c r="BO158" s="202">
        <f t="shared" si="180"/>
        <v>5980.8887999999988</v>
      </c>
      <c r="BQ158" s="274">
        <f>VLOOKUP("HDD"&amp;$A158,'CS8000-P14_Overview'!$B:$X,3,FALSE)</f>
        <v>370.08</v>
      </c>
      <c r="BR158" s="275">
        <f>VLOOKUP("HDD"&amp;$A158,'CS8000-P14_Overview'!$B:$X,4,FALSE)</f>
        <v>444.096</v>
      </c>
      <c r="BS158" s="276">
        <f>VLOOKUP("HDD"&amp;$A158,'CS8000-P14_Overview'!$B:$X,6,FALSE)</f>
        <v>518.11199999999997</v>
      </c>
      <c r="BT158" s="282" t="str">
        <f>IF(ISNA(VLOOKUP($A158,Old_List_Price!$A$4:$BO$289,BT$2,FALSE)),"",VLOOKUP($A158,Old_List_Price!$A$4:$BO$289,BT$2,FALSE))</f>
        <v/>
      </c>
      <c r="BU158" s="282" t="str">
        <f>IF(ISNA(VLOOKUP($A158,Old_List_Price!$A$4:$BO$289,BU$2,FALSE)),"",VLOOKUP($A158,Old_List_Price!$A$4:$BO$289,BU$2,FALSE))</f>
        <v/>
      </c>
      <c r="BV158" s="282" t="str">
        <f>IF(ISNA(VLOOKUP($A158,Old_List_Price!$A$4:$BO$289,BV$2,FALSE)),"",VLOOKUP($A158,Old_List_Price!$A$4:$BO$289,BV$2,FALSE))</f>
        <v/>
      </c>
      <c r="BW158" s="283" t="str">
        <f t="shared" si="181"/>
        <v/>
      </c>
      <c r="BX158" s="283" t="str">
        <f t="shared" si="182"/>
        <v/>
      </c>
      <c r="BY158" s="285" t="str">
        <f>IF(ISNA(VLOOKUP($A158,Old_List_Price!$A$4:$BO$289,BY$2,FALSE)),"",VLOOKUP($A158,Old_List_Price!$A$4:$BO$289,BY$2,FALSE))</f>
        <v/>
      </c>
      <c r="BZ158" s="285" t="str">
        <f>IF(ISNA(VLOOKUP($A158,Old_List_Price!$A$4:$BO$289,BZ$2,FALSE)),"",VLOOKUP($A158,Old_List_Price!$A$4:$BO$289,BZ$2,FALSE))</f>
        <v/>
      </c>
      <c r="CA158" s="285" t="str">
        <f>IF(ISNA(VLOOKUP($A158,Old_List_Price!$A$4:$BO$289,CA$2,FALSE)),"",VLOOKUP($A158,Old_List_Price!$A$4:$BO$289,CA$2,FALSE))</f>
        <v/>
      </c>
      <c r="CB158" s="287" t="str">
        <f t="shared" si="160"/>
        <v/>
      </c>
      <c r="CC158" s="287" t="str">
        <f t="shared" si="161"/>
        <v/>
      </c>
      <c r="CD158" s="288" t="str">
        <f>IF(ISNA(VLOOKUP($A158,Old_List_Price!$A$4:$BO$289,CD$2,FALSE)),"",VLOOKUP($A158,Old_List_Price!$A$4:$BO$289,CD$2,FALSE))</f>
        <v/>
      </c>
      <c r="CE158" s="288" t="str">
        <f>IF(ISNA(VLOOKUP($A158,Old_List_Price!$A$4:$BO$289,CE$2,FALSE)),"",VLOOKUP($A158,Old_List_Price!$A$4:$BO$289,CE$2,FALSE))</f>
        <v/>
      </c>
      <c r="CF158" s="288" t="str">
        <f>IF(ISNA(VLOOKUP($A158,Old_List_Price!$A$4:$BO$289,CF$2,FALSE)),"",VLOOKUP($A158,Old_List_Price!$A$4:$BO$289,CF$2,FALSE))</f>
        <v/>
      </c>
      <c r="CG158" s="289" t="str">
        <f t="shared" si="150"/>
        <v/>
      </c>
      <c r="CH158" s="289" t="str">
        <f t="shared" si="151"/>
        <v/>
      </c>
      <c r="CI158" s="291" t="str">
        <f>IF(ISNA(VLOOKUP($A158,Old_List_Price!$A$4:$BO$289,CI$2,FALSE)),"",VLOOKUP($A158,Old_List_Price!$A$4:$BO$289,CI$2,FALSE))</f>
        <v/>
      </c>
      <c r="CJ158" s="291" t="str">
        <f>IF(ISNA(VLOOKUP($A158,Old_List_Price!$A$4:$BO$289,CJ$2,FALSE)),"",VLOOKUP($A158,Old_List_Price!$A$4:$BO$289,CJ$2,FALSE))</f>
        <v/>
      </c>
      <c r="CK158" s="291" t="str">
        <f>IF(ISNA(VLOOKUP($A158,Old_List_Price!$A$4:$BO$289,CK$2,FALSE)),"",VLOOKUP($A158,Old_List_Price!$A$4:$BO$289,CK$2,FALSE))</f>
        <v/>
      </c>
      <c r="CL158" s="292" t="str">
        <f t="shared" si="152"/>
        <v/>
      </c>
      <c r="CM158" s="292" t="str">
        <f t="shared" si="153"/>
        <v/>
      </c>
      <c r="CN158" s="294" t="str">
        <f>IF(ISNA(VLOOKUP($A158,Old_List_Price!$A$4:$BO$289,CN$2,FALSE)),"",VLOOKUP($A158,Old_List_Price!$A$4:$BO$289,CN$2,FALSE))</f>
        <v/>
      </c>
      <c r="CO158" s="294" t="str">
        <f>IF(ISNA(VLOOKUP($A158,Old_List_Price!$A$4:$BO$289,CO$2,FALSE)),"",VLOOKUP($A158,Old_List_Price!$A$4:$BO$289,CO$2,FALSE))</f>
        <v/>
      </c>
      <c r="CP158" s="294" t="str">
        <f>IF(ISNA(VLOOKUP($A158,Old_List_Price!$A$4:$BO$289,CP$2,FALSE)),"",VLOOKUP($A158,Old_List_Price!$A$4:$BO$289,CP$2,FALSE))</f>
        <v/>
      </c>
      <c r="CQ158" s="295" t="str">
        <f t="shared" si="154"/>
        <v/>
      </c>
      <c r="CR158" s="295" t="str">
        <f t="shared" si="155"/>
        <v/>
      </c>
      <c r="CS158" s="297" t="str">
        <f>IF(ISNA(VLOOKUP($A158,Old_List_Price!$A$4:$BO$289,CS$2,FALSE)),"",VLOOKUP($A158,Old_List_Price!$A$4:$BO$289,CS$2,FALSE))</f>
        <v/>
      </c>
      <c r="CT158" s="297" t="str">
        <f>IF(ISNA(VLOOKUP($A158,Old_List_Price!$A$4:$BO$289,CT$2,FALSE)),"",VLOOKUP($A158,Old_List_Price!$A$4:$BO$289,CT$2,FALSE))</f>
        <v/>
      </c>
      <c r="CU158" s="297" t="str">
        <f>IF(ISNA(VLOOKUP($A158,Old_List_Price!$A$4:$BO$289,CU$2,FALSE)),"",VLOOKUP($A158,Old_List_Price!$A$4:$BO$289,CU$2,FALSE))</f>
        <v/>
      </c>
      <c r="CV158" s="298" t="str">
        <f t="shared" si="156"/>
        <v/>
      </c>
      <c r="CW158" s="298" t="str">
        <f t="shared" si="157"/>
        <v/>
      </c>
      <c r="CX158" s="285" t="str">
        <f>IF(ISNA(VLOOKUP($A158,Old_List_Price!$A$4:$BO$289,CX$2,FALSE)),"",VLOOKUP($A158,Old_List_Price!$A$4:$BO$289,CX$2,FALSE))</f>
        <v/>
      </c>
      <c r="CY158" s="285" t="str">
        <f>IF(ISNA(VLOOKUP($A158,Old_List_Price!$A$4:$BO$289,CY$2,FALSE)),"",VLOOKUP($A158,Old_List_Price!$A$4:$BO$289,CY$2,FALSE))</f>
        <v/>
      </c>
      <c r="CZ158" s="285" t="str">
        <f>IF(ISNA(VLOOKUP($A158,Old_List_Price!$A$4:$BO$289,CZ$2,FALSE)),"",VLOOKUP($A158,Old_List_Price!$A$4:$BO$289,CZ$2,FALSE))</f>
        <v/>
      </c>
      <c r="DA158" s="287" t="str">
        <f t="shared" si="158"/>
        <v/>
      </c>
      <c r="DB158" s="333" t="str">
        <f t="shared" si="159"/>
        <v/>
      </c>
    </row>
    <row r="159" spans="1:106">
      <c r="A159" s="37" t="s">
        <v>481</v>
      </c>
      <c r="B159" s="37" t="s">
        <v>482</v>
      </c>
      <c r="C159" s="57">
        <f>VLOOKUP(LEFT(C$3,2)&amp;$A159,'CS8000-P14_Overview'!$B$56:$X$820,$C$2,FALSE)</f>
        <v>27.584299999999999</v>
      </c>
      <c r="D159" s="58">
        <f>E159*(1-'CS8000-P14_Overview'!$B$3)</f>
        <v>39.859313499999999</v>
      </c>
      <c r="E159" s="58">
        <f>VLOOKUP(LEFT($E$3,2)&amp;$A159,'CS8000-P14_Overview'!$B$56:$X$820,$C$2,FALSE)</f>
        <v>46.89331</v>
      </c>
      <c r="F159" s="59">
        <f>VLOOKUP(LEFT(F$3,2)&amp;$A159,'CS8000-P14_Overview'!$B$56:$X$820,$F$2,FALSE)</f>
        <v>27.584299999999999</v>
      </c>
      <c r="G159" s="59">
        <f>H159*(1-'CS8000-P14_Overview'!$B$3)</f>
        <v>39.859313499999999</v>
      </c>
      <c r="H159" s="59">
        <f>VLOOKUP(LEFT($H$3,2)&amp;$A159,'CS8000-P14_Overview'!$B$56:$X$820,$F$2,FALSE)</f>
        <v>46.89331</v>
      </c>
      <c r="I159" s="60">
        <f>VLOOKUP(LEFT(I$3,2)&amp;$A159,'CS8000-P14_Overview'!$B$56:$X$820,$I$2,FALSE)</f>
        <v>47.956400000000002</v>
      </c>
      <c r="J159" s="60">
        <f>K159*(1-'CS8000-P14_Overview'!$B$3)</f>
        <v>73.373292000000006</v>
      </c>
      <c r="K159" s="60">
        <f>VLOOKUP(LEFT($K$3,2)&amp;$A159,'CS8000-P14_Overview'!$B$56:$X$820,$I$2,FALSE)</f>
        <v>86.321520000000007</v>
      </c>
      <c r="L159" s="61">
        <f>VLOOKUP(LEFT(L$3,2)&amp;$A159,'CS8000-P14_Overview'!$B$56:$X$820,$L$2,FALSE)</f>
        <v>59.817099999999996</v>
      </c>
      <c r="M159" s="61">
        <f>N159*(1-'CS8000-P14_Overview'!$B$3)</f>
        <v>91.520162999999997</v>
      </c>
      <c r="N159" s="61">
        <f>VLOOKUP(LEFT($N$3,2)&amp;$A159,'CS8000-P14_Overview'!$B$56:$X$820,$L$2,FALSE)</f>
        <v>107.67077999999999</v>
      </c>
      <c r="O159" s="62">
        <f>VLOOKUP(LEFT(O$3,2)&amp;$A159,'CS8000-P14_Overview'!$B$56:$X$820,$O$2,FALSE)</f>
        <v>62.113900000000001</v>
      </c>
      <c r="P159" s="62">
        <f>Q159*(1-'CS8000-P14_Overview'!$B$3)</f>
        <v>100.31394850000001</v>
      </c>
      <c r="Q159" s="62">
        <f>VLOOKUP(LEFT($Q$3,2)&amp;$A159,'CS8000-P14_Overview'!$B$56:$X$820,$O$2,FALSE)</f>
        <v>118.01641000000001</v>
      </c>
      <c r="R159" s="63">
        <f>VLOOKUP(LEFT(R$3,2)&amp;$A159,'CS8000-P14_Overview'!$B$56:$X$820,$R$2,FALSE)</f>
        <v>62.113900000000001</v>
      </c>
      <c r="S159" s="63">
        <f>T159*(1-'CS8000-P14_Overview'!$B$3)</f>
        <v>100.31394850000001</v>
      </c>
      <c r="T159" s="63">
        <f>VLOOKUP(LEFT($T$3,2)&amp;$A159,'CS8000-P14_Overview'!$B$56:$X$820,$R$2,FALSE)</f>
        <v>118.01641000000001</v>
      </c>
      <c r="U159" s="59">
        <f>VLOOKUP(LEFT(U$3,2)&amp;$A159,'CS8000-P14_Overview'!$B$56:$X$820,$U$2,FALSE)</f>
        <v>72.44919999999999</v>
      </c>
      <c r="V159" s="59">
        <f>W159*(1-'CS8000-P14_Overview'!$B$3)</f>
        <v>123.16363999999999</v>
      </c>
      <c r="W159" s="44">
        <f>VLOOKUP(LEFT($W$3,2)&amp;$A159,'CS8000-P14_Overview'!$B$56:$X$820,$U$2,FALSE)</f>
        <v>144.89839999999998</v>
      </c>
      <c r="X159" s="33" t="s">
        <v>857</v>
      </c>
      <c r="Y159" s="57">
        <f>VLOOKUP(LEFT(Y$3,2)&amp;$A159,'CS8000-P14_Overview'!$B$56:$X$820,$Y$2,FALSE)</f>
        <v>59.4405</v>
      </c>
      <c r="Z159" s="58">
        <f>AA159*(1-'CS8000-P14_Overview'!$B$3)</f>
        <v>85.891522499999994</v>
      </c>
      <c r="AA159" s="58">
        <f>VLOOKUP(LEFT($AA$3,2)&amp;$A159,'CS8000-P14_Overview'!$B$56:$X$820,$Y$2,FALSE)</f>
        <v>101.04884999999999</v>
      </c>
      <c r="AB159" s="59">
        <f>VLOOKUP(LEFT(AB$3,2)&amp;$A159,'CS8000-P14_Overview'!$B$56:$X$820,$AB$2,FALSE)</f>
        <v>59.4405</v>
      </c>
      <c r="AC159" s="59">
        <f>AD159*(1-'CS8000-P14_Overview'!$B$3)</f>
        <v>85.891522499999994</v>
      </c>
      <c r="AD159" s="59">
        <f>VLOOKUP(LEFT($AD$3,2)&amp;$A159,'CS8000-P14_Overview'!$B$56:$X$820,$AB$2,FALSE)</f>
        <v>101.04884999999999</v>
      </c>
      <c r="AE159" s="60">
        <f>VLOOKUP(LEFT(AE$3,2)&amp;$A159,'CS8000-P14_Overview'!$B$56:$X$820,$AE$2,FALSE)</f>
        <v>79.8125</v>
      </c>
      <c r="AF159" s="60">
        <f>AG159*(1-'CS8000-P14_Overview'!$B$3)</f>
        <v>122.113125</v>
      </c>
      <c r="AG159" s="60">
        <f>VLOOKUP(LEFT($AG$3,2)&amp;$A159,'CS8000-P14_Overview'!$B$56:$X$820,$AE$2,FALSE)</f>
        <v>143.66249999999999</v>
      </c>
      <c r="AH159" s="61">
        <f>VLOOKUP(LEFT(AH$3,2)&amp;$A159,'CS8000-P14_Overview'!$B$56:$X$820,$AH$2,FALSE)</f>
        <v>91.673200000000008</v>
      </c>
      <c r="AI159" s="61">
        <f>AJ159*(1-'CS8000-P14_Overview'!$B$3)</f>
        <v>140.25999600000003</v>
      </c>
      <c r="AJ159" s="61">
        <f>VLOOKUP(LEFT($AJ$3,2)&amp;$A159,'CS8000-P14_Overview'!$B$56:$X$820,$AH$2,FALSE)</f>
        <v>165.01176000000004</v>
      </c>
      <c r="AK159" s="62">
        <f>VLOOKUP(LEFT(AK$3,2)&amp;$A159,'CS8000-P14_Overview'!$B$56:$X$820,$AK$2,FALSE)</f>
        <v>93.97</v>
      </c>
      <c r="AL159" s="62">
        <f>AM159*(1-'CS8000-P14_Overview'!$B$3)</f>
        <v>151.76155</v>
      </c>
      <c r="AM159" s="62">
        <f>VLOOKUP(LEFT($AM$3,2)&amp;$A159,'CS8000-P14_Overview'!$B$56:$X$820,$AK$2,FALSE)</f>
        <v>178.54300000000001</v>
      </c>
      <c r="AN159" s="63">
        <f>VLOOKUP(LEFT(AN$3,2)&amp;$A159,'CS8000-P14_Overview'!$B$56:$X$820,$AN$2,FALSE)</f>
        <v>93.97</v>
      </c>
      <c r="AO159" s="63">
        <f>AP159*(1-'CS8000-P14_Overview'!$B$3)</f>
        <v>151.76155</v>
      </c>
      <c r="AP159" s="63">
        <f>VLOOKUP(LEFT($AP$3,2)&amp;$A159,'CS8000-P14_Overview'!$B$56:$X$820,$AN$2,FALSE)</f>
        <v>178.54300000000001</v>
      </c>
      <c r="AQ159" s="59">
        <f>VLOOKUP(LEFT(AQ$3,2)&amp;$A159,'CS8000-P14_Overview'!$B$56:$X$820,$AQ$2,FALSE)</f>
        <v>104.30529999999999</v>
      </c>
      <c r="AR159" s="59">
        <f>AS159*(1-'CS8000-P14_Overview'!$B$3)</f>
        <v>177.31900999999996</v>
      </c>
      <c r="AS159" s="44">
        <f>VLOOKUP(LEFT($AS$3,2)&amp;$A159,'CS8000-P14_Overview'!$B$56:$X$820,$AQ$2,FALSE)</f>
        <v>208.61059999999998</v>
      </c>
      <c r="AU159" s="203">
        <f t="shared" si="163"/>
        <v>1375.3092000000001</v>
      </c>
      <c r="AV159" s="211">
        <f t="shared" si="164"/>
        <v>1987.321794</v>
      </c>
      <c r="AW159" s="211">
        <f t="shared" si="165"/>
        <v>2338.0256399999998</v>
      </c>
      <c r="AX159" s="212">
        <f t="shared" si="165"/>
        <v>1375.3092000000001</v>
      </c>
      <c r="AY159" s="212">
        <f t="shared" si="165"/>
        <v>1987.321794</v>
      </c>
      <c r="AZ159" s="212">
        <f t="shared" si="162"/>
        <v>2338.0256399999998</v>
      </c>
      <c r="BA159" s="213">
        <f t="shared" si="166"/>
        <v>2108.7035999999998</v>
      </c>
      <c r="BB159" s="213">
        <f t="shared" si="167"/>
        <v>3226.3165080000003</v>
      </c>
      <c r="BC159" s="213">
        <f t="shared" si="168"/>
        <v>3795.6664799999999</v>
      </c>
      <c r="BD159" s="214">
        <f t="shared" si="169"/>
        <v>2535.6887999999999</v>
      </c>
      <c r="BE159" s="214">
        <f t="shared" si="170"/>
        <v>3879.6038640000002</v>
      </c>
      <c r="BF159" s="214">
        <f t="shared" si="171"/>
        <v>4564.2398400000002</v>
      </c>
      <c r="BG159" s="215">
        <f t="shared" si="172"/>
        <v>2618.3735999999999</v>
      </c>
      <c r="BH159" s="215">
        <f t="shared" si="173"/>
        <v>4228.6733640000002</v>
      </c>
      <c r="BI159" s="215">
        <f t="shared" si="174"/>
        <v>4974.9098400000003</v>
      </c>
      <c r="BJ159" s="216">
        <f t="shared" si="175"/>
        <v>2618.3735999999999</v>
      </c>
      <c r="BK159" s="216">
        <f t="shared" si="176"/>
        <v>4228.6733640000002</v>
      </c>
      <c r="BL159" s="216">
        <f t="shared" si="177"/>
        <v>4974.9098400000003</v>
      </c>
      <c r="BM159" s="212">
        <f t="shared" si="178"/>
        <v>2990.4443999999994</v>
      </c>
      <c r="BN159" s="212">
        <f t="shared" si="179"/>
        <v>5083.7554799999998</v>
      </c>
      <c r="BO159" s="202">
        <f t="shared" si="180"/>
        <v>5980.8887999999988</v>
      </c>
      <c r="BQ159" s="274">
        <f>VLOOKUP("HDD"&amp;$A159,'CS8000-P14_Overview'!$B:$X,3,FALSE)</f>
        <v>370.08</v>
      </c>
      <c r="BR159" s="275">
        <f>VLOOKUP("HDD"&amp;$A159,'CS8000-P14_Overview'!$B:$X,4,FALSE)</f>
        <v>444.096</v>
      </c>
      <c r="BS159" s="276">
        <f>VLOOKUP("HDD"&amp;$A159,'CS8000-P14_Overview'!$B:$X,6,FALSE)</f>
        <v>518.11199999999997</v>
      </c>
      <c r="BT159" s="282" t="str">
        <f>IF(ISNA(VLOOKUP($A159,Old_List_Price!$A$4:$BO$289,BT$2,FALSE)),"",VLOOKUP($A159,Old_List_Price!$A$4:$BO$289,BT$2,FALSE))</f>
        <v/>
      </c>
      <c r="BU159" s="282" t="str">
        <f>IF(ISNA(VLOOKUP($A159,Old_List_Price!$A$4:$BO$289,BU$2,FALSE)),"",VLOOKUP($A159,Old_List_Price!$A$4:$BO$289,BU$2,FALSE))</f>
        <v/>
      </c>
      <c r="BV159" s="282" t="str">
        <f>IF(ISNA(VLOOKUP($A159,Old_List_Price!$A$4:$BO$289,BV$2,FALSE)),"",VLOOKUP($A159,Old_List_Price!$A$4:$BO$289,BV$2,FALSE))</f>
        <v/>
      </c>
      <c r="BW159" s="283" t="str">
        <f t="shared" si="181"/>
        <v/>
      </c>
      <c r="BX159" s="283" t="str">
        <f t="shared" si="182"/>
        <v/>
      </c>
      <c r="BY159" s="285" t="str">
        <f>IF(ISNA(VLOOKUP($A159,Old_List_Price!$A$4:$BO$289,BY$2,FALSE)),"",VLOOKUP($A159,Old_List_Price!$A$4:$BO$289,BY$2,FALSE))</f>
        <v/>
      </c>
      <c r="BZ159" s="285" t="str">
        <f>IF(ISNA(VLOOKUP($A159,Old_List_Price!$A$4:$BO$289,BZ$2,FALSE)),"",VLOOKUP($A159,Old_List_Price!$A$4:$BO$289,BZ$2,FALSE))</f>
        <v/>
      </c>
      <c r="CA159" s="285" t="str">
        <f>IF(ISNA(VLOOKUP($A159,Old_List_Price!$A$4:$BO$289,CA$2,FALSE)),"",VLOOKUP($A159,Old_List_Price!$A$4:$BO$289,CA$2,FALSE))</f>
        <v/>
      </c>
      <c r="CB159" s="287" t="str">
        <f t="shared" si="160"/>
        <v/>
      </c>
      <c r="CC159" s="287" t="str">
        <f t="shared" si="161"/>
        <v/>
      </c>
      <c r="CD159" s="288" t="str">
        <f>IF(ISNA(VLOOKUP($A159,Old_List_Price!$A$4:$BO$289,CD$2,FALSE)),"",VLOOKUP($A159,Old_List_Price!$A$4:$BO$289,CD$2,FALSE))</f>
        <v/>
      </c>
      <c r="CE159" s="288" t="str">
        <f>IF(ISNA(VLOOKUP($A159,Old_List_Price!$A$4:$BO$289,CE$2,FALSE)),"",VLOOKUP($A159,Old_List_Price!$A$4:$BO$289,CE$2,FALSE))</f>
        <v/>
      </c>
      <c r="CF159" s="288" t="str">
        <f>IF(ISNA(VLOOKUP($A159,Old_List_Price!$A$4:$BO$289,CF$2,FALSE)),"",VLOOKUP($A159,Old_List_Price!$A$4:$BO$289,CF$2,FALSE))</f>
        <v/>
      </c>
      <c r="CG159" s="289" t="str">
        <f t="shared" si="150"/>
        <v/>
      </c>
      <c r="CH159" s="289" t="str">
        <f t="shared" si="151"/>
        <v/>
      </c>
      <c r="CI159" s="291" t="str">
        <f>IF(ISNA(VLOOKUP($A159,Old_List_Price!$A$4:$BO$289,CI$2,FALSE)),"",VLOOKUP($A159,Old_List_Price!$A$4:$BO$289,CI$2,FALSE))</f>
        <v/>
      </c>
      <c r="CJ159" s="291" t="str">
        <f>IF(ISNA(VLOOKUP($A159,Old_List_Price!$A$4:$BO$289,CJ$2,FALSE)),"",VLOOKUP($A159,Old_List_Price!$A$4:$BO$289,CJ$2,FALSE))</f>
        <v/>
      </c>
      <c r="CK159" s="291" t="str">
        <f>IF(ISNA(VLOOKUP($A159,Old_List_Price!$A$4:$BO$289,CK$2,FALSE)),"",VLOOKUP($A159,Old_List_Price!$A$4:$BO$289,CK$2,FALSE))</f>
        <v/>
      </c>
      <c r="CL159" s="292" t="str">
        <f t="shared" si="152"/>
        <v/>
      </c>
      <c r="CM159" s="292" t="str">
        <f t="shared" si="153"/>
        <v/>
      </c>
      <c r="CN159" s="294" t="str">
        <f>IF(ISNA(VLOOKUP($A159,Old_List_Price!$A$4:$BO$289,CN$2,FALSE)),"",VLOOKUP($A159,Old_List_Price!$A$4:$BO$289,CN$2,FALSE))</f>
        <v/>
      </c>
      <c r="CO159" s="294" t="str">
        <f>IF(ISNA(VLOOKUP($A159,Old_List_Price!$A$4:$BO$289,CO$2,FALSE)),"",VLOOKUP($A159,Old_List_Price!$A$4:$BO$289,CO$2,FALSE))</f>
        <v/>
      </c>
      <c r="CP159" s="294" t="str">
        <f>IF(ISNA(VLOOKUP($A159,Old_List_Price!$A$4:$BO$289,CP$2,FALSE)),"",VLOOKUP($A159,Old_List_Price!$A$4:$BO$289,CP$2,FALSE))</f>
        <v/>
      </c>
      <c r="CQ159" s="295" t="str">
        <f t="shared" si="154"/>
        <v/>
      </c>
      <c r="CR159" s="295" t="str">
        <f t="shared" si="155"/>
        <v/>
      </c>
      <c r="CS159" s="297" t="str">
        <f>IF(ISNA(VLOOKUP($A159,Old_List_Price!$A$4:$BO$289,CS$2,FALSE)),"",VLOOKUP($A159,Old_List_Price!$A$4:$BO$289,CS$2,FALSE))</f>
        <v/>
      </c>
      <c r="CT159" s="297" t="str">
        <f>IF(ISNA(VLOOKUP($A159,Old_List_Price!$A$4:$BO$289,CT$2,FALSE)),"",VLOOKUP($A159,Old_List_Price!$A$4:$BO$289,CT$2,FALSE))</f>
        <v/>
      </c>
      <c r="CU159" s="297" t="str">
        <f>IF(ISNA(VLOOKUP($A159,Old_List_Price!$A$4:$BO$289,CU$2,FALSE)),"",VLOOKUP($A159,Old_List_Price!$A$4:$BO$289,CU$2,FALSE))</f>
        <v/>
      </c>
      <c r="CV159" s="298" t="str">
        <f t="shared" si="156"/>
        <v/>
      </c>
      <c r="CW159" s="298" t="str">
        <f t="shared" si="157"/>
        <v/>
      </c>
      <c r="CX159" s="285" t="str">
        <f>IF(ISNA(VLOOKUP($A159,Old_List_Price!$A$4:$BO$289,CX$2,FALSE)),"",VLOOKUP($A159,Old_List_Price!$A$4:$BO$289,CX$2,FALSE))</f>
        <v/>
      </c>
      <c r="CY159" s="285" t="str">
        <f>IF(ISNA(VLOOKUP($A159,Old_List_Price!$A$4:$BO$289,CY$2,FALSE)),"",VLOOKUP($A159,Old_List_Price!$A$4:$BO$289,CY$2,FALSE))</f>
        <v/>
      </c>
      <c r="CZ159" s="285" t="str">
        <f>IF(ISNA(VLOOKUP($A159,Old_List_Price!$A$4:$BO$289,CZ$2,FALSE)),"",VLOOKUP($A159,Old_List_Price!$A$4:$BO$289,CZ$2,FALSE))</f>
        <v/>
      </c>
      <c r="DA159" s="287" t="str">
        <f t="shared" si="158"/>
        <v/>
      </c>
      <c r="DB159" s="333" t="str">
        <f t="shared" si="159"/>
        <v/>
      </c>
    </row>
    <row r="160" spans="1:106">
      <c r="A160" s="37" t="s">
        <v>483</v>
      </c>
      <c r="B160" s="37" t="s">
        <v>484</v>
      </c>
      <c r="C160" s="57">
        <f>VLOOKUP(LEFT(C$3,2)&amp;$A160,'CS8000-P14_Overview'!$B$56:$X$820,$C$2,FALSE)</f>
        <v>27.584299999999999</v>
      </c>
      <c r="D160" s="58">
        <f>E160*(1-'CS8000-P14_Overview'!$B$3)</f>
        <v>39.859313499999999</v>
      </c>
      <c r="E160" s="58">
        <f>VLOOKUP(LEFT($E$3,2)&amp;$A160,'CS8000-P14_Overview'!$B$56:$X$820,$C$2,FALSE)</f>
        <v>46.89331</v>
      </c>
      <c r="F160" s="59">
        <f>VLOOKUP(LEFT(F$3,2)&amp;$A160,'CS8000-P14_Overview'!$B$56:$X$820,$F$2,FALSE)</f>
        <v>27.584299999999999</v>
      </c>
      <c r="G160" s="59">
        <f>H160*(1-'CS8000-P14_Overview'!$B$3)</f>
        <v>39.859313499999999</v>
      </c>
      <c r="H160" s="59">
        <f>VLOOKUP(LEFT($H$3,2)&amp;$A160,'CS8000-P14_Overview'!$B$56:$X$820,$F$2,FALSE)</f>
        <v>46.89331</v>
      </c>
      <c r="I160" s="60">
        <f>VLOOKUP(LEFT(I$3,2)&amp;$A160,'CS8000-P14_Overview'!$B$56:$X$820,$I$2,FALSE)</f>
        <v>47.956400000000002</v>
      </c>
      <c r="J160" s="60">
        <f>K160*(1-'CS8000-P14_Overview'!$B$3)</f>
        <v>73.373292000000006</v>
      </c>
      <c r="K160" s="60">
        <f>VLOOKUP(LEFT($K$3,2)&amp;$A160,'CS8000-P14_Overview'!$B$56:$X$820,$I$2,FALSE)</f>
        <v>86.321520000000007</v>
      </c>
      <c r="L160" s="61">
        <f>VLOOKUP(LEFT(L$3,2)&amp;$A160,'CS8000-P14_Overview'!$B$56:$X$820,$L$2,FALSE)</f>
        <v>59.817099999999996</v>
      </c>
      <c r="M160" s="61">
        <f>N160*(1-'CS8000-P14_Overview'!$B$3)</f>
        <v>91.520162999999997</v>
      </c>
      <c r="N160" s="61">
        <f>VLOOKUP(LEFT($N$3,2)&amp;$A160,'CS8000-P14_Overview'!$B$56:$X$820,$L$2,FALSE)</f>
        <v>107.67077999999999</v>
      </c>
      <c r="O160" s="62">
        <f>VLOOKUP(LEFT(O$3,2)&amp;$A160,'CS8000-P14_Overview'!$B$56:$X$820,$O$2,FALSE)</f>
        <v>62.113900000000001</v>
      </c>
      <c r="P160" s="62">
        <f>Q160*(1-'CS8000-P14_Overview'!$B$3)</f>
        <v>100.31394850000001</v>
      </c>
      <c r="Q160" s="62">
        <f>VLOOKUP(LEFT($Q$3,2)&amp;$A160,'CS8000-P14_Overview'!$B$56:$X$820,$O$2,FALSE)</f>
        <v>118.01641000000001</v>
      </c>
      <c r="R160" s="63">
        <f>VLOOKUP(LEFT(R$3,2)&amp;$A160,'CS8000-P14_Overview'!$B$56:$X$820,$R$2,FALSE)</f>
        <v>62.113900000000001</v>
      </c>
      <c r="S160" s="63">
        <f>T160*(1-'CS8000-P14_Overview'!$B$3)</f>
        <v>100.31394850000001</v>
      </c>
      <c r="T160" s="63">
        <f>VLOOKUP(LEFT($T$3,2)&amp;$A160,'CS8000-P14_Overview'!$B$56:$X$820,$R$2,FALSE)</f>
        <v>118.01641000000001</v>
      </c>
      <c r="U160" s="59">
        <f>VLOOKUP(LEFT(U$3,2)&amp;$A160,'CS8000-P14_Overview'!$B$56:$X$820,$U$2,FALSE)</f>
        <v>72.44919999999999</v>
      </c>
      <c r="V160" s="59">
        <f>W160*(1-'CS8000-P14_Overview'!$B$3)</f>
        <v>123.16363999999999</v>
      </c>
      <c r="W160" s="44">
        <f>VLOOKUP(LEFT($W$3,2)&amp;$A160,'CS8000-P14_Overview'!$B$56:$X$820,$U$2,FALSE)</f>
        <v>144.89839999999998</v>
      </c>
      <c r="X160" s="33" t="s">
        <v>857</v>
      </c>
      <c r="Y160" s="57">
        <f>VLOOKUP(LEFT(Y$3,2)&amp;$A160,'CS8000-P14_Overview'!$B$56:$X$820,$Y$2,FALSE)</f>
        <v>59.4405</v>
      </c>
      <c r="Z160" s="58">
        <f>AA160*(1-'CS8000-P14_Overview'!$B$3)</f>
        <v>85.891522499999994</v>
      </c>
      <c r="AA160" s="58">
        <f>VLOOKUP(LEFT($AA$3,2)&amp;$A160,'CS8000-P14_Overview'!$B$56:$X$820,$Y$2,FALSE)</f>
        <v>101.04884999999999</v>
      </c>
      <c r="AB160" s="59">
        <f>VLOOKUP(LEFT(AB$3,2)&amp;$A160,'CS8000-P14_Overview'!$B$56:$X$820,$AB$2,FALSE)</f>
        <v>59.4405</v>
      </c>
      <c r="AC160" s="59">
        <f>AD160*(1-'CS8000-P14_Overview'!$B$3)</f>
        <v>85.891522499999994</v>
      </c>
      <c r="AD160" s="59">
        <f>VLOOKUP(LEFT($AD$3,2)&amp;$A160,'CS8000-P14_Overview'!$B$56:$X$820,$AB$2,FALSE)</f>
        <v>101.04884999999999</v>
      </c>
      <c r="AE160" s="60">
        <f>VLOOKUP(LEFT(AE$3,2)&amp;$A160,'CS8000-P14_Overview'!$B$56:$X$820,$AE$2,FALSE)</f>
        <v>79.8125</v>
      </c>
      <c r="AF160" s="60">
        <f>AG160*(1-'CS8000-P14_Overview'!$B$3)</f>
        <v>122.113125</v>
      </c>
      <c r="AG160" s="60">
        <f>VLOOKUP(LEFT($AG$3,2)&amp;$A160,'CS8000-P14_Overview'!$B$56:$X$820,$AE$2,FALSE)</f>
        <v>143.66249999999999</v>
      </c>
      <c r="AH160" s="61">
        <f>VLOOKUP(LEFT(AH$3,2)&amp;$A160,'CS8000-P14_Overview'!$B$56:$X$820,$AH$2,FALSE)</f>
        <v>91.673200000000008</v>
      </c>
      <c r="AI160" s="61">
        <f>AJ160*(1-'CS8000-P14_Overview'!$B$3)</f>
        <v>140.25999600000003</v>
      </c>
      <c r="AJ160" s="61">
        <f>VLOOKUP(LEFT($AJ$3,2)&amp;$A160,'CS8000-P14_Overview'!$B$56:$X$820,$AH$2,FALSE)</f>
        <v>165.01176000000004</v>
      </c>
      <c r="AK160" s="62">
        <f>VLOOKUP(LEFT(AK$3,2)&amp;$A160,'CS8000-P14_Overview'!$B$56:$X$820,$AK$2,FALSE)</f>
        <v>93.97</v>
      </c>
      <c r="AL160" s="62">
        <f>AM160*(1-'CS8000-P14_Overview'!$B$3)</f>
        <v>151.76155</v>
      </c>
      <c r="AM160" s="62">
        <f>VLOOKUP(LEFT($AM$3,2)&amp;$A160,'CS8000-P14_Overview'!$B$56:$X$820,$AK$2,FALSE)</f>
        <v>178.54300000000001</v>
      </c>
      <c r="AN160" s="63">
        <f>VLOOKUP(LEFT(AN$3,2)&amp;$A160,'CS8000-P14_Overview'!$B$56:$X$820,$AN$2,FALSE)</f>
        <v>93.97</v>
      </c>
      <c r="AO160" s="63">
        <f>AP160*(1-'CS8000-P14_Overview'!$B$3)</f>
        <v>151.76155</v>
      </c>
      <c r="AP160" s="63">
        <f>VLOOKUP(LEFT($AP$3,2)&amp;$A160,'CS8000-P14_Overview'!$B$56:$X$820,$AN$2,FALSE)</f>
        <v>178.54300000000001</v>
      </c>
      <c r="AQ160" s="59">
        <f>VLOOKUP(LEFT(AQ$3,2)&amp;$A160,'CS8000-P14_Overview'!$B$56:$X$820,$AQ$2,FALSE)</f>
        <v>104.30529999999999</v>
      </c>
      <c r="AR160" s="59">
        <f>AS160*(1-'CS8000-P14_Overview'!$B$3)</f>
        <v>177.31900999999996</v>
      </c>
      <c r="AS160" s="44">
        <f>VLOOKUP(LEFT($AS$3,2)&amp;$A160,'CS8000-P14_Overview'!$B$56:$X$820,$AQ$2,FALSE)</f>
        <v>208.61059999999998</v>
      </c>
      <c r="AU160" s="203">
        <f t="shared" si="163"/>
        <v>1375.3092000000001</v>
      </c>
      <c r="AV160" s="211">
        <f t="shared" si="164"/>
        <v>1987.321794</v>
      </c>
      <c r="AW160" s="211">
        <f t="shared" si="165"/>
        <v>2338.0256399999998</v>
      </c>
      <c r="AX160" s="212">
        <f t="shared" si="165"/>
        <v>1375.3092000000001</v>
      </c>
      <c r="AY160" s="212">
        <f t="shared" si="165"/>
        <v>1987.321794</v>
      </c>
      <c r="AZ160" s="212">
        <f t="shared" si="162"/>
        <v>2338.0256399999998</v>
      </c>
      <c r="BA160" s="213">
        <f t="shared" si="166"/>
        <v>2108.7035999999998</v>
      </c>
      <c r="BB160" s="213">
        <f t="shared" si="167"/>
        <v>3226.3165080000003</v>
      </c>
      <c r="BC160" s="213">
        <f t="shared" si="168"/>
        <v>3795.6664799999999</v>
      </c>
      <c r="BD160" s="214">
        <f t="shared" si="169"/>
        <v>2535.6887999999999</v>
      </c>
      <c r="BE160" s="214">
        <f t="shared" si="170"/>
        <v>3879.6038640000002</v>
      </c>
      <c r="BF160" s="214">
        <f t="shared" si="171"/>
        <v>4564.2398400000002</v>
      </c>
      <c r="BG160" s="215">
        <f t="shared" si="172"/>
        <v>2618.3735999999999</v>
      </c>
      <c r="BH160" s="215">
        <f t="shared" si="173"/>
        <v>4228.6733640000002</v>
      </c>
      <c r="BI160" s="215">
        <f t="shared" si="174"/>
        <v>4974.9098400000003</v>
      </c>
      <c r="BJ160" s="216">
        <f t="shared" si="175"/>
        <v>2618.3735999999999</v>
      </c>
      <c r="BK160" s="216">
        <f t="shared" si="176"/>
        <v>4228.6733640000002</v>
      </c>
      <c r="BL160" s="216">
        <f t="shared" si="177"/>
        <v>4974.9098400000003</v>
      </c>
      <c r="BM160" s="212">
        <f t="shared" si="178"/>
        <v>2990.4443999999994</v>
      </c>
      <c r="BN160" s="212">
        <f t="shared" si="179"/>
        <v>5083.7554799999998</v>
      </c>
      <c r="BO160" s="202">
        <f t="shared" si="180"/>
        <v>5980.8887999999988</v>
      </c>
      <c r="BQ160" s="274">
        <f>VLOOKUP("HDD"&amp;$A160,'CS8000-P14_Overview'!$B:$X,3,FALSE)</f>
        <v>370.08</v>
      </c>
      <c r="BR160" s="275">
        <f>VLOOKUP("HDD"&amp;$A160,'CS8000-P14_Overview'!$B:$X,4,FALSE)</f>
        <v>444.096</v>
      </c>
      <c r="BS160" s="276">
        <f>VLOOKUP("HDD"&amp;$A160,'CS8000-P14_Overview'!$B:$X,6,FALSE)</f>
        <v>518.11199999999997</v>
      </c>
      <c r="BT160" s="282" t="str">
        <f>IF(ISNA(VLOOKUP($A160,Old_List_Price!$A$4:$BO$289,BT$2,FALSE)),"",VLOOKUP($A160,Old_List_Price!$A$4:$BO$289,BT$2,FALSE))</f>
        <v/>
      </c>
      <c r="BU160" s="282" t="str">
        <f>IF(ISNA(VLOOKUP($A160,Old_List_Price!$A$4:$BO$289,BU$2,FALSE)),"",VLOOKUP($A160,Old_List_Price!$A$4:$BO$289,BU$2,FALSE))</f>
        <v/>
      </c>
      <c r="BV160" s="282" t="str">
        <f>IF(ISNA(VLOOKUP($A160,Old_List_Price!$A$4:$BO$289,BV$2,FALSE)),"",VLOOKUP($A160,Old_List_Price!$A$4:$BO$289,BV$2,FALSE))</f>
        <v/>
      </c>
      <c r="BW160" s="283" t="str">
        <f t="shared" si="181"/>
        <v/>
      </c>
      <c r="BX160" s="283" t="str">
        <f t="shared" si="182"/>
        <v/>
      </c>
      <c r="BY160" s="285" t="str">
        <f>IF(ISNA(VLOOKUP($A160,Old_List_Price!$A$4:$BO$289,BY$2,FALSE)),"",VLOOKUP($A160,Old_List_Price!$A$4:$BO$289,BY$2,FALSE))</f>
        <v/>
      </c>
      <c r="BZ160" s="285" t="str">
        <f>IF(ISNA(VLOOKUP($A160,Old_List_Price!$A$4:$BO$289,BZ$2,FALSE)),"",VLOOKUP($A160,Old_List_Price!$A$4:$BO$289,BZ$2,FALSE))</f>
        <v/>
      </c>
      <c r="CA160" s="285" t="str">
        <f>IF(ISNA(VLOOKUP($A160,Old_List_Price!$A$4:$BO$289,CA$2,FALSE)),"",VLOOKUP($A160,Old_List_Price!$A$4:$BO$289,CA$2,FALSE))</f>
        <v/>
      </c>
      <c r="CB160" s="287" t="str">
        <f t="shared" si="160"/>
        <v/>
      </c>
      <c r="CC160" s="287" t="str">
        <f t="shared" si="161"/>
        <v/>
      </c>
      <c r="CD160" s="288" t="str">
        <f>IF(ISNA(VLOOKUP($A160,Old_List_Price!$A$4:$BO$289,CD$2,FALSE)),"",VLOOKUP($A160,Old_List_Price!$A$4:$BO$289,CD$2,FALSE))</f>
        <v/>
      </c>
      <c r="CE160" s="288" t="str">
        <f>IF(ISNA(VLOOKUP($A160,Old_List_Price!$A$4:$BO$289,CE$2,FALSE)),"",VLOOKUP($A160,Old_List_Price!$A$4:$BO$289,CE$2,FALSE))</f>
        <v/>
      </c>
      <c r="CF160" s="288" t="str">
        <f>IF(ISNA(VLOOKUP($A160,Old_List_Price!$A$4:$BO$289,CF$2,FALSE)),"",VLOOKUP($A160,Old_List_Price!$A$4:$BO$289,CF$2,FALSE))</f>
        <v/>
      </c>
      <c r="CG160" s="289" t="str">
        <f t="shared" si="150"/>
        <v/>
      </c>
      <c r="CH160" s="289" t="str">
        <f t="shared" si="151"/>
        <v/>
      </c>
      <c r="CI160" s="291" t="str">
        <f>IF(ISNA(VLOOKUP($A160,Old_List_Price!$A$4:$BO$289,CI$2,FALSE)),"",VLOOKUP($A160,Old_List_Price!$A$4:$BO$289,CI$2,FALSE))</f>
        <v/>
      </c>
      <c r="CJ160" s="291" t="str">
        <f>IF(ISNA(VLOOKUP($A160,Old_List_Price!$A$4:$BO$289,CJ$2,FALSE)),"",VLOOKUP($A160,Old_List_Price!$A$4:$BO$289,CJ$2,FALSE))</f>
        <v/>
      </c>
      <c r="CK160" s="291" t="str">
        <f>IF(ISNA(VLOOKUP($A160,Old_List_Price!$A$4:$BO$289,CK$2,FALSE)),"",VLOOKUP($A160,Old_List_Price!$A$4:$BO$289,CK$2,FALSE))</f>
        <v/>
      </c>
      <c r="CL160" s="292" t="str">
        <f t="shared" si="152"/>
        <v/>
      </c>
      <c r="CM160" s="292" t="str">
        <f t="shared" si="153"/>
        <v/>
      </c>
      <c r="CN160" s="294" t="str">
        <f>IF(ISNA(VLOOKUP($A160,Old_List_Price!$A$4:$BO$289,CN$2,FALSE)),"",VLOOKUP($A160,Old_List_Price!$A$4:$BO$289,CN$2,FALSE))</f>
        <v/>
      </c>
      <c r="CO160" s="294" t="str">
        <f>IF(ISNA(VLOOKUP($A160,Old_List_Price!$A$4:$BO$289,CO$2,FALSE)),"",VLOOKUP($A160,Old_List_Price!$A$4:$BO$289,CO$2,FALSE))</f>
        <v/>
      </c>
      <c r="CP160" s="294" t="str">
        <f>IF(ISNA(VLOOKUP($A160,Old_List_Price!$A$4:$BO$289,CP$2,FALSE)),"",VLOOKUP($A160,Old_List_Price!$A$4:$BO$289,CP$2,FALSE))</f>
        <v/>
      </c>
      <c r="CQ160" s="295" t="str">
        <f t="shared" si="154"/>
        <v/>
      </c>
      <c r="CR160" s="295" t="str">
        <f t="shared" si="155"/>
        <v/>
      </c>
      <c r="CS160" s="297" t="str">
        <f>IF(ISNA(VLOOKUP($A160,Old_List_Price!$A$4:$BO$289,CS$2,FALSE)),"",VLOOKUP($A160,Old_List_Price!$A$4:$BO$289,CS$2,FALSE))</f>
        <v/>
      </c>
      <c r="CT160" s="297" t="str">
        <f>IF(ISNA(VLOOKUP($A160,Old_List_Price!$A$4:$BO$289,CT$2,FALSE)),"",VLOOKUP($A160,Old_List_Price!$A$4:$BO$289,CT$2,FALSE))</f>
        <v/>
      </c>
      <c r="CU160" s="297" t="str">
        <f>IF(ISNA(VLOOKUP($A160,Old_List_Price!$A$4:$BO$289,CU$2,FALSE)),"",VLOOKUP($A160,Old_List_Price!$A$4:$BO$289,CU$2,FALSE))</f>
        <v/>
      </c>
      <c r="CV160" s="298" t="str">
        <f t="shared" si="156"/>
        <v/>
      </c>
      <c r="CW160" s="298" t="str">
        <f t="shared" si="157"/>
        <v/>
      </c>
      <c r="CX160" s="285" t="str">
        <f>IF(ISNA(VLOOKUP($A160,Old_List_Price!$A$4:$BO$289,CX$2,FALSE)),"",VLOOKUP($A160,Old_List_Price!$A$4:$BO$289,CX$2,FALSE))</f>
        <v/>
      </c>
      <c r="CY160" s="285" t="str">
        <f>IF(ISNA(VLOOKUP($A160,Old_List_Price!$A$4:$BO$289,CY$2,FALSE)),"",VLOOKUP($A160,Old_List_Price!$A$4:$BO$289,CY$2,FALSE))</f>
        <v/>
      </c>
      <c r="CZ160" s="285" t="str">
        <f>IF(ISNA(VLOOKUP($A160,Old_List_Price!$A$4:$BO$289,CZ$2,FALSE)),"",VLOOKUP($A160,Old_List_Price!$A$4:$BO$289,CZ$2,FALSE))</f>
        <v/>
      </c>
      <c r="DA160" s="287" t="str">
        <f t="shared" si="158"/>
        <v/>
      </c>
      <c r="DB160" s="333" t="str">
        <f t="shared" si="159"/>
        <v/>
      </c>
    </row>
    <row r="161" spans="1:106">
      <c r="A161" s="37" t="s">
        <v>485</v>
      </c>
      <c r="B161" s="37" t="s">
        <v>486</v>
      </c>
      <c r="C161" s="57">
        <f>VLOOKUP(LEFT(C$3,2)&amp;$A161,'CS8000-P14_Overview'!$B$56:$X$820,$C$2,FALSE)</f>
        <v>27.584299999999999</v>
      </c>
      <c r="D161" s="58">
        <f>E161*(1-'CS8000-P14_Overview'!$B$3)</f>
        <v>39.859313499999999</v>
      </c>
      <c r="E161" s="58">
        <f>VLOOKUP(LEFT($E$3,2)&amp;$A161,'CS8000-P14_Overview'!$B$56:$X$820,$C$2,FALSE)</f>
        <v>46.89331</v>
      </c>
      <c r="F161" s="59">
        <f>VLOOKUP(LEFT(F$3,2)&amp;$A161,'CS8000-P14_Overview'!$B$56:$X$820,$F$2,FALSE)</f>
        <v>27.584299999999999</v>
      </c>
      <c r="G161" s="59">
        <f>H161*(1-'CS8000-P14_Overview'!$B$3)</f>
        <v>39.859313499999999</v>
      </c>
      <c r="H161" s="59">
        <f>VLOOKUP(LEFT($H$3,2)&amp;$A161,'CS8000-P14_Overview'!$B$56:$X$820,$F$2,FALSE)</f>
        <v>46.89331</v>
      </c>
      <c r="I161" s="60">
        <f>VLOOKUP(LEFT(I$3,2)&amp;$A161,'CS8000-P14_Overview'!$B$56:$X$820,$I$2,FALSE)</f>
        <v>47.956400000000002</v>
      </c>
      <c r="J161" s="60">
        <f>K161*(1-'CS8000-P14_Overview'!$B$3)</f>
        <v>73.373292000000006</v>
      </c>
      <c r="K161" s="60">
        <f>VLOOKUP(LEFT($K$3,2)&amp;$A161,'CS8000-P14_Overview'!$B$56:$X$820,$I$2,FALSE)</f>
        <v>86.321520000000007</v>
      </c>
      <c r="L161" s="61">
        <f>VLOOKUP(LEFT(L$3,2)&amp;$A161,'CS8000-P14_Overview'!$B$56:$X$820,$L$2,FALSE)</f>
        <v>59.817099999999996</v>
      </c>
      <c r="M161" s="61">
        <f>N161*(1-'CS8000-P14_Overview'!$B$3)</f>
        <v>91.520162999999997</v>
      </c>
      <c r="N161" s="61">
        <f>VLOOKUP(LEFT($N$3,2)&amp;$A161,'CS8000-P14_Overview'!$B$56:$X$820,$L$2,FALSE)</f>
        <v>107.67077999999999</v>
      </c>
      <c r="O161" s="62">
        <f>VLOOKUP(LEFT(O$3,2)&amp;$A161,'CS8000-P14_Overview'!$B$56:$X$820,$O$2,FALSE)</f>
        <v>62.113900000000001</v>
      </c>
      <c r="P161" s="62">
        <f>Q161*(1-'CS8000-P14_Overview'!$B$3)</f>
        <v>100.31394850000001</v>
      </c>
      <c r="Q161" s="62">
        <f>VLOOKUP(LEFT($Q$3,2)&amp;$A161,'CS8000-P14_Overview'!$B$56:$X$820,$O$2,FALSE)</f>
        <v>118.01641000000001</v>
      </c>
      <c r="R161" s="63">
        <f>VLOOKUP(LEFT(R$3,2)&amp;$A161,'CS8000-P14_Overview'!$B$56:$X$820,$R$2,FALSE)</f>
        <v>62.113900000000001</v>
      </c>
      <c r="S161" s="63">
        <f>T161*(1-'CS8000-P14_Overview'!$B$3)</f>
        <v>100.31394850000001</v>
      </c>
      <c r="T161" s="63">
        <f>VLOOKUP(LEFT($T$3,2)&amp;$A161,'CS8000-P14_Overview'!$B$56:$X$820,$R$2,FALSE)</f>
        <v>118.01641000000001</v>
      </c>
      <c r="U161" s="59">
        <f>VLOOKUP(LEFT(U$3,2)&amp;$A161,'CS8000-P14_Overview'!$B$56:$X$820,$U$2,FALSE)</f>
        <v>72.44919999999999</v>
      </c>
      <c r="V161" s="59">
        <f>W161*(1-'CS8000-P14_Overview'!$B$3)</f>
        <v>123.16363999999999</v>
      </c>
      <c r="W161" s="44">
        <f>VLOOKUP(LEFT($W$3,2)&amp;$A161,'CS8000-P14_Overview'!$B$56:$X$820,$U$2,FALSE)</f>
        <v>144.89839999999998</v>
      </c>
      <c r="X161" s="33" t="s">
        <v>857</v>
      </c>
      <c r="Y161" s="57">
        <f>VLOOKUP(LEFT(Y$3,2)&amp;$A161,'CS8000-P14_Overview'!$B$56:$X$820,$Y$2,FALSE)</f>
        <v>59.4405</v>
      </c>
      <c r="Z161" s="58">
        <f>AA161*(1-'CS8000-P14_Overview'!$B$3)</f>
        <v>85.891522499999994</v>
      </c>
      <c r="AA161" s="58">
        <f>VLOOKUP(LEFT($AA$3,2)&amp;$A161,'CS8000-P14_Overview'!$B$56:$X$820,$Y$2,FALSE)</f>
        <v>101.04884999999999</v>
      </c>
      <c r="AB161" s="59">
        <f>VLOOKUP(LEFT(AB$3,2)&amp;$A161,'CS8000-P14_Overview'!$B$56:$X$820,$AB$2,FALSE)</f>
        <v>59.4405</v>
      </c>
      <c r="AC161" s="59">
        <f>AD161*(1-'CS8000-P14_Overview'!$B$3)</f>
        <v>85.891522499999994</v>
      </c>
      <c r="AD161" s="59">
        <f>VLOOKUP(LEFT($AD$3,2)&amp;$A161,'CS8000-P14_Overview'!$B$56:$X$820,$AB$2,FALSE)</f>
        <v>101.04884999999999</v>
      </c>
      <c r="AE161" s="60">
        <f>VLOOKUP(LEFT(AE$3,2)&amp;$A161,'CS8000-P14_Overview'!$B$56:$X$820,$AE$2,FALSE)</f>
        <v>79.8125</v>
      </c>
      <c r="AF161" s="60">
        <f>AG161*(1-'CS8000-P14_Overview'!$B$3)</f>
        <v>122.113125</v>
      </c>
      <c r="AG161" s="60">
        <f>VLOOKUP(LEFT($AG$3,2)&amp;$A161,'CS8000-P14_Overview'!$B$56:$X$820,$AE$2,FALSE)</f>
        <v>143.66249999999999</v>
      </c>
      <c r="AH161" s="61">
        <f>VLOOKUP(LEFT(AH$3,2)&amp;$A161,'CS8000-P14_Overview'!$B$56:$X$820,$AH$2,FALSE)</f>
        <v>91.673200000000008</v>
      </c>
      <c r="AI161" s="61">
        <f>AJ161*(1-'CS8000-P14_Overview'!$B$3)</f>
        <v>140.25999600000003</v>
      </c>
      <c r="AJ161" s="61">
        <f>VLOOKUP(LEFT($AJ$3,2)&amp;$A161,'CS8000-P14_Overview'!$B$56:$X$820,$AH$2,FALSE)</f>
        <v>165.01176000000004</v>
      </c>
      <c r="AK161" s="62">
        <f>VLOOKUP(LEFT(AK$3,2)&amp;$A161,'CS8000-P14_Overview'!$B$56:$X$820,$AK$2,FALSE)</f>
        <v>93.97</v>
      </c>
      <c r="AL161" s="62">
        <f>AM161*(1-'CS8000-P14_Overview'!$B$3)</f>
        <v>151.76155</v>
      </c>
      <c r="AM161" s="62">
        <f>VLOOKUP(LEFT($AM$3,2)&amp;$A161,'CS8000-P14_Overview'!$B$56:$X$820,$AK$2,FALSE)</f>
        <v>178.54300000000001</v>
      </c>
      <c r="AN161" s="63">
        <f>VLOOKUP(LEFT(AN$3,2)&amp;$A161,'CS8000-P14_Overview'!$B$56:$X$820,$AN$2,FALSE)</f>
        <v>93.97</v>
      </c>
      <c r="AO161" s="63">
        <f>AP161*(1-'CS8000-P14_Overview'!$B$3)</f>
        <v>151.76155</v>
      </c>
      <c r="AP161" s="63">
        <f>VLOOKUP(LEFT($AP$3,2)&amp;$A161,'CS8000-P14_Overview'!$B$56:$X$820,$AN$2,FALSE)</f>
        <v>178.54300000000001</v>
      </c>
      <c r="AQ161" s="59">
        <f>VLOOKUP(LEFT(AQ$3,2)&amp;$A161,'CS8000-P14_Overview'!$B$56:$X$820,$AQ$2,FALSE)</f>
        <v>104.30529999999999</v>
      </c>
      <c r="AR161" s="59">
        <f>AS161*(1-'CS8000-P14_Overview'!$B$3)</f>
        <v>177.31900999999996</v>
      </c>
      <c r="AS161" s="44">
        <f>VLOOKUP(LEFT($AS$3,2)&amp;$A161,'CS8000-P14_Overview'!$B$56:$X$820,$AQ$2,FALSE)</f>
        <v>208.61059999999998</v>
      </c>
      <c r="AU161" s="203">
        <f t="shared" si="163"/>
        <v>1375.3092000000001</v>
      </c>
      <c r="AV161" s="211">
        <f t="shared" si="164"/>
        <v>1987.321794</v>
      </c>
      <c r="AW161" s="211">
        <f t="shared" si="165"/>
        <v>2338.0256399999998</v>
      </c>
      <c r="AX161" s="212">
        <f t="shared" si="165"/>
        <v>1375.3092000000001</v>
      </c>
      <c r="AY161" s="212">
        <f t="shared" si="165"/>
        <v>1987.321794</v>
      </c>
      <c r="AZ161" s="212">
        <f t="shared" si="162"/>
        <v>2338.0256399999998</v>
      </c>
      <c r="BA161" s="213">
        <f t="shared" si="166"/>
        <v>2108.7035999999998</v>
      </c>
      <c r="BB161" s="213">
        <f t="shared" si="167"/>
        <v>3226.3165080000003</v>
      </c>
      <c r="BC161" s="213">
        <f t="shared" si="168"/>
        <v>3795.6664799999999</v>
      </c>
      <c r="BD161" s="214">
        <f t="shared" si="169"/>
        <v>2535.6887999999999</v>
      </c>
      <c r="BE161" s="214">
        <f t="shared" si="170"/>
        <v>3879.6038640000002</v>
      </c>
      <c r="BF161" s="214">
        <f t="shared" si="171"/>
        <v>4564.2398400000002</v>
      </c>
      <c r="BG161" s="215">
        <f t="shared" si="172"/>
        <v>2618.3735999999999</v>
      </c>
      <c r="BH161" s="215">
        <f t="shared" si="173"/>
        <v>4228.6733640000002</v>
      </c>
      <c r="BI161" s="215">
        <f t="shared" si="174"/>
        <v>4974.9098400000003</v>
      </c>
      <c r="BJ161" s="216">
        <f t="shared" si="175"/>
        <v>2618.3735999999999</v>
      </c>
      <c r="BK161" s="216">
        <f t="shared" si="176"/>
        <v>4228.6733640000002</v>
      </c>
      <c r="BL161" s="216">
        <f t="shared" si="177"/>
        <v>4974.9098400000003</v>
      </c>
      <c r="BM161" s="212">
        <f t="shared" si="178"/>
        <v>2990.4443999999994</v>
      </c>
      <c r="BN161" s="212">
        <f t="shared" si="179"/>
        <v>5083.7554799999998</v>
      </c>
      <c r="BO161" s="202">
        <f t="shared" si="180"/>
        <v>5980.8887999999988</v>
      </c>
      <c r="BQ161" s="274">
        <f>VLOOKUP("HDD"&amp;$A161,'CS8000-P14_Overview'!$B:$X,3,FALSE)</f>
        <v>370.08</v>
      </c>
      <c r="BR161" s="275">
        <f>VLOOKUP("HDD"&amp;$A161,'CS8000-P14_Overview'!$B:$X,4,FALSE)</f>
        <v>444.096</v>
      </c>
      <c r="BS161" s="276">
        <f>VLOOKUP("HDD"&amp;$A161,'CS8000-P14_Overview'!$B:$X,6,FALSE)</f>
        <v>518.11199999999997</v>
      </c>
      <c r="BT161" s="282" t="str">
        <f>IF(ISNA(VLOOKUP($A161,Old_List_Price!$A$4:$BO$289,BT$2,FALSE)),"",VLOOKUP($A161,Old_List_Price!$A$4:$BO$289,BT$2,FALSE))</f>
        <v/>
      </c>
      <c r="BU161" s="282" t="str">
        <f>IF(ISNA(VLOOKUP($A161,Old_List_Price!$A$4:$BO$289,BU$2,FALSE)),"",VLOOKUP($A161,Old_List_Price!$A$4:$BO$289,BU$2,FALSE))</f>
        <v/>
      </c>
      <c r="BV161" s="282" t="str">
        <f>IF(ISNA(VLOOKUP($A161,Old_List_Price!$A$4:$BO$289,BV$2,FALSE)),"",VLOOKUP($A161,Old_List_Price!$A$4:$BO$289,BV$2,FALSE))</f>
        <v/>
      </c>
      <c r="BW161" s="283" t="str">
        <f t="shared" si="181"/>
        <v/>
      </c>
      <c r="BX161" s="283" t="str">
        <f t="shared" si="182"/>
        <v/>
      </c>
      <c r="BY161" s="285" t="str">
        <f>IF(ISNA(VLOOKUP($A161,Old_List_Price!$A$4:$BO$289,BY$2,FALSE)),"",VLOOKUP($A161,Old_List_Price!$A$4:$BO$289,BY$2,FALSE))</f>
        <v/>
      </c>
      <c r="BZ161" s="285" t="str">
        <f>IF(ISNA(VLOOKUP($A161,Old_List_Price!$A$4:$BO$289,BZ$2,FALSE)),"",VLOOKUP($A161,Old_List_Price!$A$4:$BO$289,BZ$2,FALSE))</f>
        <v/>
      </c>
      <c r="CA161" s="285" t="str">
        <f>IF(ISNA(VLOOKUP($A161,Old_List_Price!$A$4:$BO$289,CA$2,FALSE)),"",VLOOKUP($A161,Old_List_Price!$A$4:$BO$289,CA$2,FALSE))</f>
        <v/>
      </c>
      <c r="CB161" s="287" t="str">
        <f t="shared" si="160"/>
        <v/>
      </c>
      <c r="CC161" s="287" t="str">
        <f t="shared" si="161"/>
        <v/>
      </c>
      <c r="CD161" s="288" t="str">
        <f>IF(ISNA(VLOOKUP($A161,Old_List_Price!$A$4:$BO$289,CD$2,FALSE)),"",VLOOKUP($A161,Old_List_Price!$A$4:$BO$289,CD$2,FALSE))</f>
        <v/>
      </c>
      <c r="CE161" s="288" t="str">
        <f>IF(ISNA(VLOOKUP($A161,Old_List_Price!$A$4:$BO$289,CE$2,FALSE)),"",VLOOKUP($A161,Old_List_Price!$A$4:$BO$289,CE$2,FALSE))</f>
        <v/>
      </c>
      <c r="CF161" s="288" t="str">
        <f>IF(ISNA(VLOOKUP($A161,Old_List_Price!$A$4:$BO$289,CF$2,FALSE)),"",VLOOKUP($A161,Old_List_Price!$A$4:$BO$289,CF$2,FALSE))</f>
        <v/>
      </c>
      <c r="CG161" s="289" t="str">
        <f t="shared" si="150"/>
        <v/>
      </c>
      <c r="CH161" s="289" t="str">
        <f t="shared" si="151"/>
        <v/>
      </c>
      <c r="CI161" s="291" t="str">
        <f>IF(ISNA(VLOOKUP($A161,Old_List_Price!$A$4:$BO$289,CI$2,FALSE)),"",VLOOKUP($A161,Old_List_Price!$A$4:$BO$289,CI$2,FALSE))</f>
        <v/>
      </c>
      <c r="CJ161" s="291" t="str">
        <f>IF(ISNA(VLOOKUP($A161,Old_List_Price!$A$4:$BO$289,CJ$2,FALSE)),"",VLOOKUP($A161,Old_List_Price!$A$4:$BO$289,CJ$2,FALSE))</f>
        <v/>
      </c>
      <c r="CK161" s="291" t="str">
        <f>IF(ISNA(VLOOKUP($A161,Old_List_Price!$A$4:$BO$289,CK$2,FALSE)),"",VLOOKUP($A161,Old_List_Price!$A$4:$BO$289,CK$2,FALSE))</f>
        <v/>
      </c>
      <c r="CL161" s="292" t="str">
        <f t="shared" si="152"/>
        <v/>
      </c>
      <c r="CM161" s="292" t="str">
        <f t="shared" si="153"/>
        <v/>
      </c>
      <c r="CN161" s="294" t="str">
        <f>IF(ISNA(VLOOKUP($A161,Old_List_Price!$A$4:$BO$289,CN$2,FALSE)),"",VLOOKUP($A161,Old_List_Price!$A$4:$BO$289,CN$2,FALSE))</f>
        <v/>
      </c>
      <c r="CO161" s="294" t="str">
        <f>IF(ISNA(VLOOKUP($A161,Old_List_Price!$A$4:$BO$289,CO$2,FALSE)),"",VLOOKUP($A161,Old_List_Price!$A$4:$BO$289,CO$2,FALSE))</f>
        <v/>
      </c>
      <c r="CP161" s="294" t="str">
        <f>IF(ISNA(VLOOKUP($A161,Old_List_Price!$A$4:$BO$289,CP$2,FALSE)),"",VLOOKUP($A161,Old_List_Price!$A$4:$BO$289,CP$2,FALSE))</f>
        <v/>
      </c>
      <c r="CQ161" s="295" t="str">
        <f t="shared" si="154"/>
        <v/>
      </c>
      <c r="CR161" s="295" t="str">
        <f t="shared" si="155"/>
        <v/>
      </c>
      <c r="CS161" s="297" t="str">
        <f>IF(ISNA(VLOOKUP($A161,Old_List_Price!$A$4:$BO$289,CS$2,FALSE)),"",VLOOKUP($A161,Old_List_Price!$A$4:$BO$289,CS$2,FALSE))</f>
        <v/>
      </c>
      <c r="CT161" s="297" t="str">
        <f>IF(ISNA(VLOOKUP($A161,Old_List_Price!$A$4:$BO$289,CT$2,FALSE)),"",VLOOKUP($A161,Old_List_Price!$A$4:$BO$289,CT$2,FALSE))</f>
        <v/>
      </c>
      <c r="CU161" s="297" t="str">
        <f>IF(ISNA(VLOOKUP($A161,Old_List_Price!$A$4:$BO$289,CU$2,FALSE)),"",VLOOKUP($A161,Old_List_Price!$A$4:$BO$289,CU$2,FALSE))</f>
        <v/>
      </c>
      <c r="CV161" s="298" t="str">
        <f t="shared" si="156"/>
        <v/>
      </c>
      <c r="CW161" s="298" t="str">
        <f t="shared" si="157"/>
        <v/>
      </c>
      <c r="CX161" s="285" t="str">
        <f>IF(ISNA(VLOOKUP($A161,Old_List_Price!$A$4:$BO$289,CX$2,FALSE)),"",VLOOKUP($A161,Old_List_Price!$A$4:$BO$289,CX$2,FALSE))</f>
        <v/>
      </c>
      <c r="CY161" s="285" t="str">
        <f>IF(ISNA(VLOOKUP($A161,Old_List_Price!$A$4:$BO$289,CY$2,FALSE)),"",VLOOKUP($A161,Old_List_Price!$A$4:$BO$289,CY$2,FALSE))</f>
        <v/>
      </c>
      <c r="CZ161" s="285" t="str">
        <f>IF(ISNA(VLOOKUP($A161,Old_List_Price!$A$4:$BO$289,CZ$2,FALSE)),"",VLOOKUP($A161,Old_List_Price!$A$4:$BO$289,CZ$2,FALSE))</f>
        <v/>
      </c>
      <c r="DA161" s="287" t="str">
        <f t="shared" si="158"/>
        <v/>
      </c>
      <c r="DB161" s="333" t="str">
        <f t="shared" si="159"/>
        <v/>
      </c>
    </row>
    <row r="162" spans="1:106">
      <c r="A162" s="37" t="s">
        <v>487</v>
      </c>
      <c r="B162" s="37" t="s">
        <v>488</v>
      </c>
      <c r="C162" s="57">
        <f>VLOOKUP(LEFT(C$3,2)&amp;$A162,'CS8000-P14_Overview'!$B$56:$X$820,$C$2,FALSE)</f>
        <v>10.803599999999999</v>
      </c>
      <c r="D162" s="58">
        <f>E162*(1-'CS8000-P14_Overview'!$B$3)</f>
        <v>15.611201999999999</v>
      </c>
      <c r="E162" s="58">
        <f>VLOOKUP(LEFT($E$3,2)&amp;$A162,'CS8000-P14_Overview'!$B$56:$X$820,$C$2,FALSE)</f>
        <v>18.366119999999999</v>
      </c>
      <c r="F162" s="59">
        <f>VLOOKUP(LEFT(F$3,2)&amp;$A162,'CS8000-P14_Overview'!$B$56:$X$820,$F$2,FALSE)</f>
        <v>10.803599999999999</v>
      </c>
      <c r="G162" s="59">
        <f>H162*(1-'CS8000-P14_Overview'!$B$3)</f>
        <v>15.611201999999999</v>
      </c>
      <c r="H162" s="59">
        <f>VLOOKUP(LEFT($H$3,2)&amp;$A162,'CS8000-P14_Overview'!$B$56:$X$820,$F$2,FALSE)</f>
        <v>18.366119999999999</v>
      </c>
      <c r="I162" s="60">
        <f>VLOOKUP(LEFT(I$3,2)&amp;$A162,'CS8000-P14_Overview'!$B$56:$X$820,$I$2,FALSE)</f>
        <v>18.140999999999998</v>
      </c>
      <c r="J162" s="60">
        <f>K162*(1-'CS8000-P14_Overview'!$B$3)</f>
        <v>27.755729999999996</v>
      </c>
      <c r="K162" s="60">
        <f>VLOOKUP(LEFT($K$3,2)&amp;$A162,'CS8000-P14_Overview'!$B$56:$X$820,$I$2,FALSE)</f>
        <v>32.653799999999997</v>
      </c>
      <c r="L162" s="61">
        <f>VLOOKUP(LEFT(L$3,2)&amp;$A162,'CS8000-P14_Overview'!$B$56:$X$820,$L$2,FALSE)</f>
        <v>24.869599999999998</v>
      </c>
      <c r="M162" s="61">
        <f>N162*(1-'CS8000-P14_Overview'!$B$3)</f>
        <v>38.050487999999994</v>
      </c>
      <c r="N162" s="61">
        <f>VLOOKUP(LEFT($N$3,2)&amp;$A162,'CS8000-P14_Overview'!$B$56:$X$820,$L$2,FALSE)</f>
        <v>44.765279999999997</v>
      </c>
      <c r="O162" s="62">
        <f>VLOOKUP(LEFT(O$3,2)&amp;$A162,'CS8000-P14_Overview'!$B$56:$X$820,$O$2,FALSE)</f>
        <v>25.635200000000001</v>
      </c>
      <c r="P162" s="62">
        <f>Q162*(1-'CS8000-P14_Overview'!$B$3)</f>
        <v>41.400847999999996</v>
      </c>
      <c r="Q162" s="62">
        <f>VLOOKUP(LEFT($Q$3,2)&amp;$A162,'CS8000-P14_Overview'!$B$56:$X$820,$O$2,FALSE)</f>
        <v>48.706879999999998</v>
      </c>
      <c r="R162" s="63">
        <f>VLOOKUP(LEFT(R$3,2)&amp;$A162,'CS8000-P14_Overview'!$B$56:$X$820,$R$2,FALSE)</f>
        <v>25.635200000000001</v>
      </c>
      <c r="S162" s="63">
        <f>T162*(1-'CS8000-P14_Overview'!$B$3)</f>
        <v>41.400847999999996</v>
      </c>
      <c r="T162" s="63">
        <f>VLOOKUP(LEFT($T$3,2)&amp;$A162,'CS8000-P14_Overview'!$B$56:$X$820,$R$2,FALSE)</f>
        <v>48.706879999999998</v>
      </c>
      <c r="U162" s="59">
        <f>VLOOKUP(LEFT(U$3,2)&amp;$A162,'CS8000-P14_Overview'!$B$56:$X$820,$U$2,FALSE)</f>
        <v>29.080300000000001</v>
      </c>
      <c r="V162" s="59">
        <f>W162*(1-'CS8000-P14_Overview'!$B$3)</f>
        <v>49.436509999999998</v>
      </c>
      <c r="W162" s="44">
        <f>VLOOKUP(LEFT($W$3,2)&amp;$A162,'CS8000-P14_Overview'!$B$56:$X$820,$U$2,FALSE)</f>
        <v>58.160600000000002</v>
      </c>
      <c r="X162" s="33" t="s">
        <v>857</v>
      </c>
      <c r="Y162" s="57">
        <f>VLOOKUP(LEFT(Y$3,2)&amp;$A162,'CS8000-P14_Overview'!$B$56:$X$820,$Y$2,FALSE)</f>
        <v>23.755800000000001</v>
      </c>
      <c r="Z162" s="58">
        <f>AA162*(1-'CS8000-P14_Overview'!$B$3)</f>
        <v>34.327131000000001</v>
      </c>
      <c r="AA162" s="58">
        <f>VLOOKUP(LEFT($AA$3,2)&amp;$A162,'CS8000-P14_Overview'!$B$56:$X$820,$Y$2,FALSE)</f>
        <v>40.384860000000003</v>
      </c>
      <c r="AB162" s="59">
        <f>VLOOKUP(LEFT(AB$3,2)&amp;$A162,'CS8000-P14_Overview'!$B$56:$X$820,$AB$2,FALSE)</f>
        <v>23.755800000000001</v>
      </c>
      <c r="AC162" s="59">
        <f>AD162*(1-'CS8000-P14_Overview'!$B$3)</f>
        <v>34.327131000000001</v>
      </c>
      <c r="AD162" s="59">
        <f>VLOOKUP(LEFT($AD$3,2)&amp;$A162,'CS8000-P14_Overview'!$B$56:$X$820,$AB$2,FALSE)</f>
        <v>40.384860000000003</v>
      </c>
      <c r="AE162" s="60">
        <f>VLOOKUP(LEFT(AE$3,2)&amp;$A162,'CS8000-P14_Overview'!$B$56:$X$820,$AE$2,FALSE)</f>
        <v>31.0932</v>
      </c>
      <c r="AF162" s="60">
        <f>AG162*(1-'CS8000-P14_Overview'!$B$3)</f>
        <v>47.572595999999997</v>
      </c>
      <c r="AG162" s="60">
        <f>VLOOKUP(LEFT($AG$3,2)&amp;$A162,'CS8000-P14_Overview'!$B$56:$X$820,$AE$2,FALSE)</f>
        <v>55.967759999999998</v>
      </c>
      <c r="AH162" s="61">
        <f>VLOOKUP(LEFT(AH$3,2)&amp;$A162,'CS8000-P14_Overview'!$B$56:$X$820,$AH$2,FALSE)</f>
        <v>37.821800000000003</v>
      </c>
      <c r="AI162" s="61">
        <f>AJ162*(1-'CS8000-P14_Overview'!$B$3)</f>
        <v>57.867353999999999</v>
      </c>
      <c r="AJ162" s="61">
        <f>VLOOKUP(LEFT($AJ$3,2)&amp;$A162,'CS8000-P14_Overview'!$B$56:$X$820,$AH$2,FALSE)</f>
        <v>68.079239999999999</v>
      </c>
      <c r="AK162" s="62">
        <f>VLOOKUP(LEFT(AK$3,2)&amp;$A162,'CS8000-P14_Overview'!$B$56:$X$820,$AK$2,FALSE)</f>
        <v>38.587400000000002</v>
      </c>
      <c r="AL162" s="62">
        <f>AM162*(1-'CS8000-P14_Overview'!$B$3)</f>
        <v>62.318651000000003</v>
      </c>
      <c r="AM162" s="62">
        <f>VLOOKUP(LEFT($AM$3,2)&amp;$A162,'CS8000-P14_Overview'!$B$56:$X$820,$AK$2,FALSE)</f>
        <v>73.316060000000007</v>
      </c>
      <c r="AN162" s="63">
        <f>VLOOKUP(LEFT(AN$3,2)&amp;$A162,'CS8000-P14_Overview'!$B$56:$X$820,$AN$2,FALSE)</f>
        <v>38.587400000000002</v>
      </c>
      <c r="AO162" s="63">
        <f>AP162*(1-'CS8000-P14_Overview'!$B$3)</f>
        <v>62.318651000000003</v>
      </c>
      <c r="AP162" s="63">
        <f>VLOOKUP(LEFT($AP$3,2)&amp;$A162,'CS8000-P14_Overview'!$B$56:$X$820,$AN$2,FALSE)</f>
        <v>73.316060000000007</v>
      </c>
      <c r="AQ162" s="59">
        <f>VLOOKUP(LEFT(AQ$3,2)&amp;$A162,'CS8000-P14_Overview'!$B$56:$X$820,$AQ$2,FALSE)</f>
        <v>42.032499999999999</v>
      </c>
      <c r="AR162" s="59">
        <f>AS162*(1-'CS8000-P14_Overview'!$B$3)</f>
        <v>71.455249999999992</v>
      </c>
      <c r="AS162" s="44">
        <f>VLOOKUP(LEFT($AS$3,2)&amp;$A162,'CS8000-P14_Overview'!$B$56:$X$820,$AQ$2,FALSE)</f>
        <v>84.064999999999998</v>
      </c>
      <c r="AU162" s="203">
        <f t="shared" si="163"/>
        <v>544.35599999999999</v>
      </c>
      <c r="AV162" s="211">
        <f t="shared" si="164"/>
        <v>786.5944199999999</v>
      </c>
      <c r="AW162" s="211">
        <f t="shared" si="165"/>
        <v>925.40520000000004</v>
      </c>
      <c r="AX162" s="212">
        <f t="shared" si="165"/>
        <v>544.35599999999999</v>
      </c>
      <c r="AY162" s="212">
        <f t="shared" si="165"/>
        <v>786.5944199999999</v>
      </c>
      <c r="AZ162" s="212">
        <f t="shared" si="162"/>
        <v>925.40520000000004</v>
      </c>
      <c r="BA162" s="213">
        <f t="shared" si="166"/>
        <v>808.50239999999997</v>
      </c>
      <c r="BB162" s="213">
        <f t="shared" si="167"/>
        <v>1237.0086719999999</v>
      </c>
      <c r="BC162" s="213">
        <f t="shared" si="168"/>
        <v>1455.30432</v>
      </c>
      <c r="BD162" s="214">
        <f t="shared" si="169"/>
        <v>1050.732</v>
      </c>
      <c r="BE162" s="214">
        <f t="shared" si="170"/>
        <v>1607.6199599999998</v>
      </c>
      <c r="BF162" s="214">
        <f t="shared" si="171"/>
        <v>1891.3175999999999</v>
      </c>
      <c r="BG162" s="215">
        <f t="shared" si="172"/>
        <v>1078.2936</v>
      </c>
      <c r="BH162" s="215">
        <f t="shared" si="173"/>
        <v>1741.444164</v>
      </c>
      <c r="BI162" s="215">
        <f t="shared" si="174"/>
        <v>2048.7578400000002</v>
      </c>
      <c r="BJ162" s="216">
        <f t="shared" si="175"/>
        <v>1078.2936</v>
      </c>
      <c r="BK162" s="216">
        <f t="shared" si="176"/>
        <v>1741.444164</v>
      </c>
      <c r="BL162" s="216">
        <f t="shared" si="177"/>
        <v>2048.7578400000002</v>
      </c>
      <c r="BM162" s="212">
        <f t="shared" si="178"/>
        <v>1202.3172</v>
      </c>
      <c r="BN162" s="212">
        <f t="shared" si="179"/>
        <v>2043.9392399999999</v>
      </c>
      <c r="BO162" s="202">
        <f t="shared" si="180"/>
        <v>2404.6343999999999</v>
      </c>
      <c r="BQ162" s="274">
        <f>VLOOKUP("HDD"&amp;$A162,'CS8000-P14_Overview'!$B:$X,3,FALSE)</f>
        <v>370.08</v>
      </c>
      <c r="BR162" s="275">
        <f>VLOOKUP("HDD"&amp;$A162,'CS8000-P14_Overview'!$B:$X,4,FALSE)</f>
        <v>444.096</v>
      </c>
      <c r="BS162" s="276">
        <f>VLOOKUP("HDD"&amp;$A162,'CS8000-P14_Overview'!$B:$X,6,FALSE)</f>
        <v>518.11199999999997</v>
      </c>
      <c r="BT162" s="282" t="str">
        <f>IF(ISNA(VLOOKUP($A162,Old_List_Price!$A$4:$BO$289,BT$2,FALSE)),"",VLOOKUP($A162,Old_List_Price!$A$4:$BO$289,BT$2,FALSE))</f>
        <v/>
      </c>
      <c r="BU162" s="282" t="str">
        <f>IF(ISNA(VLOOKUP($A162,Old_List_Price!$A$4:$BO$289,BU$2,FALSE)),"",VLOOKUP($A162,Old_List_Price!$A$4:$BO$289,BU$2,FALSE))</f>
        <v/>
      </c>
      <c r="BV162" s="282" t="str">
        <f>IF(ISNA(VLOOKUP($A162,Old_List_Price!$A$4:$BO$289,BV$2,FALSE)),"",VLOOKUP($A162,Old_List_Price!$A$4:$BO$289,BV$2,FALSE))</f>
        <v/>
      </c>
      <c r="BW162" s="283" t="str">
        <f t="shared" si="181"/>
        <v/>
      </c>
      <c r="BX162" s="283" t="str">
        <f t="shared" si="182"/>
        <v/>
      </c>
      <c r="BY162" s="285" t="str">
        <f>IF(ISNA(VLOOKUP($A162,Old_List_Price!$A$4:$BO$289,BY$2,FALSE)),"",VLOOKUP($A162,Old_List_Price!$A$4:$BO$289,BY$2,FALSE))</f>
        <v/>
      </c>
      <c r="BZ162" s="285" t="str">
        <f>IF(ISNA(VLOOKUP($A162,Old_List_Price!$A$4:$BO$289,BZ$2,FALSE)),"",VLOOKUP($A162,Old_List_Price!$A$4:$BO$289,BZ$2,FALSE))</f>
        <v/>
      </c>
      <c r="CA162" s="285" t="str">
        <f>IF(ISNA(VLOOKUP($A162,Old_List_Price!$A$4:$BO$289,CA$2,FALSE)),"",VLOOKUP($A162,Old_List_Price!$A$4:$BO$289,CA$2,FALSE))</f>
        <v/>
      </c>
      <c r="CB162" s="287" t="str">
        <f t="shared" si="160"/>
        <v/>
      </c>
      <c r="CC162" s="287" t="str">
        <f t="shared" si="161"/>
        <v/>
      </c>
      <c r="CD162" s="288" t="str">
        <f>IF(ISNA(VLOOKUP($A162,Old_List_Price!$A$4:$BO$289,CD$2,FALSE)),"",VLOOKUP($A162,Old_List_Price!$A$4:$BO$289,CD$2,FALSE))</f>
        <v/>
      </c>
      <c r="CE162" s="288" t="str">
        <f>IF(ISNA(VLOOKUP($A162,Old_List_Price!$A$4:$BO$289,CE$2,FALSE)),"",VLOOKUP($A162,Old_List_Price!$A$4:$BO$289,CE$2,FALSE))</f>
        <v/>
      </c>
      <c r="CF162" s="288" t="str">
        <f>IF(ISNA(VLOOKUP($A162,Old_List_Price!$A$4:$BO$289,CF$2,FALSE)),"",VLOOKUP($A162,Old_List_Price!$A$4:$BO$289,CF$2,FALSE))</f>
        <v/>
      </c>
      <c r="CG162" s="289" t="str">
        <f t="shared" si="150"/>
        <v/>
      </c>
      <c r="CH162" s="289" t="str">
        <f t="shared" si="151"/>
        <v/>
      </c>
      <c r="CI162" s="291" t="str">
        <f>IF(ISNA(VLOOKUP($A162,Old_List_Price!$A$4:$BO$289,CI$2,FALSE)),"",VLOOKUP($A162,Old_List_Price!$A$4:$BO$289,CI$2,FALSE))</f>
        <v/>
      </c>
      <c r="CJ162" s="291" t="str">
        <f>IF(ISNA(VLOOKUP($A162,Old_List_Price!$A$4:$BO$289,CJ$2,FALSE)),"",VLOOKUP($A162,Old_List_Price!$A$4:$BO$289,CJ$2,FALSE))</f>
        <v/>
      </c>
      <c r="CK162" s="291" t="str">
        <f>IF(ISNA(VLOOKUP($A162,Old_List_Price!$A$4:$BO$289,CK$2,FALSE)),"",VLOOKUP($A162,Old_List_Price!$A$4:$BO$289,CK$2,FALSE))</f>
        <v/>
      </c>
      <c r="CL162" s="292" t="str">
        <f t="shared" si="152"/>
        <v/>
      </c>
      <c r="CM162" s="292" t="str">
        <f t="shared" si="153"/>
        <v/>
      </c>
      <c r="CN162" s="294" t="str">
        <f>IF(ISNA(VLOOKUP($A162,Old_List_Price!$A$4:$BO$289,CN$2,FALSE)),"",VLOOKUP($A162,Old_List_Price!$A$4:$BO$289,CN$2,FALSE))</f>
        <v/>
      </c>
      <c r="CO162" s="294" t="str">
        <f>IF(ISNA(VLOOKUP($A162,Old_List_Price!$A$4:$BO$289,CO$2,FALSE)),"",VLOOKUP($A162,Old_List_Price!$A$4:$BO$289,CO$2,FALSE))</f>
        <v/>
      </c>
      <c r="CP162" s="294" t="str">
        <f>IF(ISNA(VLOOKUP($A162,Old_List_Price!$A$4:$BO$289,CP$2,FALSE)),"",VLOOKUP($A162,Old_List_Price!$A$4:$BO$289,CP$2,FALSE))</f>
        <v/>
      </c>
      <c r="CQ162" s="295" t="str">
        <f t="shared" si="154"/>
        <v/>
      </c>
      <c r="CR162" s="295" t="str">
        <f t="shared" si="155"/>
        <v/>
      </c>
      <c r="CS162" s="297" t="str">
        <f>IF(ISNA(VLOOKUP($A162,Old_List_Price!$A$4:$BO$289,CS$2,FALSE)),"",VLOOKUP($A162,Old_List_Price!$A$4:$BO$289,CS$2,FALSE))</f>
        <v/>
      </c>
      <c r="CT162" s="297" t="str">
        <f>IF(ISNA(VLOOKUP($A162,Old_List_Price!$A$4:$BO$289,CT$2,FALSE)),"",VLOOKUP($A162,Old_List_Price!$A$4:$BO$289,CT$2,FALSE))</f>
        <v/>
      </c>
      <c r="CU162" s="297" t="str">
        <f>IF(ISNA(VLOOKUP($A162,Old_List_Price!$A$4:$BO$289,CU$2,FALSE)),"",VLOOKUP($A162,Old_List_Price!$A$4:$BO$289,CU$2,FALSE))</f>
        <v/>
      </c>
      <c r="CV162" s="298" t="str">
        <f t="shared" si="156"/>
        <v/>
      </c>
      <c r="CW162" s="298" t="str">
        <f t="shared" si="157"/>
        <v/>
      </c>
      <c r="CX162" s="285" t="str">
        <f>IF(ISNA(VLOOKUP($A162,Old_List_Price!$A$4:$BO$289,CX$2,FALSE)),"",VLOOKUP($A162,Old_List_Price!$A$4:$BO$289,CX$2,FALSE))</f>
        <v/>
      </c>
      <c r="CY162" s="285" t="str">
        <f>IF(ISNA(VLOOKUP($A162,Old_List_Price!$A$4:$BO$289,CY$2,FALSE)),"",VLOOKUP($A162,Old_List_Price!$A$4:$BO$289,CY$2,FALSE))</f>
        <v/>
      </c>
      <c r="CZ162" s="285" t="str">
        <f>IF(ISNA(VLOOKUP($A162,Old_List_Price!$A$4:$BO$289,CZ$2,FALSE)),"",VLOOKUP($A162,Old_List_Price!$A$4:$BO$289,CZ$2,FALSE))</f>
        <v/>
      </c>
      <c r="DA162" s="287" t="str">
        <f t="shared" si="158"/>
        <v/>
      </c>
      <c r="DB162" s="333" t="str">
        <f t="shared" si="159"/>
        <v/>
      </c>
    </row>
    <row r="163" spans="1:106">
      <c r="A163" s="37" t="s">
        <v>489</v>
      </c>
      <c r="B163" s="37" t="s">
        <v>490</v>
      </c>
      <c r="C163" s="57">
        <f>VLOOKUP(LEFT(C$3,2)&amp;$A163,'CS8000-P14_Overview'!$B$56:$X$820,$C$2,FALSE)</f>
        <v>8.1478000000000002</v>
      </c>
      <c r="D163" s="58">
        <f>E163*(1-'CS8000-P14_Overview'!$B$3)</f>
        <v>11.773571</v>
      </c>
      <c r="E163" s="58">
        <f>VLOOKUP(LEFT($E$3,2)&amp;$A163,'CS8000-P14_Overview'!$B$56:$X$820,$C$2,FALSE)</f>
        <v>13.85126</v>
      </c>
      <c r="F163" s="59">
        <f>VLOOKUP(LEFT(F$3,2)&amp;$A163,'CS8000-P14_Overview'!$B$56:$X$820,$F$2,FALSE)</f>
        <v>8.1478000000000002</v>
      </c>
      <c r="G163" s="59">
        <f>H163*(1-'CS8000-P14_Overview'!$B$3)</f>
        <v>11.773571</v>
      </c>
      <c r="H163" s="59">
        <f>VLOOKUP(LEFT($H$3,2)&amp;$A163,'CS8000-P14_Overview'!$B$56:$X$820,$F$2,FALSE)</f>
        <v>13.85126</v>
      </c>
      <c r="I163" s="60">
        <f>VLOOKUP(LEFT(I$3,2)&amp;$A163,'CS8000-P14_Overview'!$B$56:$X$820,$I$2,FALSE)</f>
        <v>35.604999999999997</v>
      </c>
      <c r="J163" s="60">
        <f>K163*(1-'CS8000-P14_Overview'!$B$3)</f>
        <v>54.475649999999995</v>
      </c>
      <c r="K163" s="60">
        <f>VLOOKUP(LEFT($K$3,2)&amp;$A163,'CS8000-P14_Overview'!$B$56:$X$820,$I$2,FALSE)</f>
        <v>64.088999999999999</v>
      </c>
      <c r="L163" s="61">
        <f>VLOOKUP(LEFT(L$3,2)&amp;$A163,'CS8000-P14_Overview'!$B$56:$X$820,$L$2,FALSE)</f>
        <v>51.814999999999998</v>
      </c>
      <c r="M163" s="61">
        <f>N163*(1-'CS8000-P14_Overview'!$B$3)</f>
        <v>79.276949999999999</v>
      </c>
      <c r="N163" s="61">
        <f>VLOOKUP(LEFT($N$3,2)&amp;$A163,'CS8000-P14_Overview'!$B$56:$X$820,$L$2,FALSE)</f>
        <v>93.266999999999996</v>
      </c>
      <c r="O163" s="62">
        <f>VLOOKUP(LEFT(O$3,2)&amp;$A163,'CS8000-P14_Overview'!$B$56:$X$820,$O$2,FALSE)</f>
        <v>57.071899999999999</v>
      </c>
      <c r="P163" s="62">
        <f>Q163*(1-'CS8000-P14_Overview'!$B$3)</f>
        <v>92.171118500000006</v>
      </c>
      <c r="Q163" s="62">
        <f>VLOOKUP(LEFT($Q$3,2)&amp;$A163,'CS8000-P14_Overview'!$B$56:$X$820,$O$2,FALSE)</f>
        <v>108.43661</v>
      </c>
      <c r="R163" s="63">
        <f>VLOOKUP(LEFT(R$3,2)&amp;$A163,'CS8000-P14_Overview'!$B$56:$X$820,$R$2,FALSE)</f>
        <v>57.071899999999999</v>
      </c>
      <c r="S163" s="63">
        <f>T163*(1-'CS8000-P14_Overview'!$B$3)</f>
        <v>92.171118500000006</v>
      </c>
      <c r="T163" s="63">
        <f>VLOOKUP(LEFT($T$3,2)&amp;$A163,'CS8000-P14_Overview'!$B$56:$X$820,$R$2,FALSE)</f>
        <v>108.43661</v>
      </c>
      <c r="U163" s="59">
        <f>VLOOKUP(LEFT(U$3,2)&amp;$A163,'CS8000-P14_Overview'!$B$56:$X$820,$U$2,FALSE)</f>
        <v>80.728200000000001</v>
      </c>
      <c r="V163" s="59">
        <f>W163*(1-'CS8000-P14_Overview'!$B$3)</f>
        <v>137.23794000000001</v>
      </c>
      <c r="W163" s="44">
        <f>VLOOKUP(LEFT($W$3,2)&amp;$A163,'CS8000-P14_Overview'!$B$56:$X$820,$U$2,FALSE)</f>
        <v>161.4564</v>
      </c>
      <c r="X163" s="33" t="s">
        <v>857</v>
      </c>
      <c r="Y163" s="57">
        <f>VLOOKUP(LEFT(Y$3,2)&amp;$A163,'CS8000-P14_Overview'!$B$56:$X$820,$Y$2,FALSE)</f>
        <v>82.644800000000004</v>
      </c>
      <c r="Z163" s="58">
        <f>AA163*(1-'CS8000-P14_Overview'!$B$3)</f>
        <v>119.421736</v>
      </c>
      <c r="AA163" s="58">
        <f>VLOOKUP(LEFT($AA$3,2)&amp;$A163,'CS8000-P14_Overview'!$B$56:$X$820,$Y$2,FALSE)</f>
        <v>140.49616</v>
      </c>
      <c r="AB163" s="59">
        <f>VLOOKUP(LEFT(AB$3,2)&amp;$A163,'CS8000-P14_Overview'!$B$56:$X$820,$AB$2,FALSE)</f>
        <v>82.644800000000004</v>
      </c>
      <c r="AC163" s="59">
        <f>AD163*(1-'CS8000-P14_Overview'!$B$3)</f>
        <v>119.421736</v>
      </c>
      <c r="AD163" s="59">
        <f>VLOOKUP(LEFT($AD$3,2)&amp;$A163,'CS8000-P14_Overview'!$B$56:$X$820,$AB$2,FALSE)</f>
        <v>140.49616</v>
      </c>
      <c r="AE163" s="60">
        <f>VLOOKUP(LEFT(AE$3,2)&amp;$A163,'CS8000-P14_Overview'!$B$56:$X$820,$AE$2,FALSE)</f>
        <v>110.1019</v>
      </c>
      <c r="AF163" s="60">
        <f>AG163*(1-'CS8000-P14_Overview'!$B$3)</f>
        <v>168.455907</v>
      </c>
      <c r="AG163" s="60">
        <f>VLOOKUP(LEFT($AG$3,2)&amp;$A163,'CS8000-P14_Overview'!$B$56:$X$820,$AE$2,FALSE)</f>
        <v>198.18342000000001</v>
      </c>
      <c r="AH163" s="61">
        <f>VLOOKUP(LEFT(AH$3,2)&amp;$A163,'CS8000-P14_Overview'!$B$56:$X$820,$AH$2,FALSE)</f>
        <v>126.312</v>
      </c>
      <c r="AI163" s="61">
        <f>AJ163*(1-'CS8000-P14_Overview'!$B$3)</f>
        <v>193.25736000000001</v>
      </c>
      <c r="AJ163" s="61">
        <f>VLOOKUP(LEFT($AJ$3,2)&amp;$A163,'CS8000-P14_Overview'!$B$56:$X$820,$AH$2,FALSE)</f>
        <v>227.36160000000001</v>
      </c>
      <c r="AK163" s="62">
        <f>VLOOKUP(LEFT(AK$3,2)&amp;$A163,'CS8000-P14_Overview'!$B$56:$X$820,$AK$2,FALSE)</f>
        <v>131.56890000000001</v>
      </c>
      <c r="AL163" s="62">
        <f>AM163*(1-'CS8000-P14_Overview'!$B$3)</f>
        <v>212.48377350000001</v>
      </c>
      <c r="AM163" s="62">
        <f>VLOOKUP(LEFT($AM$3,2)&amp;$A163,'CS8000-P14_Overview'!$B$56:$X$820,$AK$2,FALSE)</f>
        <v>249.98091000000002</v>
      </c>
      <c r="AN163" s="63">
        <f>VLOOKUP(LEFT(AN$3,2)&amp;$A163,'CS8000-P14_Overview'!$B$56:$X$820,$AN$2,FALSE)</f>
        <v>131.56890000000001</v>
      </c>
      <c r="AO163" s="63">
        <f>AP163*(1-'CS8000-P14_Overview'!$B$3)</f>
        <v>212.48377350000001</v>
      </c>
      <c r="AP163" s="63">
        <f>VLOOKUP(LEFT($AP$3,2)&amp;$A163,'CS8000-P14_Overview'!$B$56:$X$820,$AN$2,FALSE)</f>
        <v>249.98091000000002</v>
      </c>
      <c r="AQ163" s="59">
        <f>VLOOKUP(LEFT(AQ$3,2)&amp;$A163,'CS8000-P14_Overview'!$B$56:$X$820,$AQ$2,FALSE)</f>
        <v>155.2252</v>
      </c>
      <c r="AR163" s="59">
        <f>AS163*(1-'CS8000-P14_Overview'!$B$3)</f>
        <v>263.88283999999999</v>
      </c>
      <c r="AS163" s="44">
        <f>VLOOKUP(LEFT($AS$3,2)&amp;$A163,'CS8000-P14_Overview'!$B$56:$X$820,$AQ$2,FALSE)</f>
        <v>310.4504</v>
      </c>
      <c r="AU163" s="203"/>
      <c r="AV163" s="211"/>
      <c r="AW163" s="211"/>
      <c r="AX163" s="212"/>
      <c r="AY163" s="212"/>
      <c r="AZ163" s="212"/>
      <c r="BA163" s="213"/>
      <c r="BB163" s="213"/>
      <c r="BC163" s="213"/>
      <c r="BD163" s="214"/>
      <c r="BE163" s="214"/>
      <c r="BF163" s="214"/>
      <c r="BG163" s="215"/>
      <c r="BH163" s="215"/>
      <c r="BI163" s="215"/>
      <c r="BJ163" s="216"/>
      <c r="BK163" s="216"/>
      <c r="BL163" s="216"/>
      <c r="BM163" s="212"/>
      <c r="BN163" s="212"/>
      <c r="BO163" s="202"/>
      <c r="BQ163" s="274">
        <f>VLOOKUP("HDD"&amp;$A163,'CS8000-P14_Overview'!$B:$X,3,FALSE)</f>
        <v>1300</v>
      </c>
      <c r="BR163" s="275">
        <f>VLOOKUP("HDD"&amp;$A163,'CS8000-P14_Overview'!$B:$X,4,FALSE)</f>
        <v>1560</v>
      </c>
      <c r="BS163" s="276">
        <f>VLOOKUP("HDD"&amp;$A163,'CS8000-P14_Overview'!$B:$X,6,FALSE)</f>
        <v>1820</v>
      </c>
      <c r="BT163" s="282" t="str">
        <f>IF(ISNA(VLOOKUP($A163,Old_List_Price!$A$4:$BO$289,BT$2,FALSE)),"",VLOOKUP($A163,Old_List_Price!$A$4:$BO$289,BT$2,FALSE))</f>
        <v/>
      </c>
      <c r="BU163" s="282" t="str">
        <f>IF(ISNA(VLOOKUP($A163,Old_List_Price!$A$4:$BO$289,BU$2,FALSE)),"",VLOOKUP($A163,Old_List_Price!$A$4:$BO$289,BU$2,FALSE))</f>
        <v/>
      </c>
      <c r="BV163" s="282" t="str">
        <f>IF(ISNA(VLOOKUP($A163,Old_List_Price!$A$4:$BO$289,BV$2,FALSE)),"",VLOOKUP($A163,Old_List_Price!$A$4:$BO$289,BV$2,FALSE))</f>
        <v/>
      </c>
      <c r="BW163" s="283" t="str">
        <f t="shared" si="181"/>
        <v/>
      </c>
      <c r="BX163" s="283" t="str">
        <f t="shared" si="182"/>
        <v/>
      </c>
      <c r="BY163" s="285" t="str">
        <f>IF(ISNA(VLOOKUP($A163,Old_List_Price!$A$4:$BO$289,BY$2,FALSE)),"",VLOOKUP($A163,Old_List_Price!$A$4:$BO$289,BY$2,FALSE))</f>
        <v/>
      </c>
      <c r="BZ163" s="285" t="str">
        <f>IF(ISNA(VLOOKUP($A163,Old_List_Price!$A$4:$BO$289,BZ$2,FALSE)),"",VLOOKUP($A163,Old_List_Price!$A$4:$BO$289,BZ$2,FALSE))</f>
        <v/>
      </c>
      <c r="CA163" s="285" t="str">
        <f>IF(ISNA(VLOOKUP($A163,Old_List_Price!$A$4:$BO$289,CA$2,FALSE)),"",VLOOKUP($A163,Old_List_Price!$A$4:$BO$289,CA$2,FALSE))</f>
        <v/>
      </c>
      <c r="CB163" s="287" t="str">
        <f t="shared" si="160"/>
        <v/>
      </c>
      <c r="CC163" s="287" t="str">
        <f t="shared" si="161"/>
        <v/>
      </c>
      <c r="CD163" s="288" t="str">
        <f>IF(ISNA(VLOOKUP($A163,Old_List_Price!$A$4:$BO$289,CD$2,FALSE)),"",VLOOKUP($A163,Old_List_Price!$A$4:$BO$289,CD$2,FALSE))</f>
        <v/>
      </c>
      <c r="CE163" s="288" t="str">
        <f>IF(ISNA(VLOOKUP($A163,Old_List_Price!$A$4:$BO$289,CE$2,FALSE)),"",VLOOKUP($A163,Old_List_Price!$A$4:$BO$289,CE$2,FALSE))</f>
        <v/>
      </c>
      <c r="CF163" s="288" t="str">
        <f>IF(ISNA(VLOOKUP($A163,Old_List_Price!$A$4:$BO$289,CF$2,FALSE)),"",VLOOKUP($A163,Old_List_Price!$A$4:$BO$289,CF$2,FALSE))</f>
        <v/>
      </c>
      <c r="CG163" s="289" t="str">
        <f t="shared" si="150"/>
        <v/>
      </c>
      <c r="CH163" s="289" t="str">
        <f t="shared" si="151"/>
        <v/>
      </c>
      <c r="CI163" s="291" t="str">
        <f>IF(ISNA(VLOOKUP($A163,Old_List_Price!$A$4:$BO$289,CI$2,FALSE)),"",VLOOKUP($A163,Old_List_Price!$A$4:$BO$289,CI$2,FALSE))</f>
        <v/>
      </c>
      <c r="CJ163" s="291" t="str">
        <f>IF(ISNA(VLOOKUP($A163,Old_List_Price!$A$4:$BO$289,CJ$2,FALSE)),"",VLOOKUP($A163,Old_List_Price!$A$4:$BO$289,CJ$2,FALSE))</f>
        <v/>
      </c>
      <c r="CK163" s="291" t="str">
        <f>IF(ISNA(VLOOKUP($A163,Old_List_Price!$A$4:$BO$289,CK$2,FALSE)),"",VLOOKUP($A163,Old_List_Price!$A$4:$BO$289,CK$2,FALSE))</f>
        <v/>
      </c>
      <c r="CL163" s="292" t="str">
        <f t="shared" si="152"/>
        <v/>
      </c>
      <c r="CM163" s="292" t="str">
        <f t="shared" si="153"/>
        <v/>
      </c>
      <c r="CN163" s="294" t="str">
        <f>IF(ISNA(VLOOKUP($A163,Old_List_Price!$A$4:$BO$289,CN$2,FALSE)),"",VLOOKUP($A163,Old_List_Price!$A$4:$BO$289,CN$2,FALSE))</f>
        <v/>
      </c>
      <c r="CO163" s="294" t="str">
        <f>IF(ISNA(VLOOKUP($A163,Old_List_Price!$A$4:$BO$289,CO$2,FALSE)),"",VLOOKUP($A163,Old_List_Price!$A$4:$BO$289,CO$2,FALSE))</f>
        <v/>
      </c>
      <c r="CP163" s="294" t="str">
        <f>IF(ISNA(VLOOKUP($A163,Old_List_Price!$A$4:$BO$289,CP$2,FALSE)),"",VLOOKUP($A163,Old_List_Price!$A$4:$BO$289,CP$2,FALSE))</f>
        <v/>
      </c>
      <c r="CQ163" s="295" t="str">
        <f t="shared" si="154"/>
        <v/>
      </c>
      <c r="CR163" s="295" t="str">
        <f t="shared" si="155"/>
        <v/>
      </c>
      <c r="CS163" s="297" t="str">
        <f>IF(ISNA(VLOOKUP($A163,Old_List_Price!$A$4:$BO$289,CS$2,FALSE)),"",VLOOKUP($A163,Old_List_Price!$A$4:$BO$289,CS$2,FALSE))</f>
        <v/>
      </c>
      <c r="CT163" s="297" t="str">
        <f>IF(ISNA(VLOOKUP($A163,Old_List_Price!$A$4:$BO$289,CT$2,FALSE)),"",VLOOKUP($A163,Old_List_Price!$A$4:$BO$289,CT$2,FALSE))</f>
        <v/>
      </c>
      <c r="CU163" s="297" t="str">
        <f>IF(ISNA(VLOOKUP($A163,Old_List_Price!$A$4:$BO$289,CU$2,FALSE)),"",VLOOKUP($A163,Old_List_Price!$A$4:$BO$289,CU$2,FALSE))</f>
        <v/>
      </c>
      <c r="CV163" s="298" t="str">
        <f t="shared" si="156"/>
        <v/>
      </c>
      <c r="CW163" s="298" t="str">
        <f t="shared" si="157"/>
        <v/>
      </c>
      <c r="CX163" s="285" t="str">
        <f>IF(ISNA(VLOOKUP($A163,Old_List_Price!$A$4:$BO$289,CX$2,FALSE)),"",VLOOKUP($A163,Old_List_Price!$A$4:$BO$289,CX$2,FALSE))</f>
        <v/>
      </c>
      <c r="CY163" s="285" t="str">
        <f>IF(ISNA(VLOOKUP($A163,Old_List_Price!$A$4:$BO$289,CY$2,FALSE)),"",VLOOKUP($A163,Old_List_Price!$A$4:$BO$289,CY$2,FALSE))</f>
        <v/>
      </c>
      <c r="CZ163" s="285" t="str">
        <f>IF(ISNA(VLOOKUP($A163,Old_List_Price!$A$4:$BO$289,CZ$2,FALSE)),"",VLOOKUP($A163,Old_List_Price!$A$4:$BO$289,CZ$2,FALSE))</f>
        <v/>
      </c>
      <c r="DA163" s="287" t="str">
        <f t="shared" si="158"/>
        <v/>
      </c>
      <c r="DB163" s="333" t="str">
        <f t="shared" si="159"/>
        <v/>
      </c>
    </row>
    <row r="164" spans="1:106">
      <c r="A164" s="37" t="s">
        <v>491</v>
      </c>
      <c r="B164" s="37" t="s">
        <v>492</v>
      </c>
      <c r="C164" s="57">
        <f>VLOOKUP(LEFT(C$3,2)&amp;$A164,'CS8000-P14_Overview'!$B$56:$X$820,$C$2,FALSE)</f>
        <v>8.1478000000000002</v>
      </c>
      <c r="D164" s="58">
        <f>E164*(1-'CS8000-P14_Overview'!$B$3)</f>
        <v>11.773571</v>
      </c>
      <c r="E164" s="58">
        <f>VLOOKUP(LEFT($E$3,2)&amp;$A164,'CS8000-P14_Overview'!$B$56:$X$820,$C$2,FALSE)</f>
        <v>13.85126</v>
      </c>
      <c r="F164" s="59">
        <f>VLOOKUP(LEFT(F$3,2)&amp;$A164,'CS8000-P14_Overview'!$B$56:$X$820,$F$2,FALSE)</f>
        <v>8.1478000000000002</v>
      </c>
      <c r="G164" s="59">
        <f>H164*(1-'CS8000-P14_Overview'!$B$3)</f>
        <v>11.773571</v>
      </c>
      <c r="H164" s="59">
        <f>VLOOKUP(LEFT($H$3,2)&amp;$A164,'CS8000-P14_Overview'!$B$56:$X$820,$F$2,FALSE)</f>
        <v>13.85126</v>
      </c>
      <c r="I164" s="60">
        <f>VLOOKUP(LEFT(I$3,2)&amp;$A164,'CS8000-P14_Overview'!$B$56:$X$820,$I$2,FALSE)</f>
        <v>35.604999999999997</v>
      </c>
      <c r="J164" s="60">
        <f>K164*(1-'CS8000-P14_Overview'!$B$3)</f>
        <v>54.475649999999995</v>
      </c>
      <c r="K164" s="60">
        <f>VLOOKUP(LEFT($K$3,2)&amp;$A164,'CS8000-P14_Overview'!$B$56:$X$820,$I$2,FALSE)</f>
        <v>64.088999999999999</v>
      </c>
      <c r="L164" s="61">
        <f>VLOOKUP(LEFT(L$3,2)&amp;$A164,'CS8000-P14_Overview'!$B$56:$X$820,$L$2,FALSE)</f>
        <v>51.814999999999998</v>
      </c>
      <c r="M164" s="61">
        <f>N164*(1-'CS8000-P14_Overview'!$B$3)</f>
        <v>79.276949999999999</v>
      </c>
      <c r="N164" s="61">
        <f>VLOOKUP(LEFT($N$3,2)&amp;$A164,'CS8000-P14_Overview'!$B$56:$X$820,$L$2,FALSE)</f>
        <v>93.266999999999996</v>
      </c>
      <c r="O164" s="62">
        <f>VLOOKUP(LEFT(O$3,2)&amp;$A164,'CS8000-P14_Overview'!$B$56:$X$820,$O$2,FALSE)</f>
        <v>57.071899999999999</v>
      </c>
      <c r="P164" s="62">
        <f>Q164*(1-'CS8000-P14_Overview'!$B$3)</f>
        <v>92.171118500000006</v>
      </c>
      <c r="Q164" s="62">
        <f>VLOOKUP(LEFT($Q$3,2)&amp;$A164,'CS8000-P14_Overview'!$B$56:$X$820,$O$2,FALSE)</f>
        <v>108.43661</v>
      </c>
      <c r="R164" s="63">
        <f>VLOOKUP(LEFT(R$3,2)&amp;$A164,'CS8000-P14_Overview'!$B$56:$X$820,$R$2,FALSE)</f>
        <v>57.071899999999999</v>
      </c>
      <c r="S164" s="63">
        <f>T164*(1-'CS8000-P14_Overview'!$B$3)</f>
        <v>92.171118500000006</v>
      </c>
      <c r="T164" s="63">
        <f>VLOOKUP(LEFT($T$3,2)&amp;$A164,'CS8000-P14_Overview'!$B$56:$X$820,$R$2,FALSE)</f>
        <v>108.43661</v>
      </c>
      <c r="U164" s="59">
        <f>VLOOKUP(LEFT(U$3,2)&amp;$A164,'CS8000-P14_Overview'!$B$56:$X$820,$U$2,FALSE)</f>
        <v>80.728200000000001</v>
      </c>
      <c r="V164" s="59">
        <f>W164*(1-'CS8000-P14_Overview'!$B$3)</f>
        <v>137.23794000000001</v>
      </c>
      <c r="W164" s="44">
        <f>VLOOKUP(LEFT($W$3,2)&amp;$A164,'CS8000-P14_Overview'!$B$56:$X$820,$U$2,FALSE)</f>
        <v>161.4564</v>
      </c>
      <c r="X164" s="33" t="s">
        <v>857</v>
      </c>
      <c r="Y164" s="57">
        <f>VLOOKUP(LEFT(Y$3,2)&amp;$A164,'CS8000-P14_Overview'!$B$56:$X$820,$Y$2,FALSE)</f>
        <v>82.644800000000004</v>
      </c>
      <c r="Z164" s="58">
        <f>AA164*(1-'CS8000-P14_Overview'!$B$3)</f>
        <v>119.421736</v>
      </c>
      <c r="AA164" s="58">
        <f>VLOOKUP(LEFT($AA$3,2)&amp;$A164,'CS8000-P14_Overview'!$B$56:$X$820,$Y$2,FALSE)</f>
        <v>140.49616</v>
      </c>
      <c r="AB164" s="59">
        <f>VLOOKUP(LEFT(AB$3,2)&amp;$A164,'CS8000-P14_Overview'!$B$56:$X$820,$AB$2,FALSE)</f>
        <v>82.644800000000004</v>
      </c>
      <c r="AC164" s="59">
        <f>AD164*(1-'CS8000-P14_Overview'!$B$3)</f>
        <v>119.421736</v>
      </c>
      <c r="AD164" s="59">
        <f>VLOOKUP(LEFT($AD$3,2)&amp;$A164,'CS8000-P14_Overview'!$B$56:$X$820,$AB$2,FALSE)</f>
        <v>140.49616</v>
      </c>
      <c r="AE164" s="60">
        <f>VLOOKUP(LEFT(AE$3,2)&amp;$A164,'CS8000-P14_Overview'!$B$56:$X$820,$AE$2,FALSE)</f>
        <v>110.1019</v>
      </c>
      <c r="AF164" s="60">
        <f>AG164*(1-'CS8000-P14_Overview'!$B$3)</f>
        <v>168.455907</v>
      </c>
      <c r="AG164" s="60">
        <f>VLOOKUP(LEFT($AG$3,2)&amp;$A164,'CS8000-P14_Overview'!$B$56:$X$820,$AE$2,FALSE)</f>
        <v>198.18342000000001</v>
      </c>
      <c r="AH164" s="61">
        <f>VLOOKUP(LEFT(AH$3,2)&amp;$A164,'CS8000-P14_Overview'!$B$56:$X$820,$AH$2,FALSE)</f>
        <v>126.312</v>
      </c>
      <c r="AI164" s="61">
        <f>AJ164*(1-'CS8000-P14_Overview'!$B$3)</f>
        <v>193.25736000000001</v>
      </c>
      <c r="AJ164" s="61">
        <f>VLOOKUP(LEFT($AJ$3,2)&amp;$A164,'CS8000-P14_Overview'!$B$56:$X$820,$AH$2,FALSE)</f>
        <v>227.36160000000001</v>
      </c>
      <c r="AK164" s="62">
        <f>VLOOKUP(LEFT(AK$3,2)&amp;$A164,'CS8000-P14_Overview'!$B$56:$X$820,$AK$2,FALSE)</f>
        <v>131.56890000000001</v>
      </c>
      <c r="AL164" s="62">
        <f>AM164*(1-'CS8000-P14_Overview'!$B$3)</f>
        <v>212.48377350000001</v>
      </c>
      <c r="AM164" s="62">
        <f>VLOOKUP(LEFT($AM$3,2)&amp;$A164,'CS8000-P14_Overview'!$B$56:$X$820,$AK$2,FALSE)</f>
        <v>249.98091000000002</v>
      </c>
      <c r="AN164" s="63">
        <f>VLOOKUP(LEFT(AN$3,2)&amp;$A164,'CS8000-P14_Overview'!$B$56:$X$820,$AN$2,FALSE)</f>
        <v>131.56890000000001</v>
      </c>
      <c r="AO164" s="63">
        <f>AP164*(1-'CS8000-P14_Overview'!$B$3)</f>
        <v>212.48377350000001</v>
      </c>
      <c r="AP164" s="63">
        <f>VLOOKUP(LEFT($AP$3,2)&amp;$A164,'CS8000-P14_Overview'!$B$56:$X$820,$AN$2,FALSE)</f>
        <v>249.98091000000002</v>
      </c>
      <c r="AQ164" s="59">
        <f>VLOOKUP(LEFT(AQ$3,2)&amp;$A164,'CS8000-P14_Overview'!$B$56:$X$820,$AQ$2,FALSE)</f>
        <v>155.2252</v>
      </c>
      <c r="AR164" s="59">
        <f>AS164*(1-'CS8000-P14_Overview'!$B$3)</f>
        <v>263.88283999999999</v>
      </c>
      <c r="AS164" s="44">
        <f>VLOOKUP(LEFT($AS$3,2)&amp;$A164,'CS8000-P14_Overview'!$B$56:$X$820,$AQ$2,FALSE)</f>
        <v>310.4504</v>
      </c>
      <c r="AU164" s="203"/>
      <c r="AV164" s="211"/>
      <c r="AW164" s="211"/>
      <c r="AX164" s="212"/>
      <c r="AY164" s="212"/>
      <c r="AZ164" s="212"/>
      <c r="BA164" s="213"/>
      <c r="BB164" s="213"/>
      <c r="BC164" s="213"/>
      <c r="BD164" s="214"/>
      <c r="BE164" s="214"/>
      <c r="BF164" s="214"/>
      <c r="BG164" s="215"/>
      <c r="BH164" s="215"/>
      <c r="BI164" s="215"/>
      <c r="BJ164" s="216"/>
      <c r="BK164" s="216"/>
      <c r="BL164" s="216"/>
      <c r="BM164" s="212"/>
      <c r="BN164" s="212"/>
      <c r="BO164" s="202"/>
      <c r="BQ164" s="274">
        <f>VLOOKUP("HDD"&amp;$A164,'CS8000-P14_Overview'!$B:$X,3,FALSE)</f>
        <v>1300</v>
      </c>
      <c r="BR164" s="275">
        <f>VLOOKUP("HDD"&amp;$A164,'CS8000-P14_Overview'!$B:$X,4,FALSE)</f>
        <v>1560</v>
      </c>
      <c r="BS164" s="276">
        <f>VLOOKUP("HDD"&amp;$A164,'CS8000-P14_Overview'!$B:$X,6,FALSE)</f>
        <v>1820</v>
      </c>
      <c r="BT164" s="282" t="str">
        <f>IF(ISNA(VLOOKUP($A164,Old_List_Price!$A$4:$BO$289,BT$2,FALSE)),"",VLOOKUP($A164,Old_List_Price!$A$4:$BO$289,BT$2,FALSE))</f>
        <v/>
      </c>
      <c r="BU164" s="282" t="str">
        <f>IF(ISNA(VLOOKUP($A164,Old_List_Price!$A$4:$BO$289,BU$2,FALSE)),"",VLOOKUP($A164,Old_List_Price!$A$4:$BO$289,BU$2,FALSE))</f>
        <v/>
      </c>
      <c r="BV164" s="282" t="str">
        <f>IF(ISNA(VLOOKUP($A164,Old_List_Price!$A$4:$BO$289,BV$2,FALSE)),"",VLOOKUP($A164,Old_List_Price!$A$4:$BO$289,BV$2,FALSE))</f>
        <v/>
      </c>
      <c r="BW164" s="283" t="str">
        <f t="shared" si="181"/>
        <v/>
      </c>
      <c r="BX164" s="283" t="str">
        <f t="shared" si="182"/>
        <v/>
      </c>
      <c r="BY164" s="285" t="str">
        <f>IF(ISNA(VLOOKUP($A164,Old_List_Price!$A$4:$BO$289,BY$2,FALSE)),"",VLOOKUP($A164,Old_List_Price!$A$4:$BO$289,BY$2,FALSE))</f>
        <v/>
      </c>
      <c r="BZ164" s="285" t="str">
        <f>IF(ISNA(VLOOKUP($A164,Old_List_Price!$A$4:$BO$289,BZ$2,FALSE)),"",VLOOKUP($A164,Old_List_Price!$A$4:$BO$289,BZ$2,FALSE))</f>
        <v/>
      </c>
      <c r="CA164" s="285" t="str">
        <f>IF(ISNA(VLOOKUP($A164,Old_List_Price!$A$4:$BO$289,CA$2,FALSE)),"",VLOOKUP($A164,Old_List_Price!$A$4:$BO$289,CA$2,FALSE))</f>
        <v/>
      </c>
      <c r="CB164" s="287" t="str">
        <f t="shared" si="160"/>
        <v/>
      </c>
      <c r="CC164" s="287" t="str">
        <f t="shared" si="161"/>
        <v/>
      </c>
      <c r="CD164" s="288" t="str">
        <f>IF(ISNA(VLOOKUP($A164,Old_List_Price!$A$4:$BO$289,CD$2,FALSE)),"",VLOOKUP($A164,Old_List_Price!$A$4:$BO$289,CD$2,FALSE))</f>
        <v/>
      </c>
      <c r="CE164" s="288" t="str">
        <f>IF(ISNA(VLOOKUP($A164,Old_List_Price!$A$4:$BO$289,CE$2,FALSE)),"",VLOOKUP($A164,Old_List_Price!$A$4:$BO$289,CE$2,FALSE))</f>
        <v/>
      </c>
      <c r="CF164" s="288" t="str">
        <f>IF(ISNA(VLOOKUP($A164,Old_List_Price!$A$4:$BO$289,CF$2,FALSE)),"",VLOOKUP($A164,Old_List_Price!$A$4:$BO$289,CF$2,FALSE))</f>
        <v/>
      </c>
      <c r="CG164" s="289" t="str">
        <f t="shared" si="150"/>
        <v/>
      </c>
      <c r="CH164" s="289" t="str">
        <f t="shared" si="151"/>
        <v/>
      </c>
      <c r="CI164" s="291" t="str">
        <f>IF(ISNA(VLOOKUP($A164,Old_List_Price!$A$4:$BO$289,CI$2,FALSE)),"",VLOOKUP($A164,Old_List_Price!$A$4:$BO$289,CI$2,FALSE))</f>
        <v/>
      </c>
      <c r="CJ164" s="291" t="str">
        <f>IF(ISNA(VLOOKUP($A164,Old_List_Price!$A$4:$BO$289,CJ$2,FALSE)),"",VLOOKUP($A164,Old_List_Price!$A$4:$BO$289,CJ$2,FALSE))</f>
        <v/>
      </c>
      <c r="CK164" s="291" t="str">
        <f>IF(ISNA(VLOOKUP($A164,Old_List_Price!$A$4:$BO$289,CK$2,FALSE)),"",VLOOKUP($A164,Old_List_Price!$A$4:$BO$289,CK$2,FALSE))</f>
        <v/>
      </c>
      <c r="CL164" s="292" t="str">
        <f t="shared" si="152"/>
        <v/>
      </c>
      <c r="CM164" s="292" t="str">
        <f t="shared" si="153"/>
        <v/>
      </c>
      <c r="CN164" s="294" t="str">
        <f>IF(ISNA(VLOOKUP($A164,Old_List_Price!$A$4:$BO$289,CN$2,FALSE)),"",VLOOKUP($A164,Old_List_Price!$A$4:$BO$289,CN$2,FALSE))</f>
        <v/>
      </c>
      <c r="CO164" s="294" t="str">
        <f>IF(ISNA(VLOOKUP($A164,Old_List_Price!$A$4:$BO$289,CO$2,FALSE)),"",VLOOKUP($A164,Old_List_Price!$A$4:$BO$289,CO$2,FALSE))</f>
        <v/>
      </c>
      <c r="CP164" s="294" t="str">
        <f>IF(ISNA(VLOOKUP($A164,Old_List_Price!$A$4:$BO$289,CP$2,FALSE)),"",VLOOKUP($A164,Old_List_Price!$A$4:$BO$289,CP$2,FALSE))</f>
        <v/>
      </c>
      <c r="CQ164" s="295" t="str">
        <f t="shared" si="154"/>
        <v/>
      </c>
      <c r="CR164" s="295" t="str">
        <f t="shared" si="155"/>
        <v/>
      </c>
      <c r="CS164" s="297" t="str">
        <f>IF(ISNA(VLOOKUP($A164,Old_List_Price!$A$4:$BO$289,CS$2,FALSE)),"",VLOOKUP($A164,Old_List_Price!$A$4:$BO$289,CS$2,FALSE))</f>
        <v/>
      </c>
      <c r="CT164" s="297" t="str">
        <f>IF(ISNA(VLOOKUP($A164,Old_List_Price!$A$4:$BO$289,CT$2,FALSE)),"",VLOOKUP($A164,Old_List_Price!$A$4:$BO$289,CT$2,FALSE))</f>
        <v/>
      </c>
      <c r="CU164" s="297" t="str">
        <f>IF(ISNA(VLOOKUP($A164,Old_List_Price!$A$4:$BO$289,CU$2,FALSE)),"",VLOOKUP($A164,Old_List_Price!$A$4:$BO$289,CU$2,FALSE))</f>
        <v/>
      </c>
      <c r="CV164" s="298" t="str">
        <f t="shared" si="156"/>
        <v/>
      </c>
      <c r="CW164" s="298" t="str">
        <f t="shared" si="157"/>
        <v/>
      </c>
      <c r="CX164" s="285" t="str">
        <f>IF(ISNA(VLOOKUP($A164,Old_List_Price!$A$4:$BO$289,CX$2,FALSE)),"",VLOOKUP($A164,Old_List_Price!$A$4:$BO$289,CX$2,FALSE))</f>
        <v/>
      </c>
      <c r="CY164" s="285" t="str">
        <f>IF(ISNA(VLOOKUP($A164,Old_List_Price!$A$4:$BO$289,CY$2,FALSE)),"",VLOOKUP($A164,Old_List_Price!$A$4:$BO$289,CY$2,FALSE))</f>
        <v/>
      </c>
      <c r="CZ164" s="285" t="str">
        <f>IF(ISNA(VLOOKUP($A164,Old_List_Price!$A$4:$BO$289,CZ$2,FALSE)),"",VLOOKUP($A164,Old_List_Price!$A$4:$BO$289,CZ$2,FALSE))</f>
        <v/>
      </c>
      <c r="DA164" s="287" t="str">
        <f t="shared" si="158"/>
        <v/>
      </c>
      <c r="DB164" s="333" t="str">
        <f t="shared" si="159"/>
        <v/>
      </c>
    </row>
    <row r="165" spans="1:106">
      <c r="A165" s="37" t="s">
        <v>493</v>
      </c>
      <c r="B165" s="37" t="s">
        <v>486</v>
      </c>
      <c r="C165" s="57">
        <f>VLOOKUP(LEFT($C$3,2)&amp;LEFT($A165,11)&amp;"xx",'CS8000-P14_Overview'!$B$56:$X$851,$C$2,FALSE)</f>
        <v>16.7807</v>
      </c>
      <c r="D165" s="58">
        <f>E165*(1-'CS8000-P14_Overview'!$B$3)</f>
        <v>24.248111499999997</v>
      </c>
      <c r="E165" s="58">
        <f>VLOOKUP(LEFT($E$3,2)&amp;LEFT($A165,11)&amp;"xx",'CS8000-P14_Overview'!$B$56:$X$851,$C$2,FALSE)</f>
        <v>28.527189999999997</v>
      </c>
      <c r="F165" s="59">
        <f>VLOOKUP(LEFT($F$3,2)&amp;LEFT($A165,11)&amp;"xx",'CS8000-P14_Overview'!$B$56:$X$851,$F$2,FALSE)</f>
        <v>16.7807</v>
      </c>
      <c r="G165" s="59">
        <f>H165*(1-'CS8000-P14_Overview'!$B$3)</f>
        <v>24.248111499999997</v>
      </c>
      <c r="H165" s="59">
        <f>VLOOKUP(LEFT($H$3,2)&amp;LEFT($A165,11)&amp;"xx",'CS8000-P14_Overview'!$B$56:$X$851,$F$2,FALSE)</f>
        <v>28.527189999999997</v>
      </c>
      <c r="I165" s="60">
        <f>VLOOKUP(LEFT($I$3,2)&amp;LEFT($A165,11)&amp;"xx",'CS8000-P14_Overview'!$B$56:$X$851,$I$2,FALSE)</f>
        <v>29.8154</v>
      </c>
      <c r="J165" s="60">
        <f>K165*(1-'CS8000-P14_Overview'!$B$3)</f>
        <v>45.617562</v>
      </c>
      <c r="K165" s="60">
        <f>VLOOKUP(LEFT($K$3,2)&amp;LEFT($A165,11)&amp;"xx",'CS8000-P14_Overview'!$B$56:$X$851,$I$2,FALSE)</f>
        <v>53.667720000000003</v>
      </c>
      <c r="L165" s="61">
        <f>VLOOKUP(LEFT($L$3,2)&amp;LEFT($A165,11)&amp;"xx",'CS8000-P14_Overview'!$B$56:$X$851,$L$2,FALSE)</f>
        <v>34.947499999999998</v>
      </c>
      <c r="M165" s="61">
        <f>N165*(1-'CS8000-P14_Overview'!$B$3)</f>
        <v>53.469674999999995</v>
      </c>
      <c r="N165" s="61">
        <f>VLOOKUP(LEFT($N$3,2)&amp;LEFT($A165,11)&amp;"xx",'CS8000-P14_Overview'!$B$56:$X$851,$L$2,FALSE)</f>
        <v>62.905499999999996</v>
      </c>
      <c r="O165" s="62">
        <f>VLOOKUP(LEFT($O$3,2)&amp;LEFT($A165,11)&amp;"xx",'CS8000-P14_Overview'!$B$56:$X$851,$O$2,FALSE)</f>
        <v>36.478700000000003</v>
      </c>
      <c r="P165" s="62">
        <f>Q165*(1-'CS8000-P14_Overview'!$B$3)</f>
        <v>58.913100500000006</v>
      </c>
      <c r="Q165" s="62">
        <f>VLOOKUP(LEFT($Q$3,2)&amp;LEFT($A165,11)&amp;"xx",'CS8000-P14_Overview'!$B$56:$X$851,$O$2,FALSE)</f>
        <v>69.309530000000009</v>
      </c>
      <c r="R165" s="63">
        <f>VLOOKUP(LEFT($R$3,2)&amp;LEFT($A165,11)&amp;"xx",'CS8000-P14_Overview'!$B$56:$X$851,$R$2,FALSE)</f>
        <v>36.478700000000003</v>
      </c>
      <c r="S165" s="63">
        <f>T165*(1-'CS8000-P14_Overview'!$B$3)</f>
        <v>58.913100500000006</v>
      </c>
      <c r="T165" s="63">
        <f>VLOOKUP(LEFT($T$3,2)&amp;LEFT($A165,11)&amp;"xx",'CS8000-P14_Overview'!$B$56:$X$851,$R$2,FALSE)</f>
        <v>69.309530000000009</v>
      </c>
      <c r="U165" s="59">
        <f>VLOOKUP(LEFT($U$3,2)&amp;LEFT($A165,11)&amp;"xx",'CS8000-P14_Overview'!$B$56:$X$851,$U$2,FALSE)</f>
        <v>43.368899999999996</v>
      </c>
      <c r="V165" s="59">
        <f>W165*(1-'CS8000-P14_Overview'!$B$3)</f>
        <v>73.727129999999988</v>
      </c>
      <c r="W165" s="44">
        <f>VLOOKUP(LEFT($W$3,2)&amp;LEFT($A165,11)&amp;"xx",'CS8000-P14_Overview'!$B$56:$X$851,$U$2,FALSE)</f>
        <v>86.737799999999993</v>
      </c>
      <c r="X165" s="33" t="s">
        <v>857</v>
      </c>
      <c r="Y165" s="57">
        <f>VLOOKUP(LEFT($Y$3,2)&amp;LEFT($A165,11)&amp;"xx",'CS8000-P14_Overview'!$B$56:$X$851,$Y$2,FALSE)</f>
        <v>35.684699999999999</v>
      </c>
      <c r="Z165" s="58">
        <f>AA165*(1-'CS8000-P14_Overview'!$B$3)</f>
        <v>51.564391499999999</v>
      </c>
      <c r="AA165" s="58">
        <f>VLOOKUP(LEFT($AA$3,2)&amp;LEFT($A165,11)&amp;"xx",'CS8000-P14_Overview'!$B$56:$X$851,$Y$2,FALSE)</f>
        <v>60.663989999999998</v>
      </c>
      <c r="AB165" s="59">
        <f>VLOOKUP(LEFT($AB$3,2)&amp;LEFT($A165,11)&amp;"xx",'CS8000-P14_Overview'!$B$56:$X$851,$AB$2,FALSE)</f>
        <v>35.684699999999999</v>
      </c>
      <c r="AC165" s="59">
        <f>AD165*(1-'CS8000-P14_Overview'!$B$3)</f>
        <v>51.564391499999999</v>
      </c>
      <c r="AD165" s="59">
        <f>VLOOKUP(LEFT($AD$3,2)&amp;LEFT($A165,11)&amp;"xx",'CS8000-P14_Overview'!$B$56:$X$851,$AB$2,FALSE)</f>
        <v>60.663989999999998</v>
      </c>
      <c r="AE165" s="60">
        <f>VLOOKUP(LEFT($AE$3,2)&amp;LEFT($A165,11)&amp;"xx",'CS8000-P14_Overview'!$B$56:$X$851,$AE$2,FALSE)</f>
        <v>48.719299999999997</v>
      </c>
      <c r="AF165" s="60">
        <f>AG165*(1-'CS8000-P14_Overview'!$B$3)</f>
        <v>74.540528999999992</v>
      </c>
      <c r="AG165" s="60">
        <f>VLOOKUP(LEFT($AG$3,2)&amp;LEFT($A165,11)&amp;"xx",'CS8000-P14_Overview'!$B$56:$X$851,$AE$2,FALSE)</f>
        <v>87.694739999999996</v>
      </c>
      <c r="AH165" s="61">
        <f>VLOOKUP(LEFT($AH$3,2)&amp;LEFT($A165,11)&amp;"xx",'CS8000-P14_Overview'!$B$56:$X$851,$AH$2,FALSE)</f>
        <v>53.851399999999998</v>
      </c>
      <c r="AI165" s="61">
        <f>AJ165*(1-'CS8000-P14_Overview'!$B$3)</f>
        <v>82.392641999999995</v>
      </c>
      <c r="AJ165" s="61">
        <f>VLOOKUP(LEFT($AJ$3,2)&amp;LEFT($A165,11)&amp;"xx",'CS8000-P14_Overview'!$B$56:$X$851,$AH$2,FALSE)</f>
        <v>96.932519999999997</v>
      </c>
      <c r="AK165" s="62">
        <f>VLOOKUP(LEFT($AK$3,2)&amp;LEFT($A165,11)&amp;"xx",'CS8000-P14_Overview'!$B$56:$X$851,$AK$2,FALSE)</f>
        <v>55.382599999999996</v>
      </c>
      <c r="AL165" s="62">
        <f>AM165*(1-'CS8000-P14_Overview'!$B$3)</f>
        <v>89.442898999999983</v>
      </c>
      <c r="AM165" s="62">
        <f>VLOOKUP(LEFT($AM$3,2)&amp;LEFT($A165,11)&amp;"xx",'CS8000-P14_Overview'!$B$56:$X$851,$AK$2,FALSE)</f>
        <v>105.22693999999998</v>
      </c>
      <c r="AN165" s="63">
        <f>VLOOKUP(LEFT($AN$3,2)&amp;LEFT($A165,11)&amp;"xx",'CS8000-P14_Overview'!$B$56:$X$851,$AN$2,FALSE)</f>
        <v>55.382599999999996</v>
      </c>
      <c r="AO165" s="63">
        <f>AP165*(1-'CS8000-P14_Overview'!$B$3)</f>
        <v>89.442898999999983</v>
      </c>
      <c r="AP165" s="63">
        <f>VLOOKUP(LEFT($AP$3,2)&amp;LEFT($A165,11)&amp;"xx",'CS8000-P14_Overview'!$B$56:$X$851,$AN$2,FALSE)</f>
        <v>105.22693999999998</v>
      </c>
      <c r="AQ165" s="59">
        <f>VLOOKUP(LEFT($AQ$3,2)&amp;LEFT($A165,11)&amp;"xx",'CS8000-P14_Overview'!$B$56:$X$851,$AQ$2,FALSE)</f>
        <v>62.272799999999997</v>
      </c>
      <c r="AR165" s="59">
        <f>AS165*(1-'CS8000-P14_Overview'!$B$3)</f>
        <v>105.86375999999998</v>
      </c>
      <c r="AS165" s="44">
        <f>VLOOKUP(LEFT($AS$3,2)&amp;LEFT($A165,11)&amp;"xx",'CS8000-P14_Overview'!$B$56:$X$851,$AQ$2,FALSE)</f>
        <v>124.54559999999999</v>
      </c>
      <c r="AU165" s="203">
        <f t="shared" si="163"/>
        <v>830.95320000000004</v>
      </c>
      <c r="AV165" s="211">
        <f t="shared" si="164"/>
        <v>1200.7273740000001</v>
      </c>
      <c r="AW165" s="211">
        <f t="shared" si="165"/>
        <v>1412.6204399999999</v>
      </c>
      <c r="AX165" s="212">
        <f t="shared" si="165"/>
        <v>830.95320000000004</v>
      </c>
      <c r="AY165" s="212">
        <f t="shared" si="165"/>
        <v>1200.7273740000001</v>
      </c>
      <c r="AZ165" s="212">
        <f t="shared" si="162"/>
        <v>1412.6204399999999</v>
      </c>
      <c r="BA165" s="213">
        <f t="shared" si="166"/>
        <v>1300.2012</v>
      </c>
      <c r="BB165" s="213">
        <f t="shared" si="167"/>
        <v>1989.307836</v>
      </c>
      <c r="BC165" s="213">
        <f t="shared" si="168"/>
        <v>2340.3621599999997</v>
      </c>
      <c r="BD165" s="214">
        <f t="shared" si="169"/>
        <v>1484.9567999999999</v>
      </c>
      <c r="BE165" s="214">
        <f t="shared" si="170"/>
        <v>2271.9839039999997</v>
      </c>
      <c r="BF165" s="214">
        <f t="shared" si="171"/>
        <v>2672.9222399999999</v>
      </c>
      <c r="BG165" s="215">
        <f t="shared" si="172"/>
        <v>1540.08</v>
      </c>
      <c r="BH165" s="215">
        <f t="shared" si="173"/>
        <v>2487.2291999999998</v>
      </c>
      <c r="BI165" s="215">
        <f t="shared" si="174"/>
        <v>2926.152</v>
      </c>
      <c r="BJ165" s="216">
        <f t="shared" si="175"/>
        <v>1540.08</v>
      </c>
      <c r="BK165" s="216">
        <f t="shared" si="176"/>
        <v>2487.2291999999998</v>
      </c>
      <c r="BL165" s="216">
        <f t="shared" si="177"/>
        <v>2926.152</v>
      </c>
      <c r="BM165" s="212">
        <f t="shared" si="178"/>
        <v>1788.1271999999999</v>
      </c>
      <c r="BN165" s="212">
        <f t="shared" si="179"/>
        <v>3039.8162399999997</v>
      </c>
      <c r="BO165" s="202">
        <f t="shared" si="180"/>
        <v>3576.2543999999998</v>
      </c>
      <c r="BQ165" s="274">
        <f>VLOOKUP("HDD"&amp;$A165,'CS8000-P14_Overview'!$B:$X,3,FALSE)</f>
        <v>370.08</v>
      </c>
      <c r="BR165" s="275">
        <f>VLOOKUP("HDD"&amp;$A165,'CS8000-P14_Overview'!$B:$X,4,FALSE)</f>
        <v>444.096</v>
      </c>
      <c r="BS165" s="276">
        <f>VLOOKUP("HDD"&amp;$A165,'CS8000-P14_Overview'!$B:$X,6,FALSE)</f>
        <v>518.11199999999997</v>
      </c>
      <c r="BT165" s="282" t="str">
        <f>IF(ISNA(VLOOKUP($A165,Old_List_Price!$A$4:$BO$289,BT$2,FALSE)),"",VLOOKUP($A165,Old_List_Price!$A$4:$BO$289,BT$2,FALSE))</f>
        <v/>
      </c>
      <c r="BU165" s="282" t="str">
        <f>IF(ISNA(VLOOKUP($A165,Old_List_Price!$A$4:$BO$289,BU$2,FALSE)),"",VLOOKUP($A165,Old_List_Price!$A$4:$BO$289,BU$2,FALSE))</f>
        <v/>
      </c>
      <c r="BV165" s="282" t="str">
        <f>IF(ISNA(VLOOKUP($A165,Old_List_Price!$A$4:$BO$289,BV$2,FALSE)),"",VLOOKUP($A165,Old_List_Price!$A$4:$BO$289,BV$2,FALSE))</f>
        <v/>
      </c>
      <c r="BW165" s="283" t="str">
        <f t="shared" si="181"/>
        <v/>
      </c>
      <c r="BX165" s="283" t="str">
        <f t="shared" si="182"/>
        <v/>
      </c>
      <c r="BY165" s="285" t="str">
        <f>IF(ISNA(VLOOKUP($A165,Old_List_Price!$A$4:$BO$289,BY$2,FALSE)),"",VLOOKUP($A165,Old_List_Price!$A$4:$BO$289,BY$2,FALSE))</f>
        <v/>
      </c>
      <c r="BZ165" s="285" t="str">
        <f>IF(ISNA(VLOOKUP($A165,Old_List_Price!$A$4:$BO$289,BZ$2,FALSE)),"",VLOOKUP($A165,Old_List_Price!$A$4:$BO$289,BZ$2,FALSE))</f>
        <v/>
      </c>
      <c r="CA165" s="285" t="str">
        <f>IF(ISNA(VLOOKUP($A165,Old_List_Price!$A$4:$BO$289,CA$2,FALSE)),"",VLOOKUP($A165,Old_List_Price!$A$4:$BO$289,CA$2,FALSE))</f>
        <v/>
      </c>
      <c r="CB165" s="287" t="str">
        <f t="shared" si="160"/>
        <v/>
      </c>
      <c r="CC165" s="287" t="str">
        <f t="shared" si="161"/>
        <v/>
      </c>
      <c r="CD165" s="288" t="str">
        <f>IF(ISNA(VLOOKUP($A165,Old_List_Price!$A$4:$BO$289,CD$2,FALSE)),"",VLOOKUP($A165,Old_List_Price!$A$4:$BO$289,CD$2,FALSE))</f>
        <v/>
      </c>
      <c r="CE165" s="288" t="str">
        <f>IF(ISNA(VLOOKUP($A165,Old_List_Price!$A$4:$BO$289,CE$2,FALSE)),"",VLOOKUP($A165,Old_List_Price!$A$4:$BO$289,CE$2,FALSE))</f>
        <v/>
      </c>
      <c r="CF165" s="288" t="str">
        <f>IF(ISNA(VLOOKUP($A165,Old_List_Price!$A$4:$BO$289,CF$2,FALSE)),"",VLOOKUP($A165,Old_List_Price!$A$4:$BO$289,CF$2,FALSE))</f>
        <v/>
      </c>
      <c r="CG165" s="289" t="str">
        <f t="shared" si="150"/>
        <v/>
      </c>
      <c r="CH165" s="289" t="str">
        <f t="shared" si="151"/>
        <v/>
      </c>
      <c r="CI165" s="291" t="str">
        <f>IF(ISNA(VLOOKUP($A165,Old_List_Price!$A$4:$BO$289,CI$2,FALSE)),"",VLOOKUP($A165,Old_List_Price!$A$4:$BO$289,CI$2,FALSE))</f>
        <v/>
      </c>
      <c r="CJ165" s="291" t="str">
        <f>IF(ISNA(VLOOKUP($A165,Old_List_Price!$A$4:$BO$289,CJ$2,FALSE)),"",VLOOKUP($A165,Old_List_Price!$A$4:$BO$289,CJ$2,FALSE))</f>
        <v/>
      </c>
      <c r="CK165" s="291" t="str">
        <f>IF(ISNA(VLOOKUP($A165,Old_List_Price!$A$4:$BO$289,CK$2,FALSE)),"",VLOOKUP($A165,Old_List_Price!$A$4:$BO$289,CK$2,FALSE))</f>
        <v/>
      </c>
      <c r="CL165" s="292" t="str">
        <f t="shared" si="152"/>
        <v/>
      </c>
      <c r="CM165" s="292" t="str">
        <f t="shared" si="153"/>
        <v/>
      </c>
      <c r="CN165" s="294" t="str">
        <f>IF(ISNA(VLOOKUP($A165,Old_List_Price!$A$4:$BO$289,CN$2,FALSE)),"",VLOOKUP($A165,Old_List_Price!$A$4:$BO$289,CN$2,FALSE))</f>
        <v/>
      </c>
      <c r="CO165" s="294" t="str">
        <f>IF(ISNA(VLOOKUP($A165,Old_List_Price!$A$4:$BO$289,CO$2,FALSE)),"",VLOOKUP($A165,Old_List_Price!$A$4:$BO$289,CO$2,FALSE))</f>
        <v/>
      </c>
      <c r="CP165" s="294" t="str">
        <f>IF(ISNA(VLOOKUP($A165,Old_List_Price!$A$4:$BO$289,CP$2,FALSE)),"",VLOOKUP($A165,Old_List_Price!$A$4:$BO$289,CP$2,FALSE))</f>
        <v/>
      </c>
      <c r="CQ165" s="295" t="str">
        <f t="shared" si="154"/>
        <v/>
      </c>
      <c r="CR165" s="295" t="str">
        <f t="shared" si="155"/>
        <v/>
      </c>
      <c r="CS165" s="297" t="str">
        <f>IF(ISNA(VLOOKUP($A165,Old_List_Price!$A$4:$BO$289,CS$2,FALSE)),"",VLOOKUP($A165,Old_List_Price!$A$4:$BO$289,CS$2,FALSE))</f>
        <v/>
      </c>
      <c r="CT165" s="297" t="str">
        <f>IF(ISNA(VLOOKUP($A165,Old_List_Price!$A$4:$BO$289,CT$2,FALSE)),"",VLOOKUP($A165,Old_List_Price!$A$4:$BO$289,CT$2,FALSE))</f>
        <v/>
      </c>
      <c r="CU165" s="297" t="str">
        <f>IF(ISNA(VLOOKUP($A165,Old_List_Price!$A$4:$BO$289,CU$2,FALSE)),"",VLOOKUP($A165,Old_List_Price!$A$4:$BO$289,CU$2,FALSE))</f>
        <v/>
      </c>
      <c r="CV165" s="298" t="str">
        <f t="shared" si="156"/>
        <v/>
      </c>
      <c r="CW165" s="298" t="str">
        <f t="shared" si="157"/>
        <v/>
      </c>
      <c r="CX165" s="285" t="str">
        <f>IF(ISNA(VLOOKUP($A165,Old_List_Price!$A$4:$BO$289,CX$2,FALSE)),"",VLOOKUP($A165,Old_List_Price!$A$4:$BO$289,CX$2,FALSE))</f>
        <v/>
      </c>
      <c r="CY165" s="285" t="str">
        <f>IF(ISNA(VLOOKUP($A165,Old_List_Price!$A$4:$BO$289,CY$2,FALSE)),"",VLOOKUP($A165,Old_List_Price!$A$4:$BO$289,CY$2,FALSE))</f>
        <v/>
      </c>
      <c r="CZ165" s="285" t="str">
        <f>IF(ISNA(VLOOKUP($A165,Old_List_Price!$A$4:$BO$289,CZ$2,FALSE)),"",VLOOKUP($A165,Old_List_Price!$A$4:$BO$289,CZ$2,FALSE))</f>
        <v/>
      </c>
      <c r="DA165" s="287" t="str">
        <f t="shared" si="158"/>
        <v/>
      </c>
      <c r="DB165" s="333" t="str">
        <f t="shared" si="159"/>
        <v/>
      </c>
    </row>
    <row r="166" spans="1:106">
      <c r="A166" s="37" t="s">
        <v>494</v>
      </c>
      <c r="B166" s="37" t="s">
        <v>486</v>
      </c>
      <c r="C166" s="57">
        <f>VLOOKUP(LEFT($C$3,2)&amp;LEFT($A166,11)&amp;"xx",'CS8000-P14_Overview'!$B$56:$X$851,$C$2,FALSE)</f>
        <v>16.7807</v>
      </c>
      <c r="D166" s="58">
        <f>E166*(1-'CS8000-P14_Overview'!$B$3)</f>
        <v>24.248111499999997</v>
      </c>
      <c r="E166" s="58">
        <f>VLOOKUP(LEFT($E$3,2)&amp;LEFT($A166,11)&amp;"xx",'CS8000-P14_Overview'!$B$56:$X$851,$C$2,FALSE)</f>
        <v>28.527189999999997</v>
      </c>
      <c r="F166" s="59">
        <f>VLOOKUP(LEFT($F$3,2)&amp;LEFT($A166,11)&amp;"xx",'CS8000-P14_Overview'!$B$56:$X$851,$F$2,FALSE)</f>
        <v>16.7807</v>
      </c>
      <c r="G166" s="59">
        <f>H166*(1-'CS8000-P14_Overview'!$B$3)</f>
        <v>24.248111499999997</v>
      </c>
      <c r="H166" s="59">
        <f>VLOOKUP(LEFT($H$3,2)&amp;LEFT($A166,11)&amp;"xx",'CS8000-P14_Overview'!$B$56:$X$851,$F$2,FALSE)</f>
        <v>28.527189999999997</v>
      </c>
      <c r="I166" s="60">
        <f>VLOOKUP(LEFT($I$3,2)&amp;LEFT($A166,11)&amp;"xx",'CS8000-P14_Overview'!$B$56:$X$851,$I$2,FALSE)</f>
        <v>29.8154</v>
      </c>
      <c r="J166" s="60">
        <f>K166*(1-'CS8000-P14_Overview'!$B$3)</f>
        <v>45.617562</v>
      </c>
      <c r="K166" s="60">
        <f>VLOOKUP(LEFT($K$3,2)&amp;LEFT($A166,11)&amp;"xx",'CS8000-P14_Overview'!$B$56:$X$851,$I$2,FALSE)</f>
        <v>53.667720000000003</v>
      </c>
      <c r="L166" s="61">
        <f>VLOOKUP(LEFT($L$3,2)&amp;LEFT($A166,11)&amp;"xx",'CS8000-P14_Overview'!$B$56:$X$851,$L$2,FALSE)</f>
        <v>34.947499999999998</v>
      </c>
      <c r="M166" s="61">
        <f>N166*(1-'CS8000-P14_Overview'!$B$3)</f>
        <v>53.469674999999995</v>
      </c>
      <c r="N166" s="61">
        <f>VLOOKUP(LEFT($N$3,2)&amp;LEFT($A166,11)&amp;"xx",'CS8000-P14_Overview'!$B$56:$X$851,$L$2,FALSE)</f>
        <v>62.905499999999996</v>
      </c>
      <c r="O166" s="62">
        <f>VLOOKUP(LEFT($O$3,2)&amp;LEFT($A166,11)&amp;"xx",'CS8000-P14_Overview'!$B$56:$X$851,$O$2,FALSE)</f>
        <v>36.478700000000003</v>
      </c>
      <c r="P166" s="62">
        <f>Q166*(1-'CS8000-P14_Overview'!$B$3)</f>
        <v>58.913100500000006</v>
      </c>
      <c r="Q166" s="62">
        <f>VLOOKUP(LEFT($Q$3,2)&amp;LEFT($A166,11)&amp;"xx",'CS8000-P14_Overview'!$B$56:$X$851,$O$2,FALSE)</f>
        <v>69.309530000000009</v>
      </c>
      <c r="R166" s="63">
        <f>VLOOKUP(LEFT($R$3,2)&amp;LEFT($A166,11)&amp;"xx",'CS8000-P14_Overview'!$B$56:$X$851,$R$2,FALSE)</f>
        <v>36.478700000000003</v>
      </c>
      <c r="S166" s="63">
        <f>T166*(1-'CS8000-P14_Overview'!$B$3)</f>
        <v>58.913100500000006</v>
      </c>
      <c r="T166" s="63">
        <f>VLOOKUP(LEFT($T$3,2)&amp;LEFT($A166,11)&amp;"xx",'CS8000-P14_Overview'!$B$56:$X$851,$R$2,FALSE)</f>
        <v>69.309530000000009</v>
      </c>
      <c r="U166" s="59">
        <f>VLOOKUP(LEFT($U$3,2)&amp;LEFT($A166,11)&amp;"xx",'CS8000-P14_Overview'!$B$56:$X$851,$U$2,FALSE)</f>
        <v>43.368899999999996</v>
      </c>
      <c r="V166" s="59">
        <f>W166*(1-'CS8000-P14_Overview'!$B$3)</f>
        <v>73.727129999999988</v>
      </c>
      <c r="W166" s="44">
        <f>VLOOKUP(LEFT($W$3,2)&amp;LEFT($A166,11)&amp;"xx",'CS8000-P14_Overview'!$B$56:$X$851,$U$2,FALSE)</f>
        <v>86.737799999999993</v>
      </c>
      <c r="X166" s="33" t="s">
        <v>857</v>
      </c>
      <c r="Y166" s="57">
        <f>VLOOKUP(LEFT($Y$3,2)&amp;LEFT($A166,11)&amp;"xx",'CS8000-P14_Overview'!$B$56:$X$851,$Y$2,FALSE)</f>
        <v>35.684699999999999</v>
      </c>
      <c r="Z166" s="58">
        <f>AA166*(1-'CS8000-P14_Overview'!$B$3)</f>
        <v>51.564391499999999</v>
      </c>
      <c r="AA166" s="58">
        <f>VLOOKUP(LEFT($AA$3,2)&amp;LEFT($A166,11)&amp;"xx",'CS8000-P14_Overview'!$B$56:$X$851,$Y$2,FALSE)</f>
        <v>60.663989999999998</v>
      </c>
      <c r="AB166" s="59">
        <f>VLOOKUP(LEFT($AB$3,2)&amp;LEFT($A166,11)&amp;"xx",'CS8000-P14_Overview'!$B$56:$X$851,$AB$2,FALSE)</f>
        <v>35.684699999999999</v>
      </c>
      <c r="AC166" s="59">
        <f>AD166*(1-'CS8000-P14_Overview'!$B$3)</f>
        <v>51.564391499999999</v>
      </c>
      <c r="AD166" s="59">
        <f>VLOOKUP(LEFT($AD$3,2)&amp;LEFT($A166,11)&amp;"xx",'CS8000-P14_Overview'!$B$56:$X$851,$AB$2,FALSE)</f>
        <v>60.663989999999998</v>
      </c>
      <c r="AE166" s="60">
        <f>VLOOKUP(LEFT($AE$3,2)&amp;LEFT($A166,11)&amp;"xx",'CS8000-P14_Overview'!$B$56:$X$851,$AE$2,FALSE)</f>
        <v>48.719299999999997</v>
      </c>
      <c r="AF166" s="60">
        <f>AG166*(1-'CS8000-P14_Overview'!$B$3)</f>
        <v>74.540528999999992</v>
      </c>
      <c r="AG166" s="60">
        <f>VLOOKUP(LEFT($AG$3,2)&amp;LEFT($A166,11)&amp;"xx",'CS8000-P14_Overview'!$B$56:$X$851,$AE$2,FALSE)</f>
        <v>87.694739999999996</v>
      </c>
      <c r="AH166" s="61">
        <f>VLOOKUP(LEFT($AH$3,2)&amp;LEFT($A166,11)&amp;"xx",'CS8000-P14_Overview'!$B$56:$X$851,$AH$2,FALSE)</f>
        <v>53.851399999999998</v>
      </c>
      <c r="AI166" s="61">
        <f>AJ166*(1-'CS8000-P14_Overview'!$B$3)</f>
        <v>82.392641999999995</v>
      </c>
      <c r="AJ166" s="61">
        <f>VLOOKUP(LEFT($AJ$3,2)&amp;LEFT($A166,11)&amp;"xx",'CS8000-P14_Overview'!$B$56:$X$851,$AH$2,FALSE)</f>
        <v>96.932519999999997</v>
      </c>
      <c r="AK166" s="62">
        <f>VLOOKUP(LEFT($AK$3,2)&amp;LEFT($A166,11)&amp;"xx",'CS8000-P14_Overview'!$B$56:$X$851,$AK$2,FALSE)</f>
        <v>55.382599999999996</v>
      </c>
      <c r="AL166" s="62">
        <f>AM166*(1-'CS8000-P14_Overview'!$B$3)</f>
        <v>89.442898999999983</v>
      </c>
      <c r="AM166" s="62">
        <f>VLOOKUP(LEFT($AM$3,2)&amp;LEFT($A166,11)&amp;"xx",'CS8000-P14_Overview'!$B$56:$X$851,$AK$2,FALSE)</f>
        <v>105.22693999999998</v>
      </c>
      <c r="AN166" s="63">
        <f>VLOOKUP(LEFT($AN$3,2)&amp;LEFT($A166,11)&amp;"xx",'CS8000-P14_Overview'!$B$56:$X$851,$AN$2,FALSE)</f>
        <v>55.382599999999996</v>
      </c>
      <c r="AO166" s="63">
        <f>AP166*(1-'CS8000-P14_Overview'!$B$3)</f>
        <v>89.442898999999983</v>
      </c>
      <c r="AP166" s="63">
        <f>VLOOKUP(LEFT($AP$3,2)&amp;LEFT($A166,11)&amp;"xx",'CS8000-P14_Overview'!$B$56:$X$851,$AN$2,FALSE)</f>
        <v>105.22693999999998</v>
      </c>
      <c r="AQ166" s="59">
        <f>VLOOKUP(LEFT($AQ$3,2)&amp;LEFT($A166,11)&amp;"xx",'CS8000-P14_Overview'!$B$56:$X$851,$AQ$2,FALSE)</f>
        <v>62.272799999999997</v>
      </c>
      <c r="AR166" s="59">
        <f>AS166*(1-'CS8000-P14_Overview'!$B$3)</f>
        <v>105.86375999999998</v>
      </c>
      <c r="AS166" s="44">
        <f>VLOOKUP(LEFT($AS$3,2)&amp;LEFT($A166,11)&amp;"xx",'CS8000-P14_Overview'!$B$56:$X$851,$AQ$2,FALSE)</f>
        <v>124.54559999999999</v>
      </c>
      <c r="AU166" s="203">
        <f t="shared" si="163"/>
        <v>830.95320000000004</v>
      </c>
      <c r="AV166" s="211">
        <f t="shared" si="164"/>
        <v>1200.7273740000001</v>
      </c>
      <c r="AW166" s="211">
        <f t="shared" si="165"/>
        <v>1412.6204399999999</v>
      </c>
      <c r="AX166" s="212">
        <f t="shared" si="165"/>
        <v>830.95320000000004</v>
      </c>
      <c r="AY166" s="212">
        <f t="shared" si="165"/>
        <v>1200.7273740000001</v>
      </c>
      <c r="AZ166" s="212">
        <f t="shared" si="162"/>
        <v>1412.6204399999999</v>
      </c>
      <c r="BA166" s="213">
        <f t="shared" si="166"/>
        <v>1300.2012</v>
      </c>
      <c r="BB166" s="213">
        <f t="shared" si="167"/>
        <v>1989.307836</v>
      </c>
      <c r="BC166" s="213">
        <f t="shared" si="168"/>
        <v>2340.3621599999997</v>
      </c>
      <c r="BD166" s="214">
        <f t="shared" si="169"/>
        <v>1484.9567999999999</v>
      </c>
      <c r="BE166" s="214">
        <f t="shared" si="170"/>
        <v>2271.9839039999997</v>
      </c>
      <c r="BF166" s="214">
        <f t="shared" si="171"/>
        <v>2672.9222399999999</v>
      </c>
      <c r="BG166" s="215">
        <f t="shared" si="172"/>
        <v>1540.08</v>
      </c>
      <c r="BH166" s="215">
        <f t="shared" si="173"/>
        <v>2487.2291999999998</v>
      </c>
      <c r="BI166" s="215">
        <f t="shared" si="174"/>
        <v>2926.152</v>
      </c>
      <c r="BJ166" s="216">
        <f t="shared" si="175"/>
        <v>1540.08</v>
      </c>
      <c r="BK166" s="216">
        <f t="shared" si="176"/>
        <v>2487.2291999999998</v>
      </c>
      <c r="BL166" s="216">
        <f t="shared" si="177"/>
        <v>2926.152</v>
      </c>
      <c r="BM166" s="212">
        <f t="shared" si="178"/>
        <v>1788.1271999999999</v>
      </c>
      <c r="BN166" s="212">
        <f t="shared" si="179"/>
        <v>3039.8162399999997</v>
      </c>
      <c r="BO166" s="202">
        <f t="shared" si="180"/>
        <v>3576.2543999999998</v>
      </c>
      <c r="BQ166" s="274">
        <f>VLOOKUP("HDD"&amp;$A166,'CS8000-P14_Overview'!$B:$X,3,FALSE)</f>
        <v>370.08</v>
      </c>
      <c r="BR166" s="275">
        <f>VLOOKUP("HDD"&amp;$A166,'CS8000-P14_Overview'!$B:$X,4,FALSE)</f>
        <v>444.096</v>
      </c>
      <c r="BS166" s="276">
        <f>VLOOKUP("HDD"&amp;$A166,'CS8000-P14_Overview'!$B:$X,6,FALSE)</f>
        <v>518.11199999999997</v>
      </c>
      <c r="BT166" s="282" t="str">
        <f>IF(ISNA(VLOOKUP($A166,Old_List_Price!$A$4:$BO$289,BT$2,FALSE)),"",VLOOKUP($A166,Old_List_Price!$A$4:$BO$289,BT$2,FALSE))</f>
        <v/>
      </c>
      <c r="BU166" s="282" t="str">
        <f>IF(ISNA(VLOOKUP($A166,Old_List_Price!$A$4:$BO$289,BU$2,FALSE)),"",VLOOKUP($A166,Old_List_Price!$A$4:$BO$289,BU$2,FALSE))</f>
        <v/>
      </c>
      <c r="BV166" s="282" t="str">
        <f>IF(ISNA(VLOOKUP($A166,Old_List_Price!$A$4:$BO$289,BV$2,FALSE)),"",VLOOKUP($A166,Old_List_Price!$A$4:$BO$289,BV$2,FALSE))</f>
        <v/>
      </c>
      <c r="BW166" s="283" t="str">
        <f t="shared" si="181"/>
        <v/>
      </c>
      <c r="BX166" s="283" t="str">
        <f t="shared" si="182"/>
        <v/>
      </c>
      <c r="BY166" s="285" t="str">
        <f>IF(ISNA(VLOOKUP($A166,Old_List_Price!$A$4:$BO$289,BY$2,FALSE)),"",VLOOKUP($A166,Old_List_Price!$A$4:$BO$289,BY$2,FALSE))</f>
        <v/>
      </c>
      <c r="BZ166" s="285" t="str">
        <f>IF(ISNA(VLOOKUP($A166,Old_List_Price!$A$4:$BO$289,BZ$2,FALSE)),"",VLOOKUP($A166,Old_List_Price!$A$4:$BO$289,BZ$2,FALSE))</f>
        <v/>
      </c>
      <c r="CA166" s="285" t="str">
        <f>IF(ISNA(VLOOKUP($A166,Old_List_Price!$A$4:$BO$289,CA$2,FALSE)),"",VLOOKUP($A166,Old_List_Price!$A$4:$BO$289,CA$2,FALSE))</f>
        <v/>
      </c>
      <c r="CB166" s="287" t="str">
        <f t="shared" si="160"/>
        <v/>
      </c>
      <c r="CC166" s="287" t="str">
        <f t="shared" si="161"/>
        <v/>
      </c>
      <c r="CD166" s="288" t="str">
        <f>IF(ISNA(VLOOKUP($A166,Old_List_Price!$A$4:$BO$289,CD$2,FALSE)),"",VLOOKUP($A166,Old_List_Price!$A$4:$BO$289,CD$2,FALSE))</f>
        <v/>
      </c>
      <c r="CE166" s="288" t="str">
        <f>IF(ISNA(VLOOKUP($A166,Old_List_Price!$A$4:$BO$289,CE$2,FALSE)),"",VLOOKUP($A166,Old_List_Price!$A$4:$BO$289,CE$2,FALSE))</f>
        <v/>
      </c>
      <c r="CF166" s="288" t="str">
        <f>IF(ISNA(VLOOKUP($A166,Old_List_Price!$A$4:$BO$289,CF$2,FALSE)),"",VLOOKUP($A166,Old_List_Price!$A$4:$BO$289,CF$2,FALSE))</f>
        <v/>
      </c>
      <c r="CG166" s="289" t="str">
        <f t="shared" si="150"/>
        <v/>
      </c>
      <c r="CH166" s="289" t="str">
        <f t="shared" si="151"/>
        <v/>
      </c>
      <c r="CI166" s="291" t="str">
        <f>IF(ISNA(VLOOKUP($A166,Old_List_Price!$A$4:$BO$289,CI$2,FALSE)),"",VLOOKUP($A166,Old_List_Price!$A$4:$BO$289,CI$2,FALSE))</f>
        <v/>
      </c>
      <c r="CJ166" s="291" t="str">
        <f>IF(ISNA(VLOOKUP($A166,Old_List_Price!$A$4:$BO$289,CJ$2,FALSE)),"",VLOOKUP($A166,Old_List_Price!$A$4:$BO$289,CJ$2,FALSE))</f>
        <v/>
      </c>
      <c r="CK166" s="291" t="str">
        <f>IF(ISNA(VLOOKUP($A166,Old_List_Price!$A$4:$BO$289,CK$2,FALSE)),"",VLOOKUP($A166,Old_List_Price!$A$4:$BO$289,CK$2,FALSE))</f>
        <v/>
      </c>
      <c r="CL166" s="292" t="str">
        <f t="shared" si="152"/>
        <v/>
      </c>
      <c r="CM166" s="292" t="str">
        <f t="shared" si="153"/>
        <v/>
      </c>
      <c r="CN166" s="294" t="str">
        <f>IF(ISNA(VLOOKUP($A166,Old_List_Price!$A$4:$BO$289,CN$2,FALSE)),"",VLOOKUP($A166,Old_List_Price!$A$4:$BO$289,CN$2,FALSE))</f>
        <v/>
      </c>
      <c r="CO166" s="294" t="str">
        <f>IF(ISNA(VLOOKUP($A166,Old_List_Price!$A$4:$BO$289,CO$2,FALSE)),"",VLOOKUP($A166,Old_List_Price!$A$4:$BO$289,CO$2,FALSE))</f>
        <v/>
      </c>
      <c r="CP166" s="294" t="str">
        <f>IF(ISNA(VLOOKUP($A166,Old_List_Price!$A$4:$BO$289,CP$2,FALSE)),"",VLOOKUP($A166,Old_List_Price!$A$4:$BO$289,CP$2,FALSE))</f>
        <v/>
      </c>
      <c r="CQ166" s="295" t="str">
        <f t="shared" si="154"/>
        <v/>
      </c>
      <c r="CR166" s="295" t="str">
        <f t="shared" si="155"/>
        <v/>
      </c>
      <c r="CS166" s="297" t="str">
        <f>IF(ISNA(VLOOKUP($A166,Old_List_Price!$A$4:$BO$289,CS$2,FALSE)),"",VLOOKUP($A166,Old_List_Price!$A$4:$BO$289,CS$2,FALSE))</f>
        <v/>
      </c>
      <c r="CT166" s="297" t="str">
        <f>IF(ISNA(VLOOKUP($A166,Old_List_Price!$A$4:$BO$289,CT$2,FALSE)),"",VLOOKUP($A166,Old_List_Price!$A$4:$BO$289,CT$2,FALSE))</f>
        <v/>
      </c>
      <c r="CU166" s="297" t="str">
        <f>IF(ISNA(VLOOKUP($A166,Old_List_Price!$A$4:$BO$289,CU$2,FALSE)),"",VLOOKUP($A166,Old_List_Price!$A$4:$BO$289,CU$2,FALSE))</f>
        <v/>
      </c>
      <c r="CV166" s="298" t="str">
        <f t="shared" si="156"/>
        <v/>
      </c>
      <c r="CW166" s="298" t="str">
        <f t="shared" si="157"/>
        <v/>
      </c>
      <c r="CX166" s="285" t="str">
        <f>IF(ISNA(VLOOKUP($A166,Old_List_Price!$A$4:$BO$289,CX$2,FALSE)),"",VLOOKUP($A166,Old_List_Price!$A$4:$BO$289,CX$2,FALSE))</f>
        <v/>
      </c>
      <c r="CY166" s="285" t="str">
        <f>IF(ISNA(VLOOKUP($A166,Old_List_Price!$A$4:$BO$289,CY$2,FALSE)),"",VLOOKUP($A166,Old_List_Price!$A$4:$BO$289,CY$2,FALSE))</f>
        <v/>
      </c>
      <c r="CZ166" s="285" t="str">
        <f>IF(ISNA(VLOOKUP($A166,Old_List_Price!$A$4:$BO$289,CZ$2,FALSE)),"",VLOOKUP($A166,Old_List_Price!$A$4:$BO$289,CZ$2,FALSE))</f>
        <v/>
      </c>
      <c r="DA166" s="287" t="str">
        <f t="shared" si="158"/>
        <v/>
      </c>
      <c r="DB166" s="333" t="str">
        <f t="shared" si="159"/>
        <v/>
      </c>
    </row>
    <row r="167" spans="1:106">
      <c r="A167" s="37" t="s">
        <v>495</v>
      </c>
      <c r="B167" s="37" t="s">
        <v>486</v>
      </c>
      <c r="C167" s="57">
        <f>VLOOKUP(LEFT($C$3,2)&amp;LEFT($A167,11)&amp;"xx",'CS8000-P14_Overview'!$B$56:$X$851,$C$2,FALSE)</f>
        <v>16.7807</v>
      </c>
      <c r="D167" s="58">
        <f>E167*(1-'CS8000-P14_Overview'!$B$3)</f>
        <v>24.248111499999997</v>
      </c>
      <c r="E167" s="58">
        <f>VLOOKUP(LEFT($E$3,2)&amp;LEFT($A167,11)&amp;"xx",'CS8000-P14_Overview'!$B$56:$X$851,$C$2,FALSE)</f>
        <v>28.527189999999997</v>
      </c>
      <c r="F167" s="59">
        <f>VLOOKUP(LEFT($F$3,2)&amp;LEFT($A167,11)&amp;"xx",'CS8000-P14_Overview'!$B$56:$X$851,$F$2,FALSE)</f>
        <v>16.7807</v>
      </c>
      <c r="G167" s="59">
        <f>H167*(1-'CS8000-P14_Overview'!$B$3)</f>
        <v>24.248111499999997</v>
      </c>
      <c r="H167" s="59">
        <f>VLOOKUP(LEFT($H$3,2)&amp;LEFT($A167,11)&amp;"xx",'CS8000-P14_Overview'!$B$56:$X$851,$F$2,FALSE)</f>
        <v>28.527189999999997</v>
      </c>
      <c r="I167" s="60">
        <f>VLOOKUP(LEFT($I$3,2)&amp;LEFT($A167,11)&amp;"xx",'CS8000-P14_Overview'!$B$56:$X$851,$I$2,FALSE)</f>
        <v>29.8154</v>
      </c>
      <c r="J167" s="60">
        <f>K167*(1-'CS8000-P14_Overview'!$B$3)</f>
        <v>45.617562</v>
      </c>
      <c r="K167" s="60">
        <f>VLOOKUP(LEFT($K$3,2)&amp;LEFT($A167,11)&amp;"xx",'CS8000-P14_Overview'!$B$56:$X$851,$I$2,FALSE)</f>
        <v>53.667720000000003</v>
      </c>
      <c r="L167" s="61">
        <f>VLOOKUP(LEFT($L$3,2)&amp;LEFT($A167,11)&amp;"xx",'CS8000-P14_Overview'!$B$56:$X$851,$L$2,FALSE)</f>
        <v>34.947499999999998</v>
      </c>
      <c r="M167" s="61">
        <f>N167*(1-'CS8000-P14_Overview'!$B$3)</f>
        <v>53.469674999999995</v>
      </c>
      <c r="N167" s="61">
        <f>VLOOKUP(LEFT($N$3,2)&amp;LEFT($A167,11)&amp;"xx",'CS8000-P14_Overview'!$B$56:$X$851,$L$2,FALSE)</f>
        <v>62.905499999999996</v>
      </c>
      <c r="O167" s="62">
        <f>VLOOKUP(LEFT($O$3,2)&amp;LEFT($A167,11)&amp;"xx",'CS8000-P14_Overview'!$B$56:$X$851,$O$2,FALSE)</f>
        <v>36.478700000000003</v>
      </c>
      <c r="P167" s="62">
        <f>Q167*(1-'CS8000-P14_Overview'!$B$3)</f>
        <v>58.913100500000006</v>
      </c>
      <c r="Q167" s="62">
        <f>VLOOKUP(LEFT($Q$3,2)&amp;LEFT($A167,11)&amp;"xx",'CS8000-P14_Overview'!$B$56:$X$851,$O$2,FALSE)</f>
        <v>69.309530000000009</v>
      </c>
      <c r="R167" s="63">
        <f>VLOOKUP(LEFT($R$3,2)&amp;LEFT($A167,11)&amp;"xx",'CS8000-P14_Overview'!$B$56:$X$851,$R$2,FALSE)</f>
        <v>36.478700000000003</v>
      </c>
      <c r="S167" s="63">
        <f>T167*(1-'CS8000-P14_Overview'!$B$3)</f>
        <v>58.913100500000006</v>
      </c>
      <c r="T167" s="63">
        <f>VLOOKUP(LEFT($T$3,2)&amp;LEFT($A167,11)&amp;"xx",'CS8000-P14_Overview'!$B$56:$X$851,$R$2,FALSE)</f>
        <v>69.309530000000009</v>
      </c>
      <c r="U167" s="59">
        <f>VLOOKUP(LEFT($U$3,2)&amp;LEFT($A167,11)&amp;"xx",'CS8000-P14_Overview'!$B$56:$X$851,$U$2,FALSE)</f>
        <v>43.368899999999996</v>
      </c>
      <c r="V167" s="59">
        <f>W167*(1-'CS8000-P14_Overview'!$B$3)</f>
        <v>73.727129999999988</v>
      </c>
      <c r="W167" s="44">
        <f>VLOOKUP(LEFT($W$3,2)&amp;LEFT($A167,11)&amp;"xx",'CS8000-P14_Overview'!$B$56:$X$851,$U$2,FALSE)</f>
        <v>86.737799999999993</v>
      </c>
      <c r="X167" s="33" t="s">
        <v>857</v>
      </c>
      <c r="Y167" s="57">
        <f>VLOOKUP(LEFT($Y$3,2)&amp;LEFT($A167,11)&amp;"xx",'CS8000-P14_Overview'!$B$56:$X$851,$Y$2,FALSE)</f>
        <v>35.684699999999999</v>
      </c>
      <c r="Z167" s="58">
        <f>AA167*(1-'CS8000-P14_Overview'!$B$3)</f>
        <v>51.564391499999999</v>
      </c>
      <c r="AA167" s="58">
        <f>VLOOKUP(LEFT($AA$3,2)&amp;LEFT($A167,11)&amp;"xx",'CS8000-P14_Overview'!$B$56:$X$851,$Y$2,FALSE)</f>
        <v>60.663989999999998</v>
      </c>
      <c r="AB167" s="59">
        <f>VLOOKUP(LEFT($AB$3,2)&amp;LEFT($A167,11)&amp;"xx",'CS8000-P14_Overview'!$B$56:$X$851,$AB$2,FALSE)</f>
        <v>35.684699999999999</v>
      </c>
      <c r="AC167" s="59">
        <f>AD167*(1-'CS8000-P14_Overview'!$B$3)</f>
        <v>51.564391499999999</v>
      </c>
      <c r="AD167" s="59">
        <f>VLOOKUP(LEFT($AD$3,2)&amp;LEFT($A167,11)&amp;"xx",'CS8000-P14_Overview'!$B$56:$X$851,$AB$2,FALSE)</f>
        <v>60.663989999999998</v>
      </c>
      <c r="AE167" s="60">
        <f>VLOOKUP(LEFT($AE$3,2)&amp;LEFT($A167,11)&amp;"xx",'CS8000-P14_Overview'!$B$56:$X$851,$AE$2,FALSE)</f>
        <v>48.719299999999997</v>
      </c>
      <c r="AF167" s="60">
        <f>AG167*(1-'CS8000-P14_Overview'!$B$3)</f>
        <v>74.540528999999992</v>
      </c>
      <c r="AG167" s="60">
        <f>VLOOKUP(LEFT($AG$3,2)&amp;LEFT($A167,11)&amp;"xx",'CS8000-P14_Overview'!$B$56:$X$851,$AE$2,FALSE)</f>
        <v>87.694739999999996</v>
      </c>
      <c r="AH167" s="61">
        <f>VLOOKUP(LEFT($AH$3,2)&amp;LEFT($A167,11)&amp;"xx",'CS8000-P14_Overview'!$B$56:$X$851,$AH$2,FALSE)</f>
        <v>53.851399999999998</v>
      </c>
      <c r="AI167" s="61">
        <f>AJ167*(1-'CS8000-P14_Overview'!$B$3)</f>
        <v>82.392641999999995</v>
      </c>
      <c r="AJ167" s="61">
        <f>VLOOKUP(LEFT($AJ$3,2)&amp;LEFT($A167,11)&amp;"xx",'CS8000-P14_Overview'!$B$56:$X$851,$AH$2,FALSE)</f>
        <v>96.932519999999997</v>
      </c>
      <c r="AK167" s="62">
        <f>VLOOKUP(LEFT($AK$3,2)&amp;LEFT($A167,11)&amp;"xx",'CS8000-P14_Overview'!$B$56:$X$851,$AK$2,FALSE)</f>
        <v>55.382599999999996</v>
      </c>
      <c r="AL167" s="62">
        <f>AM167*(1-'CS8000-P14_Overview'!$B$3)</f>
        <v>89.442898999999983</v>
      </c>
      <c r="AM167" s="62">
        <f>VLOOKUP(LEFT($AM$3,2)&amp;LEFT($A167,11)&amp;"xx",'CS8000-P14_Overview'!$B$56:$X$851,$AK$2,FALSE)</f>
        <v>105.22693999999998</v>
      </c>
      <c r="AN167" s="63">
        <f>VLOOKUP(LEFT($AN$3,2)&amp;LEFT($A167,11)&amp;"xx",'CS8000-P14_Overview'!$B$56:$X$851,$AN$2,FALSE)</f>
        <v>55.382599999999996</v>
      </c>
      <c r="AO167" s="63">
        <f>AP167*(1-'CS8000-P14_Overview'!$B$3)</f>
        <v>89.442898999999983</v>
      </c>
      <c r="AP167" s="63">
        <f>VLOOKUP(LEFT($AP$3,2)&amp;LEFT($A167,11)&amp;"xx",'CS8000-P14_Overview'!$B$56:$X$851,$AN$2,FALSE)</f>
        <v>105.22693999999998</v>
      </c>
      <c r="AQ167" s="59">
        <f>VLOOKUP(LEFT($AQ$3,2)&amp;LEFT($A167,11)&amp;"xx",'CS8000-P14_Overview'!$B$56:$X$851,$AQ$2,FALSE)</f>
        <v>62.272799999999997</v>
      </c>
      <c r="AR167" s="59">
        <f>AS167*(1-'CS8000-P14_Overview'!$B$3)</f>
        <v>105.86375999999998</v>
      </c>
      <c r="AS167" s="44">
        <f>VLOOKUP(LEFT($AS$3,2)&amp;LEFT($A167,11)&amp;"xx",'CS8000-P14_Overview'!$B$56:$X$851,$AQ$2,FALSE)</f>
        <v>124.54559999999999</v>
      </c>
      <c r="AU167" s="203">
        <f t="shared" si="163"/>
        <v>830.95320000000004</v>
      </c>
      <c r="AV167" s="211">
        <f t="shared" si="164"/>
        <v>1200.7273740000001</v>
      </c>
      <c r="AW167" s="211">
        <f t="shared" si="165"/>
        <v>1412.6204399999999</v>
      </c>
      <c r="AX167" s="212">
        <f t="shared" si="165"/>
        <v>830.95320000000004</v>
      </c>
      <c r="AY167" s="212">
        <f t="shared" si="165"/>
        <v>1200.7273740000001</v>
      </c>
      <c r="AZ167" s="212">
        <f t="shared" si="162"/>
        <v>1412.6204399999999</v>
      </c>
      <c r="BA167" s="213">
        <f t="shared" si="166"/>
        <v>1300.2012</v>
      </c>
      <c r="BB167" s="213">
        <f t="shared" si="167"/>
        <v>1989.307836</v>
      </c>
      <c r="BC167" s="213">
        <f t="shared" si="168"/>
        <v>2340.3621599999997</v>
      </c>
      <c r="BD167" s="214">
        <f t="shared" si="169"/>
        <v>1484.9567999999999</v>
      </c>
      <c r="BE167" s="214">
        <f t="shared" si="170"/>
        <v>2271.9839039999997</v>
      </c>
      <c r="BF167" s="214">
        <f t="shared" si="171"/>
        <v>2672.9222399999999</v>
      </c>
      <c r="BG167" s="215">
        <f t="shared" si="172"/>
        <v>1540.08</v>
      </c>
      <c r="BH167" s="215">
        <f t="shared" si="173"/>
        <v>2487.2291999999998</v>
      </c>
      <c r="BI167" s="215">
        <f t="shared" si="174"/>
        <v>2926.152</v>
      </c>
      <c r="BJ167" s="216">
        <f t="shared" si="175"/>
        <v>1540.08</v>
      </c>
      <c r="BK167" s="216">
        <f t="shared" si="176"/>
        <v>2487.2291999999998</v>
      </c>
      <c r="BL167" s="216">
        <f t="shared" si="177"/>
        <v>2926.152</v>
      </c>
      <c r="BM167" s="212">
        <f t="shared" si="178"/>
        <v>1788.1271999999999</v>
      </c>
      <c r="BN167" s="212">
        <f t="shared" si="179"/>
        <v>3039.8162399999997</v>
      </c>
      <c r="BO167" s="202">
        <f t="shared" si="180"/>
        <v>3576.2543999999998</v>
      </c>
      <c r="BQ167" s="274">
        <f>VLOOKUP("HDD"&amp;$A167,'CS8000-P14_Overview'!$B:$X,3,FALSE)</f>
        <v>370.08</v>
      </c>
      <c r="BR167" s="275">
        <f>VLOOKUP("HDD"&amp;$A167,'CS8000-P14_Overview'!$B:$X,4,FALSE)</f>
        <v>444.096</v>
      </c>
      <c r="BS167" s="276">
        <f>VLOOKUP("HDD"&amp;$A167,'CS8000-P14_Overview'!$B:$X,6,FALSE)</f>
        <v>518.11199999999997</v>
      </c>
      <c r="BT167" s="282" t="str">
        <f>IF(ISNA(VLOOKUP($A167,Old_List_Price!$A$4:$BO$289,BT$2,FALSE)),"",VLOOKUP($A167,Old_List_Price!$A$4:$BO$289,BT$2,FALSE))</f>
        <v/>
      </c>
      <c r="BU167" s="282" t="str">
        <f>IF(ISNA(VLOOKUP($A167,Old_List_Price!$A$4:$BO$289,BU$2,FALSE)),"",VLOOKUP($A167,Old_List_Price!$A$4:$BO$289,BU$2,FALSE))</f>
        <v/>
      </c>
      <c r="BV167" s="282" t="str">
        <f>IF(ISNA(VLOOKUP($A167,Old_List_Price!$A$4:$BO$289,BV$2,FALSE)),"",VLOOKUP($A167,Old_List_Price!$A$4:$BO$289,BV$2,FALSE))</f>
        <v/>
      </c>
      <c r="BW167" s="283" t="str">
        <f t="shared" si="181"/>
        <v/>
      </c>
      <c r="BX167" s="283" t="str">
        <f t="shared" si="182"/>
        <v/>
      </c>
      <c r="BY167" s="285" t="str">
        <f>IF(ISNA(VLOOKUP($A167,Old_List_Price!$A$4:$BO$289,BY$2,FALSE)),"",VLOOKUP($A167,Old_List_Price!$A$4:$BO$289,BY$2,FALSE))</f>
        <v/>
      </c>
      <c r="BZ167" s="285" t="str">
        <f>IF(ISNA(VLOOKUP($A167,Old_List_Price!$A$4:$BO$289,BZ$2,FALSE)),"",VLOOKUP($A167,Old_List_Price!$A$4:$BO$289,BZ$2,FALSE))</f>
        <v/>
      </c>
      <c r="CA167" s="285" t="str">
        <f>IF(ISNA(VLOOKUP($A167,Old_List_Price!$A$4:$BO$289,CA$2,FALSE)),"",VLOOKUP($A167,Old_List_Price!$A$4:$BO$289,CA$2,FALSE))</f>
        <v/>
      </c>
      <c r="CB167" s="287" t="str">
        <f t="shared" si="160"/>
        <v/>
      </c>
      <c r="CC167" s="287" t="str">
        <f t="shared" si="161"/>
        <v/>
      </c>
      <c r="CD167" s="288" t="str">
        <f>IF(ISNA(VLOOKUP($A167,Old_List_Price!$A$4:$BO$289,CD$2,FALSE)),"",VLOOKUP($A167,Old_List_Price!$A$4:$BO$289,CD$2,FALSE))</f>
        <v/>
      </c>
      <c r="CE167" s="288" t="str">
        <f>IF(ISNA(VLOOKUP($A167,Old_List_Price!$A$4:$BO$289,CE$2,FALSE)),"",VLOOKUP($A167,Old_List_Price!$A$4:$BO$289,CE$2,FALSE))</f>
        <v/>
      </c>
      <c r="CF167" s="288" t="str">
        <f>IF(ISNA(VLOOKUP($A167,Old_List_Price!$A$4:$BO$289,CF$2,FALSE)),"",VLOOKUP($A167,Old_List_Price!$A$4:$BO$289,CF$2,FALSE))</f>
        <v/>
      </c>
      <c r="CG167" s="289" t="str">
        <f t="shared" si="150"/>
        <v/>
      </c>
      <c r="CH167" s="289" t="str">
        <f t="shared" si="151"/>
        <v/>
      </c>
      <c r="CI167" s="291" t="str">
        <f>IF(ISNA(VLOOKUP($A167,Old_List_Price!$A$4:$BO$289,CI$2,FALSE)),"",VLOOKUP($A167,Old_List_Price!$A$4:$BO$289,CI$2,FALSE))</f>
        <v/>
      </c>
      <c r="CJ167" s="291" t="str">
        <f>IF(ISNA(VLOOKUP($A167,Old_List_Price!$A$4:$BO$289,CJ$2,FALSE)),"",VLOOKUP($A167,Old_List_Price!$A$4:$BO$289,CJ$2,FALSE))</f>
        <v/>
      </c>
      <c r="CK167" s="291" t="str">
        <f>IF(ISNA(VLOOKUP($A167,Old_List_Price!$A$4:$BO$289,CK$2,FALSE)),"",VLOOKUP($A167,Old_List_Price!$A$4:$BO$289,CK$2,FALSE))</f>
        <v/>
      </c>
      <c r="CL167" s="292" t="str">
        <f t="shared" si="152"/>
        <v/>
      </c>
      <c r="CM167" s="292" t="str">
        <f t="shared" si="153"/>
        <v/>
      </c>
      <c r="CN167" s="294" t="str">
        <f>IF(ISNA(VLOOKUP($A167,Old_List_Price!$A$4:$BO$289,CN$2,FALSE)),"",VLOOKUP($A167,Old_List_Price!$A$4:$BO$289,CN$2,FALSE))</f>
        <v/>
      </c>
      <c r="CO167" s="294" t="str">
        <f>IF(ISNA(VLOOKUP($A167,Old_List_Price!$A$4:$BO$289,CO$2,FALSE)),"",VLOOKUP($A167,Old_List_Price!$A$4:$BO$289,CO$2,FALSE))</f>
        <v/>
      </c>
      <c r="CP167" s="294" t="str">
        <f>IF(ISNA(VLOOKUP($A167,Old_List_Price!$A$4:$BO$289,CP$2,FALSE)),"",VLOOKUP($A167,Old_List_Price!$A$4:$BO$289,CP$2,FALSE))</f>
        <v/>
      </c>
      <c r="CQ167" s="295" t="str">
        <f t="shared" si="154"/>
        <v/>
      </c>
      <c r="CR167" s="295" t="str">
        <f t="shared" si="155"/>
        <v/>
      </c>
      <c r="CS167" s="297" t="str">
        <f>IF(ISNA(VLOOKUP($A167,Old_List_Price!$A$4:$BO$289,CS$2,FALSE)),"",VLOOKUP($A167,Old_List_Price!$A$4:$BO$289,CS$2,FALSE))</f>
        <v/>
      </c>
      <c r="CT167" s="297" t="str">
        <f>IF(ISNA(VLOOKUP($A167,Old_List_Price!$A$4:$BO$289,CT$2,FALSE)),"",VLOOKUP($A167,Old_List_Price!$A$4:$BO$289,CT$2,FALSE))</f>
        <v/>
      </c>
      <c r="CU167" s="297" t="str">
        <f>IF(ISNA(VLOOKUP($A167,Old_List_Price!$A$4:$BO$289,CU$2,FALSE)),"",VLOOKUP($A167,Old_List_Price!$A$4:$BO$289,CU$2,FALSE))</f>
        <v/>
      </c>
      <c r="CV167" s="298" t="str">
        <f t="shared" si="156"/>
        <v/>
      </c>
      <c r="CW167" s="298" t="str">
        <f t="shared" si="157"/>
        <v/>
      </c>
      <c r="CX167" s="285" t="str">
        <f>IF(ISNA(VLOOKUP($A167,Old_List_Price!$A$4:$BO$289,CX$2,FALSE)),"",VLOOKUP($A167,Old_List_Price!$A$4:$BO$289,CX$2,FALSE))</f>
        <v/>
      </c>
      <c r="CY167" s="285" t="str">
        <f>IF(ISNA(VLOOKUP($A167,Old_List_Price!$A$4:$BO$289,CY$2,FALSE)),"",VLOOKUP($A167,Old_List_Price!$A$4:$BO$289,CY$2,FALSE))</f>
        <v/>
      </c>
      <c r="CZ167" s="285" t="str">
        <f>IF(ISNA(VLOOKUP($A167,Old_List_Price!$A$4:$BO$289,CZ$2,FALSE)),"",VLOOKUP($A167,Old_List_Price!$A$4:$BO$289,CZ$2,FALSE))</f>
        <v/>
      </c>
      <c r="DA167" s="287" t="str">
        <f t="shared" si="158"/>
        <v/>
      </c>
      <c r="DB167" s="333" t="str">
        <f t="shared" si="159"/>
        <v/>
      </c>
    </row>
    <row r="168" spans="1:106">
      <c r="A168" s="37" t="s">
        <v>496</v>
      </c>
      <c r="B168" s="37" t="s">
        <v>486</v>
      </c>
      <c r="C168" s="57">
        <f>VLOOKUP(LEFT($C$3,2)&amp;LEFT($A168,11)&amp;"xx",'CS8000-P14_Overview'!$B$56:$X$851,$C$2,FALSE)</f>
        <v>16.7807</v>
      </c>
      <c r="D168" s="58">
        <f>E168*(1-'CS8000-P14_Overview'!$B$3)</f>
        <v>24.248111499999997</v>
      </c>
      <c r="E168" s="58">
        <f>VLOOKUP(LEFT($E$3,2)&amp;LEFT($A168,11)&amp;"xx",'CS8000-P14_Overview'!$B$56:$X$851,$C$2,FALSE)</f>
        <v>28.527189999999997</v>
      </c>
      <c r="F168" s="59">
        <f>VLOOKUP(LEFT($F$3,2)&amp;LEFT($A168,11)&amp;"xx",'CS8000-P14_Overview'!$B$56:$X$851,$F$2,FALSE)</f>
        <v>16.7807</v>
      </c>
      <c r="G168" s="59">
        <f>H168*(1-'CS8000-P14_Overview'!$B$3)</f>
        <v>24.248111499999997</v>
      </c>
      <c r="H168" s="59">
        <f>VLOOKUP(LEFT($H$3,2)&amp;LEFT($A168,11)&amp;"xx",'CS8000-P14_Overview'!$B$56:$X$851,$F$2,FALSE)</f>
        <v>28.527189999999997</v>
      </c>
      <c r="I168" s="60">
        <f>VLOOKUP(LEFT($I$3,2)&amp;LEFT($A168,11)&amp;"xx",'CS8000-P14_Overview'!$B$56:$X$851,$I$2,FALSE)</f>
        <v>29.8154</v>
      </c>
      <c r="J168" s="60">
        <f>K168*(1-'CS8000-P14_Overview'!$B$3)</f>
        <v>45.617562</v>
      </c>
      <c r="K168" s="60">
        <f>VLOOKUP(LEFT($K$3,2)&amp;LEFT($A168,11)&amp;"xx",'CS8000-P14_Overview'!$B$56:$X$851,$I$2,FALSE)</f>
        <v>53.667720000000003</v>
      </c>
      <c r="L168" s="61">
        <f>VLOOKUP(LEFT($L$3,2)&amp;LEFT($A168,11)&amp;"xx",'CS8000-P14_Overview'!$B$56:$X$851,$L$2,FALSE)</f>
        <v>34.947499999999998</v>
      </c>
      <c r="M168" s="61">
        <f>N168*(1-'CS8000-P14_Overview'!$B$3)</f>
        <v>53.469674999999995</v>
      </c>
      <c r="N168" s="61">
        <f>VLOOKUP(LEFT($N$3,2)&amp;LEFT($A168,11)&amp;"xx",'CS8000-P14_Overview'!$B$56:$X$851,$L$2,FALSE)</f>
        <v>62.905499999999996</v>
      </c>
      <c r="O168" s="62">
        <f>VLOOKUP(LEFT($O$3,2)&amp;LEFT($A168,11)&amp;"xx",'CS8000-P14_Overview'!$B$56:$X$851,$O$2,FALSE)</f>
        <v>36.478700000000003</v>
      </c>
      <c r="P168" s="62">
        <f>Q168*(1-'CS8000-P14_Overview'!$B$3)</f>
        <v>58.913100500000006</v>
      </c>
      <c r="Q168" s="62">
        <f>VLOOKUP(LEFT($Q$3,2)&amp;LEFT($A168,11)&amp;"xx",'CS8000-P14_Overview'!$B$56:$X$851,$O$2,FALSE)</f>
        <v>69.309530000000009</v>
      </c>
      <c r="R168" s="63">
        <f>VLOOKUP(LEFT($R$3,2)&amp;LEFT($A168,11)&amp;"xx",'CS8000-P14_Overview'!$B$56:$X$851,$R$2,FALSE)</f>
        <v>36.478700000000003</v>
      </c>
      <c r="S168" s="63">
        <f>T168*(1-'CS8000-P14_Overview'!$B$3)</f>
        <v>58.913100500000006</v>
      </c>
      <c r="T168" s="63">
        <f>VLOOKUP(LEFT($T$3,2)&amp;LEFT($A168,11)&amp;"xx",'CS8000-P14_Overview'!$B$56:$X$851,$R$2,FALSE)</f>
        <v>69.309530000000009</v>
      </c>
      <c r="U168" s="59">
        <f>VLOOKUP(LEFT($U$3,2)&amp;LEFT($A168,11)&amp;"xx",'CS8000-P14_Overview'!$B$56:$X$851,$U$2,FALSE)</f>
        <v>43.368899999999996</v>
      </c>
      <c r="V168" s="59">
        <f>W168*(1-'CS8000-P14_Overview'!$B$3)</f>
        <v>73.727129999999988</v>
      </c>
      <c r="W168" s="44">
        <f>VLOOKUP(LEFT($W$3,2)&amp;LEFT($A168,11)&amp;"xx",'CS8000-P14_Overview'!$B$56:$X$851,$U$2,FALSE)</f>
        <v>86.737799999999993</v>
      </c>
      <c r="X168" s="33" t="s">
        <v>857</v>
      </c>
      <c r="Y168" s="57">
        <f>VLOOKUP(LEFT($Y$3,2)&amp;LEFT($A168,11)&amp;"xx",'CS8000-P14_Overview'!$B$56:$X$851,$Y$2,FALSE)</f>
        <v>35.684699999999999</v>
      </c>
      <c r="Z168" s="58">
        <f>AA168*(1-'CS8000-P14_Overview'!$B$3)</f>
        <v>51.564391499999999</v>
      </c>
      <c r="AA168" s="58">
        <f>VLOOKUP(LEFT($AA$3,2)&amp;LEFT($A168,11)&amp;"xx",'CS8000-P14_Overview'!$B$56:$X$851,$Y$2,FALSE)</f>
        <v>60.663989999999998</v>
      </c>
      <c r="AB168" s="59">
        <f>VLOOKUP(LEFT($AB$3,2)&amp;LEFT($A168,11)&amp;"xx",'CS8000-P14_Overview'!$B$56:$X$851,$AB$2,FALSE)</f>
        <v>35.684699999999999</v>
      </c>
      <c r="AC168" s="59">
        <f>AD168*(1-'CS8000-P14_Overview'!$B$3)</f>
        <v>51.564391499999999</v>
      </c>
      <c r="AD168" s="59">
        <f>VLOOKUP(LEFT($AD$3,2)&amp;LEFT($A168,11)&amp;"xx",'CS8000-P14_Overview'!$B$56:$X$851,$AB$2,FALSE)</f>
        <v>60.663989999999998</v>
      </c>
      <c r="AE168" s="60">
        <f>VLOOKUP(LEFT($AE$3,2)&amp;LEFT($A168,11)&amp;"xx",'CS8000-P14_Overview'!$B$56:$X$851,$AE$2,FALSE)</f>
        <v>48.719299999999997</v>
      </c>
      <c r="AF168" s="60">
        <f>AG168*(1-'CS8000-P14_Overview'!$B$3)</f>
        <v>74.540528999999992</v>
      </c>
      <c r="AG168" s="60">
        <f>VLOOKUP(LEFT($AG$3,2)&amp;LEFT($A168,11)&amp;"xx",'CS8000-P14_Overview'!$B$56:$X$851,$AE$2,FALSE)</f>
        <v>87.694739999999996</v>
      </c>
      <c r="AH168" s="61">
        <f>VLOOKUP(LEFT($AH$3,2)&amp;LEFT($A168,11)&amp;"xx",'CS8000-P14_Overview'!$B$56:$X$851,$AH$2,FALSE)</f>
        <v>53.851399999999998</v>
      </c>
      <c r="AI168" s="61">
        <f>AJ168*(1-'CS8000-P14_Overview'!$B$3)</f>
        <v>82.392641999999995</v>
      </c>
      <c r="AJ168" s="61">
        <f>VLOOKUP(LEFT($AJ$3,2)&amp;LEFT($A168,11)&amp;"xx",'CS8000-P14_Overview'!$B$56:$X$851,$AH$2,FALSE)</f>
        <v>96.932519999999997</v>
      </c>
      <c r="AK168" s="62">
        <f>VLOOKUP(LEFT($AK$3,2)&amp;LEFT($A168,11)&amp;"xx",'CS8000-P14_Overview'!$B$56:$X$851,$AK$2,FALSE)</f>
        <v>55.382599999999996</v>
      </c>
      <c r="AL168" s="62">
        <f>AM168*(1-'CS8000-P14_Overview'!$B$3)</f>
        <v>89.442898999999983</v>
      </c>
      <c r="AM168" s="62">
        <f>VLOOKUP(LEFT($AM$3,2)&amp;LEFT($A168,11)&amp;"xx",'CS8000-P14_Overview'!$B$56:$X$851,$AK$2,FALSE)</f>
        <v>105.22693999999998</v>
      </c>
      <c r="AN168" s="63">
        <f>VLOOKUP(LEFT($AN$3,2)&amp;LEFT($A168,11)&amp;"xx",'CS8000-P14_Overview'!$B$56:$X$851,$AN$2,FALSE)</f>
        <v>55.382599999999996</v>
      </c>
      <c r="AO168" s="63">
        <f>AP168*(1-'CS8000-P14_Overview'!$B$3)</f>
        <v>89.442898999999983</v>
      </c>
      <c r="AP168" s="63">
        <f>VLOOKUP(LEFT($AP$3,2)&amp;LEFT($A168,11)&amp;"xx",'CS8000-P14_Overview'!$B$56:$X$851,$AN$2,FALSE)</f>
        <v>105.22693999999998</v>
      </c>
      <c r="AQ168" s="59">
        <f>VLOOKUP(LEFT($AQ$3,2)&amp;LEFT($A168,11)&amp;"xx",'CS8000-P14_Overview'!$B$56:$X$851,$AQ$2,FALSE)</f>
        <v>62.272799999999997</v>
      </c>
      <c r="AR168" s="59">
        <f>AS168*(1-'CS8000-P14_Overview'!$B$3)</f>
        <v>105.86375999999998</v>
      </c>
      <c r="AS168" s="44">
        <f>VLOOKUP(LEFT($AS$3,2)&amp;LEFT($A168,11)&amp;"xx",'CS8000-P14_Overview'!$B$56:$X$851,$AQ$2,FALSE)</f>
        <v>124.54559999999999</v>
      </c>
      <c r="AU168" s="203">
        <f t="shared" si="163"/>
        <v>830.95320000000004</v>
      </c>
      <c r="AV168" s="211">
        <f t="shared" si="164"/>
        <v>1200.7273740000001</v>
      </c>
      <c r="AW168" s="211">
        <f t="shared" si="165"/>
        <v>1412.6204399999999</v>
      </c>
      <c r="AX168" s="212">
        <f t="shared" si="165"/>
        <v>830.95320000000004</v>
      </c>
      <c r="AY168" s="212">
        <f t="shared" si="165"/>
        <v>1200.7273740000001</v>
      </c>
      <c r="AZ168" s="212">
        <f t="shared" si="162"/>
        <v>1412.6204399999999</v>
      </c>
      <c r="BA168" s="213">
        <f t="shared" si="166"/>
        <v>1300.2012</v>
      </c>
      <c r="BB168" s="213">
        <f t="shared" si="167"/>
        <v>1989.307836</v>
      </c>
      <c r="BC168" s="213">
        <f t="shared" si="168"/>
        <v>2340.3621599999997</v>
      </c>
      <c r="BD168" s="214">
        <f t="shared" si="169"/>
        <v>1484.9567999999999</v>
      </c>
      <c r="BE168" s="214">
        <f t="shared" si="170"/>
        <v>2271.9839039999997</v>
      </c>
      <c r="BF168" s="214">
        <f t="shared" si="171"/>
        <v>2672.9222399999999</v>
      </c>
      <c r="BG168" s="215">
        <f t="shared" si="172"/>
        <v>1540.08</v>
      </c>
      <c r="BH168" s="215">
        <f t="shared" si="173"/>
        <v>2487.2291999999998</v>
      </c>
      <c r="BI168" s="215">
        <f t="shared" si="174"/>
        <v>2926.152</v>
      </c>
      <c r="BJ168" s="216">
        <f t="shared" si="175"/>
        <v>1540.08</v>
      </c>
      <c r="BK168" s="216">
        <f t="shared" si="176"/>
        <v>2487.2291999999998</v>
      </c>
      <c r="BL168" s="216">
        <f t="shared" si="177"/>
        <v>2926.152</v>
      </c>
      <c r="BM168" s="212">
        <f t="shared" si="178"/>
        <v>1788.1271999999999</v>
      </c>
      <c r="BN168" s="212">
        <f t="shared" si="179"/>
        <v>3039.8162399999997</v>
      </c>
      <c r="BO168" s="202">
        <f t="shared" si="180"/>
        <v>3576.2543999999998</v>
      </c>
      <c r="BQ168" s="274">
        <f>VLOOKUP("HDD"&amp;$A168,'CS8000-P14_Overview'!$B:$X,3,FALSE)</f>
        <v>370.08</v>
      </c>
      <c r="BR168" s="275">
        <f>VLOOKUP("HDD"&amp;$A168,'CS8000-P14_Overview'!$B:$X,4,FALSE)</f>
        <v>444.096</v>
      </c>
      <c r="BS168" s="276">
        <f>VLOOKUP("HDD"&amp;$A168,'CS8000-P14_Overview'!$B:$X,6,FALSE)</f>
        <v>518.11199999999997</v>
      </c>
      <c r="BT168" s="282" t="str">
        <f>IF(ISNA(VLOOKUP($A168,Old_List_Price!$A$4:$BO$289,BT$2,FALSE)),"",VLOOKUP($A168,Old_List_Price!$A$4:$BO$289,BT$2,FALSE))</f>
        <v/>
      </c>
      <c r="BU168" s="282" t="str">
        <f>IF(ISNA(VLOOKUP($A168,Old_List_Price!$A$4:$BO$289,BU$2,FALSE)),"",VLOOKUP($A168,Old_List_Price!$A$4:$BO$289,BU$2,FALSE))</f>
        <v/>
      </c>
      <c r="BV168" s="282" t="str">
        <f>IF(ISNA(VLOOKUP($A168,Old_List_Price!$A$4:$BO$289,BV$2,FALSE)),"",VLOOKUP($A168,Old_List_Price!$A$4:$BO$289,BV$2,FALSE))</f>
        <v/>
      </c>
      <c r="BW168" s="283" t="str">
        <f t="shared" si="181"/>
        <v/>
      </c>
      <c r="BX168" s="283" t="str">
        <f t="shared" si="182"/>
        <v/>
      </c>
      <c r="BY168" s="285" t="str">
        <f>IF(ISNA(VLOOKUP($A168,Old_List_Price!$A$4:$BO$289,BY$2,FALSE)),"",VLOOKUP($A168,Old_List_Price!$A$4:$BO$289,BY$2,FALSE))</f>
        <v/>
      </c>
      <c r="BZ168" s="285" t="str">
        <f>IF(ISNA(VLOOKUP($A168,Old_List_Price!$A$4:$BO$289,BZ$2,FALSE)),"",VLOOKUP($A168,Old_List_Price!$A$4:$BO$289,BZ$2,FALSE))</f>
        <v/>
      </c>
      <c r="CA168" s="285" t="str">
        <f>IF(ISNA(VLOOKUP($A168,Old_List_Price!$A$4:$BO$289,CA$2,FALSE)),"",VLOOKUP($A168,Old_List_Price!$A$4:$BO$289,CA$2,FALSE))</f>
        <v/>
      </c>
      <c r="CB168" s="287" t="str">
        <f t="shared" si="160"/>
        <v/>
      </c>
      <c r="CC168" s="287" t="str">
        <f t="shared" si="161"/>
        <v/>
      </c>
      <c r="CD168" s="288" t="str">
        <f>IF(ISNA(VLOOKUP($A168,Old_List_Price!$A$4:$BO$289,CD$2,FALSE)),"",VLOOKUP($A168,Old_List_Price!$A$4:$BO$289,CD$2,FALSE))</f>
        <v/>
      </c>
      <c r="CE168" s="288" t="str">
        <f>IF(ISNA(VLOOKUP($A168,Old_List_Price!$A$4:$BO$289,CE$2,FALSE)),"",VLOOKUP($A168,Old_List_Price!$A$4:$BO$289,CE$2,FALSE))</f>
        <v/>
      </c>
      <c r="CF168" s="288" t="str">
        <f>IF(ISNA(VLOOKUP($A168,Old_List_Price!$A$4:$BO$289,CF$2,FALSE)),"",VLOOKUP($A168,Old_List_Price!$A$4:$BO$289,CF$2,FALSE))</f>
        <v/>
      </c>
      <c r="CG168" s="289" t="str">
        <f t="shared" si="150"/>
        <v/>
      </c>
      <c r="CH168" s="289" t="str">
        <f t="shared" si="151"/>
        <v/>
      </c>
      <c r="CI168" s="291" t="str">
        <f>IF(ISNA(VLOOKUP($A168,Old_List_Price!$A$4:$BO$289,CI$2,FALSE)),"",VLOOKUP($A168,Old_List_Price!$A$4:$BO$289,CI$2,FALSE))</f>
        <v/>
      </c>
      <c r="CJ168" s="291" t="str">
        <f>IF(ISNA(VLOOKUP($A168,Old_List_Price!$A$4:$BO$289,CJ$2,FALSE)),"",VLOOKUP($A168,Old_List_Price!$A$4:$BO$289,CJ$2,FALSE))</f>
        <v/>
      </c>
      <c r="CK168" s="291" t="str">
        <f>IF(ISNA(VLOOKUP($A168,Old_List_Price!$A$4:$BO$289,CK$2,FALSE)),"",VLOOKUP($A168,Old_List_Price!$A$4:$BO$289,CK$2,FALSE))</f>
        <v/>
      </c>
      <c r="CL168" s="292" t="str">
        <f t="shared" si="152"/>
        <v/>
      </c>
      <c r="CM168" s="292" t="str">
        <f t="shared" si="153"/>
        <v/>
      </c>
      <c r="CN168" s="294" t="str">
        <f>IF(ISNA(VLOOKUP($A168,Old_List_Price!$A$4:$BO$289,CN$2,FALSE)),"",VLOOKUP($A168,Old_List_Price!$A$4:$BO$289,CN$2,FALSE))</f>
        <v/>
      </c>
      <c r="CO168" s="294" t="str">
        <f>IF(ISNA(VLOOKUP($A168,Old_List_Price!$A$4:$BO$289,CO$2,FALSE)),"",VLOOKUP($A168,Old_List_Price!$A$4:$BO$289,CO$2,FALSE))</f>
        <v/>
      </c>
      <c r="CP168" s="294" t="str">
        <f>IF(ISNA(VLOOKUP($A168,Old_List_Price!$A$4:$BO$289,CP$2,FALSE)),"",VLOOKUP($A168,Old_List_Price!$A$4:$BO$289,CP$2,FALSE))</f>
        <v/>
      </c>
      <c r="CQ168" s="295" t="str">
        <f t="shared" si="154"/>
        <v/>
      </c>
      <c r="CR168" s="295" t="str">
        <f t="shared" si="155"/>
        <v/>
      </c>
      <c r="CS168" s="297" t="str">
        <f>IF(ISNA(VLOOKUP($A168,Old_List_Price!$A$4:$BO$289,CS$2,FALSE)),"",VLOOKUP($A168,Old_List_Price!$A$4:$BO$289,CS$2,FALSE))</f>
        <v/>
      </c>
      <c r="CT168" s="297" t="str">
        <f>IF(ISNA(VLOOKUP($A168,Old_List_Price!$A$4:$BO$289,CT$2,FALSE)),"",VLOOKUP($A168,Old_List_Price!$A$4:$BO$289,CT$2,FALSE))</f>
        <v/>
      </c>
      <c r="CU168" s="297" t="str">
        <f>IF(ISNA(VLOOKUP($A168,Old_List_Price!$A$4:$BO$289,CU$2,FALSE)),"",VLOOKUP($A168,Old_List_Price!$A$4:$BO$289,CU$2,FALSE))</f>
        <v/>
      </c>
      <c r="CV168" s="298" t="str">
        <f t="shared" si="156"/>
        <v/>
      </c>
      <c r="CW168" s="298" t="str">
        <f t="shared" si="157"/>
        <v/>
      </c>
      <c r="CX168" s="285" t="str">
        <f>IF(ISNA(VLOOKUP($A168,Old_List_Price!$A$4:$BO$289,CX$2,FALSE)),"",VLOOKUP($A168,Old_List_Price!$A$4:$BO$289,CX$2,FALSE))</f>
        <v/>
      </c>
      <c r="CY168" s="285" t="str">
        <f>IF(ISNA(VLOOKUP($A168,Old_List_Price!$A$4:$BO$289,CY$2,FALSE)),"",VLOOKUP($A168,Old_List_Price!$A$4:$BO$289,CY$2,FALSE))</f>
        <v/>
      </c>
      <c r="CZ168" s="285" t="str">
        <f>IF(ISNA(VLOOKUP($A168,Old_List_Price!$A$4:$BO$289,CZ$2,FALSE)),"",VLOOKUP($A168,Old_List_Price!$A$4:$BO$289,CZ$2,FALSE))</f>
        <v/>
      </c>
      <c r="DA168" s="287" t="str">
        <f t="shared" si="158"/>
        <v/>
      </c>
      <c r="DB168" s="333" t="str">
        <f t="shared" si="159"/>
        <v/>
      </c>
    </row>
    <row r="169" spans="1:106">
      <c r="A169" s="37" t="s">
        <v>497</v>
      </c>
      <c r="B169" s="37" t="s">
        <v>498</v>
      </c>
      <c r="C169" s="57">
        <f>VLOOKUP(LEFT($C$3,2)&amp;LEFT($A169,11)&amp;"xx",'CS8000-P14_Overview'!$B$56:$X$851,$C$2,FALSE)</f>
        <v>16.7807</v>
      </c>
      <c r="D169" s="58">
        <f>E169*(1-'CS8000-P14_Overview'!$B$3)</f>
        <v>24.248111499999997</v>
      </c>
      <c r="E169" s="58">
        <f>VLOOKUP(LEFT($E$3,2)&amp;LEFT($A169,11)&amp;"xx",'CS8000-P14_Overview'!$B$56:$X$851,$C$2,FALSE)</f>
        <v>28.527189999999997</v>
      </c>
      <c r="F169" s="59">
        <f>VLOOKUP(LEFT($F$3,2)&amp;LEFT($A169,11)&amp;"xx",'CS8000-P14_Overview'!$B$56:$X$851,$F$2,FALSE)</f>
        <v>16.7807</v>
      </c>
      <c r="G169" s="59">
        <f>H169*(1-'CS8000-P14_Overview'!$B$3)</f>
        <v>24.248111499999997</v>
      </c>
      <c r="H169" s="59">
        <f>VLOOKUP(LEFT($H$3,2)&amp;LEFT($A169,11)&amp;"xx",'CS8000-P14_Overview'!$B$56:$X$851,$F$2,FALSE)</f>
        <v>28.527189999999997</v>
      </c>
      <c r="I169" s="60">
        <f>VLOOKUP(LEFT($I$3,2)&amp;LEFT($A169,11)&amp;"xx",'CS8000-P14_Overview'!$B$56:$X$851,$I$2,FALSE)</f>
        <v>29.8154</v>
      </c>
      <c r="J169" s="60">
        <f>K169*(1-'CS8000-P14_Overview'!$B$3)</f>
        <v>45.617562</v>
      </c>
      <c r="K169" s="60">
        <f>VLOOKUP(LEFT($K$3,2)&amp;LEFT($A169,11)&amp;"xx",'CS8000-P14_Overview'!$B$56:$X$851,$I$2,FALSE)</f>
        <v>53.667720000000003</v>
      </c>
      <c r="L169" s="61">
        <f>VLOOKUP(LEFT($L$3,2)&amp;LEFT($A169,11)&amp;"xx",'CS8000-P14_Overview'!$B$56:$X$851,$L$2,FALSE)</f>
        <v>34.947499999999998</v>
      </c>
      <c r="M169" s="61">
        <f>N169*(1-'CS8000-P14_Overview'!$B$3)</f>
        <v>53.469674999999995</v>
      </c>
      <c r="N169" s="61">
        <f>VLOOKUP(LEFT($N$3,2)&amp;LEFT($A169,11)&amp;"xx",'CS8000-P14_Overview'!$B$56:$X$851,$L$2,FALSE)</f>
        <v>62.905499999999996</v>
      </c>
      <c r="O169" s="62">
        <f>VLOOKUP(LEFT($O$3,2)&amp;LEFT($A169,11)&amp;"xx",'CS8000-P14_Overview'!$B$56:$X$851,$O$2,FALSE)</f>
        <v>36.478700000000003</v>
      </c>
      <c r="P169" s="62">
        <f>Q169*(1-'CS8000-P14_Overview'!$B$3)</f>
        <v>58.913100500000006</v>
      </c>
      <c r="Q169" s="62">
        <f>VLOOKUP(LEFT($Q$3,2)&amp;LEFT($A169,11)&amp;"xx",'CS8000-P14_Overview'!$B$56:$X$851,$O$2,FALSE)</f>
        <v>69.309530000000009</v>
      </c>
      <c r="R169" s="63">
        <f>VLOOKUP(LEFT($R$3,2)&amp;LEFT($A169,11)&amp;"xx",'CS8000-P14_Overview'!$B$56:$X$851,$R$2,FALSE)</f>
        <v>36.478700000000003</v>
      </c>
      <c r="S169" s="63">
        <f>T169*(1-'CS8000-P14_Overview'!$B$3)</f>
        <v>58.913100500000006</v>
      </c>
      <c r="T169" s="63">
        <f>VLOOKUP(LEFT($T$3,2)&amp;LEFT($A169,11)&amp;"xx",'CS8000-P14_Overview'!$B$56:$X$851,$R$2,FALSE)</f>
        <v>69.309530000000009</v>
      </c>
      <c r="U169" s="59">
        <f>VLOOKUP(LEFT($U$3,2)&amp;LEFT($A169,11)&amp;"xx",'CS8000-P14_Overview'!$B$56:$X$851,$U$2,FALSE)</f>
        <v>43.368899999999996</v>
      </c>
      <c r="V169" s="59">
        <f>W169*(1-'CS8000-P14_Overview'!$B$3)</f>
        <v>73.727129999999988</v>
      </c>
      <c r="W169" s="44">
        <f>VLOOKUP(LEFT($W$3,2)&amp;LEFT($A169,11)&amp;"xx",'CS8000-P14_Overview'!$B$56:$X$851,$U$2,FALSE)</f>
        <v>86.737799999999993</v>
      </c>
      <c r="X169" s="33" t="s">
        <v>857</v>
      </c>
      <c r="Y169" s="57">
        <f>VLOOKUP(LEFT($Y$3,2)&amp;LEFT($A169,11)&amp;"xx",'CS8000-P14_Overview'!$B$56:$X$851,$Y$2,FALSE)</f>
        <v>35.684699999999999</v>
      </c>
      <c r="Z169" s="58">
        <f>AA169*(1-'CS8000-P14_Overview'!$B$3)</f>
        <v>51.564391499999999</v>
      </c>
      <c r="AA169" s="58">
        <f>VLOOKUP(LEFT($AA$3,2)&amp;LEFT($A169,11)&amp;"xx",'CS8000-P14_Overview'!$B$56:$X$851,$Y$2,FALSE)</f>
        <v>60.663989999999998</v>
      </c>
      <c r="AB169" s="59">
        <f>VLOOKUP(LEFT($AB$3,2)&amp;LEFT($A169,11)&amp;"xx",'CS8000-P14_Overview'!$B$56:$X$851,$AB$2,FALSE)</f>
        <v>35.684699999999999</v>
      </c>
      <c r="AC169" s="59">
        <f>AD169*(1-'CS8000-P14_Overview'!$B$3)</f>
        <v>51.564391499999999</v>
      </c>
      <c r="AD169" s="59">
        <f>VLOOKUP(LEFT($AD$3,2)&amp;LEFT($A169,11)&amp;"xx",'CS8000-P14_Overview'!$B$56:$X$851,$AB$2,FALSE)</f>
        <v>60.663989999999998</v>
      </c>
      <c r="AE169" s="60">
        <f>VLOOKUP(LEFT($AE$3,2)&amp;LEFT($A169,11)&amp;"xx",'CS8000-P14_Overview'!$B$56:$X$851,$AE$2,FALSE)</f>
        <v>48.719299999999997</v>
      </c>
      <c r="AF169" s="60">
        <f>AG169*(1-'CS8000-P14_Overview'!$B$3)</f>
        <v>74.540528999999992</v>
      </c>
      <c r="AG169" s="60">
        <f>VLOOKUP(LEFT($AG$3,2)&amp;LEFT($A169,11)&amp;"xx",'CS8000-P14_Overview'!$B$56:$X$851,$AE$2,FALSE)</f>
        <v>87.694739999999996</v>
      </c>
      <c r="AH169" s="61">
        <f>VLOOKUP(LEFT($AH$3,2)&amp;LEFT($A169,11)&amp;"xx",'CS8000-P14_Overview'!$B$56:$X$851,$AH$2,FALSE)</f>
        <v>53.851399999999998</v>
      </c>
      <c r="AI169" s="61">
        <f>AJ169*(1-'CS8000-P14_Overview'!$B$3)</f>
        <v>82.392641999999995</v>
      </c>
      <c r="AJ169" s="61">
        <f>VLOOKUP(LEFT($AJ$3,2)&amp;LEFT($A169,11)&amp;"xx",'CS8000-P14_Overview'!$B$56:$X$851,$AH$2,FALSE)</f>
        <v>96.932519999999997</v>
      </c>
      <c r="AK169" s="62">
        <f>VLOOKUP(LEFT($AK$3,2)&amp;LEFT($A169,11)&amp;"xx",'CS8000-P14_Overview'!$B$56:$X$851,$AK$2,FALSE)</f>
        <v>55.382599999999996</v>
      </c>
      <c r="AL169" s="62">
        <f>AM169*(1-'CS8000-P14_Overview'!$B$3)</f>
        <v>89.442898999999983</v>
      </c>
      <c r="AM169" s="62">
        <f>VLOOKUP(LEFT($AM$3,2)&amp;LEFT($A169,11)&amp;"xx",'CS8000-P14_Overview'!$B$56:$X$851,$AK$2,FALSE)</f>
        <v>105.22693999999998</v>
      </c>
      <c r="AN169" s="63">
        <f>VLOOKUP(LEFT($AN$3,2)&amp;LEFT($A169,11)&amp;"xx",'CS8000-P14_Overview'!$B$56:$X$851,$AN$2,FALSE)</f>
        <v>55.382599999999996</v>
      </c>
      <c r="AO169" s="63">
        <f>AP169*(1-'CS8000-P14_Overview'!$B$3)</f>
        <v>89.442898999999983</v>
      </c>
      <c r="AP169" s="63">
        <f>VLOOKUP(LEFT($AP$3,2)&amp;LEFT($A169,11)&amp;"xx",'CS8000-P14_Overview'!$B$56:$X$851,$AN$2,FALSE)</f>
        <v>105.22693999999998</v>
      </c>
      <c r="AQ169" s="59">
        <f>VLOOKUP(LEFT($AQ$3,2)&amp;LEFT($A169,11)&amp;"xx",'CS8000-P14_Overview'!$B$56:$X$851,$AQ$2,FALSE)</f>
        <v>62.272799999999997</v>
      </c>
      <c r="AR169" s="59">
        <f>AS169*(1-'CS8000-P14_Overview'!$B$3)</f>
        <v>105.86375999999998</v>
      </c>
      <c r="AS169" s="44">
        <f>VLOOKUP(LEFT($AS$3,2)&amp;LEFT($A169,11)&amp;"xx",'CS8000-P14_Overview'!$B$56:$X$851,$AQ$2,FALSE)</f>
        <v>124.54559999999999</v>
      </c>
      <c r="AU169" s="203"/>
      <c r="AV169" s="211"/>
      <c r="AW169" s="211"/>
      <c r="AX169" s="212"/>
      <c r="AY169" s="212"/>
      <c r="AZ169" s="212"/>
      <c r="BA169" s="213"/>
      <c r="BB169" s="213"/>
      <c r="BC169" s="213"/>
      <c r="BD169" s="214"/>
      <c r="BE169" s="214"/>
      <c r="BF169" s="214"/>
      <c r="BG169" s="215"/>
      <c r="BH169" s="215"/>
      <c r="BI169" s="215"/>
      <c r="BJ169" s="216"/>
      <c r="BK169" s="216"/>
      <c r="BL169" s="216"/>
      <c r="BM169" s="212"/>
      <c r="BN169" s="212"/>
      <c r="BO169" s="202"/>
      <c r="BQ169" s="274">
        <f>VLOOKUP("HDD"&amp;$A169,'CS8000-P14_Overview'!$B:$X,3,FALSE)</f>
        <v>370.08</v>
      </c>
      <c r="BR169" s="275">
        <f>VLOOKUP("HDD"&amp;$A169,'CS8000-P14_Overview'!$B:$X,4,FALSE)</f>
        <v>444.096</v>
      </c>
      <c r="BS169" s="276">
        <f>VLOOKUP("HDD"&amp;$A169,'CS8000-P14_Overview'!$B:$X,6,FALSE)</f>
        <v>518.11199999999997</v>
      </c>
      <c r="BT169" s="282" t="str">
        <f>IF(ISNA(VLOOKUP($A169,Old_List_Price!$A$4:$BO$289,BT$2,FALSE)),"",VLOOKUP($A169,Old_List_Price!$A$4:$BO$289,BT$2,FALSE))</f>
        <v/>
      </c>
      <c r="BU169" s="282" t="str">
        <f>IF(ISNA(VLOOKUP($A169,Old_List_Price!$A$4:$BO$289,BU$2,FALSE)),"",VLOOKUP($A169,Old_List_Price!$A$4:$BO$289,BU$2,FALSE))</f>
        <v/>
      </c>
      <c r="BV169" s="282" t="str">
        <f>IF(ISNA(VLOOKUP($A169,Old_List_Price!$A$4:$BO$289,BV$2,FALSE)),"",VLOOKUP($A169,Old_List_Price!$A$4:$BO$289,BV$2,FALSE))</f>
        <v/>
      </c>
      <c r="BW169" s="283" t="str">
        <f t="shared" si="181"/>
        <v/>
      </c>
      <c r="BX169" s="283" t="str">
        <f t="shared" si="182"/>
        <v/>
      </c>
      <c r="BY169" s="285" t="str">
        <f>IF(ISNA(VLOOKUP($A169,Old_List_Price!$A$4:$BO$289,BY$2,FALSE)),"",VLOOKUP($A169,Old_List_Price!$A$4:$BO$289,BY$2,FALSE))</f>
        <v/>
      </c>
      <c r="BZ169" s="285" t="str">
        <f>IF(ISNA(VLOOKUP($A169,Old_List_Price!$A$4:$BO$289,BZ$2,FALSE)),"",VLOOKUP($A169,Old_List_Price!$A$4:$BO$289,BZ$2,FALSE))</f>
        <v/>
      </c>
      <c r="CA169" s="285" t="str">
        <f>IF(ISNA(VLOOKUP($A169,Old_List_Price!$A$4:$BO$289,CA$2,FALSE)),"",VLOOKUP($A169,Old_List_Price!$A$4:$BO$289,CA$2,FALSE))</f>
        <v/>
      </c>
      <c r="CB169" s="287" t="str">
        <f t="shared" si="160"/>
        <v/>
      </c>
      <c r="CC169" s="287" t="str">
        <f t="shared" si="161"/>
        <v/>
      </c>
      <c r="CD169" s="288" t="str">
        <f>IF(ISNA(VLOOKUP($A169,Old_List_Price!$A$4:$BO$289,CD$2,FALSE)),"",VLOOKUP($A169,Old_List_Price!$A$4:$BO$289,CD$2,FALSE))</f>
        <v/>
      </c>
      <c r="CE169" s="288" t="str">
        <f>IF(ISNA(VLOOKUP($A169,Old_List_Price!$A$4:$BO$289,CE$2,FALSE)),"",VLOOKUP($A169,Old_List_Price!$A$4:$BO$289,CE$2,FALSE))</f>
        <v/>
      </c>
      <c r="CF169" s="288" t="str">
        <f>IF(ISNA(VLOOKUP($A169,Old_List_Price!$A$4:$BO$289,CF$2,FALSE)),"",VLOOKUP($A169,Old_List_Price!$A$4:$BO$289,CF$2,FALSE))</f>
        <v/>
      </c>
      <c r="CG169" s="289" t="str">
        <f t="shared" si="150"/>
        <v/>
      </c>
      <c r="CH169" s="289" t="str">
        <f t="shared" si="151"/>
        <v/>
      </c>
      <c r="CI169" s="291" t="str">
        <f>IF(ISNA(VLOOKUP($A169,Old_List_Price!$A$4:$BO$289,CI$2,FALSE)),"",VLOOKUP($A169,Old_List_Price!$A$4:$BO$289,CI$2,FALSE))</f>
        <v/>
      </c>
      <c r="CJ169" s="291" t="str">
        <f>IF(ISNA(VLOOKUP($A169,Old_List_Price!$A$4:$BO$289,CJ$2,FALSE)),"",VLOOKUP($A169,Old_List_Price!$A$4:$BO$289,CJ$2,FALSE))</f>
        <v/>
      </c>
      <c r="CK169" s="291" t="str">
        <f>IF(ISNA(VLOOKUP($A169,Old_List_Price!$A$4:$BO$289,CK$2,FALSE)),"",VLOOKUP($A169,Old_List_Price!$A$4:$BO$289,CK$2,FALSE))</f>
        <v/>
      </c>
      <c r="CL169" s="292" t="str">
        <f t="shared" si="152"/>
        <v/>
      </c>
      <c r="CM169" s="292" t="str">
        <f t="shared" si="153"/>
        <v/>
      </c>
      <c r="CN169" s="294" t="str">
        <f>IF(ISNA(VLOOKUP($A169,Old_List_Price!$A$4:$BO$289,CN$2,FALSE)),"",VLOOKUP($A169,Old_List_Price!$A$4:$BO$289,CN$2,FALSE))</f>
        <v/>
      </c>
      <c r="CO169" s="294" t="str">
        <f>IF(ISNA(VLOOKUP($A169,Old_List_Price!$A$4:$BO$289,CO$2,FALSE)),"",VLOOKUP($A169,Old_List_Price!$A$4:$BO$289,CO$2,FALSE))</f>
        <v/>
      </c>
      <c r="CP169" s="294" t="str">
        <f>IF(ISNA(VLOOKUP($A169,Old_List_Price!$A$4:$BO$289,CP$2,FALSE)),"",VLOOKUP($A169,Old_List_Price!$A$4:$BO$289,CP$2,FALSE))</f>
        <v/>
      </c>
      <c r="CQ169" s="295" t="str">
        <f t="shared" si="154"/>
        <v/>
      </c>
      <c r="CR169" s="295" t="str">
        <f t="shared" si="155"/>
        <v/>
      </c>
      <c r="CS169" s="297" t="str">
        <f>IF(ISNA(VLOOKUP($A169,Old_List_Price!$A$4:$BO$289,CS$2,FALSE)),"",VLOOKUP($A169,Old_List_Price!$A$4:$BO$289,CS$2,FALSE))</f>
        <v/>
      </c>
      <c r="CT169" s="297" t="str">
        <f>IF(ISNA(VLOOKUP($A169,Old_List_Price!$A$4:$BO$289,CT$2,FALSE)),"",VLOOKUP($A169,Old_List_Price!$A$4:$BO$289,CT$2,FALSE))</f>
        <v/>
      </c>
      <c r="CU169" s="297" t="str">
        <f>IF(ISNA(VLOOKUP($A169,Old_List_Price!$A$4:$BO$289,CU$2,FALSE)),"",VLOOKUP($A169,Old_List_Price!$A$4:$BO$289,CU$2,FALSE))</f>
        <v/>
      </c>
      <c r="CV169" s="298" t="str">
        <f t="shared" si="156"/>
        <v/>
      </c>
      <c r="CW169" s="298" t="str">
        <f t="shared" si="157"/>
        <v/>
      </c>
      <c r="CX169" s="285" t="str">
        <f>IF(ISNA(VLOOKUP($A169,Old_List_Price!$A$4:$BO$289,CX$2,FALSE)),"",VLOOKUP($A169,Old_List_Price!$A$4:$BO$289,CX$2,FALSE))</f>
        <v/>
      </c>
      <c r="CY169" s="285" t="str">
        <f>IF(ISNA(VLOOKUP($A169,Old_List_Price!$A$4:$BO$289,CY$2,FALSE)),"",VLOOKUP($A169,Old_List_Price!$A$4:$BO$289,CY$2,FALSE))</f>
        <v/>
      </c>
      <c r="CZ169" s="285" t="str">
        <f>IF(ISNA(VLOOKUP($A169,Old_List_Price!$A$4:$BO$289,CZ$2,FALSE)),"",VLOOKUP($A169,Old_List_Price!$A$4:$BO$289,CZ$2,FALSE))</f>
        <v/>
      </c>
      <c r="DA169" s="287" t="str">
        <f t="shared" si="158"/>
        <v/>
      </c>
      <c r="DB169" s="333" t="str">
        <f t="shared" si="159"/>
        <v/>
      </c>
    </row>
    <row r="170" spans="1:106" ht="15.75" thickBot="1">
      <c r="A170" s="37" t="s">
        <v>499</v>
      </c>
      <c r="B170" s="37" t="s">
        <v>500</v>
      </c>
      <c r="C170" s="57">
        <f>VLOOKUP(LEFT($C$3,2)&amp;LEFT($A170,11)&amp;"xxx",'CS8000-P14_Overview'!$B$56:$X$851,$C$2,FALSE)</f>
        <v>27.584299999999999</v>
      </c>
      <c r="D170" s="58">
        <f>E170*(1-'CS8000-P14_Overview'!$B$3)</f>
        <v>39.859313499999999</v>
      </c>
      <c r="E170" s="58">
        <f>VLOOKUP(LEFT($E$3,2)&amp;LEFT($A170,11)&amp;"xxx",'CS8000-P14_Overview'!$B$56:$X$851,$C$2,FALSE)</f>
        <v>46.89331</v>
      </c>
      <c r="F170" s="59">
        <f>VLOOKUP(LEFT($F$3,2)&amp;LEFT($A170,11)&amp;"xxx",'CS8000-P14_Overview'!$B$56:$X$851,$F$2,FALSE)</f>
        <v>27.584299999999999</v>
      </c>
      <c r="G170" s="59">
        <f>H170*(1-'CS8000-P14_Overview'!$B$3)</f>
        <v>39.859313499999999</v>
      </c>
      <c r="H170" s="59">
        <f>VLOOKUP(LEFT($H$3,2)&amp;LEFT($A170,11)&amp;"xxx",'CS8000-P14_Overview'!$B$56:$X$851,$F$2,FALSE)</f>
        <v>46.89331</v>
      </c>
      <c r="I170" s="60">
        <f>VLOOKUP(LEFT($I$3,2)&amp;LEFT($A170,11)&amp;"xxx",'CS8000-P14_Overview'!$B$56:$X$851,$I$2,FALSE)</f>
        <v>47.956400000000002</v>
      </c>
      <c r="J170" s="60">
        <f>K170*(1-'CS8000-P14_Overview'!$B$3)</f>
        <v>73.373292000000006</v>
      </c>
      <c r="K170" s="60">
        <f>VLOOKUP(LEFT($K$3,2)&amp;LEFT($A170,11)&amp;"xxx",'CS8000-P14_Overview'!$B$56:$X$851,$I$2,FALSE)</f>
        <v>86.321520000000007</v>
      </c>
      <c r="L170" s="61">
        <f>VLOOKUP(LEFT($L$3,2)&amp;LEFT($A170,11)&amp;"xxx",'CS8000-P14_Overview'!$B$56:$X$851,$L$2,FALSE)</f>
        <v>59.817099999999996</v>
      </c>
      <c r="M170" s="61">
        <f>N170*(1-'CS8000-P14_Overview'!$B$3)</f>
        <v>91.520162999999997</v>
      </c>
      <c r="N170" s="61">
        <f>VLOOKUP(LEFT($N$3,2)&amp;LEFT($A170,11)&amp;"xxx",'CS8000-P14_Overview'!$B$56:$X$851,$L$2,FALSE)</f>
        <v>107.67077999999999</v>
      </c>
      <c r="O170" s="62">
        <f>VLOOKUP(LEFT($O$3,2)&amp;LEFT($A170,11)&amp;"xxx",'CS8000-P14_Overview'!$B$56:$X$851,$O$2,FALSE)</f>
        <v>62.113900000000001</v>
      </c>
      <c r="P170" s="62">
        <f>Q170*(1-'CS8000-P14_Overview'!$B$3)</f>
        <v>100.31394850000001</v>
      </c>
      <c r="Q170" s="62">
        <f>VLOOKUP(LEFT($Q$3,2)&amp;LEFT($A170,11)&amp;"xxx",'CS8000-P14_Overview'!$B$56:$X$851,$O$2,FALSE)</f>
        <v>118.01641000000001</v>
      </c>
      <c r="R170" s="63">
        <f>VLOOKUP(LEFT($R$3,2)&amp;LEFT($A170,11)&amp;"xxx",'CS8000-P14_Overview'!$B$56:$X$851,$R$2,FALSE)</f>
        <v>62.113900000000001</v>
      </c>
      <c r="S170" s="63">
        <f>T170*(1-'CS8000-P14_Overview'!$B$3)</f>
        <v>100.31394850000001</v>
      </c>
      <c r="T170" s="63">
        <f>VLOOKUP(LEFT($T$3,2)&amp;LEFT($A170,11)&amp;"xxx",'CS8000-P14_Overview'!$B$56:$X$851,$R$2,FALSE)</f>
        <v>118.01641000000001</v>
      </c>
      <c r="U170" s="59">
        <f>VLOOKUP(LEFT($U$3,2)&amp;LEFT($A170,11)&amp;"xxx",'CS8000-P14_Overview'!$B$56:$X$851,$U$2,FALSE)</f>
        <v>72.44919999999999</v>
      </c>
      <c r="V170" s="59">
        <f>W170*(1-'CS8000-P14_Overview'!$B$3)</f>
        <v>123.16363999999999</v>
      </c>
      <c r="W170" s="44">
        <f>VLOOKUP(LEFT($W$3,2)&amp;LEFT($A170,11)&amp;"xxx",'CS8000-P14_Overview'!$B$56:$X$851,$U$2,FALSE)</f>
        <v>144.89839999999998</v>
      </c>
      <c r="X170" s="33" t="s">
        <v>857</v>
      </c>
      <c r="Y170" s="57">
        <f>VLOOKUP(LEFT($Y$3,2)&amp;LEFT($A170,11)&amp;"xxx",'CS8000-P14_Overview'!$B$56:$X$851,$Y$2,FALSE)</f>
        <v>59.4405</v>
      </c>
      <c r="Z170" s="58">
        <f>AA170*(1-'CS8000-P14_Overview'!$B$3)</f>
        <v>85.891522499999994</v>
      </c>
      <c r="AA170" s="58">
        <f>VLOOKUP(LEFT($AA$3,2)&amp;LEFT($A170,11)&amp;"xxx",'CS8000-P14_Overview'!$B$56:$X$851,$Y$2,FALSE)</f>
        <v>101.04884999999999</v>
      </c>
      <c r="AB170" s="59">
        <f>VLOOKUP(LEFT($AB$3,2)&amp;LEFT($A170,11)&amp;"xxx",'CS8000-P14_Overview'!$B$56:$X$851,$AB$2,FALSE)</f>
        <v>59.4405</v>
      </c>
      <c r="AC170" s="59">
        <f>AD170*(1-'CS8000-P14_Overview'!$B$3)</f>
        <v>85.891522499999994</v>
      </c>
      <c r="AD170" s="59">
        <f>VLOOKUP(LEFT($AD$3,2)&amp;LEFT($A170,11)&amp;"xxx",'CS8000-P14_Overview'!$B$56:$X$851,$AB$2,FALSE)</f>
        <v>101.04884999999999</v>
      </c>
      <c r="AE170" s="60">
        <f>VLOOKUP(LEFT($AE$3,2)&amp;LEFT($A170,11)&amp;"xxx",'CS8000-P14_Overview'!$B$56:$X$851,$AE$2,FALSE)</f>
        <v>79.8125</v>
      </c>
      <c r="AF170" s="60">
        <f>AG170*(1-'CS8000-P14_Overview'!$B$3)</f>
        <v>122.113125</v>
      </c>
      <c r="AG170" s="60">
        <f>VLOOKUP(LEFT($AG$3,2)&amp;LEFT($A170,11)&amp;"xxx",'CS8000-P14_Overview'!$B$56:$X$851,$AE$2,FALSE)</f>
        <v>143.66249999999999</v>
      </c>
      <c r="AH170" s="61">
        <f>VLOOKUP(LEFT($AH$3,2)&amp;LEFT($A170,11)&amp;"xxx",'CS8000-P14_Overview'!$B$56:$X$851,$AH$2,FALSE)</f>
        <v>91.673200000000008</v>
      </c>
      <c r="AI170" s="61">
        <f>AJ170*(1-'CS8000-P14_Overview'!$B$3)</f>
        <v>140.25999600000003</v>
      </c>
      <c r="AJ170" s="61">
        <f>VLOOKUP(LEFT($AJ$3,2)&amp;LEFT($A170,11)&amp;"xxx",'CS8000-P14_Overview'!$B$56:$X$851,$AH$2,FALSE)</f>
        <v>165.01176000000004</v>
      </c>
      <c r="AK170" s="62">
        <f>VLOOKUP(LEFT($AK$3,2)&amp;LEFT($A170,11)&amp;"xxx",'CS8000-P14_Overview'!$B$56:$X$851,$AK$2,FALSE)</f>
        <v>93.97</v>
      </c>
      <c r="AL170" s="62">
        <f>AM170*(1-'CS8000-P14_Overview'!$B$3)</f>
        <v>151.76155</v>
      </c>
      <c r="AM170" s="62">
        <f>VLOOKUP(LEFT($AM$3,2)&amp;LEFT($A170,11)&amp;"xxx",'CS8000-P14_Overview'!$B$56:$X$851,$AK$2,FALSE)</f>
        <v>178.54300000000001</v>
      </c>
      <c r="AN170" s="63">
        <f>VLOOKUP(LEFT($AN$3,2)&amp;LEFT($A170,11)&amp;"xxx",'CS8000-P14_Overview'!$B$56:$X$851,$AN$2,FALSE)</f>
        <v>93.97</v>
      </c>
      <c r="AO170" s="63">
        <f>AP170*(1-'CS8000-P14_Overview'!$B$3)</f>
        <v>151.76155</v>
      </c>
      <c r="AP170" s="63">
        <f>VLOOKUP(LEFT($AP$3,2)&amp;LEFT($A170,11)&amp;"xxx",'CS8000-P14_Overview'!$B$56:$X$851,$AN$2,FALSE)</f>
        <v>178.54300000000001</v>
      </c>
      <c r="AQ170" s="59">
        <f>VLOOKUP(LEFT($AQ$3,2)&amp;LEFT($A170,11)&amp;"xxx",'CS8000-P14_Overview'!$B$56:$X$851,$AQ$2,FALSE)</f>
        <v>104.30529999999999</v>
      </c>
      <c r="AR170" s="59">
        <f>AS170*(1-'CS8000-P14_Overview'!$B$3)</f>
        <v>177.31900999999996</v>
      </c>
      <c r="AS170" s="44">
        <f>VLOOKUP(LEFT($AS$3,2)&amp;LEFT($A170,11)&amp;"xxx",'CS8000-P14_Overview'!$B$56:$X$851,$AQ$2,FALSE)</f>
        <v>208.61059999999998</v>
      </c>
      <c r="AU170" s="203"/>
      <c r="AV170" s="211"/>
      <c r="AW170" s="211"/>
      <c r="AX170" s="212"/>
      <c r="AY170" s="212"/>
      <c r="AZ170" s="212"/>
      <c r="BA170" s="213"/>
      <c r="BB170" s="213"/>
      <c r="BC170" s="213"/>
      <c r="BD170" s="214"/>
      <c r="BE170" s="214"/>
      <c r="BF170" s="214"/>
      <c r="BG170" s="215"/>
      <c r="BH170" s="215"/>
      <c r="BI170" s="215"/>
      <c r="BJ170" s="216"/>
      <c r="BK170" s="216"/>
      <c r="BL170" s="216"/>
      <c r="BM170" s="212"/>
      <c r="BN170" s="212"/>
      <c r="BO170" s="202"/>
      <c r="BQ170" s="274">
        <f>VLOOKUP("HDD"&amp;$A170,'CS8000-P14_Overview'!$B:$X,3,FALSE)</f>
        <v>370.08</v>
      </c>
      <c r="BR170" s="275">
        <f>VLOOKUP("HDD"&amp;$A170,'CS8000-P14_Overview'!$B:$X,4,FALSE)</f>
        <v>444.096</v>
      </c>
      <c r="BS170" s="276">
        <f>VLOOKUP("HDD"&amp;$A170,'CS8000-P14_Overview'!$B:$X,6,FALSE)</f>
        <v>518.11199999999997</v>
      </c>
      <c r="BT170" s="282" t="str">
        <f>IF(ISNA(VLOOKUP($A170,Old_List_Price!$A$4:$BO$289,BT$2,FALSE)),"",VLOOKUP($A170,Old_List_Price!$A$4:$BO$289,BT$2,FALSE))</f>
        <v/>
      </c>
      <c r="BU170" s="282" t="str">
        <f>IF(ISNA(VLOOKUP($A170,Old_List_Price!$A$4:$BO$289,BU$2,FALSE)),"",VLOOKUP($A170,Old_List_Price!$A$4:$BO$289,BU$2,FALSE))</f>
        <v/>
      </c>
      <c r="BV170" s="282" t="str">
        <f>IF(ISNA(VLOOKUP($A170,Old_List_Price!$A$4:$BO$289,BV$2,FALSE)),"",VLOOKUP($A170,Old_List_Price!$A$4:$BO$289,BV$2,FALSE))</f>
        <v/>
      </c>
      <c r="BW170" s="283" t="str">
        <f t="shared" si="181"/>
        <v/>
      </c>
      <c r="BX170" s="283" t="str">
        <f t="shared" si="182"/>
        <v/>
      </c>
      <c r="BY170" s="285" t="str">
        <f>IF(ISNA(VLOOKUP($A170,Old_List_Price!$A$4:$BO$289,BY$2,FALSE)),"",VLOOKUP($A170,Old_List_Price!$A$4:$BO$289,BY$2,FALSE))</f>
        <v/>
      </c>
      <c r="BZ170" s="285" t="str">
        <f>IF(ISNA(VLOOKUP($A170,Old_List_Price!$A$4:$BO$289,BZ$2,FALSE)),"",VLOOKUP($A170,Old_List_Price!$A$4:$BO$289,BZ$2,FALSE))</f>
        <v/>
      </c>
      <c r="CA170" s="285" t="str">
        <f>IF(ISNA(VLOOKUP($A170,Old_List_Price!$A$4:$BO$289,CA$2,FALSE)),"",VLOOKUP($A170,Old_List_Price!$A$4:$BO$289,CA$2,FALSE))</f>
        <v/>
      </c>
      <c r="CB170" s="287" t="str">
        <f t="shared" si="160"/>
        <v/>
      </c>
      <c r="CC170" s="287" t="str">
        <f t="shared" si="161"/>
        <v/>
      </c>
      <c r="CD170" s="288" t="str">
        <f>IF(ISNA(VLOOKUP($A170,Old_List_Price!$A$4:$BO$289,CD$2,FALSE)),"",VLOOKUP($A170,Old_List_Price!$A$4:$BO$289,CD$2,FALSE))</f>
        <v/>
      </c>
      <c r="CE170" s="288" t="str">
        <f>IF(ISNA(VLOOKUP($A170,Old_List_Price!$A$4:$BO$289,CE$2,FALSE)),"",VLOOKUP($A170,Old_List_Price!$A$4:$BO$289,CE$2,FALSE))</f>
        <v/>
      </c>
      <c r="CF170" s="288" t="str">
        <f>IF(ISNA(VLOOKUP($A170,Old_List_Price!$A$4:$BO$289,CF$2,FALSE)),"",VLOOKUP($A170,Old_List_Price!$A$4:$BO$289,CF$2,FALSE))</f>
        <v/>
      </c>
      <c r="CG170" s="289" t="str">
        <f t="shared" si="150"/>
        <v/>
      </c>
      <c r="CH170" s="289" t="str">
        <f t="shared" si="151"/>
        <v/>
      </c>
      <c r="CI170" s="291" t="str">
        <f>IF(ISNA(VLOOKUP($A170,Old_List_Price!$A$4:$BO$289,CI$2,FALSE)),"",VLOOKUP($A170,Old_List_Price!$A$4:$BO$289,CI$2,FALSE))</f>
        <v/>
      </c>
      <c r="CJ170" s="291" t="str">
        <f>IF(ISNA(VLOOKUP($A170,Old_List_Price!$A$4:$BO$289,CJ$2,FALSE)),"",VLOOKUP($A170,Old_List_Price!$A$4:$BO$289,CJ$2,FALSE))</f>
        <v/>
      </c>
      <c r="CK170" s="291" t="str">
        <f>IF(ISNA(VLOOKUP($A170,Old_List_Price!$A$4:$BO$289,CK$2,FALSE)),"",VLOOKUP($A170,Old_List_Price!$A$4:$BO$289,CK$2,FALSE))</f>
        <v/>
      </c>
      <c r="CL170" s="292" t="str">
        <f t="shared" si="152"/>
        <v/>
      </c>
      <c r="CM170" s="292" t="str">
        <f t="shared" si="153"/>
        <v/>
      </c>
      <c r="CN170" s="294" t="str">
        <f>IF(ISNA(VLOOKUP($A170,Old_List_Price!$A$4:$BO$289,CN$2,FALSE)),"",VLOOKUP($A170,Old_List_Price!$A$4:$BO$289,CN$2,FALSE))</f>
        <v/>
      </c>
      <c r="CO170" s="294" t="str">
        <f>IF(ISNA(VLOOKUP($A170,Old_List_Price!$A$4:$BO$289,CO$2,FALSE)),"",VLOOKUP($A170,Old_List_Price!$A$4:$BO$289,CO$2,FALSE))</f>
        <v/>
      </c>
      <c r="CP170" s="294" t="str">
        <f>IF(ISNA(VLOOKUP($A170,Old_List_Price!$A$4:$BO$289,CP$2,FALSE)),"",VLOOKUP($A170,Old_List_Price!$A$4:$BO$289,CP$2,FALSE))</f>
        <v/>
      </c>
      <c r="CQ170" s="295" t="str">
        <f t="shared" si="154"/>
        <v/>
      </c>
      <c r="CR170" s="295" t="str">
        <f t="shared" si="155"/>
        <v/>
      </c>
      <c r="CS170" s="297" t="str">
        <f>IF(ISNA(VLOOKUP($A170,Old_List_Price!$A$4:$BO$289,CS$2,FALSE)),"",VLOOKUP($A170,Old_List_Price!$A$4:$BO$289,CS$2,FALSE))</f>
        <v/>
      </c>
      <c r="CT170" s="297" t="str">
        <f>IF(ISNA(VLOOKUP($A170,Old_List_Price!$A$4:$BO$289,CT$2,FALSE)),"",VLOOKUP($A170,Old_List_Price!$A$4:$BO$289,CT$2,FALSE))</f>
        <v/>
      </c>
      <c r="CU170" s="297" t="str">
        <f>IF(ISNA(VLOOKUP($A170,Old_List_Price!$A$4:$BO$289,CU$2,FALSE)),"",VLOOKUP($A170,Old_List_Price!$A$4:$BO$289,CU$2,FALSE))</f>
        <v/>
      </c>
      <c r="CV170" s="298" t="str">
        <f t="shared" si="156"/>
        <v/>
      </c>
      <c r="CW170" s="298" t="str">
        <f t="shared" si="157"/>
        <v/>
      </c>
      <c r="CX170" s="286"/>
      <c r="CY170" s="286"/>
      <c r="CZ170" s="286"/>
      <c r="DA170" s="286"/>
      <c r="DB170" s="331"/>
    </row>
    <row r="171" spans="1:106" ht="19.899999999999999" customHeight="1" thickBot="1">
      <c r="A171" s="36" t="s">
        <v>501</v>
      </c>
      <c r="B171" s="47"/>
      <c r="C171" s="66" t="s">
        <v>502</v>
      </c>
      <c r="D171" s="66" t="s">
        <v>502</v>
      </c>
      <c r="E171" s="66" t="s">
        <v>502</v>
      </c>
      <c r="F171" s="66" t="s">
        <v>858</v>
      </c>
      <c r="G171" s="66" t="s">
        <v>858</v>
      </c>
      <c r="H171" s="66" t="s">
        <v>858</v>
      </c>
      <c r="I171" s="66" t="s">
        <v>598</v>
      </c>
      <c r="J171" s="66" t="s">
        <v>598</v>
      </c>
      <c r="K171" s="66" t="s">
        <v>598</v>
      </c>
      <c r="L171" s="66" t="s">
        <v>859</v>
      </c>
      <c r="M171" s="66" t="s">
        <v>859</v>
      </c>
      <c r="N171" s="66" t="s">
        <v>859</v>
      </c>
      <c r="O171" s="66" t="s">
        <v>599</v>
      </c>
      <c r="P171" s="66" t="s">
        <v>599</v>
      </c>
      <c r="Q171" s="66" t="s">
        <v>599</v>
      </c>
      <c r="R171" s="66" t="s">
        <v>860</v>
      </c>
      <c r="S171" s="66" t="s">
        <v>860</v>
      </c>
      <c r="T171" s="66" t="s">
        <v>860</v>
      </c>
      <c r="U171" s="66" t="s">
        <v>861</v>
      </c>
      <c r="V171" s="66" t="s">
        <v>861</v>
      </c>
      <c r="W171" s="66" t="s">
        <v>861</v>
      </c>
      <c r="Y171" s="66" t="s">
        <v>502</v>
      </c>
      <c r="Z171" s="66" t="s">
        <v>502</v>
      </c>
      <c r="AA171" s="66" t="s">
        <v>502</v>
      </c>
      <c r="AB171" s="66" t="s">
        <v>858</v>
      </c>
      <c r="AC171" s="66" t="s">
        <v>858</v>
      </c>
      <c r="AD171" s="66" t="s">
        <v>858</v>
      </c>
      <c r="AE171" s="66" t="s">
        <v>598</v>
      </c>
      <c r="AF171" s="66" t="s">
        <v>598</v>
      </c>
      <c r="AG171" s="66" t="s">
        <v>598</v>
      </c>
      <c r="AH171" s="66" t="s">
        <v>859</v>
      </c>
      <c r="AI171" s="66" t="s">
        <v>859</v>
      </c>
      <c r="AJ171" s="66" t="s">
        <v>859</v>
      </c>
      <c r="AK171" s="66" t="s">
        <v>599</v>
      </c>
      <c r="AL171" s="66" t="s">
        <v>599</v>
      </c>
      <c r="AM171" s="66" t="s">
        <v>599</v>
      </c>
      <c r="AN171" s="66" t="s">
        <v>860</v>
      </c>
      <c r="AO171" s="66" t="s">
        <v>860</v>
      </c>
      <c r="AP171" s="66" t="s">
        <v>860</v>
      </c>
      <c r="AQ171" s="66" t="s">
        <v>861</v>
      </c>
      <c r="AR171" s="66" t="s">
        <v>861</v>
      </c>
      <c r="AS171" s="66" t="s">
        <v>861</v>
      </c>
      <c r="AU171" s="225" t="s">
        <v>502</v>
      </c>
      <c r="AV171" s="225" t="s">
        <v>502</v>
      </c>
      <c r="AW171" s="225" t="s">
        <v>502</v>
      </c>
      <c r="AX171" s="225" t="s">
        <v>858</v>
      </c>
      <c r="AY171" s="225" t="s">
        <v>858</v>
      </c>
      <c r="AZ171" s="225" t="s">
        <v>858</v>
      </c>
      <c r="BA171" s="225" t="s">
        <v>598</v>
      </c>
      <c r="BB171" s="225" t="s">
        <v>598</v>
      </c>
      <c r="BC171" s="225" t="s">
        <v>598</v>
      </c>
      <c r="BD171" s="225" t="s">
        <v>859</v>
      </c>
      <c r="BE171" s="225" t="s">
        <v>859</v>
      </c>
      <c r="BF171" s="225" t="s">
        <v>859</v>
      </c>
      <c r="BG171" s="225" t="s">
        <v>599</v>
      </c>
      <c r="BH171" s="225" t="s">
        <v>599</v>
      </c>
      <c r="BI171" s="225" t="s">
        <v>599</v>
      </c>
      <c r="BJ171" s="225" t="s">
        <v>860</v>
      </c>
      <c r="BK171" s="225" t="s">
        <v>860</v>
      </c>
      <c r="BL171" s="225" t="s">
        <v>860</v>
      </c>
      <c r="BM171" s="225" t="s">
        <v>861</v>
      </c>
      <c r="BN171" s="225" t="s">
        <v>861</v>
      </c>
      <c r="BO171" s="225" t="s">
        <v>861</v>
      </c>
      <c r="BQ171" s="317"/>
      <c r="BR171" s="318"/>
      <c r="BS171" s="319"/>
      <c r="BT171" s="320"/>
      <c r="BU171" s="320"/>
      <c r="BV171" s="320"/>
      <c r="BW171" s="321"/>
      <c r="BX171" s="321"/>
      <c r="BY171" s="322"/>
      <c r="BZ171" s="322"/>
      <c r="CA171" s="322"/>
      <c r="CB171" s="323"/>
      <c r="CC171" s="323"/>
      <c r="CD171" s="324"/>
      <c r="CE171" s="324"/>
      <c r="CF171" s="324"/>
      <c r="CG171" s="324"/>
      <c r="CH171" s="324"/>
      <c r="CI171" s="325"/>
      <c r="CJ171" s="325"/>
      <c r="CK171" s="325"/>
      <c r="CL171" s="325"/>
      <c r="CM171" s="325"/>
      <c r="CN171" s="326"/>
      <c r="CO171" s="326"/>
      <c r="CP171" s="326"/>
      <c r="CQ171" s="326"/>
      <c r="CR171" s="326"/>
      <c r="CS171" s="327"/>
      <c r="CT171" s="327"/>
      <c r="CU171" s="327"/>
      <c r="CV171" s="327"/>
      <c r="CW171" s="327"/>
      <c r="CX171" s="323"/>
      <c r="CY171" s="323"/>
      <c r="CZ171" s="323"/>
      <c r="DA171" s="323"/>
      <c r="DB171" s="335"/>
    </row>
    <row r="172" spans="1:106">
      <c r="A172" s="37" t="s">
        <v>503</v>
      </c>
      <c r="B172" s="37" t="s">
        <v>504</v>
      </c>
      <c r="C172" s="164">
        <v>0</v>
      </c>
      <c r="D172" s="164">
        <v>0</v>
      </c>
      <c r="E172" s="164">
        <v>0</v>
      </c>
      <c r="F172" s="166">
        <v>0</v>
      </c>
      <c r="G172" s="166">
        <v>0</v>
      </c>
      <c r="H172" s="166">
        <v>0</v>
      </c>
      <c r="I172" s="167">
        <v>0</v>
      </c>
      <c r="J172" s="167">
        <v>0</v>
      </c>
      <c r="K172" s="167">
        <v>0</v>
      </c>
      <c r="L172" s="168">
        <v>0</v>
      </c>
      <c r="M172" s="168">
        <v>0</v>
      </c>
      <c r="N172" s="168">
        <v>0</v>
      </c>
      <c r="O172" s="169">
        <v>0</v>
      </c>
      <c r="P172" s="169">
        <v>0</v>
      </c>
      <c r="Q172" s="169">
        <v>0</v>
      </c>
      <c r="R172" s="170">
        <v>0</v>
      </c>
      <c r="S172" s="170">
        <v>0</v>
      </c>
      <c r="T172" s="170">
        <v>0</v>
      </c>
      <c r="U172" s="166">
        <v>0</v>
      </c>
      <c r="V172" s="166">
        <v>0</v>
      </c>
      <c r="W172" s="171">
        <v>0</v>
      </c>
      <c r="Y172" s="64">
        <v>0</v>
      </c>
      <c r="Z172" s="164">
        <v>0</v>
      </c>
      <c r="AA172" s="164">
        <v>0</v>
      </c>
      <c r="AB172" s="166">
        <v>0</v>
      </c>
      <c r="AC172" s="166">
        <v>0</v>
      </c>
      <c r="AD172" s="166">
        <v>0</v>
      </c>
      <c r="AE172" s="167">
        <v>0</v>
      </c>
      <c r="AF172" s="167">
        <v>0</v>
      </c>
      <c r="AG172" s="167">
        <v>0</v>
      </c>
      <c r="AH172" s="168">
        <v>0</v>
      </c>
      <c r="AI172" s="168">
        <v>0</v>
      </c>
      <c r="AJ172" s="168">
        <v>0</v>
      </c>
      <c r="AK172" s="169">
        <v>0</v>
      </c>
      <c r="AL172" s="169">
        <v>0</v>
      </c>
      <c r="AM172" s="169">
        <v>0</v>
      </c>
      <c r="AN172" s="170">
        <v>0</v>
      </c>
      <c r="AO172" s="170">
        <v>0</v>
      </c>
      <c r="AP172" s="170">
        <v>0</v>
      </c>
      <c r="AQ172" s="166">
        <v>0</v>
      </c>
      <c r="AR172" s="166">
        <v>0</v>
      </c>
      <c r="AS172" s="171">
        <v>0</v>
      </c>
      <c r="AU172" s="217">
        <v>0</v>
      </c>
      <c r="AV172" s="226">
        <v>0</v>
      </c>
      <c r="AW172" s="226">
        <v>0</v>
      </c>
      <c r="AX172" s="227">
        <v>0</v>
      </c>
      <c r="AY172" s="227">
        <v>0</v>
      </c>
      <c r="AZ172" s="227">
        <v>0</v>
      </c>
      <c r="BA172" s="228">
        <v>0</v>
      </c>
      <c r="BB172" s="228">
        <v>0</v>
      </c>
      <c r="BC172" s="228">
        <v>0</v>
      </c>
      <c r="BD172" s="229">
        <v>0</v>
      </c>
      <c r="BE172" s="229">
        <v>0</v>
      </c>
      <c r="BF172" s="229">
        <v>0</v>
      </c>
      <c r="BG172" s="230">
        <v>0</v>
      </c>
      <c r="BH172" s="230">
        <v>0</v>
      </c>
      <c r="BI172" s="230">
        <v>0</v>
      </c>
      <c r="BJ172" s="231">
        <v>0</v>
      </c>
      <c r="BK172" s="231">
        <v>0</v>
      </c>
      <c r="BL172" s="231">
        <v>0</v>
      </c>
      <c r="BM172" s="227">
        <v>0</v>
      </c>
      <c r="BN172" s="227">
        <v>0</v>
      </c>
      <c r="BO172" s="224">
        <v>0</v>
      </c>
      <c r="BQ172" s="274"/>
      <c r="BR172" s="275"/>
      <c r="BS172" s="276"/>
      <c r="BT172" s="282"/>
      <c r="BU172" s="282"/>
      <c r="BV172" s="282"/>
      <c r="BW172" s="284"/>
      <c r="BX172" s="284"/>
      <c r="BY172" s="285"/>
      <c r="BZ172" s="285"/>
      <c r="CA172" s="285"/>
      <c r="CB172" s="286"/>
      <c r="CC172" s="286"/>
      <c r="CD172" s="290"/>
      <c r="CE172" s="290"/>
      <c r="CF172" s="290"/>
      <c r="CG172" s="290"/>
      <c r="CH172" s="290"/>
      <c r="CI172" s="293"/>
      <c r="CJ172" s="293"/>
      <c r="CK172" s="293"/>
      <c r="CL172" s="293"/>
      <c r="CM172" s="293"/>
      <c r="CN172" s="296"/>
      <c r="CO172" s="296"/>
      <c r="CP172" s="296"/>
      <c r="CQ172" s="296"/>
      <c r="CR172" s="296"/>
      <c r="CS172" s="299"/>
      <c r="CT172" s="299"/>
      <c r="CU172" s="299"/>
      <c r="CV172" s="299"/>
      <c r="CW172" s="299"/>
      <c r="CX172" s="286"/>
      <c r="CY172" s="286"/>
      <c r="CZ172" s="286"/>
      <c r="DA172" s="286"/>
      <c r="DB172" s="331"/>
    </row>
    <row r="173" spans="1:106">
      <c r="A173" s="37" t="s">
        <v>505</v>
      </c>
      <c r="B173" s="37" t="s">
        <v>506</v>
      </c>
      <c r="C173" s="164">
        <v>0</v>
      </c>
      <c r="D173" s="164">
        <v>0</v>
      </c>
      <c r="E173" s="164">
        <v>0</v>
      </c>
      <c r="F173" s="166">
        <v>0</v>
      </c>
      <c r="G173" s="166">
        <v>0</v>
      </c>
      <c r="H173" s="166">
        <v>0</v>
      </c>
      <c r="I173" s="167">
        <v>0</v>
      </c>
      <c r="J173" s="167">
        <v>0</v>
      </c>
      <c r="K173" s="167">
        <v>0</v>
      </c>
      <c r="L173" s="168">
        <v>0</v>
      </c>
      <c r="M173" s="168">
        <v>0</v>
      </c>
      <c r="N173" s="168">
        <v>0</v>
      </c>
      <c r="O173" s="169">
        <v>0</v>
      </c>
      <c r="P173" s="169">
        <v>0</v>
      </c>
      <c r="Q173" s="169">
        <v>0</v>
      </c>
      <c r="R173" s="170">
        <v>0</v>
      </c>
      <c r="S173" s="170">
        <v>0</v>
      </c>
      <c r="T173" s="170">
        <v>0</v>
      </c>
      <c r="U173" s="166">
        <v>0</v>
      </c>
      <c r="V173" s="166">
        <v>0</v>
      </c>
      <c r="W173" s="171">
        <v>0</v>
      </c>
      <c r="Y173" s="64">
        <v>0</v>
      </c>
      <c r="Z173" s="164">
        <v>0</v>
      </c>
      <c r="AA173" s="164">
        <v>0</v>
      </c>
      <c r="AB173" s="166">
        <v>0</v>
      </c>
      <c r="AC173" s="166">
        <v>0</v>
      </c>
      <c r="AD173" s="166">
        <v>0</v>
      </c>
      <c r="AE173" s="167">
        <v>0</v>
      </c>
      <c r="AF173" s="167">
        <v>0</v>
      </c>
      <c r="AG173" s="167">
        <v>0</v>
      </c>
      <c r="AH173" s="168">
        <v>0</v>
      </c>
      <c r="AI173" s="168">
        <v>0</v>
      </c>
      <c r="AJ173" s="168">
        <v>0</v>
      </c>
      <c r="AK173" s="169">
        <v>0</v>
      </c>
      <c r="AL173" s="169">
        <v>0</v>
      </c>
      <c r="AM173" s="169">
        <v>0</v>
      </c>
      <c r="AN173" s="170">
        <v>0</v>
      </c>
      <c r="AO173" s="170">
        <v>0</v>
      </c>
      <c r="AP173" s="170">
        <v>0</v>
      </c>
      <c r="AQ173" s="166">
        <v>0</v>
      </c>
      <c r="AR173" s="166">
        <v>0</v>
      </c>
      <c r="AS173" s="171">
        <v>0</v>
      </c>
      <c r="AU173" s="217">
        <v>0</v>
      </c>
      <c r="AV173" s="226">
        <v>0</v>
      </c>
      <c r="AW173" s="226">
        <v>0</v>
      </c>
      <c r="AX173" s="227">
        <v>0</v>
      </c>
      <c r="AY173" s="227">
        <v>0</v>
      </c>
      <c r="AZ173" s="227">
        <v>0</v>
      </c>
      <c r="BA173" s="228">
        <v>0</v>
      </c>
      <c r="BB173" s="228">
        <v>0</v>
      </c>
      <c r="BC173" s="228">
        <v>0</v>
      </c>
      <c r="BD173" s="229">
        <v>0</v>
      </c>
      <c r="BE173" s="229">
        <v>0</v>
      </c>
      <c r="BF173" s="229">
        <v>0</v>
      </c>
      <c r="BG173" s="230">
        <v>0</v>
      </c>
      <c r="BH173" s="230">
        <v>0</v>
      </c>
      <c r="BI173" s="230">
        <v>0</v>
      </c>
      <c r="BJ173" s="231">
        <v>0</v>
      </c>
      <c r="BK173" s="231">
        <v>0</v>
      </c>
      <c r="BL173" s="231">
        <v>0</v>
      </c>
      <c r="BM173" s="227">
        <v>0</v>
      </c>
      <c r="BN173" s="227">
        <v>0</v>
      </c>
      <c r="BO173" s="224">
        <v>0</v>
      </c>
      <c r="BQ173" s="274"/>
      <c r="BR173" s="275"/>
      <c r="BS173" s="276"/>
      <c r="BT173" s="282"/>
      <c r="BU173" s="282"/>
      <c r="BV173" s="282"/>
      <c r="BW173" s="284"/>
      <c r="BX173" s="284"/>
      <c r="BY173" s="285"/>
      <c r="BZ173" s="285"/>
      <c r="CA173" s="285"/>
      <c r="CB173" s="286"/>
      <c r="CC173" s="286"/>
      <c r="CD173" s="290"/>
      <c r="CE173" s="290"/>
      <c r="CF173" s="290"/>
      <c r="CG173" s="290"/>
      <c r="CH173" s="290"/>
      <c r="CI173" s="293"/>
      <c r="CJ173" s="293"/>
      <c r="CK173" s="293"/>
      <c r="CL173" s="293"/>
      <c r="CM173" s="293"/>
      <c r="CN173" s="296"/>
      <c r="CO173" s="296"/>
      <c r="CP173" s="296"/>
      <c r="CQ173" s="296"/>
      <c r="CR173" s="296"/>
      <c r="CS173" s="299"/>
      <c r="CT173" s="299"/>
      <c r="CU173" s="299"/>
      <c r="CV173" s="299"/>
      <c r="CW173" s="299"/>
      <c r="CX173" s="286"/>
      <c r="CY173" s="286"/>
      <c r="CZ173" s="286"/>
      <c r="DA173" s="286"/>
      <c r="DB173" s="331"/>
    </row>
    <row r="174" spans="1:106">
      <c r="A174" s="37" t="s">
        <v>848</v>
      </c>
      <c r="B174" s="37" t="s">
        <v>849</v>
      </c>
      <c r="C174" s="164">
        <v>0</v>
      </c>
      <c r="D174" s="164">
        <v>0</v>
      </c>
      <c r="E174" s="164">
        <v>0</v>
      </c>
      <c r="F174" s="166">
        <v>0</v>
      </c>
      <c r="G174" s="166">
        <v>0</v>
      </c>
      <c r="H174" s="166">
        <v>0</v>
      </c>
      <c r="I174" s="167">
        <v>0</v>
      </c>
      <c r="J174" s="167">
        <v>0</v>
      </c>
      <c r="K174" s="167">
        <v>0</v>
      </c>
      <c r="L174" s="168">
        <v>0</v>
      </c>
      <c r="M174" s="168">
        <v>0</v>
      </c>
      <c r="N174" s="168">
        <v>0</v>
      </c>
      <c r="O174" s="169">
        <v>0</v>
      </c>
      <c r="P174" s="169">
        <v>0</v>
      </c>
      <c r="Q174" s="169">
        <v>0</v>
      </c>
      <c r="R174" s="170">
        <v>0</v>
      </c>
      <c r="S174" s="170">
        <v>0</v>
      </c>
      <c r="T174" s="170">
        <v>0</v>
      </c>
      <c r="U174" s="166">
        <v>0</v>
      </c>
      <c r="V174" s="166">
        <v>0</v>
      </c>
      <c r="W174" s="171">
        <v>0</v>
      </c>
      <c r="Y174" s="64">
        <v>0</v>
      </c>
      <c r="Z174" s="164">
        <v>0</v>
      </c>
      <c r="AA174" s="164">
        <v>0</v>
      </c>
      <c r="AB174" s="166">
        <v>0</v>
      </c>
      <c r="AC174" s="166">
        <v>0</v>
      </c>
      <c r="AD174" s="166">
        <v>0</v>
      </c>
      <c r="AE174" s="167">
        <v>0</v>
      </c>
      <c r="AF174" s="167">
        <v>0</v>
      </c>
      <c r="AG174" s="167">
        <v>0</v>
      </c>
      <c r="AH174" s="168">
        <v>0</v>
      </c>
      <c r="AI174" s="168">
        <v>0</v>
      </c>
      <c r="AJ174" s="168">
        <v>0</v>
      </c>
      <c r="AK174" s="169">
        <v>0</v>
      </c>
      <c r="AL174" s="169">
        <v>0</v>
      </c>
      <c r="AM174" s="169">
        <v>0</v>
      </c>
      <c r="AN174" s="170">
        <v>0</v>
      </c>
      <c r="AO174" s="170">
        <v>0</v>
      </c>
      <c r="AP174" s="170">
        <v>0</v>
      </c>
      <c r="AQ174" s="166">
        <v>0</v>
      </c>
      <c r="AR174" s="166">
        <v>0</v>
      </c>
      <c r="AS174" s="171">
        <v>0</v>
      </c>
      <c r="AU174" s="217">
        <v>0</v>
      </c>
      <c r="AV174" s="226">
        <v>0</v>
      </c>
      <c r="AW174" s="226">
        <v>0</v>
      </c>
      <c r="AX174" s="227">
        <v>0</v>
      </c>
      <c r="AY174" s="227">
        <v>0</v>
      </c>
      <c r="AZ174" s="227">
        <v>0</v>
      </c>
      <c r="BA174" s="228">
        <v>0</v>
      </c>
      <c r="BB174" s="228">
        <v>0</v>
      </c>
      <c r="BC174" s="228">
        <v>0</v>
      </c>
      <c r="BD174" s="229">
        <v>0</v>
      </c>
      <c r="BE174" s="229">
        <v>0</v>
      </c>
      <c r="BF174" s="229">
        <v>0</v>
      </c>
      <c r="BG174" s="230">
        <v>0</v>
      </c>
      <c r="BH174" s="230">
        <v>0</v>
      </c>
      <c r="BI174" s="230">
        <v>0</v>
      </c>
      <c r="BJ174" s="231">
        <v>0</v>
      </c>
      <c r="BK174" s="231">
        <v>0</v>
      </c>
      <c r="BL174" s="231">
        <v>0</v>
      </c>
      <c r="BM174" s="227">
        <v>0</v>
      </c>
      <c r="BN174" s="227">
        <v>0</v>
      </c>
      <c r="BO174" s="224">
        <v>0</v>
      </c>
      <c r="BQ174" s="274"/>
      <c r="BR174" s="275"/>
      <c r="BS174" s="276"/>
      <c r="BT174" s="282"/>
      <c r="BU174" s="282"/>
      <c r="BV174" s="282"/>
      <c r="BW174" s="284"/>
      <c r="BX174" s="284"/>
      <c r="BY174" s="285"/>
      <c r="BZ174" s="285"/>
      <c r="CA174" s="285"/>
      <c r="CB174" s="286"/>
      <c r="CC174" s="286"/>
      <c r="CD174" s="290"/>
      <c r="CE174" s="290"/>
      <c r="CF174" s="290"/>
      <c r="CG174" s="290"/>
      <c r="CH174" s="290"/>
      <c r="CI174" s="293"/>
      <c r="CJ174" s="293"/>
      <c r="CK174" s="293"/>
      <c r="CL174" s="293"/>
      <c r="CM174" s="293"/>
      <c r="CN174" s="296"/>
      <c r="CO174" s="296"/>
      <c r="CP174" s="296"/>
      <c r="CQ174" s="296"/>
      <c r="CR174" s="296"/>
      <c r="CS174" s="299"/>
      <c r="CT174" s="299"/>
      <c r="CU174" s="299"/>
      <c r="CV174" s="299"/>
      <c r="CW174" s="299"/>
      <c r="CX174" s="286"/>
      <c r="CY174" s="286"/>
      <c r="CZ174" s="286"/>
      <c r="DA174" s="286"/>
      <c r="DB174" s="331"/>
    </row>
    <row r="175" spans="1:106">
      <c r="A175" s="37" t="s">
        <v>507</v>
      </c>
      <c r="B175" s="37" t="s">
        <v>508</v>
      </c>
      <c r="C175" s="164">
        <v>0</v>
      </c>
      <c r="D175" s="164">
        <v>0</v>
      </c>
      <c r="E175" s="164">
        <v>0</v>
      </c>
      <c r="F175" s="166">
        <v>0</v>
      </c>
      <c r="G175" s="166">
        <v>0</v>
      </c>
      <c r="H175" s="166">
        <v>0</v>
      </c>
      <c r="I175" s="167">
        <v>0</v>
      </c>
      <c r="J175" s="167">
        <v>0</v>
      </c>
      <c r="K175" s="167">
        <v>0</v>
      </c>
      <c r="L175" s="168">
        <v>0</v>
      </c>
      <c r="M175" s="168">
        <v>0</v>
      </c>
      <c r="N175" s="168">
        <v>0</v>
      </c>
      <c r="O175" s="169">
        <v>0</v>
      </c>
      <c r="P175" s="169">
        <v>0</v>
      </c>
      <c r="Q175" s="169">
        <v>0</v>
      </c>
      <c r="R175" s="170">
        <v>0</v>
      </c>
      <c r="S175" s="170">
        <v>0</v>
      </c>
      <c r="T175" s="170">
        <v>0</v>
      </c>
      <c r="U175" s="166">
        <v>0</v>
      </c>
      <c r="V175" s="166">
        <v>0</v>
      </c>
      <c r="W175" s="171">
        <v>0</v>
      </c>
      <c r="Y175" s="64">
        <v>0</v>
      </c>
      <c r="Z175" s="164">
        <v>0</v>
      </c>
      <c r="AA175" s="164">
        <v>0</v>
      </c>
      <c r="AB175" s="166">
        <v>0</v>
      </c>
      <c r="AC175" s="166">
        <v>0</v>
      </c>
      <c r="AD175" s="166">
        <v>0</v>
      </c>
      <c r="AE175" s="167">
        <v>0</v>
      </c>
      <c r="AF175" s="167">
        <v>0</v>
      </c>
      <c r="AG175" s="167">
        <v>0</v>
      </c>
      <c r="AH175" s="168">
        <v>0</v>
      </c>
      <c r="AI175" s="168">
        <v>0</v>
      </c>
      <c r="AJ175" s="168">
        <v>0</v>
      </c>
      <c r="AK175" s="169">
        <v>0</v>
      </c>
      <c r="AL175" s="169">
        <v>0</v>
      </c>
      <c r="AM175" s="169">
        <v>0</v>
      </c>
      <c r="AN175" s="170">
        <v>0</v>
      </c>
      <c r="AO175" s="170">
        <v>0</v>
      </c>
      <c r="AP175" s="170">
        <v>0</v>
      </c>
      <c r="AQ175" s="166">
        <v>0</v>
      </c>
      <c r="AR175" s="166">
        <v>0</v>
      </c>
      <c r="AS175" s="171">
        <v>0</v>
      </c>
      <c r="AU175" s="217">
        <v>0</v>
      </c>
      <c r="AV175" s="226">
        <v>0</v>
      </c>
      <c r="AW175" s="226">
        <v>0</v>
      </c>
      <c r="AX175" s="227">
        <v>0</v>
      </c>
      <c r="AY175" s="227">
        <v>0</v>
      </c>
      <c r="AZ175" s="227">
        <v>0</v>
      </c>
      <c r="BA175" s="228">
        <v>0</v>
      </c>
      <c r="BB175" s="228">
        <v>0</v>
      </c>
      <c r="BC175" s="228">
        <v>0</v>
      </c>
      <c r="BD175" s="229">
        <v>0</v>
      </c>
      <c r="BE175" s="229">
        <v>0</v>
      </c>
      <c r="BF175" s="229">
        <v>0</v>
      </c>
      <c r="BG175" s="230">
        <v>0</v>
      </c>
      <c r="BH175" s="230">
        <v>0</v>
      </c>
      <c r="BI175" s="230">
        <v>0</v>
      </c>
      <c r="BJ175" s="231">
        <v>0</v>
      </c>
      <c r="BK175" s="231">
        <v>0</v>
      </c>
      <c r="BL175" s="231">
        <v>0</v>
      </c>
      <c r="BM175" s="227">
        <v>0</v>
      </c>
      <c r="BN175" s="227">
        <v>0</v>
      </c>
      <c r="BO175" s="224">
        <v>0</v>
      </c>
      <c r="BQ175" s="274"/>
      <c r="BR175" s="275"/>
      <c r="BS175" s="276"/>
      <c r="BT175" s="282"/>
      <c r="BU175" s="282"/>
      <c r="BV175" s="282"/>
      <c r="BW175" s="284"/>
      <c r="BX175" s="284"/>
      <c r="BY175" s="285"/>
      <c r="BZ175" s="285"/>
      <c r="CA175" s="285"/>
      <c r="CB175" s="286"/>
      <c r="CC175" s="286"/>
      <c r="CD175" s="290"/>
      <c r="CE175" s="290"/>
      <c r="CF175" s="290"/>
      <c r="CG175" s="290"/>
      <c r="CH175" s="290"/>
      <c r="CI175" s="293"/>
      <c r="CJ175" s="293"/>
      <c r="CK175" s="293"/>
      <c r="CL175" s="293"/>
      <c r="CM175" s="293"/>
      <c r="CN175" s="296"/>
      <c r="CO175" s="296"/>
      <c r="CP175" s="296"/>
      <c r="CQ175" s="296"/>
      <c r="CR175" s="296"/>
      <c r="CS175" s="299"/>
      <c r="CT175" s="299"/>
      <c r="CU175" s="299"/>
      <c r="CV175" s="299"/>
      <c r="CW175" s="299"/>
      <c r="CX175" s="286"/>
      <c r="CY175" s="286"/>
      <c r="CZ175" s="286"/>
      <c r="DA175" s="286"/>
      <c r="DB175" s="331"/>
    </row>
    <row r="176" spans="1:106">
      <c r="A176" s="37" t="s">
        <v>509</v>
      </c>
      <c r="B176" s="37" t="s">
        <v>510</v>
      </c>
      <c r="C176" s="164">
        <v>0</v>
      </c>
      <c r="D176" s="164">
        <v>0</v>
      </c>
      <c r="E176" s="164">
        <v>0</v>
      </c>
      <c r="F176" s="166">
        <v>0</v>
      </c>
      <c r="G176" s="166">
        <v>0</v>
      </c>
      <c r="H176" s="166">
        <v>0</v>
      </c>
      <c r="I176" s="167">
        <v>0</v>
      </c>
      <c r="J176" s="167">
        <v>0</v>
      </c>
      <c r="K176" s="167">
        <v>0</v>
      </c>
      <c r="L176" s="168">
        <v>0</v>
      </c>
      <c r="M176" s="168">
        <v>0</v>
      </c>
      <c r="N176" s="168">
        <v>0</v>
      </c>
      <c r="O176" s="169">
        <v>0</v>
      </c>
      <c r="P176" s="169">
        <v>0</v>
      </c>
      <c r="Q176" s="169">
        <v>0</v>
      </c>
      <c r="R176" s="170">
        <v>0</v>
      </c>
      <c r="S176" s="170">
        <v>0</v>
      </c>
      <c r="T176" s="170">
        <v>0</v>
      </c>
      <c r="U176" s="166">
        <v>0</v>
      </c>
      <c r="V176" s="166">
        <v>0</v>
      </c>
      <c r="W176" s="171">
        <v>0</v>
      </c>
      <c r="Y176" s="64">
        <v>0</v>
      </c>
      <c r="Z176" s="164">
        <v>0</v>
      </c>
      <c r="AA176" s="164">
        <v>0</v>
      </c>
      <c r="AB176" s="166">
        <v>0</v>
      </c>
      <c r="AC176" s="166">
        <v>0</v>
      </c>
      <c r="AD176" s="166">
        <v>0</v>
      </c>
      <c r="AE176" s="167">
        <v>0</v>
      </c>
      <c r="AF176" s="167">
        <v>0</v>
      </c>
      <c r="AG176" s="167">
        <v>0</v>
      </c>
      <c r="AH176" s="168">
        <v>0</v>
      </c>
      <c r="AI176" s="168">
        <v>0</v>
      </c>
      <c r="AJ176" s="168">
        <v>0</v>
      </c>
      <c r="AK176" s="169">
        <v>0</v>
      </c>
      <c r="AL176" s="169">
        <v>0</v>
      </c>
      <c r="AM176" s="169">
        <v>0</v>
      </c>
      <c r="AN176" s="170">
        <v>0</v>
      </c>
      <c r="AO176" s="170">
        <v>0</v>
      </c>
      <c r="AP176" s="170">
        <v>0</v>
      </c>
      <c r="AQ176" s="166">
        <v>0</v>
      </c>
      <c r="AR176" s="166">
        <v>0</v>
      </c>
      <c r="AS176" s="171">
        <v>0</v>
      </c>
      <c r="AU176" s="217">
        <v>0</v>
      </c>
      <c r="AV176" s="226">
        <v>0</v>
      </c>
      <c r="AW176" s="226">
        <v>0</v>
      </c>
      <c r="AX176" s="227">
        <v>0</v>
      </c>
      <c r="AY176" s="227">
        <v>0</v>
      </c>
      <c r="AZ176" s="227">
        <v>0</v>
      </c>
      <c r="BA176" s="228">
        <v>0</v>
      </c>
      <c r="BB176" s="228">
        <v>0</v>
      </c>
      <c r="BC176" s="228">
        <v>0</v>
      </c>
      <c r="BD176" s="229">
        <v>0</v>
      </c>
      <c r="BE176" s="229">
        <v>0</v>
      </c>
      <c r="BF176" s="229">
        <v>0</v>
      </c>
      <c r="BG176" s="230">
        <v>0</v>
      </c>
      <c r="BH176" s="230">
        <v>0</v>
      </c>
      <c r="BI176" s="230">
        <v>0</v>
      </c>
      <c r="BJ176" s="231">
        <v>0</v>
      </c>
      <c r="BK176" s="231">
        <v>0</v>
      </c>
      <c r="BL176" s="231">
        <v>0</v>
      </c>
      <c r="BM176" s="227">
        <v>0</v>
      </c>
      <c r="BN176" s="227">
        <v>0</v>
      </c>
      <c r="BO176" s="224">
        <v>0</v>
      </c>
      <c r="BQ176" s="274"/>
      <c r="BR176" s="275"/>
      <c r="BS176" s="276"/>
      <c r="BT176" s="282"/>
      <c r="BU176" s="282"/>
      <c r="BV176" s="282"/>
      <c r="BW176" s="284"/>
      <c r="BX176" s="284"/>
      <c r="BY176" s="285"/>
      <c r="BZ176" s="285"/>
      <c r="CA176" s="285"/>
      <c r="CB176" s="286"/>
      <c r="CC176" s="286"/>
      <c r="CD176" s="290"/>
      <c r="CE176" s="290"/>
      <c r="CF176" s="290"/>
      <c r="CG176" s="290"/>
      <c r="CH176" s="290"/>
      <c r="CI176" s="293"/>
      <c r="CJ176" s="293"/>
      <c r="CK176" s="293"/>
      <c r="CL176" s="293"/>
      <c r="CM176" s="293"/>
      <c r="CN176" s="296"/>
      <c r="CO176" s="296"/>
      <c r="CP176" s="296"/>
      <c r="CQ176" s="296"/>
      <c r="CR176" s="296"/>
      <c r="CS176" s="299"/>
      <c r="CT176" s="299"/>
      <c r="CU176" s="299"/>
      <c r="CV176" s="299"/>
      <c r="CW176" s="299"/>
      <c r="CX176" s="286"/>
      <c r="CY176" s="286"/>
      <c r="CZ176" s="286"/>
      <c r="DA176" s="286"/>
      <c r="DB176" s="331"/>
    </row>
    <row r="177" spans="1:106">
      <c r="A177" s="37" t="s">
        <v>511</v>
      </c>
      <c r="B177" s="37" t="s">
        <v>512</v>
      </c>
      <c r="C177" s="164">
        <v>0</v>
      </c>
      <c r="D177" s="164">
        <v>0</v>
      </c>
      <c r="E177" s="164">
        <v>0</v>
      </c>
      <c r="F177" s="166">
        <v>0</v>
      </c>
      <c r="G177" s="166">
        <v>0</v>
      </c>
      <c r="H177" s="166">
        <v>0</v>
      </c>
      <c r="I177" s="167">
        <v>0</v>
      </c>
      <c r="J177" s="167">
        <v>0</v>
      </c>
      <c r="K177" s="167">
        <v>0</v>
      </c>
      <c r="L177" s="168">
        <v>0</v>
      </c>
      <c r="M177" s="168">
        <v>0</v>
      </c>
      <c r="N177" s="168">
        <v>0</v>
      </c>
      <c r="O177" s="169">
        <v>0</v>
      </c>
      <c r="P177" s="169">
        <v>0</v>
      </c>
      <c r="Q177" s="169">
        <v>0</v>
      </c>
      <c r="R177" s="170">
        <v>0</v>
      </c>
      <c r="S177" s="170">
        <v>0</v>
      </c>
      <c r="T177" s="170">
        <v>0</v>
      </c>
      <c r="U177" s="166">
        <v>0</v>
      </c>
      <c r="V177" s="166">
        <v>0</v>
      </c>
      <c r="W177" s="171">
        <v>0</v>
      </c>
      <c r="Y177" s="64">
        <v>0</v>
      </c>
      <c r="Z177" s="164">
        <v>0</v>
      </c>
      <c r="AA177" s="164">
        <v>0</v>
      </c>
      <c r="AB177" s="166">
        <v>0</v>
      </c>
      <c r="AC177" s="166">
        <v>0</v>
      </c>
      <c r="AD177" s="166">
        <v>0</v>
      </c>
      <c r="AE177" s="167">
        <v>0</v>
      </c>
      <c r="AF177" s="167">
        <v>0</v>
      </c>
      <c r="AG177" s="167">
        <v>0</v>
      </c>
      <c r="AH177" s="168">
        <v>0</v>
      </c>
      <c r="AI177" s="168">
        <v>0</v>
      </c>
      <c r="AJ177" s="168">
        <v>0</v>
      </c>
      <c r="AK177" s="169">
        <v>0</v>
      </c>
      <c r="AL177" s="169">
        <v>0</v>
      </c>
      <c r="AM177" s="169">
        <v>0</v>
      </c>
      <c r="AN177" s="170">
        <v>0</v>
      </c>
      <c r="AO177" s="170">
        <v>0</v>
      </c>
      <c r="AP177" s="170">
        <v>0</v>
      </c>
      <c r="AQ177" s="166">
        <v>0</v>
      </c>
      <c r="AR177" s="166">
        <v>0</v>
      </c>
      <c r="AS177" s="171">
        <v>0</v>
      </c>
      <c r="AU177" s="217">
        <v>0</v>
      </c>
      <c r="AV177" s="226">
        <v>0</v>
      </c>
      <c r="AW177" s="226">
        <v>0</v>
      </c>
      <c r="AX177" s="227">
        <v>0</v>
      </c>
      <c r="AY177" s="227">
        <v>0</v>
      </c>
      <c r="AZ177" s="227">
        <v>0</v>
      </c>
      <c r="BA177" s="228">
        <v>0</v>
      </c>
      <c r="BB177" s="228">
        <v>0</v>
      </c>
      <c r="BC177" s="228">
        <v>0</v>
      </c>
      <c r="BD177" s="229">
        <v>0</v>
      </c>
      <c r="BE177" s="229">
        <v>0</v>
      </c>
      <c r="BF177" s="229">
        <v>0</v>
      </c>
      <c r="BG177" s="230">
        <v>0</v>
      </c>
      <c r="BH177" s="230">
        <v>0</v>
      </c>
      <c r="BI177" s="230">
        <v>0</v>
      </c>
      <c r="BJ177" s="231">
        <v>0</v>
      </c>
      <c r="BK177" s="231">
        <v>0</v>
      </c>
      <c r="BL177" s="231">
        <v>0</v>
      </c>
      <c r="BM177" s="227">
        <v>0</v>
      </c>
      <c r="BN177" s="227">
        <v>0</v>
      </c>
      <c r="BO177" s="224">
        <v>0</v>
      </c>
      <c r="BQ177" s="274"/>
      <c r="BR177" s="275"/>
      <c r="BS177" s="276"/>
      <c r="BT177" s="282"/>
      <c r="BU177" s="282"/>
      <c r="BV177" s="282"/>
      <c r="BW177" s="284"/>
      <c r="BX177" s="284"/>
      <c r="BY177" s="285"/>
      <c r="BZ177" s="285"/>
      <c r="CA177" s="285"/>
      <c r="CB177" s="286"/>
      <c r="CC177" s="286"/>
      <c r="CD177" s="290"/>
      <c r="CE177" s="290"/>
      <c r="CF177" s="290"/>
      <c r="CG177" s="290"/>
      <c r="CH177" s="290"/>
      <c r="CI177" s="293"/>
      <c r="CJ177" s="293"/>
      <c r="CK177" s="293"/>
      <c r="CL177" s="293"/>
      <c r="CM177" s="293"/>
      <c r="CN177" s="296"/>
      <c r="CO177" s="296"/>
      <c r="CP177" s="296"/>
      <c r="CQ177" s="296"/>
      <c r="CR177" s="296"/>
      <c r="CS177" s="299"/>
      <c r="CT177" s="299"/>
      <c r="CU177" s="299"/>
      <c r="CV177" s="299"/>
      <c r="CW177" s="299"/>
      <c r="CX177" s="286"/>
      <c r="CY177" s="286"/>
      <c r="CZ177" s="286"/>
      <c r="DA177" s="286"/>
      <c r="DB177" s="331"/>
    </row>
    <row r="178" spans="1:106">
      <c r="A178" s="37" t="s">
        <v>513</v>
      </c>
      <c r="B178" s="37" t="s">
        <v>514</v>
      </c>
      <c r="C178" s="164">
        <v>0</v>
      </c>
      <c r="D178" s="164">
        <v>0</v>
      </c>
      <c r="E178" s="164">
        <v>0</v>
      </c>
      <c r="F178" s="166">
        <v>0</v>
      </c>
      <c r="G178" s="166">
        <v>0</v>
      </c>
      <c r="H178" s="166">
        <v>0</v>
      </c>
      <c r="I178" s="167">
        <v>0</v>
      </c>
      <c r="J178" s="167">
        <v>0</v>
      </c>
      <c r="K178" s="167">
        <v>0</v>
      </c>
      <c r="L178" s="168">
        <v>0</v>
      </c>
      <c r="M178" s="168">
        <v>0</v>
      </c>
      <c r="N178" s="168">
        <v>0</v>
      </c>
      <c r="O178" s="169">
        <v>0</v>
      </c>
      <c r="P178" s="169">
        <v>0</v>
      </c>
      <c r="Q178" s="169">
        <v>0</v>
      </c>
      <c r="R178" s="170">
        <v>0</v>
      </c>
      <c r="S178" s="170">
        <v>0</v>
      </c>
      <c r="T178" s="170">
        <v>0</v>
      </c>
      <c r="U178" s="166">
        <v>0</v>
      </c>
      <c r="V178" s="166">
        <v>0</v>
      </c>
      <c r="W178" s="171">
        <v>0</v>
      </c>
      <c r="Y178" s="64">
        <v>0</v>
      </c>
      <c r="Z178" s="164">
        <v>0</v>
      </c>
      <c r="AA178" s="164">
        <v>0</v>
      </c>
      <c r="AB178" s="166">
        <v>0</v>
      </c>
      <c r="AC178" s="166">
        <v>0</v>
      </c>
      <c r="AD178" s="166">
        <v>0</v>
      </c>
      <c r="AE178" s="167">
        <v>0</v>
      </c>
      <c r="AF178" s="167">
        <v>0</v>
      </c>
      <c r="AG178" s="167">
        <v>0</v>
      </c>
      <c r="AH178" s="168">
        <v>0</v>
      </c>
      <c r="AI178" s="168">
        <v>0</v>
      </c>
      <c r="AJ178" s="168">
        <v>0</v>
      </c>
      <c r="AK178" s="169">
        <v>0</v>
      </c>
      <c r="AL178" s="169">
        <v>0</v>
      </c>
      <c r="AM178" s="169">
        <v>0</v>
      </c>
      <c r="AN178" s="170">
        <v>0</v>
      </c>
      <c r="AO178" s="170">
        <v>0</v>
      </c>
      <c r="AP178" s="170">
        <v>0</v>
      </c>
      <c r="AQ178" s="166">
        <v>0</v>
      </c>
      <c r="AR178" s="166">
        <v>0</v>
      </c>
      <c r="AS178" s="171">
        <v>0</v>
      </c>
      <c r="AU178" s="217">
        <v>0</v>
      </c>
      <c r="AV178" s="226">
        <v>0</v>
      </c>
      <c r="AW178" s="226">
        <v>0</v>
      </c>
      <c r="AX178" s="227">
        <v>0</v>
      </c>
      <c r="AY178" s="227">
        <v>0</v>
      </c>
      <c r="AZ178" s="227">
        <v>0</v>
      </c>
      <c r="BA178" s="228">
        <v>0</v>
      </c>
      <c r="BB178" s="228">
        <v>0</v>
      </c>
      <c r="BC178" s="228">
        <v>0</v>
      </c>
      <c r="BD178" s="229">
        <v>0</v>
      </c>
      <c r="BE178" s="229">
        <v>0</v>
      </c>
      <c r="BF178" s="229">
        <v>0</v>
      </c>
      <c r="BG178" s="230">
        <v>0</v>
      </c>
      <c r="BH178" s="230">
        <v>0</v>
      </c>
      <c r="BI178" s="230">
        <v>0</v>
      </c>
      <c r="BJ178" s="231">
        <v>0</v>
      </c>
      <c r="BK178" s="231">
        <v>0</v>
      </c>
      <c r="BL178" s="231">
        <v>0</v>
      </c>
      <c r="BM178" s="227">
        <v>0</v>
      </c>
      <c r="BN178" s="227">
        <v>0</v>
      </c>
      <c r="BO178" s="224">
        <v>0</v>
      </c>
      <c r="BQ178" s="274"/>
      <c r="BR178" s="275"/>
      <c r="BS178" s="276"/>
      <c r="BT178" s="282"/>
      <c r="BU178" s="282"/>
      <c r="BV178" s="282"/>
      <c r="BW178" s="284"/>
      <c r="BX178" s="284"/>
      <c r="BY178" s="285"/>
      <c r="BZ178" s="285"/>
      <c r="CA178" s="285"/>
      <c r="CB178" s="286"/>
      <c r="CC178" s="286"/>
      <c r="CD178" s="290"/>
      <c r="CE178" s="290"/>
      <c r="CF178" s="290"/>
      <c r="CG178" s="290"/>
      <c r="CH178" s="290"/>
      <c r="CI178" s="293"/>
      <c r="CJ178" s="293"/>
      <c r="CK178" s="293"/>
      <c r="CL178" s="293"/>
      <c r="CM178" s="293"/>
      <c r="CN178" s="296"/>
      <c r="CO178" s="296"/>
      <c r="CP178" s="296"/>
      <c r="CQ178" s="296"/>
      <c r="CR178" s="296"/>
      <c r="CS178" s="299"/>
      <c r="CT178" s="299"/>
      <c r="CU178" s="299"/>
      <c r="CV178" s="299"/>
      <c r="CW178" s="299"/>
      <c r="CX178" s="286"/>
      <c r="CY178" s="286"/>
      <c r="CZ178" s="286"/>
      <c r="DA178" s="286"/>
      <c r="DB178" s="331"/>
    </row>
    <row r="179" spans="1:106">
      <c r="A179" s="37" t="s">
        <v>515</v>
      </c>
      <c r="B179" s="37" t="s">
        <v>516</v>
      </c>
      <c r="C179" s="164">
        <v>0</v>
      </c>
      <c r="D179" s="164">
        <v>0</v>
      </c>
      <c r="E179" s="164">
        <v>0</v>
      </c>
      <c r="F179" s="166">
        <v>0</v>
      </c>
      <c r="G179" s="166">
        <v>0</v>
      </c>
      <c r="H179" s="166">
        <v>0</v>
      </c>
      <c r="I179" s="167">
        <v>0</v>
      </c>
      <c r="J179" s="167">
        <v>0</v>
      </c>
      <c r="K179" s="167">
        <v>0</v>
      </c>
      <c r="L179" s="168">
        <v>0</v>
      </c>
      <c r="M179" s="168">
        <v>0</v>
      </c>
      <c r="N179" s="168">
        <v>0</v>
      </c>
      <c r="O179" s="169">
        <v>0</v>
      </c>
      <c r="P179" s="169">
        <v>0</v>
      </c>
      <c r="Q179" s="169">
        <v>0</v>
      </c>
      <c r="R179" s="170">
        <v>0</v>
      </c>
      <c r="S179" s="170">
        <v>0</v>
      </c>
      <c r="T179" s="170">
        <v>0</v>
      </c>
      <c r="U179" s="166">
        <v>0</v>
      </c>
      <c r="V179" s="166">
        <v>0</v>
      </c>
      <c r="W179" s="171">
        <v>0</v>
      </c>
      <c r="Y179" s="64">
        <v>0</v>
      </c>
      <c r="Z179" s="164">
        <v>0</v>
      </c>
      <c r="AA179" s="164">
        <v>0</v>
      </c>
      <c r="AB179" s="166">
        <v>0</v>
      </c>
      <c r="AC179" s="166">
        <v>0</v>
      </c>
      <c r="AD179" s="166">
        <v>0</v>
      </c>
      <c r="AE179" s="167">
        <v>0</v>
      </c>
      <c r="AF179" s="167">
        <v>0</v>
      </c>
      <c r="AG179" s="167">
        <v>0</v>
      </c>
      <c r="AH179" s="168">
        <v>0</v>
      </c>
      <c r="AI179" s="168">
        <v>0</v>
      </c>
      <c r="AJ179" s="168">
        <v>0</v>
      </c>
      <c r="AK179" s="169">
        <v>0</v>
      </c>
      <c r="AL179" s="169">
        <v>0</v>
      </c>
      <c r="AM179" s="169">
        <v>0</v>
      </c>
      <c r="AN179" s="170">
        <v>0</v>
      </c>
      <c r="AO179" s="170">
        <v>0</v>
      </c>
      <c r="AP179" s="170">
        <v>0</v>
      </c>
      <c r="AQ179" s="166">
        <v>0</v>
      </c>
      <c r="AR179" s="166">
        <v>0</v>
      </c>
      <c r="AS179" s="171">
        <v>0</v>
      </c>
      <c r="AU179" s="217">
        <v>0</v>
      </c>
      <c r="AV179" s="226">
        <v>0</v>
      </c>
      <c r="AW179" s="226">
        <v>0</v>
      </c>
      <c r="AX179" s="227">
        <v>0</v>
      </c>
      <c r="AY179" s="227">
        <v>0</v>
      </c>
      <c r="AZ179" s="227">
        <v>0</v>
      </c>
      <c r="BA179" s="228">
        <v>0</v>
      </c>
      <c r="BB179" s="228">
        <v>0</v>
      </c>
      <c r="BC179" s="228">
        <v>0</v>
      </c>
      <c r="BD179" s="229">
        <v>0</v>
      </c>
      <c r="BE179" s="229">
        <v>0</v>
      </c>
      <c r="BF179" s="229">
        <v>0</v>
      </c>
      <c r="BG179" s="230">
        <v>0</v>
      </c>
      <c r="BH179" s="230">
        <v>0</v>
      </c>
      <c r="BI179" s="230">
        <v>0</v>
      </c>
      <c r="BJ179" s="231">
        <v>0</v>
      </c>
      <c r="BK179" s="231">
        <v>0</v>
      </c>
      <c r="BL179" s="231">
        <v>0</v>
      </c>
      <c r="BM179" s="227">
        <v>0</v>
      </c>
      <c r="BN179" s="227">
        <v>0</v>
      </c>
      <c r="BO179" s="224">
        <v>0</v>
      </c>
      <c r="BQ179" s="274"/>
      <c r="BR179" s="275"/>
      <c r="BS179" s="276"/>
      <c r="BT179" s="282"/>
      <c r="BU179" s="282"/>
      <c r="BV179" s="282"/>
      <c r="BW179" s="284"/>
      <c r="BX179" s="284"/>
      <c r="BY179" s="285"/>
      <c r="BZ179" s="285"/>
      <c r="CA179" s="285"/>
      <c r="CB179" s="286"/>
      <c r="CC179" s="286"/>
      <c r="CD179" s="290"/>
      <c r="CE179" s="290"/>
      <c r="CF179" s="290"/>
      <c r="CG179" s="290"/>
      <c r="CH179" s="290"/>
      <c r="CI179" s="293"/>
      <c r="CJ179" s="293"/>
      <c r="CK179" s="293"/>
      <c r="CL179" s="293"/>
      <c r="CM179" s="293"/>
      <c r="CN179" s="296"/>
      <c r="CO179" s="296"/>
      <c r="CP179" s="296"/>
      <c r="CQ179" s="296"/>
      <c r="CR179" s="296"/>
      <c r="CS179" s="299"/>
      <c r="CT179" s="299"/>
      <c r="CU179" s="299"/>
      <c r="CV179" s="299"/>
      <c r="CW179" s="299"/>
      <c r="CX179" s="286"/>
      <c r="CY179" s="286"/>
      <c r="CZ179" s="286"/>
      <c r="DA179" s="286"/>
      <c r="DB179" s="331"/>
    </row>
    <row r="180" spans="1:106">
      <c r="A180" s="37" t="s">
        <v>517</v>
      </c>
      <c r="B180" s="37" t="s">
        <v>518</v>
      </c>
      <c r="C180" s="164">
        <v>0</v>
      </c>
      <c r="D180" s="164">
        <v>0</v>
      </c>
      <c r="E180" s="164">
        <v>0</v>
      </c>
      <c r="F180" s="166">
        <v>0</v>
      </c>
      <c r="G180" s="166">
        <v>0</v>
      </c>
      <c r="H180" s="166">
        <v>0</v>
      </c>
      <c r="I180" s="167">
        <v>0</v>
      </c>
      <c r="J180" s="167">
        <v>0</v>
      </c>
      <c r="K180" s="167">
        <v>0</v>
      </c>
      <c r="L180" s="168">
        <v>0</v>
      </c>
      <c r="M180" s="168">
        <v>0</v>
      </c>
      <c r="N180" s="168">
        <v>0</v>
      </c>
      <c r="O180" s="169">
        <v>0</v>
      </c>
      <c r="P180" s="169">
        <v>0</v>
      </c>
      <c r="Q180" s="169">
        <v>0</v>
      </c>
      <c r="R180" s="170">
        <v>0</v>
      </c>
      <c r="S180" s="170">
        <v>0</v>
      </c>
      <c r="T180" s="170">
        <v>0</v>
      </c>
      <c r="U180" s="166">
        <v>0</v>
      </c>
      <c r="V180" s="166">
        <v>0</v>
      </c>
      <c r="W180" s="171">
        <v>0</v>
      </c>
      <c r="Y180" s="64">
        <v>0</v>
      </c>
      <c r="Z180" s="164">
        <v>0</v>
      </c>
      <c r="AA180" s="164">
        <v>0</v>
      </c>
      <c r="AB180" s="166">
        <v>0</v>
      </c>
      <c r="AC180" s="166">
        <v>0</v>
      </c>
      <c r="AD180" s="166">
        <v>0</v>
      </c>
      <c r="AE180" s="167">
        <v>0</v>
      </c>
      <c r="AF180" s="167">
        <v>0</v>
      </c>
      <c r="AG180" s="167">
        <v>0</v>
      </c>
      <c r="AH180" s="168">
        <v>0</v>
      </c>
      <c r="AI180" s="168">
        <v>0</v>
      </c>
      <c r="AJ180" s="168">
        <v>0</v>
      </c>
      <c r="AK180" s="169">
        <v>0</v>
      </c>
      <c r="AL180" s="169">
        <v>0</v>
      </c>
      <c r="AM180" s="169">
        <v>0</v>
      </c>
      <c r="AN180" s="170">
        <v>0</v>
      </c>
      <c r="AO180" s="170">
        <v>0</v>
      </c>
      <c r="AP180" s="170">
        <v>0</v>
      </c>
      <c r="AQ180" s="166">
        <v>0</v>
      </c>
      <c r="AR180" s="166">
        <v>0</v>
      </c>
      <c r="AS180" s="171">
        <v>0</v>
      </c>
      <c r="AU180" s="217">
        <v>0</v>
      </c>
      <c r="AV180" s="226">
        <v>0</v>
      </c>
      <c r="AW180" s="226">
        <v>0</v>
      </c>
      <c r="AX180" s="227">
        <v>0</v>
      </c>
      <c r="AY180" s="227">
        <v>0</v>
      </c>
      <c r="AZ180" s="227">
        <v>0</v>
      </c>
      <c r="BA180" s="228">
        <v>0</v>
      </c>
      <c r="BB180" s="228">
        <v>0</v>
      </c>
      <c r="BC180" s="228">
        <v>0</v>
      </c>
      <c r="BD180" s="229">
        <v>0</v>
      </c>
      <c r="BE180" s="229">
        <v>0</v>
      </c>
      <c r="BF180" s="229">
        <v>0</v>
      </c>
      <c r="BG180" s="230">
        <v>0</v>
      </c>
      <c r="BH180" s="230">
        <v>0</v>
      </c>
      <c r="BI180" s="230">
        <v>0</v>
      </c>
      <c r="BJ180" s="231">
        <v>0</v>
      </c>
      <c r="BK180" s="231">
        <v>0</v>
      </c>
      <c r="BL180" s="231">
        <v>0</v>
      </c>
      <c r="BM180" s="227">
        <v>0</v>
      </c>
      <c r="BN180" s="227">
        <v>0</v>
      </c>
      <c r="BO180" s="224">
        <v>0</v>
      </c>
      <c r="BQ180" s="274"/>
      <c r="BR180" s="275"/>
      <c r="BS180" s="276"/>
      <c r="BT180" s="282"/>
      <c r="BU180" s="282"/>
      <c r="BV180" s="282"/>
      <c r="BW180" s="284"/>
      <c r="BX180" s="284"/>
      <c r="BY180" s="285"/>
      <c r="BZ180" s="285"/>
      <c r="CA180" s="285"/>
      <c r="CB180" s="286"/>
      <c r="CC180" s="286"/>
      <c r="CD180" s="290"/>
      <c r="CE180" s="290"/>
      <c r="CF180" s="290"/>
      <c r="CG180" s="290"/>
      <c r="CH180" s="290"/>
      <c r="CI180" s="293"/>
      <c r="CJ180" s="293"/>
      <c r="CK180" s="293"/>
      <c r="CL180" s="293"/>
      <c r="CM180" s="293"/>
      <c r="CN180" s="296"/>
      <c r="CO180" s="296"/>
      <c r="CP180" s="296"/>
      <c r="CQ180" s="296"/>
      <c r="CR180" s="296"/>
      <c r="CS180" s="299"/>
      <c r="CT180" s="299"/>
      <c r="CU180" s="299"/>
      <c r="CV180" s="299"/>
      <c r="CW180" s="299"/>
      <c r="CX180" s="286"/>
      <c r="CY180" s="286"/>
      <c r="CZ180" s="286"/>
      <c r="DA180" s="286"/>
      <c r="DB180" s="331"/>
    </row>
    <row r="181" spans="1:106">
      <c r="A181" s="37" t="s">
        <v>519</v>
      </c>
      <c r="B181" s="37" t="s">
        <v>520</v>
      </c>
      <c r="C181" s="164">
        <v>0</v>
      </c>
      <c r="D181" s="164">
        <v>0</v>
      </c>
      <c r="E181" s="164">
        <v>0</v>
      </c>
      <c r="F181" s="166">
        <v>0</v>
      </c>
      <c r="G181" s="166">
        <v>0</v>
      </c>
      <c r="H181" s="166">
        <v>0</v>
      </c>
      <c r="I181" s="167">
        <v>0</v>
      </c>
      <c r="J181" s="167">
        <v>0</v>
      </c>
      <c r="K181" s="167">
        <v>0</v>
      </c>
      <c r="L181" s="168">
        <v>0</v>
      </c>
      <c r="M181" s="168">
        <v>0</v>
      </c>
      <c r="N181" s="168">
        <v>0</v>
      </c>
      <c r="O181" s="169">
        <v>0</v>
      </c>
      <c r="P181" s="169">
        <v>0</v>
      </c>
      <c r="Q181" s="169">
        <v>0</v>
      </c>
      <c r="R181" s="170">
        <v>0</v>
      </c>
      <c r="S181" s="170">
        <v>0</v>
      </c>
      <c r="T181" s="170">
        <v>0</v>
      </c>
      <c r="U181" s="166">
        <v>0</v>
      </c>
      <c r="V181" s="166">
        <v>0</v>
      </c>
      <c r="W181" s="171">
        <v>0</v>
      </c>
      <c r="Y181" s="64">
        <v>0</v>
      </c>
      <c r="Z181" s="164">
        <v>0</v>
      </c>
      <c r="AA181" s="164">
        <v>0</v>
      </c>
      <c r="AB181" s="166">
        <v>0</v>
      </c>
      <c r="AC181" s="166">
        <v>0</v>
      </c>
      <c r="AD181" s="166">
        <v>0</v>
      </c>
      <c r="AE181" s="167">
        <v>0</v>
      </c>
      <c r="AF181" s="167">
        <v>0</v>
      </c>
      <c r="AG181" s="167">
        <v>0</v>
      </c>
      <c r="AH181" s="168">
        <v>0</v>
      </c>
      <c r="AI181" s="168">
        <v>0</v>
      </c>
      <c r="AJ181" s="168">
        <v>0</v>
      </c>
      <c r="AK181" s="169">
        <v>0</v>
      </c>
      <c r="AL181" s="169">
        <v>0</v>
      </c>
      <c r="AM181" s="169">
        <v>0</v>
      </c>
      <c r="AN181" s="170">
        <v>0</v>
      </c>
      <c r="AO181" s="170">
        <v>0</v>
      </c>
      <c r="AP181" s="170">
        <v>0</v>
      </c>
      <c r="AQ181" s="166">
        <v>0</v>
      </c>
      <c r="AR181" s="166">
        <v>0</v>
      </c>
      <c r="AS181" s="171">
        <v>0</v>
      </c>
      <c r="AU181" s="217">
        <v>0</v>
      </c>
      <c r="AV181" s="226">
        <v>0</v>
      </c>
      <c r="AW181" s="226">
        <v>0</v>
      </c>
      <c r="AX181" s="227">
        <v>0</v>
      </c>
      <c r="AY181" s="227">
        <v>0</v>
      </c>
      <c r="AZ181" s="227">
        <v>0</v>
      </c>
      <c r="BA181" s="228">
        <v>0</v>
      </c>
      <c r="BB181" s="228">
        <v>0</v>
      </c>
      <c r="BC181" s="228">
        <v>0</v>
      </c>
      <c r="BD181" s="229">
        <v>0</v>
      </c>
      <c r="BE181" s="229">
        <v>0</v>
      </c>
      <c r="BF181" s="229">
        <v>0</v>
      </c>
      <c r="BG181" s="230">
        <v>0</v>
      </c>
      <c r="BH181" s="230">
        <v>0</v>
      </c>
      <c r="BI181" s="230">
        <v>0</v>
      </c>
      <c r="BJ181" s="231">
        <v>0</v>
      </c>
      <c r="BK181" s="231">
        <v>0</v>
      </c>
      <c r="BL181" s="231">
        <v>0</v>
      </c>
      <c r="BM181" s="227">
        <v>0</v>
      </c>
      <c r="BN181" s="227">
        <v>0</v>
      </c>
      <c r="BO181" s="224">
        <v>0</v>
      </c>
      <c r="BQ181" s="274"/>
      <c r="BR181" s="275"/>
      <c r="BS181" s="276"/>
      <c r="BT181" s="282"/>
      <c r="BU181" s="282"/>
      <c r="BV181" s="282"/>
      <c r="BW181" s="284"/>
      <c r="BX181" s="284"/>
      <c r="BY181" s="285"/>
      <c r="BZ181" s="285"/>
      <c r="CA181" s="285"/>
      <c r="CB181" s="286"/>
      <c r="CC181" s="286"/>
      <c r="CD181" s="290"/>
      <c r="CE181" s="290"/>
      <c r="CF181" s="290"/>
      <c r="CG181" s="290"/>
      <c r="CH181" s="290"/>
      <c r="CI181" s="293"/>
      <c r="CJ181" s="293"/>
      <c r="CK181" s="293"/>
      <c r="CL181" s="293"/>
      <c r="CM181" s="293"/>
      <c r="CN181" s="296"/>
      <c r="CO181" s="296"/>
      <c r="CP181" s="296"/>
      <c r="CQ181" s="296"/>
      <c r="CR181" s="296"/>
      <c r="CS181" s="299"/>
      <c r="CT181" s="299"/>
      <c r="CU181" s="299"/>
      <c r="CV181" s="299"/>
      <c r="CW181" s="299"/>
      <c r="CX181" s="286"/>
      <c r="CY181" s="286"/>
      <c r="CZ181" s="286"/>
      <c r="DA181" s="286"/>
      <c r="DB181" s="331"/>
    </row>
    <row r="182" spans="1:106">
      <c r="A182" s="37" t="s">
        <v>521</v>
      </c>
      <c r="B182" s="37" t="s">
        <v>522</v>
      </c>
      <c r="C182" s="164">
        <v>0</v>
      </c>
      <c r="D182" s="164">
        <v>0</v>
      </c>
      <c r="E182" s="164">
        <v>0</v>
      </c>
      <c r="F182" s="166">
        <v>0</v>
      </c>
      <c r="G182" s="166">
        <v>0</v>
      </c>
      <c r="H182" s="166">
        <v>0</v>
      </c>
      <c r="I182" s="167">
        <v>0</v>
      </c>
      <c r="J182" s="167">
        <v>0</v>
      </c>
      <c r="K182" s="167">
        <v>0</v>
      </c>
      <c r="L182" s="168">
        <v>0</v>
      </c>
      <c r="M182" s="168">
        <v>0</v>
      </c>
      <c r="N182" s="168">
        <v>0</v>
      </c>
      <c r="O182" s="169">
        <v>0</v>
      </c>
      <c r="P182" s="169">
        <v>0</v>
      </c>
      <c r="Q182" s="169">
        <v>0</v>
      </c>
      <c r="R182" s="170">
        <v>0</v>
      </c>
      <c r="S182" s="170">
        <v>0</v>
      </c>
      <c r="T182" s="170">
        <v>0</v>
      </c>
      <c r="U182" s="166">
        <v>0</v>
      </c>
      <c r="V182" s="166">
        <v>0</v>
      </c>
      <c r="W182" s="171">
        <v>0</v>
      </c>
      <c r="Y182" s="64">
        <v>0</v>
      </c>
      <c r="Z182" s="164">
        <v>0</v>
      </c>
      <c r="AA182" s="164">
        <v>0</v>
      </c>
      <c r="AB182" s="166">
        <v>0</v>
      </c>
      <c r="AC182" s="166">
        <v>0</v>
      </c>
      <c r="AD182" s="166">
        <v>0</v>
      </c>
      <c r="AE182" s="167">
        <v>0</v>
      </c>
      <c r="AF182" s="167">
        <v>0</v>
      </c>
      <c r="AG182" s="167">
        <v>0</v>
      </c>
      <c r="AH182" s="168">
        <v>0</v>
      </c>
      <c r="AI182" s="168">
        <v>0</v>
      </c>
      <c r="AJ182" s="168">
        <v>0</v>
      </c>
      <c r="AK182" s="169">
        <v>0</v>
      </c>
      <c r="AL182" s="169">
        <v>0</v>
      </c>
      <c r="AM182" s="169">
        <v>0</v>
      </c>
      <c r="AN182" s="170">
        <v>0</v>
      </c>
      <c r="AO182" s="170">
        <v>0</v>
      </c>
      <c r="AP182" s="170">
        <v>0</v>
      </c>
      <c r="AQ182" s="166">
        <v>0</v>
      </c>
      <c r="AR182" s="166">
        <v>0</v>
      </c>
      <c r="AS182" s="171">
        <v>0</v>
      </c>
      <c r="AU182" s="217">
        <v>0</v>
      </c>
      <c r="AV182" s="226">
        <v>0</v>
      </c>
      <c r="AW182" s="226">
        <v>0</v>
      </c>
      <c r="AX182" s="227">
        <v>0</v>
      </c>
      <c r="AY182" s="227">
        <v>0</v>
      </c>
      <c r="AZ182" s="227">
        <v>0</v>
      </c>
      <c r="BA182" s="228">
        <v>0</v>
      </c>
      <c r="BB182" s="228">
        <v>0</v>
      </c>
      <c r="BC182" s="228">
        <v>0</v>
      </c>
      <c r="BD182" s="229">
        <v>0</v>
      </c>
      <c r="BE182" s="229">
        <v>0</v>
      </c>
      <c r="BF182" s="229">
        <v>0</v>
      </c>
      <c r="BG182" s="230">
        <v>0</v>
      </c>
      <c r="BH182" s="230">
        <v>0</v>
      </c>
      <c r="BI182" s="230">
        <v>0</v>
      </c>
      <c r="BJ182" s="231">
        <v>0</v>
      </c>
      <c r="BK182" s="231">
        <v>0</v>
      </c>
      <c r="BL182" s="231">
        <v>0</v>
      </c>
      <c r="BM182" s="227">
        <v>0</v>
      </c>
      <c r="BN182" s="227">
        <v>0</v>
      </c>
      <c r="BO182" s="224">
        <v>0</v>
      </c>
      <c r="BQ182" s="274"/>
      <c r="BR182" s="275"/>
      <c r="BS182" s="276"/>
      <c r="BT182" s="282"/>
      <c r="BU182" s="282"/>
      <c r="BV182" s="282"/>
      <c r="BW182" s="284"/>
      <c r="BX182" s="284"/>
      <c r="BY182" s="285"/>
      <c r="BZ182" s="285"/>
      <c r="CA182" s="285"/>
      <c r="CB182" s="286"/>
      <c r="CC182" s="286"/>
      <c r="CD182" s="290"/>
      <c r="CE182" s="290"/>
      <c r="CF182" s="290"/>
      <c r="CG182" s="290"/>
      <c r="CH182" s="290"/>
      <c r="CI182" s="293"/>
      <c r="CJ182" s="293"/>
      <c r="CK182" s="293"/>
      <c r="CL182" s="293"/>
      <c r="CM182" s="293"/>
      <c r="CN182" s="296"/>
      <c r="CO182" s="296"/>
      <c r="CP182" s="296"/>
      <c r="CQ182" s="296"/>
      <c r="CR182" s="296"/>
      <c r="CS182" s="299"/>
      <c r="CT182" s="299"/>
      <c r="CU182" s="299"/>
      <c r="CV182" s="299"/>
      <c r="CW182" s="299"/>
      <c r="CX182" s="286"/>
      <c r="CY182" s="286"/>
      <c r="CZ182" s="286"/>
      <c r="DA182" s="286"/>
      <c r="DB182" s="331"/>
    </row>
    <row r="183" spans="1:106">
      <c r="A183" s="37" t="s">
        <v>523</v>
      </c>
      <c r="B183" s="37" t="s">
        <v>524</v>
      </c>
      <c r="C183" s="164">
        <v>0</v>
      </c>
      <c r="D183" s="164">
        <v>0</v>
      </c>
      <c r="E183" s="164">
        <v>0</v>
      </c>
      <c r="F183" s="166">
        <v>0</v>
      </c>
      <c r="G183" s="166">
        <v>0</v>
      </c>
      <c r="H183" s="166">
        <v>0</v>
      </c>
      <c r="I183" s="167">
        <v>0</v>
      </c>
      <c r="J183" s="167">
        <v>0</v>
      </c>
      <c r="K183" s="167">
        <v>0</v>
      </c>
      <c r="L183" s="168">
        <v>0</v>
      </c>
      <c r="M183" s="168">
        <v>0</v>
      </c>
      <c r="N183" s="168">
        <v>0</v>
      </c>
      <c r="O183" s="169">
        <v>0</v>
      </c>
      <c r="P183" s="169">
        <v>0</v>
      </c>
      <c r="Q183" s="169">
        <v>0</v>
      </c>
      <c r="R183" s="170">
        <v>0</v>
      </c>
      <c r="S183" s="170">
        <v>0</v>
      </c>
      <c r="T183" s="170">
        <v>0</v>
      </c>
      <c r="U183" s="166">
        <v>0</v>
      </c>
      <c r="V183" s="166">
        <v>0</v>
      </c>
      <c r="W183" s="171">
        <v>0</v>
      </c>
      <c r="Y183" s="64">
        <v>0</v>
      </c>
      <c r="Z183" s="164">
        <v>0</v>
      </c>
      <c r="AA183" s="164">
        <v>0</v>
      </c>
      <c r="AB183" s="166">
        <v>0</v>
      </c>
      <c r="AC183" s="166">
        <v>0</v>
      </c>
      <c r="AD183" s="166">
        <v>0</v>
      </c>
      <c r="AE183" s="167">
        <v>0</v>
      </c>
      <c r="AF183" s="167">
        <v>0</v>
      </c>
      <c r="AG183" s="167">
        <v>0</v>
      </c>
      <c r="AH183" s="168">
        <v>0</v>
      </c>
      <c r="AI183" s="168">
        <v>0</v>
      </c>
      <c r="AJ183" s="168">
        <v>0</v>
      </c>
      <c r="AK183" s="169">
        <v>0</v>
      </c>
      <c r="AL183" s="169">
        <v>0</v>
      </c>
      <c r="AM183" s="169">
        <v>0</v>
      </c>
      <c r="AN183" s="170">
        <v>0</v>
      </c>
      <c r="AO183" s="170">
        <v>0</v>
      </c>
      <c r="AP183" s="170">
        <v>0</v>
      </c>
      <c r="AQ183" s="166">
        <v>0</v>
      </c>
      <c r="AR183" s="166">
        <v>0</v>
      </c>
      <c r="AS183" s="171">
        <v>0</v>
      </c>
      <c r="AU183" s="217">
        <v>0</v>
      </c>
      <c r="AV183" s="226">
        <v>0</v>
      </c>
      <c r="AW183" s="226">
        <v>0</v>
      </c>
      <c r="AX183" s="227">
        <v>0</v>
      </c>
      <c r="AY183" s="227">
        <v>0</v>
      </c>
      <c r="AZ183" s="227">
        <v>0</v>
      </c>
      <c r="BA183" s="228">
        <v>0</v>
      </c>
      <c r="BB183" s="228">
        <v>0</v>
      </c>
      <c r="BC183" s="228">
        <v>0</v>
      </c>
      <c r="BD183" s="229">
        <v>0</v>
      </c>
      <c r="BE183" s="229">
        <v>0</v>
      </c>
      <c r="BF183" s="229">
        <v>0</v>
      </c>
      <c r="BG183" s="230">
        <v>0</v>
      </c>
      <c r="BH183" s="230">
        <v>0</v>
      </c>
      <c r="BI183" s="230">
        <v>0</v>
      </c>
      <c r="BJ183" s="231">
        <v>0</v>
      </c>
      <c r="BK183" s="231">
        <v>0</v>
      </c>
      <c r="BL183" s="231">
        <v>0</v>
      </c>
      <c r="BM183" s="227">
        <v>0</v>
      </c>
      <c r="BN183" s="227">
        <v>0</v>
      </c>
      <c r="BO183" s="224">
        <v>0</v>
      </c>
      <c r="BQ183" s="274"/>
      <c r="BR183" s="275"/>
      <c r="BS183" s="276"/>
      <c r="BT183" s="282"/>
      <c r="BU183" s="282"/>
      <c r="BV183" s="282"/>
      <c r="BW183" s="284"/>
      <c r="BX183" s="284"/>
      <c r="BY183" s="285"/>
      <c r="BZ183" s="285"/>
      <c r="CA183" s="285"/>
      <c r="CB183" s="286"/>
      <c r="CC183" s="286"/>
      <c r="CD183" s="290"/>
      <c r="CE183" s="290"/>
      <c r="CF183" s="290"/>
      <c r="CG183" s="290"/>
      <c r="CH183" s="290"/>
      <c r="CI183" s="293"/>
      <c r="CJ183" s="293"/>
      <c r="CK183" s="293"/>
      <c r="CL183" s="293"/>
      <c r="CM183" s="293"/>
      <c r="CN183" s="296"/>
      <c r="CO183" s="296"/>
      <c r="CP183" s="296"/>
      <c r="CQ183" s="296"/>
      <c r="CR183" s="296"/>
      <c r="CS183" s="299"/>
      <c r="CT183" s="299"/>
      <c r="CU183" s="299"/>
      <c r="CV183" s="299"/>
      <c r="CW183" s="299"/>
      <c r="CX183" s="286"/>
      <c r="CY183" s="286"/>
      <c r="CZ183" s="286"/>
      <c r="DA183" s="286"/>
      <c r="DB183" s="331"/>
    </row>
    <row r="184" spans="1:106">
      <c r="A184" s="37" t="s">
        <v>525</v>
      </c>
      <c r="B184" s="37" t="s">
        <v>526</v>
      </c>
      <c r="C184" s="164">
        <v>0</v>
      </c>
      <c r="D184" s="164">
        <v>0</v>
      </c>
      <c r="E184" s="164">
        <v>0</v>
      </c>
      <c r="F184" s="166">
        <v>0</v>
      </c>
      <c r="G184" s="166">
        <v>0</v>
      </c>
      <c r="H184" s="166">
        <v>0</v>
      </c>
      <c r="I184" s="167">
        <v>0</v>
      </c>
      <c r="J184" s="167">
        <v>0</v>
      </c>
      <c r="K184" s="167">
        <v>0</v>
      </c>
      <c r="L184" s="168">
        <v>0</v>
      </c>
      <c r="M184" s="168">
        <v>0</v>
      </c>
      <c r="N184" s="168">
        <v>0</v>
      </c>
      <c r="O184" s="169">
        <v>0</v>
      </c>
      <c r="P184" s="169">
        <v>0</v>
      </c>
      <c r="Q184" s="169">
        <v>0</v>
      </c>
      <c r="R184" s="170">
        <v>0</v>
      </c>
      <c r="S184" s="170">
        <v>0</v>
      </c>
      <c r="T184" s="170">
        <v>0</v>
      </c>
      <c r="U184" s="166">
        <v>0</v>
      </c>
      <c r="V184" s="166">
        <v>0</v>
      </c>
      <c r="W184" s="171">
        <v>0</v>
      </c>
      <c r="Y184" s="64">
        <v>0</v>
      </c>
      <c r="Z184" s="164">
        <v>0</v>
      </c>
      <c r="AA184" s="164">
        <v>0</v>
      </c>
      <c r="AB184" s="166">
        <v>0</v>
      </c>
      <c r="AC184" s="166">
        <v>0</v>
      </c>
      <c r="AD184" s="166">
        <v>0</v>
      </c>
      <c r="AE184" s="167">
        <v>0</v>
      </c>
      <c r="AF184" s="167">
        <v>0</v>
      </c>
      <c r="AG184" s="167">
        <v>0</v>
      </c>
      <c r="AH184" s="168">
        <v>0</v>
      </c>
      <c r="AI184" s="168">
        <v>0</v>
      </c>
      <c r="AJ184" s="168">
        <v>0</v>
      </c>
      <c r="AK184" s="169">
        <v>0</v>
      </c>
      <c r="AL184" s="169">
        <v>0</v>
      </c>
      <c r="AM184" s="169">
        <v>0</v>
      </c>
      <c r="AN184" s="170">
        <v>0</v>
      </c>
      <c r="AO184" s="170">
        <v>0</v>
      </c>
      <c r="AP184" s="170">
        <v>0</v>
      </c>
      <c r="AQ184" s="166">
        <v>0</v>
      </c>
      <c r="AR184" s="166">
        <v>0</v>
      </c>
      <c r="AS184" s="171">
        <v>0</v>
      </c>
      <c r="AU184" s="217">
        <v>0</v>
      </c>
      <c r="AV184" s="226">
        <v>0</v>
      </c>
      <c r="AW184" s="226">
        <v>0</v>
      </c>
      <c r="AX184" s="227">
        <v>0</v>
      </c>
      <c r="AY184" s="227">
        <v>0</v>
      </c>
      <c r="AZ184" s="227">
        <v>0</v>
      </c>
      <c r="BA184" s="228">
        <v>0</v>
      </c>
      <c r="BB184" s="228">
        <v>0</v>
      </c>
      <c r="BC184" s="228">
        <v>0</v>
      </c>
      <c r="BD184" s="229">
        <v>0</v>
      </c>
      <c r="BE184" s="229">
        <v>0</v>
      </c>
      <c r="BF184" s="229">
        <v>0</v>
      </c>
      <c r="BG184" s="230">
        <v>0</v>
      </c>
      <c r="BH184" s="230">
        <v>0</v>
      </c>
      <c r="BI184" s="230">
        <v>0</v>
      </c>
      <c r="BJ184" s="231">
        <v>0</v>
      </c>
      <c r="BK184" s="231">
        <v>0</v>
      </c>
      <c r="BL184" s="231">
        <v>0</v>
      </c>
      <c r="BM184" s="227">
        <v>0</v>
      </c>
      <c r="BN184" s="227">
        <v>0</v>
      </c>
      <c r="BO184" s="224">
        <v>0</v>
      </c>
      <c r="BQ184" s="274"/>
      <c r="BR184" s="275"/>
      <c r="BS184" s="276"/>
      <c r="BT184" s="282"/>
      <c r="BU184" s="282"/>
      <c r="BV184" s="282"/>
      <c r="BW184" s="284"/>
      <c r="BX184" s="284"/>
      <c r="BY184" s="285"/>
      <c r="BZ184" s="285"/>
      <c r="CA184" s="285"/>
      <c r="CB184" s="286"/>
      <c r="CC184" s="286"/>
      <c r="CD184" s="290"/>
      <c r="CE184" s="290"/>
      <c r="CF184" s="290"/>
      <c r="CG184" s="290"/>
      <c r="CH184" s="290"/>
      <c r="CI184" s="293"/>
      <c r="CJ184" s="293"/>
      <c r="CK184" s="293"/>
      <c r="CL184" s="293"/>
      <c r="CM184" s="293"/>
      <c r="CN184" s="296"/>
      <c r="CO184" s="296"/>
      <c r="CP184" s="296"/>
      <c r="CQ184" s="296"/>
      <c r="CR184" s="296"/>
      <c r="CS184" s="299"/>
      <c r="CT184" s="299"/>
      <c r="CU184" s="299"/>
      <c r="CV184" s="299"/>
      <c r="CW184" s="299"/>
      <c r="CX184" s="286"/>
      <c r="CY184" s="286"/>
      <c r="CZ184" s="286"/>
      <c r="DA184" s="286"/>
      <c r="DB184" s="331"/>
    </row>
    <row r="185" spans="1:106">
      <c r="A185" s="37" t="s">
        <v>527</v>
      </c>
      <c r="B185" s="37" t="s">
        <v>528</v>
      </c>
      <c r="C185" s="164">
        <v>0</v>
      </c>
      <c r="D185" s="164">
        <v>0</v>
      </c>
      <c r="E185" s="164">
        <v>0</v>
      </c>
      <c r="F185" s="166">
        <v>0</v>
      </c>
      <c r="G185" s="166">
        <v>0</v>
      </c>
      <c r="H185" s="166">
        <v>0</v>
      </c>
      <c r="I185" s="167">
        <v>0</v>
      </c>
      <c r="J185" s="167">
        <v>0</v>
      </c>
      <c r="K185" s="167">
        <v>0</v>
      </c>
      <c r="L185" s="168">
        <v>0</v>
      </c>
      <c r="M185" s="168">
        <v>0</v>
      </c>
      <c r="N185" s="168">
        <v>0</v>
      </c>
      <c r="O185" s="169">
        <v>0</v>
      </c>
      <c r="P185" s="169">
        <v>0</v>
      </c>
      <c r="Q185" s="169">
        <v>0</v>
      </c>
      <c r="R185" s="170">
        <v>0</v>
      </c>
      <c r="S185" s="170">
        <v>0</v>
      </c>
      <c r="T185" s="170">
        <v>0</v>
      </c>
      <c r="U185" s="166">
        <v>0</v>
      </c>
      <c r="V185" s="166">
        <v>0</v>
      </c>
      <c r="W185" s="171">
        <v>0</v>
      </c>
      <c r="Y185" s="64">
        <v>0</v>
      </c>
      <c r="Z185" s="164">
        <v>0</v>
      </c>
      <c r="AA185" s="164">
        <v>0</v>
      </c>
      <c r="AB185" s="166">
        <v>0</v>
      </c>
      <c r="AC185" s="166">
        <v>0</v>
      </c>
      <c r="AD185" s="166">
        <v>0</v>
      </c>
      <c r="AE185" s="167">
        <v>0</v>
      </c>
      <c r="AF185" s="167">
        <v>0</v>
      </c>
      <c r="AG185" s="167">
        <v>0</v>
      </c>
      <c r="AH185" s="168">
        <v>0</v>
      </c>
      <c r="AI185" s="168">
        <v>0</v>
      </c>
      <c r="AJ185" s="168">
        <v>0</v>
      </c>
      <c r="AK185" s="169">
        <v>0</v>
      </c>
      <c r="AL185" s="169">
        <v>0</v>
      </c>
      <c r="AM185" s="169">
        <v>0</v>
      </c>
      <c r="AN185" s="170">
        <v>0</v>
      </c>
      <c r="AO185" s="170">
        <v>0</v>
      </c>
      <c r="AP185" s="170">
        <v>0</v>
      </c>
      <c r="AQ185" s="166">
        <v>0</v>
      </c>
      <c r="AR185" s="166">
        <v>0</v>
      </c>
      <c r="AS185" s="171">
        <v>0</v>
      </c>
      <c r="AU185" s="217">
        <v>0</v>
      </c>
      <c r="AV185" s="226">
        <v>0</v>
      </c>
      <c r="AW185" s="226">
        <v>0</v>
      </c>
      <c r="AX185" s="227">
        <v>0</v>
      </c>
      <c r="AY185" s="227">
        <v>0</v>
      </c>
      <c r="AZ185" s="227">
        <v>0</v>
      </c>
      <c r="BA185" s="228">
        <v>0</v>
      </c>
      <c r="BB185" s="228">
        <v>0</v>
      </c>
      <c r="BC185" s="228">
        <v>0</v>
      </c>
      <c r="BD185" s="229">
        <v>0</v>
      </c>
      <c r="BE185" s="229">
        <v>0</v>
      </c>
      <c r="BF185" s="229">
        <v>0</v>
      </c>
      <c r="BG185" s="230">
        <v>0</v>
      </c>
      <c r="BH185" s="230">
        <v>0</v>
      </c>
      <c r="BI185" s="230">
        <v>0</v>
      </c>
      <c r="BJ185" s="231">
        <v>0</v>
      </c>
      <c r="BK185" s="231">
        <v>0</v>
      </c>
      <c r="BL185" s="231">
        <v>0</v>
      </c>
      <c r="BM185" s="227">
        <v>0</v>
      </c>
      <c r="BN185" s="227">
        <v>0</v>
      </c>
      <c r="BO185" s="224">
        <v>0</v>
      </c>
      <c r="BQ185" s="274"/>
      <c r="BR185" s="275"/>
      <c r="BS185" s="276"/>
      <c r="BT185" s="282"/>
      <c r="BU185" s="282"/>
      <c r="BV185" s="282"/>
      <c r="BW185" s="284"/>
      <c r="BX185" s="284"/>
      <c r="BY185" s="285"/>
      <c r="BZ185" s="285"/>
      <c r="CA185" s="285"/>
      <c r="CB185" s="286"/>
      <c r="CC185" s="286"/>
      <c r="CD185" s="290"/>
      <c r="CE185" s="290"/>
      <c r="CF185" s="290"/>
      <c r="CG185" s="290"/>
      <c r="CH185" s="290"/>
      <c r="CI185" s="293"/>
      <c r="CJ185" s="293"/>
      <c r="CK185" s="293"/>
      <c r="CL185" s="293"/>
      <c r="CM185" s="293"/>
      <c r="CN185" s="296"/>
      <c r="CO185" s="296"/>
      <c r="CP185" s="296"/>
      <c r="CQ185" s="296"/>
      <c r="CR185" s="296"/>
      <c r="CS185" s="299"/>
      <c r="CT185" s="299"/>
      <c r="CU185" s="299"/>
      <c r="CV185" s="299"/>
      <c r="CW185" s="299"/>
      <c r="CX185" s="286"/>
      <c r="CY185" s="286"/>
      <c r="CZ185" s="286"/>
      <c r="DA185" s="286"/>
      <c r="DB185" s="331"/>
    </row>
    <row r="186" spans="1:106">
      <c r="A186" s="37" t="s">
        <v>529</v>
      </c>
      <c r="B186" s="37" t="s">
        <v>530</v>
      </c>
      <c r="C186" s="164">
        <v>0</v>
      </c>
      <c r="D186" s="164">
        <v>0</v>
      </c>
      <c r="E186" s="164">
        <v>0</v>
      </c>
      <c r="F186" s="166">
        <v>0</v>
      </c>
      <c r="G186" s="166">
        <v>0</v>
      </c>
      <c r="H186" s="166">
        <v>0</v>
      </c>
      <c r="I186" s="167">
        <v>0</v>
      </c>
      <c r="J186" s="167">
        <v>0</v>
      </c>
      <c r="K186" s="167">
        <v>0</v>
      </c>
      <c r="L186" s="168">
        <v>0</v>
      </c>
      <c r="M186" s="168">
        <v>0</v>
      </c>
      <c r="N186" s="168">
        <v>0</v>
      </c>
      <c r="O186" s="169">
        <v>0</v>
      </c>
      <c r="P186" s="169">
        <v>0</v>
      </c>
      <c r="Q186" s="169">
        <v>0</v>
      </c>
      <c r="R186" s="170">
        <v>0</v>
      </c>
      <c r="S186" s="170">
        <v>0</v>
      </c>
      <c r="T186" s="170">
        <v>0</v>
      </c>
      <c r="U186" s="166">
        <v>0</v>
      </c>
      <c r="V186" s="166">
        <v>0</v>
      </c>
      <c r="W186" s="171">
        <v>0</v>
      </c>
      <c r="Y186" s="64">
        <v>0</v>
      </c>
      <c r="Z186" s="164">
        <v>0</v>
      </c>
      <c r="AA186" s="164">
        <v>0</v>
      </c>
      <c r="AB186" s="166">
        <v>0</v>
      </c>
      <c r="AC186" s="166">
        <v>0</v>
      </c>
      <c r="AD186" s="166">
        <v>0</v>
      </c>
      <c r="AE186" s="167">
        <v>0</v>
      </c>
      <c r="AF186" s="167">
        <v>0</v>
      </c>
      <c r="AG186" s="167">
        <v>0</v>
      </c>
      <c r="AH186" s="168">
        <v>0</v>
      </c>
      <c r="AI186" s="168">
        <v>0</v>
      </c>
      <c r="AJ186" s="168">
        <v>0</v>
      </c>
      <c r="AK186" s="169">
        <v>0</v>
      </c>
      <c r="AL186" s="169">
        <v>0</v>
      </c>
      <c r="AM186" s="169">
        <v>0</v>
      </c>
      <c r="AN186" s="170">
        <v>0</v>
      </c>
      <c r="AO186" s="170">
        <v>0</v>
      </c>
      <c r="AP186" s="170">
        <v>0</v>
      </c>
      <c r="AQ186" s="166">
        <v>0</v>
      </c>
      <c r="AR186" s="166">
        <v>0</v>
      </c>
      <c r="AS186" s="171">
        <v>0</v>
      </c>
      <c r="AU186" s="217">
        <v>0</v>
      </c>
      <c r="AV186" s="226">
        <v>0</v>
      </c>
      <c r="AW186" s="226">
        <v>0</v>
      </c>
      <c r="AX186" s="227">
        <v>0</v>
      </c>
      <c r="AY186" s="227">
        <v>0</v>
      </c>
      <c r="AZ186" s="227">
        <v>0</v>
      </c>
      <c r="BA186" s="228">
        <v>0</v>
      </c>
      <c r="BB186" s="228">
        <v>0</v>
      </c>
      <c r="BC186" s="228">
        <v>0</v>
      </c>
      <c r="BD186" s="229">
        <v>0</v>
      </c>
      <c r="BE186" s="229">
        <v>0</v>
      </c>
      <c r="BF186" s="229">
        <v>0</v>
      </c>
      <c r="BG186" s="230">
        <v>0</v>
      </c>
      <c r="BH186" s="230">
        <v>0</v>
      </c>
      <c r="BI186" s="230">
        <v>0</v>
      </c>
      <c r="BJ186" s="231">
        <v>0</v>
      </c>
      <c r="BK186" s="231">
        <v>0</v>
      </c>
      <c r="BL186" s="231">
        <v>0</v>
      </c>
      <c r="BM186" s="227">
        <v>0</v>
      </c>
      <c r="BN186" s="227">
        <v>0</v>
      </c>
      <c r="BO186" s="224">
        <v>0</v>
      </c>
      <c r="BQ186" s="274"/>
      <c r="BR186" s="275"/>
      <c r="BS186" s="276"/>
      <c r="BT186" s="282"/>
      <c r="BU186" s="282"/>
      <c r="BV186" s="282"/>
      <c r="BW186" s="284"/>
      <c r="BX186" s="284"/>
      <c r="BY186" s="285"/>
      <c r="BZ186" s="285"/>
      <c r="CA186" s="285"/>
      <c r="CB186" s="286"/>
      <c r="CC186" s="286"/>
      <c r="CD186" s="290"/>
      <c r="CE186" s="290"/>
      <c r="CF186" s="290"/>
      <c r="CG186" s="290"/>
      <c r="CH186" s="290"/>
      <c r="CI186" s="293"/>
      <c r="CJ186" s="293"/>
      <c r="CK186" s="293"/>
      <c r="CL186" s="293"/>
      <c r="CM186" s="293"/>
      <c r="CN186" s="296"/>
      <c r="CO186" s="296"/>
      <c r="CP186" s="296"/>
      <c r="CQ186" s="296"/>
      <c r="CR186" s="296"/>
      <c r="CS186" s="299"/>
      <c r="CT186" s="299"/>
      <c r="CU186" s="299"/>
      <c r="CV186" s="299"/>
      <c r="CW186" s="299"/>
      <c r="CX186" s="286"/>
      <c r="CY186" s="286"/>
      <c r="CZ186" s="286"/>
      <c r="DA186" s="286"/>
      <c r="DB186" s="331"/>
    </row>
    <row r="187" spans="1:106">
      <c r="A187" s="37" t="s">
        <v>531</v>
      </c>
      <c r="B187" s="37" t="s">
        <v>532</v>
      </c>
      <c r="C187" s="164">
        <v>0</v>
      </c>
      <c r="D187" s="164">
        <v>0</v>
      </c>
      <c r="E187" s="164">
        <v>0</v>
      </c>
      <c r="F187" s="166">
        <v>0</v>
      </c>
      <c r="G187" s="166">
        <v>0</v>
      </c>
      <c r="H187" s="166">
        <v>0</v>
      </c>
      <c r="I187" s="167">
        <v>0</v>
      </c>
      <c r="J187" s="167">
        <v>0</v>
      </c>
      <c r="K187" s="167">
        <v>0</v>
      </c>
      <c r="L187" s="168">
        <v>0</v>
      </c>
      <c r="M187" s="168">
        <v>0</v>
      </c>
      <c r="N187" s="168">
        <v>0</v>
      </c>
      <c r="O187" s="169">
        <v>0</v>
      </c>
      <c r="P187" s="169">
        <v>0</v>
      </c>
      <c r="Q187" s="169">
        <v>0</v>
      </c>
      <c r="R187" s="170">
        <v>0</v>
      </c>
      <c r="S187" s="170">
        <v>0</v>
      </c>
      <c r="T187" s="170">
        <v>0</v>
      </c>
      <c r="U187" s="166">
        <v>0</v>
      </c>
      <c r="V187" s="166">
        <v>0</v>
      </c>
      <c r="W187" s="171">
        <v>0</v>
      </c>
      <c r="Y187" s="64">
        <v>0</v>
      </c>
      <c r="Z187" s="164">
        <v>0</v>
      </c>
      <c r="AA187" s="164">
        <v>0</v>
      </c>
      <c r="AB187" s="166">
        <v>0</v>
      </c>
      <c r="AC187" s="166">
        <v>0</v>
      </c>
      <c r="AD187" s="166">
        <v>0</v>
      </c>
      <c r="AE187" s="167">
        <v>0</v>
      </c>
      <c r="AF187" s="167">
        <v>0</v>
      </c>
      <c r="AG187" s="167">
        <v>0</v>
      </c>
      <c r="AH187" s="168">
        <v>0</v>
      </c>
      <c r="AI187" s="168">
        <v>0</v>
      </c>
      <c r="AJ187" s="168">
        <v>0</v>
      </c>
      <c r="AK187" s="169">
        <v>0</v>
      </c>
      <c r="AL187" s="169">
        <v>0</v>
      </c>
      <c r="AM187" s="169">
        <v>0</v>
      </c>
      <c r="AN187" s="170">
        <v>0</v>
      </c>
      <c r="AO187" s="170">
        <v>0</v>
      </c>
      <c r="AP187" s="170">
        <v>0</v>
      </c>
      <c r="AQ187" s="166">
        <v>0</v>
      </c>
      <c r="AR187" s="166">
        <v>0</v>
      </c>
      <c r="AS187" s="171">
        <v>0</v>
      </c>
      <c r="AU187" s="217">
        <v>0</v>
      </c>
      <c r="AV187" s="226">
        <v>0</v>
      </c>
      <c r="AW187" s="226">
        <v>0</v>
      </c>
      <c r="AX187" s="227">
        <v>0</v>
      </c>
      <c r="AY187" s="227">
        <v>0</v>
      </c>
      <c r="AZ187" s="227">
        <v>0</v>
      </c>
      <c r="BA187" s="228">
        <v>0</v>
      </c>
      <c r="BB187" s="228">
        <v>0</v>
      </c>
      <c r="BC187" s="228">
        <v>0</v>
      </c>
      <c r="BD187" s="229">
        <v>0</v>
      </c>
      <c r="BE187" s="229">
        <v>0</v>
      </c>
      <c r="BF187" s="229">
        <v>0</v>
      </c>
      <c r="BG187" s="230">
        <v>0</v>
      </c>
      <c r="BH187" s="230">
        <v>0</v>
      </c>
      <c r="BI187" s="230">
        <v>0</v>
      </c>
      <c r="BJ187" s="231">
        <v>0</v>
      </c>
      <c r="BK187" s="231">
        <v>0</v>
      </c>
      <c r="BL187" s="231">
        <v>0</v>
      </c>
      <c r="BM187" s="227">
        <v>0</v>
      </c>
      <c r="BN187" s="227">
        <v>0</v>
      </c>
      <c r="BO187" s="224">
        <v>0</v>
      </c>
      <c r="BQ187" s="274"/>
      <c r="BR187" s="275"/>
      <c r="BS187" s="276"/>
      <c r="BT187" s="282"/>
      <c r="BU187" s="282"/>
      <c r="BV187" s="282"/>
      <c r="BW187" s="284"/>
      <c r="BX187" s="284"/>
      <c r="BY187" s="285"/>
      <c r="BZ187" s="285"/>
      <c r="CA187" s="285"/>
      <c r="CB187" s="286"/>
      <c r="CC187" s="286"/>
      <c r="CD187" s="290"/>
      <c r="CE187" s="290"/>
      <c r="CF187" s="290"/>
      <c r="CG187" s="290"/>
      <c r="CH187" s="290"/>
      <c r="CI187" s="293"/>
      <c r="CJ187" s="293"/>
      <c r="CK187" s="293"/>
      <c r="CL187" s="293"/>
      <c r="CM187" s="293"/>
      <c r="CN187" s="296"/>
      <c r="CO187" s="296"/>
      <c r="CP187" s="296"/>
      <c r="CQ187" s="296"/>
      <c r="CR187" s="296"/>
      <c r="CS187" s="299"/>
      <c r="CT187" s="299"/>
      <c r="CU187" s="299"/>
      <c r="CV187" s="299"/>
      <c r="CW187" s="299"/>
      <c r="CX187" s="286"/>
      <c r="CY187" s="286"/>
      <c r="CZ187" s="286"/>
      <c r="DA187" s="286"/>
      <c r="DB187" s="331"/>
    </row>
    <row r="188" spans="1:106">
      <c r="A188" s="37" t="s">
        <v>533</v>
      </c>
      <c r="B188" s="37" t="s">
        <v>534</v>
      </c>
      <c r="C188" s="164">
        <v>0</v>
      </c>
      <c r="D188" s="164">
        <v>0</v>
      </c>
      <c r="E188" s="164">
        <v>0</v>
      </c>
      <c r="F188" s="166">
        <v>0</v>
      </c>
      <c r="G188" s="166">
        <v>0</v>
      </c>
      <c r="H188" s="166">
        <v>0</v>
      </c>
      <c r="I188" s="167">
        <v>0</v>
      </c>
      <c r="J188" s="167">
        <v>0</v>
      </c>
      <c r="K188" s="167">
        <v>0</v>
      </c>
      <c r="L188" s="168">
        <v>0</v>
      </c>
      <c r="M188" s="168">
        <v>0</v>
      </c>
      <c r="N188" s="168">
        <v>0</v>
      </c>
      <c r="O188" s="169">
        <v>0</v>
      </c>
      <c r="P188" s="169">
        <v>0</v>
      </c>
      <c r="Q188" s="169">
        <v>0</v>
      </c>
      <c r="R188" s="170">
        <v>0</v>
      </c>
      <c r="S188" s="170">
        <v>0</v>
      </c>
      <c r="T188" s="170">
        <v>0</v>
      </c>
      <c r="U188" s="166">
        <v>0</v>
      </c>
      <c r="V188" s="166">
        <v>0</v>
      </c>
      <c r="W188" s="171">
        <v>0</v>
      </c>
      <c r="Y188" s="64">
        <v>0</v>
      </c>
      <c r="Z188" s="164">
        <v>0</v>
      </c>
      <c r="AA188" s="164">
        <v>0</v>
      </c>
      <c r="AB188" s="166">
        <v>0</v>
      </c>
      <c r="AC188" s="166">
        <v>0</v>
      </c>
      <c r="AD188" s="166">
        <v>0</v>
      </c>
      <c r="AE188" s="167">
        <v>0</v>
      </c>
      <c r="AF188" s="167">
        <v>0</v>
      </c>
      <c r="AG188" s="167">
        <v>0</v>
      </c>
      <c r="AH188" s="168">
        <v>0</v>
      </c>
      <c r="AI188" s="168">
        <v>0</v>
      </c>
      <c r="AJ188" s="168">
        <v>0</v>
      </c>
      <c r="AK188" s="169">
        <v>0</v>
      </c>
      <c r="AL188" s="169">
        <v>0</v>
      </c>
      <c r="AM188" s="169">
        <v>0</v>
      </c>
      <c r="AN188" s="170">
        <v>0</v>
      </c>
      <c r="AO188" s="170">
        <v>0</v>
      </c>
      <c r="AP188" s="170">
        <v>0</v>
      </c>
      <c r="AQ188" s="166">
        <v>0</v>
      </c>
      <c r="AR188" s="166">
        <v>0</v>
      </c>
      <c r="AS188" s="171">
        <v>0</v>
      </c>
      <c r="AU188" s="217">
        <v>0</v>
      </c>
      <c r="AV188" s="226">
        <v>0</v>
      </c>
      <c r="AW188" s="226">
        <v>0</v>
      </c>
      <c r="AX188" s="227">
        <v>0</v>
      </c>
      <c r="AY188" s="227">
        <v>0</v>
      </c>
      <c r="AZ188" s="227">
        <v>0</v>
      </c>
      <c r="BA188" s="228">
        <v>0</v>
      </c>
      <c r="BB188" s="228">
        <v>0</v>
      </c>
      <c r="BC188" s="228">
        <v>0</v>
      </c>
      <c r="BD188" s="229">
        <v>0</v>
      </c>
      <c r="BE188" s="229">
        <v>0</v>
      </c>
      <c r="BF188" s="229">
        <v>0</v>
      </c>
      <c r="BG188" s="230">
        <v>0</v>
      </c>
      <c r="BH188" s="230">
        <v>0</v>
      </c>
      <c r="BI188" s="230">
        <v>0</v>
      </c>
      <c r="BJ188" s="231">
        <v>0</v>
      </c>
      <c r="BK188" s="231">
        <v>0</v>
      </c>
      <c r="BL188" s="231">
        <v>0</v>
      </c>
      <c r="BM188" s="227">
        <v>0</v>
      </c>
      <c r="BN188" s="227">
        <v>0</v>
      </c>
      <c r="BO188" s="224">
        <v>0</v>
      </c>
      <c r="BQ188" s="274"/>
      <c r="BR188" s="275"/>
      <c r="BS188" s="276"/>
      <c r="BT188" s="282"/>
      <c r="BU188" s="282"/>
      <c r="BV188" s="282"/>
      <c r="BW188" s="284"/>
      <c r="BX188" s="284"/>
      <c r="BY188" s="285"/>
      <c r="BZ188" s="285"/>
      <c r="CA188" s="285"/>
      <c r="CB188" s="286"/>
      <c r="CC188" s="286"/>
      <c r="CD188" s="290"/>
      <c r="CE188" s="290"/>
      <c r="CF188" s="290"/>
      <c r="CG188" s="290"/>
      <c r="CH188" s="290"/>
      <c r="CI188" s="293"/>
      <c r="CJ188" s="293"/>
      <c r="CK188" s="293"/>
      <c r="CL188" s="293"/>
      <c r="CM188" s="293"/>
      <c r="CN188" s="296"/>
      <c r="CO188" s="296"/>
      <c r="CP188" s="296"/>
      <c r="CQ188" s="296"/>
      <c r="CR188" s="296"/>
      <c r="CS188" s="299"/>
      <c r="CT188" s="299"/>
      <c r="CU188" s="299"/>
      <c r="CV188" s="299"/>
      <c r="CW188" s="299"/>
      <c r="CX188" s="286"/>
      <c r="CY188" s="286"/>
      <c r="CZ188" s="286"/>
      <c r="DA188" s="286"/>
      <c r="DB188" s="331"/>
    </row>
    <row r="189" spans="1:106">
      <c r="A189" s="37" t="s">
        <v>535</v>
      </c>
      <c r="B189" s="37" t="s">
        <v>536</v>
      </c>
      <c r="C189" s="164">
        <v>0</v>
      </c>
      <c r="D189" s="164">
        <v>0</v>
      </c>
      <c r="E189" s="164">
        <v>0</v>
      </c>
      <c r="F189" s="166">
        <v>0</v>
      </c>
      <c r="G189" s="166">
        <v>0</v>
      </c>
      <c r="H189" s="166">
        <v>0</v>
      </c>
      <c r="I189" s="167">
        <v>0</v>
      </c>
      <c r="J189" s="167">
        <v>0</v>
      </c>
      <c r="K189" s="167">
        <v>0</v>
      </c>
      <c r="L189" s="168">
        <v>0</v>
      </c>
      <c r="M189" s="168">
        <v>0</v>
      </c>
      <c r="N189" s="168">
        <v>0</v>
      </c>
      <c r="O189" s="169">
        <v>0</v>
      </c>
      <c r="P189" s="169">
        <v>0</v>
      </c>
      <c r="Q189" s="169">
        <v>0</v>
      </c>
      <c r="R189" s="170">
        <v>0</v>
      </c>
      <c r="S189" s="170">
        <v>0</v>
      </c>
      <c r="T189" s="170">
        <v>0</v>
      </c>
      <c r="U189" s="166">
        <v>0</v>
      </c>
      <c r="V189" s="166">
        <v>0</v>
      </c>
      <c r="W189" s="171">
        <v>0</v>
      </c>
      <c r="Y189" s="64">
        <v>0</v>
      </c>
      <c r="Z189" s="164">
        <v>0</v>
      </c>
      <c r="AA189" s="164">
        <v>0</v>
      </c>
      <c r="AB189" s="166">
        <v>0</v>
      </c>
      <c r="AC189" s="166">
        <v>0</v>
      </c>
      <c r="AD189" s="166">
        <v>0</v>
      </c>
      <c r="AE189" s="167">
        <v>0</v>
      </c>
      <c r="AF189" s="167">
        <v>0</v>
      </c>
      <c r="AG189" s="167">
        <v>0</v>
      </c>
      <c r="AH189" s="168">
        <v>0</v>
      </c>
      <c r="AI189" s="168">
        <v>0</v>
      </c>
      <c r="AJ189" s="168">
        <v>0</v>
      </c>
      <c r="AK189" s="169">
        <v>0</v>
      </c>
      <c r="AL189" s="169">
        <v>0</v>
      </c>
      <c r="AM189" s="169">
        <v>0</v>
      </c>
      <c r="AN189" s="170">
        <v>0</v>
      </c>
      <c r="AO189" s="170">
        <v>0</v>
      </c>
      <c r="AP189" s="170">
        <v>0</v>
      </c>
      <c r="AQ189" s="166">
        <v>0</v>
      </c>
      <c r="AR189" s="166">
        <v>0</v>
      </c>
      <c r="AS189" s="171">
        <v>0</v>
      </c>
      <c r="AU189" s="217">
        <v>0</v>
      </c>
      <c r="AV189" s="226">
        <v>0</v>
      </c>
      <c r="AW189" s="226">
        <v>0</v>
      </c>
      <c r="AX189" s="227">
        <v>0</v>
      </c>
      <c r="AY189" s="227">
        <v>0</v>
      </c>
      <c r="AZ189" s="227">
        <v>0</v>
      </c>
      <c r="BA189" s="228">
        <v>0</v>
      </c>
      <c r="BB189" s="228">
        <v>0</v>
      </c>
      <c r="BC189" s="228">
        <v>0</v>
      </c>
      <c r="BD189" s="229">
        <v>0</v>
      </c>
      <c r="BE189" s="229">
        <v>0</v>
      </c>
      <c r="BF189" s="229">
        <v>0</v>
      </c>
      <c r="BG189" s="230">
        <v>0</v>
      </c>
      <c r="BH189" s="230">
        <v>0</v>
      </c>
      <c r="BI189" s="230">
        <v>0</v>
      </c>
      <c r="BJ189" s="231">
        <v>0</v>
      </c>
      <c r="BK189" s="231">
        <v>0</v>
      </c>
      <c r="BL189" s="231">
        <v>0</v>
      </c>
      <c r="BM189" s="227">
        <v>0</v>
      </c>
      <c r="BN189" s="227">
        <v>0</v>
      </c>
      <c r="BO189" s="224">
        <v>0</v>
      </c>
      <c r="BQ189" s="274"/>
      <c r="BR189" s="275"/>
      <c r="BS189" s="276"/>
      <c r="BT189" s="282"/>
      <c r="BU189" s="282"/>
      <c r="BV189" s="282"/>
      <c r="BW189" s="284"/>
      <c r="BX189" s="284"/>
      <c r="BY189" s="285"/>
      <c r="BZ189" s="285"/>
      <c r="CA189" s="285"/>
      <c r="CB189" s="286"/>
      <c r="CC189" s="286"/>
      <c r="CD189" s="290"/>
      <c r="CE189" s="290"/>
      <c r="CF189" s="290"/>
      <c r="CG189" s="290"/>
      <c r="CH189" s="290"/>
      <c r="CI189" s="293"/>
      <c r="CJ189" s="293"/>
      <c r="CK189" s="293"/>
      <c r="CL189" s="293"/>
      <c r="CM189" s="293"/>
      <c r="CN189" s="296"/>
      <c r="CO189" s="296"/>
      <c r="CP189" s="296"/>
      <c r="CQ189" s="296"/>
      <c r="CR189" s="296"/>
      <c r="CS189" s="299"/>
      <c r="CT189" s="299"/>
      <c r="CU189" s="299"/>
      <c r="CV189" s="299"/>
      <c r="CW189" s="299"/>
      <c r="CX189" s="286"/>
      <c r="CY189" s="286"/>
      <c r="CZ189" s="286"/>
      <c r="DA189" s="286"/>
      <c r="DB189" s="331"/>
    </row>
    <row r="190" spans="1:106">
      <c r="A190" s="37" t="s">
        <v>537</v>
      </c>
      <c r="B190" s="37" t="s">
        <v>538</v>
      </c>
      <c r="C190" s="164">
        <v>0</v>
      </c>
      <c r="D190" s="164">
        <v>0</v>
      </c>
      <c r="E190" s="164">
        <v>0</v>
      </c>
      <c r="F190" s="166">
        <v>0</v>
      </c>
      <c r="G190" s="166">
        <v>0</v>
      </c>
      <c r="H190" s="166">
        <v>0</v>
      </c>
      <c r="I190" s="167">
        <v>0</v>
      </c>
      <c r="J190" s="167">
        <v>0</v>
      </c>
      <c r="K190" s="167">
        <v>0</v>
      </c>
      <c r="L190" s="168">
        <v>0</v>
      </c>
      <c r="M190" s="168">
        <v>0</v>
      </c>
      <c r="N190" s="168">
        <v>0</v>
      </c>
      <c r="O190" s="169">
        <v>0</v>
      </c>
      <c r="P190" s="169">
        <v>0</v>
      </c>
      <c r="Q190" s="169">
        <v>0</v>
      </c>
      <c r="R190" s="170">
        <v>0</v>
      </c>
      <c r="S190" s="170">
        <v>0</v>
      </c>
      <c r="T190" s="170">
        <v>0</v>
      </c>
      <c r="U190" s="166">
        <v>0</v>
      </c>
      <c r="V190" s="166">
        <v>0</v>
      </c>
      <c r="W190" s="171">
        <v>0</v>
      </c>
      <c r="Y190" s="64">
        <v>0</v>
      </c>
      <c r="Z190" s="164">
        <v>0</v>
      </c>
      <c r="AA190" s="164">
        <v>0</v>
      </c>
      <c r="AB190" s="166">
        <v>0</v>
      </c>
      <c r="AC190" s="166">
        <v>0</v>
      </c>
      <c r="AD190" s="166">
        <v>0</v>
      </c>
      <c r="AE190" s="167">
        <v>0</v>
      </c>
      <c r="AF190" s="167">
        <v>0</v>
      </c>
      <c r="AG190" s="167">
        <v>0</v>
      </c>
      <c r="AH190" s="168">
        <v>0</v>
      </c>
      <c r="AI190" s="168">
        <v>0</v>
      </c>
      <c r="AJ190" s="168">
        <v>0</v>
      </c>
      <c r="AK190" s="169">
        <v>0</v>
      </c>
      <c r="AL190" s="169">
        <v>0</v>
      </c>
      <c r="AM190" s="169">
        <v>0</v>
      </c>
      <c r="AN190" s="170">
        <v>0</v>
      </c>
      <c r="AO190" s="170">
        <v>0</v>
      </c>
      <c r="AP190" s="170">
        <v>0</v>
      </c>
      <c r="AQ190" s="166">
        <v>0</v>
      </c>
      <c r="AR190" s="166">
        <v>0</v>
      </c>
      <c r="AS190" s="171">
        <v>0</v>
      </c>
      <c r="AU190" s="217">
        <v>0</v>
      </c>
      <c r="AV190" s="226">
        <v>0</v>
      </c>
      <c r="AW190" s="226">
        <v>0</v>
      </c>
      <c r="AX190" s="227">
        <v>0</v>
      </c>
      <c r="AY190" s="227">
        <v>0</v>
      </c>
      <c r="AZ190" s="227">
        <v>0</v>
      </c>
      <c r="BA190" s="228">
        <v>0</v>
      </c>
      <c r="BB190" s="228">
        <v>0</v>
      </c>
      <c r="BC190" s="228">
        <v>0</v>
      </c>
      <c r="BD190" s="229">
        <v>0</v>
      </c>
      <c r="BE190" s="229">
        <v>0</v>
      </c>
      <c r="BF190" s="229">
        <v>0</v>
      </c>
      <c r="BG190" s="230">
        <v>0</v>
      </c>
      <c r="BH190" s="230">
        <v>0</v>
      </c>
      <c r="BI190" s="230">
        <v>0</v>
      </c>
      <c r="BJ190" s="231">
        <v>0</v>
      </c>
      <c r="BK190" s="231">
        <v>0</v>
      </c>
      <c r="BL190" s="231">
        <v>0</v>
      </c>
      <c r="BM190" s="227">
        <v>0</v>
      </c>
      <c r="BN190" s="227">
        <v>0</v>
      </c>
      <c r="BO190" s="224">
        <v>0</v>
      </c>
      <c r="BQ190" s="274"/>
      <c r="BR190" s="275"/>
      <c r="BS190" s="276"/>
      <c r="BT190" s="282"/>
      <c r="BU190" s="282"/>
      <c r="BV190" s="282"/>
      <c r="BW190" s="284"/>
      <c r="BX190" s="284"/>
      <c r="BY190" s="285"/>
      <c r="BZ190" s="285"/>
      <c r="CA190" s="285"/>
      <c r="CB190" s="286"/>
      <c r="CC190" s="286"/>
      <c r="CD190" s="290"/>
      <c r="CE190" s="290"/>
      <c r="CF190" s="290"/>
      <c r="CG190" s="290"/>
      <c r="CH190" s="290"/>
      <c r="CI190" s="293"/>
      <c r="CJ190" s="293"/>
      <c r="CK190" s="293"/>
      <c r="CL190" s="293"/>
      <c r="CM190" s="293"/>
      <c r="CN190" s="296"/>
      <c r="CO190" s="296"/>
      <c r="CP190" s="296"/>
      <c r="CQ190" s="296"/>
      <c r="CR190" s="296"/>
      <c r="CS190" s="299"/>
      <c r="CT190" s="299"/>
      <c r="CU190" s="299"/>
      <c r="CV190" s="299"/>
      <c r="CW190" s="299"/>
      <c r="CX190" s="286"/>
      <c r="CY190" s="286"/>
      <c r="CZ190" s="286"/>
      <c r="DA190" s="286"/>
      <c r="DB190" s="331"/>
    </row>
    <row r="191" spans="1:106">
      <c r="A191" s="37" t="s">
        <v>539</v>
      </c>
      <c r="B191" s="37" t="s">
        <v>540</v>
      </c>
      <c r="C191" s="164">
        <v>0</v>
      </c>
      <c r="D191" s="164">
        <v>0</v>
      </c>
      <c r="E191" s="164">
        <v>0</v>
      </c>
      <c r="F191" s="166">
        <v>0</v>
      </c>
      <c r="G191" s="166">
        <v>0</v>
      </c>
      <c r="H191" s="166">
        <v>0</v>
      </c>
      <c r="I191" s="167">
        <v>0</v>
      </c>
      <c r="J191" s="167">
        <v>0</v>
      </c>
      <c r="K191" s="167">
        <v>0</v>
      </c>
      <c r="L191" s="168">
        <v>0</v>
      </c>
      <c r="M191" s="168">
        <v>0</v>
      </c>
      <c r="N191" s="168">
        <v>0</v>
      </c>
      <c r="O191" s="169">
        <v>0</v>
      </c>
      <c r="P191" s="169">
        <v>0</v>
      </c>
      <c r="Q191" s="169">
        <v>0</v>
      </c>
      <c r="R191" s="170">
        <v>0</v>
      </c>
      <c r="S191" s="170">
        <v>0</v>
      </c>
      <c r="T191" s="170">
        <v>0</v>
      </c>
      <c r="U191" s="166">
        <v>0</v>
      </c>
      <c r="V191" s="166">
        <v>0</v>
      </c>
      <c r="W191" s="171">
        <v>0</v>
      </c>
      <c r="Y191" s="64">
        <v>0</v>
      </c>
      <c r="Z191" s="164">
        <v>0</v>
      </c>
      <c r="AA191" s="164">
        <v>0</v>
      </c>
      <c r="AB191" s="166">
        <v>0</v>
      </c>
      <c r="AC191" s="166">
        <v>0</v>
      </c>
      <c r="AD191" s="166">
        <v>0</v>
      </c>
      <c r="AE191" s="167">
        <v>0</v>
      </c>
      <c r="AF191" s="167">
        <v>0</v>
      </c>
      <c r="AG191" s="167">
        <v>0</v>
      </c>
      <c r="AH191" s="168">
        <v>0</v>
      </c>
      <c r="AI191" s="168">
        <v>0</v>
      </c>
      <c r="AJ191" s="168">
        <v>0</v>
      </c>
      <c r="AK191" s="169">
        <v>0</v>
      </c>
      <c r="AL191" s="169">
        <v>0</v>
      </c>
      <c r="AM191" s="169">
        <v>0</v>
      </c>
      <c r="AN191" s="170">
        <v>0</v>
      </c>
      <c r="AO191" s="170">
        <v>0</v>
      </c>
      <c r="AP191" s="170">
        <v>0</v>
      </c>
      <c r="AQ191" s="166">
        <v>0</v>
      </c>
      <c r="AR191" s="166">
        <v>0</v>
      </c>
      <c r="AS191" s="171">
        <v>0</v>
      </c>
      <c r="AU191" s="217">
        <v>0</v>
      </c>
      <c r="AV191" s="226">
        <v>0</v>
      </c>
      <c r="AW191" s="226">
        <v>0</v>
      </c>
      <c r="AX191" s="227">
        <v>0</v>
      </c>
      <c r="AY191" s="227">
        <v>0</v>
      </c>
      <c r="AZ191" s="227">
        <v>0</v>
      </c>
      <c r="BA191" s="228">
        <v>0</v>
      </c>
      <c r="BB191" s="228">
        <v>0</v>
      </c>
      <c r="BC191" s="228">
        <v>0</v>
      </c>
      <c r="BD191" s="229">
        <v>0</v>
      </c>
      <c r="BE191" s="229">
        <v>0</v>
      </c>
      <c r="BF191" s="229">
        <v>0</v>
      </c>
      <c r="BG191" s="230">
        <v>0</v>
      </c>
      <c r="BH191" s="230">
        <v>0</v>
      </c>
      <c r="BI191" s="230">
        <v>0</v>
      </c>
      <c r="BJ191" s="231">
        <v>0</v>
      </c>
      <c r="BK191" s="231">
        <v>0</v>
      </c>
      <c r="BL191" s="231">
        <v>0</v>
      </c>
      <c r="BM191" s="227">
        <v>0</v>
      </c>
      <c r="BN191" s="227">
        <v>0</v>
      </c>
      <c r="BO191" s="224">
        <v>0</v>
      </c>
      <c r="BQ191" s="274"/>
      <c r="BR191" s="275"/>
      <c r="BS191" s="276"/>
      <c r="BT191" s="282"/>
      <c r="BU191" s="282"/>
      <c r="BV191" s="282"/>
      <c r="BW191" s="284"/>
      <c r="BX191" s="284"/>
      <c r="BY191" s="285"/>
      <c r="BZ191" s="285"/>
      <c r="CA191" s="285"/>
      <c r="CB191" s="286"/>
      <c r="CC191" s="286"/>
      <c r="CD191" s="290"/>
      <c r="CE191" s="290"/>
      <c r="CF191" s="290"/>
      <c r="CG191" s="290"/>
      <c r="CH191" s="290"/>
      <c r="CI191" s="293"/>
      <c r="CJ191" s="293"/>
      <c r="CK191" s="293"/>
      <c r="CL191" s="293"/>
      <c r="CM191" s="293"/>
      <c r="CN191" s="296"/>
      <c r="CO191" s="296"/>
      <c r="CP191" s="296"/>
      <c r="CQ191" s="296"/>
      <c r="CR191" s="296"/>
      <c r="CS191" s="299"/>
      <c r="CT191" s="299"/>
      <c r="CU191" s="299"/>
      <c r="CV191" s="299"/>
      <c r="CW191" s="299"/>
      <c r="CX191" s="286"/>
      <c r="CY191" s="286"/>
      <c r="CZ191" s="286"/>
      <c r="DA191" s="286"/>
      <c r="DB191" s="331"/>
    </row>
    <row r="192" spans="1:106">
      <c r="A192" s="37" t="s">
        <v>541</v>
      </c>
      <c r="B192" s="37" t="s">
        <v>542</v>
      </c>
      <c r="C192" s="164">
        <v>0</v>
      </c>
      <c r="D192" s="164">
        <v>0</v>
      </c>
      <c r="E192" s="164">
        <v>0</v>
      </c>
      <c r="F192" s="166">
        <v>0</v>
      </c>
      <c r="G192" s="166">
        <v>0</v>
      </c>
      <c r="H192" s="166">
        <v>0</v>
      </c>
      <c r="I192" s="167">
        <v>0</v>
      </c>
      <c r="J192" s="167">
        <v>0</v>
      </c>
      <c r="K192" s="167">
        <v>0</v>
      </c>
      <c r="L192" s="168">
        <v>0</v>
      </c>
      <c r="M192" s="168">
        <v>0</v>
      </c>
      <c r="N192" s="168">
        <v>0</v>
      </c>
      <c r="O192" s="169">
        <v>0</v>
      </c>
      <c r="P192" s="169">
        <v>0</v>
      </c>
      <c r="Q192" s="169">
        <v>0</v>
      </c>
      <c r="R192" s="170">
        <v>0</v>
      </c>
      <c r="S192" s="170">
        <v>0</v>
      </c>
      <c r="T192" s="170">
        <v>0</v>
      </c>
      <c r="U192" s="166">
        <v>0</v>
      </c>
      <c r="V192" s="166">
        <v>0</v>
      </c>
      <c r="W192" s="171">
        <v>0</v>
      </c>
      <c r="Y192" s="64">
        <v>0</v>
      </c>
      <c r="Z192" s="164">
        <v>0</v>
      </c>
      <c r="AA192" s="164">
        <v>0</v>
      </c>
      <c r="AB192" s="166">
        <v>0</v>
      </c>
      <c r="AC192" s="166">
        <v>0</v>
      </c>
      <c r="AD192" s="166">
        <v>0</v>
      </c>
      <c r="AE192" s="167">
        <v>0</v>
      </c>
      <c r="AF192" s="167">
        <v>0</v>
      </c>
      <c r="AG192" s="167">
        <v>0</v>
      </c>
      <c r="AH192" s="168">
        <v>0</v>
      </c>
      <c r="AI192" s="168">
        <v>0</v>
      </c>
      <c r="AJ192" s="168">
        <v>0</v>
      </c>
      <c r="AK192" s="169">
        <v>0</v>
      </c>
      <c r="AL192" s="169">
        <v>0</v>
      </c>
      <c r="AM192" s="169">
        <v>0</v>
      </c>
      <c r="AN192" s="170">
        <v>0</v>
      </c>
      <c r="AO192" s="170">
        <v>0</v>
      </c>
      <c r="AP192" s="170">
        <v>0</v>
      </c>
      <c r="AQ192" s="166">
        <v>0</v>
      </c>
      <c r="AR192" s="166">
        <v>0</v>
      </c>
      <c r="AS192" s="171">
        <v>0</v>
      </c>
      <c r="AU192" s="217">
        <v>0</v>
      </c>
      <c r="AV192" s="226">
        <v>0</v>
      </c>
      <c r="AW192" s="226">
        <v>0</v>
      </c>
      <c r="AX192" s="227">
        <v>0</v>
      </c>
      <c r="AY192" s="227">
        <v>0</v>
      </c>
      <c r="AZ192" s="227">
        <v>0</v>
      </c>
      <c r="BA192" s="228">
        <v>0</v>
      </c>
      <c r="BB192" s="228">
        <v>0</v>
      </c>
      <c r="BC192" s="228">
        <v>0</v>
      </c>
      <c r="BD192" s="229">
        <v>0</v>
      </c>
      <c r="BE192" s="229">
        <v>0</v>
      </c>
      <c r="BF192" s="229">
        <v>0</v>
      </c>
      <c r="BG192" s="230">
        <v>0</v>
      </c>
      <c r="BH192" s="230">
        <v>0</v>
      </c>
      <c r="BI192" s="230">
        <v>0</v>
      </c>
      <c r="BJ192" s="231">
        <v>0</v>
      </c>
      <c r="BK192" s="231">
        <v>0</v>
      </c>
      <c r="BL192" s="231">
        <v>0</v>
      </c>
      <c r="BM192" s="227">
        <v>0</v>
      </c>
      <c r="BN192" s="227">
        <v>0</v>
      </c>
      <c r="BO192" s="224">
        <v>0</v>
      </c>
      <c r="BQ192" s="274"/>
      <c r="BR192" s="275"/>
      <c r="BS192" s="276"/>
      <c r="BT192" s="282"/>
      <c r="BU192" s="282"/>
      <c r="BV192" s="282"/>
      <c r="BW192" s="284"/>
      <c r="BX192" s="284"/>
      <c r="BY192" s="285"/>
      <c r="BZ192" s="285"/>
      <c r="CA192" s="285"/>
      <c r="CB192" s="286"/>
      <c r="CC192" s="286"/>
      <c r="CD192" s="290"/>
      <c r="CE192" s="290"/>
      <c r="CF192" s="290"/>
      <c r="CG192" s="290"/>
      <c r="CH192" s="290"/>
      <c r="CI192" s="293"/>
      <c r="CJ192" s="293"/>
      <c r="CK192" s="293"/>
      <c r="CL192" s="293"/>
      <c r="CM192" s="293"/>
      <c r="CN192" s="296"/>
      <c r="CO192" s="296"/>
      <c r="CP192" s="296"/>
      <c r="CQ192" s="296"/>
      <c r="CR192" s="296"/>
      <c r="CS192" s="299"/>
      <c r="CT192" s="299"/>
      <c r="CU192" s="299"/>
      <c r="CV192" s="299"/>
      <c r="CW192" s="299"/>
      <c r="CX192" s="286"/>
      <c r="CY192" s="286"/>
      <c r="CZ192" s="286"/>
      <c r="DA192" s="286"/>
      <c r="DB192" s="331"/>
    </row>
    <row r="193" spans="1:106">
      <c r="A193" s="37" t="s">
        <v>543</v>
      </c>
      <c r="B193" s="37" t="s">
        <v>544</v>
      </c>
      <c r="C193" s="164">
        <v>0</v>
      </c>
      <c r="D193" s="164">
        <v>0</v>
      </c>
      <c r="E193" s="164">
        <v>0</v>
      </c>
      <c r="F193" s="166">
        <v>0</v>
      </c>
      <c r="G193" s="166">
        <v>0</v>
      </c>
      <c r="H193" s="166">
        <v>0</v>
      </c>
      <c r="I193" s="167">
        <v>0</v>
      </c>
      <c r="J193" s="167">
        <v>0</v>
      </c>
      <c r="K193" s="167">
        <v>0</v>
      </c>
      <c r="L193" s="168">
        <v>0</v>
      </c>
      <c r="M193" s="168">
        <v>0</v>
      </c>
      <c r="N193" s="168">
        <v>0</v>
      </c>
      <c r="O193" s="169">
        <v>0</v>
      </c>
      <c r="P193" s="169">
        <v>0</v>
      </c>
      <c r="Q193" s="169">
        <v>0</v>
      </c>
      <c r="R193" s="170">
        <v>0</v>
      </c>
      <c r="S193" s="170">
        <v>0</v>
      </c>
      <c r="T193" s="170">
        <v>0</v>
      </c>
      <c r="U193" s="166">
        <v>0</v>
      </c>
      <c r="V193" s="166">
        <v>0</v>
      </c>
      <c r="W193" s="171">
        <v>0</v>
      </c>
      <c r="Y193" s="64">
        <v>0</v>
      </c>
      <c r="Z193" s="164">
        <v>0</v>
      </c>
      <c r="AA193" s="164">
        <v>0</v>
      </c>
      <c r="AB193" s="166">
        <v>0</v>
      </c>
      <c r="AC193" s="166">
        <v>0</v>
      </c>
      <c r="AD193" s="166">
        <v>0</v>
      </c>
      <c r="AE193" s="167">
        <v>0</v>
      </c>
      <c r="AF193" s="167">
        <v>0</v>
      </c>
      <c r="AG193" s="167">
        <v>0</v>
      </c>
      <c r="AH193" s="168">
        <v>0</v>
      </c>
      <c r="AI193" s="168">
        <v>0</v>
      </c>
      <c r="AJ193" s="168">
        <v>0</v>
      </c>
      <c r="AK193" s="169">
        <v>0</v>
      </c>
      <c r="AL193" s="169">
        <v>0</v>
      </c>
      <c r="AM193" s="169">
        <v>0</v>
      </c>
      <c r="AN193" s="170">
        <v>0</v>
      </c>
      <c r="AO193" s="170">
        <v>0</v>
      </c>
      <c r="AP193" s="170">
        <v>0</v>
      </c>
      <c r="AQ193" s="166">
        <v>0</v>
      </c>
      <c r="AR193" s="166">
        <v>0</v>
      </c>
      <c r="AS193" s="171">
        <v>0</v>
      </c>
      <c r="AU193" s="217">
        <v>0</v>
      </c>
      <c r="AV193" s="226">
        <v>0</v>
      </c>
      <c r="AW193" s="226">
        <v>0</v>
      </c>
      <c r="AX193" s="227">
        <v>0</v>
      </c>
      <c r="AY193" s="227">
        <v>0</v>
      </c>
      <c r="AZ193" s="227">
        <v>0</v>
      </c>
      <c r="BA193" s="228">
        <v>0</v>
      </c>
      <c r="BB193" s="228">
        <v>0</v>
      </c>
      <c r="BC193" s="228">
        <v>0</v>
      </c>
      <c r="BD193" s="229">
        <v>0</v>
      </c>
      <c r="BE193" s="229">
        <v>0</v>
      </c>
      <c r="BF193" s="229">
        <v>0</v>
      </c>
      <c r="BG193" s="230">
        <v>0</v>
      </c>
      <c r="BH193" s="230">
        <v>0</v>
      </c>
      <c r="BI193" s="230">
        <v>0</v>
      </c>
      <c r="BJ193" s="231">
        <v>0</v>
      </c>
      <c r="BK193" s="231">
        <v>0</v>
      </c>
      <c r="BL193" s="231">
        <v>0</v>
      </c>
      <c r="BM193" s="227">
        <v>0</v>
      </c>
      <c r="BN193" s="227">
        <v>0</v>
      </c>
      <c r="BO193" s="224">
        <v>0</v>
      </c>
      <c r="BQ193" s="274"/>
      <c r="BR193" s="275"/>
      <c r="BS193" s="276"/>
      <c r="BT193" s="282"/>
      <c r="BU193" s="282"/>
      <c r="BV193" s="282"/>
      <c r="BW193" s="284"/>
      <c r="BX193" s="284"/>
      <c r="BY193" s="285"/>
      <c r="BZ193" s="285"/>
      <c r="CA193" s="285"/>
      <c r="CB193" s="286"/>
      <c r="CC193" s="286"/>
      <c r="CD193" s="290"/>
      <c r="CE193" s="290"/>
      <c r="CF193" s="290"/>
      <c r="CG193" s="290"/>
      <c r="CH193" s="290"/>
      <c r="CI193" s="293"/>
      <c r="CJ193" s="293"/>
      <c r="CK193" s="293"/>
      <c r="CL193" s="293"/>
      <c r="CM193" s="293"/>
      <c r="CN193" s="296"/>
      <c r="CO193" s="296"/>
      <c r="CP193" s="296"/>
      <c r="CQ193" s="296"/>
      <c r="CR193" s="296"/>
      <c r="CS193" s="299"/>
      <c r="CT193" s="299"/>
      <c r="CU193" s="299"/>
      <c r="CV193" s="299"/>
      <c r="CW193" s="299"/>
      <c r="CX193" s="286"/>
      <c r="CY193" s="286"/>
      <c r="CZ193" s="286"/>
      <c r="DA193" s="286"/>
      <c r="DB193" s="331"/>
    </row>
    <row r="194" spans="1:106">
      <c r="A194" s="37" t="s">
        <v>545</v>
      </c>
      <c r="B194" s="37" t="s">
        <v>546</v>
      </c>
      <c r="C194" s="164">
        <v>0</v>
      </c>
      <c r="D194" s="164">
        <v>0</v>
      </c>
      <c r="E194" s="164">
        <v>0</v>
      </c>
      <c r="F194" s="166">
        <v>0</v>
      </c>
      <c r="G194" s="166">
        <v>0</v>
      </c>
      <c r="H194" s="166">
        <v>0</v>
      </c>
      <c r="I194" s="167">
        <v>0</v>
      </c>
      <c r="J194" s="167">
        <v>0</v>
      </c>
      <c r="K194" s="167">
        <v>0</v>
      </c>
      <c r="L194" s="168">
        <v>0</v>
      </c>
      <c r="M194" s="168">
        <v>0</v>
      </c>
      <c r="N194" s="168">
        <v>0</v>
      </c>
      <c r="O194" s="169">
        <v>0</v>
      </c>
      <c r="P194" s="169">
        <v>0</v>
      </c>
      <c r="Q194" s="169">
        <v>0</v>
      </c>
      <c r="R194" s="170">
        <v>0</v>
      </c>
      <c r="S194" s="170">
        <v>0</v>
      </c>
      <c r="T194" s="170">
        <v>0</v>
      </c>
      <c r="U194" s="166">
        <v>0</v>
      </c>
      <c r="V194" s="166">
        <v>0</v>
      </c>
      <c r="W194" s="171">
        <v>0</v>
      </c>
      <c r="Y194" s="64">
        <v>0</v>
      </c>
      <c r="Z194" s="164">
        <v>0</v>
      </c>
      <c r="AA194" s="164">
        <v>0</v>
      </c>
      <c r="AB194" s="166">
        <v>0</v>
      </c>
      <c r="AC194" s="166">
        <v>0</v>
      </c>
      <c r="AD194" s="166">
        <v>0</v>
      </c>
      <c r="AE194" s="167">
        <v>0</v>
      </c>
      <c r="AF194" s="167">
        <v>0</v>
      </c>
      <c r="AG194" s="167">
        <v>0</v>
      </c>
      <c r="AH194" s="168">
        <v>0</v>
      </c>
      <c r="AI194" s="168">
        <v>0</v>
      </c>
      <c r="AJ194" s="168">
        <v>0</v>
      </c>
      <c r="AK194" s="169">
        <v>0</v>
      </c>
      <c r="AL194" s="169">
        <v>0</v>
      </c>
      <c r="AM194" s="169">
        <v>0</v>
      </c>
      <c r="AN194" s="170">
        <v>0</v>
      </c>
      <c r="AO194" s="170">
        <v>0</v>
      </c>
      <c r="AP194" s="170">
        <v>0</v>
      </c>
      <c r="AQ194" s="166">
        <v>0</v>
      </c>
      <c r="AR194" s="166">
        <v>0</v>
      </c>
      <c r="AS194" s="171">
        <v>0</v>
      </c>
      <c r="AU194" s="217">
        <v>0</v>
      </c>
      <c r="AV194" s="226">
        <v>0</v>
      </c>
      <c r="AW194" s="226">
        <v>0</v>
      </c>
      <c r="AX194" s="227">
        <v>0</v>
      </c>
      <c r="AY194" s="227">
        <v>0</v>
      </c>
      <c r="AZ194" s="227">
        <v>0</v>
      </c>
      <c r="BA194" s="228">
        <v>0</v>
      </c>
      <c r="BB194" s="228">
        <v>0</v>
      </c>
      <c r="BC194" s="228">
        <v>0</v>
      </c>
      <c r="BD194" s="229">
        <v>0</v>
      </c>
      <c r="BE194" s="229">
        <v>0</v>
      </c>
      <c r="BF194" s="229">
        <v>0</v>
      </c>
      <c r="BG194" s="230">
        <v>0</v>
      </c>
      <c r="BH194" s="230">
        <v>0</v>
      </c>
      <c r="BI194" s="230">
        <v>0</v>
      </c>
      <c r="BJ194" s="231">
        <v>0</v>
      </c>
      <c r="BK194" s="231">
        <v>0</v>
      </c>
      <c r="BL194" s="231">
        <v>0</v>
      </c>
      <c r="BM194" s="227">
        <v>0</v>
      </c>
      <c r="BN194" s="227">
        <v>0</v>
      </c>
      <c r="BO194" s="224">
        <v>0</v>
      </c>
      <c r="BQ194" s="274"/>
      <c r="BR194" s="275"/>
      <c r="BS194" s="276"/>
      <c r="BT194" s="282"/>
      <c r="BU194" s="282"/>
      <c r="BV194" s="282"/>
      <c r="BW194" s="284"/>
      <c r="BX194" s="284"/>
      <c r="BY194" s="285"/>
      <c r="BZ194" s="285"/>
      <c r="CA194" s="285"/>
      <c r="CB194" s="286"/>
      <c r="CC194" s="286"/>
      <c r="CD194" s="290"/>
      <c r="CE194" s="290"/>
      <c r="CF194" s="290"/>
      <c r="CG194" s="290"/>
      <c r="CH194" s="290"/>
      <c r="CI194" s="293"/>
      <c r="CJ194" s="293"/>
      <c r="CK194" s="293"/>
      <c r="CL194" s="293"/>
      <c r="CM194" s="293"/>
      <c r="CN194" s="296"/>
      <c r="CO194" s="296"/>
      <c r="CP194" s="296"/>
      <c r="CQ194" s="296"/>
      <c r="CR194" s="296"/>
      <c r="CS194" s="299"/>
      <c r="CT194" s="299"/>
      <c r="CU194" s="299"/>
      <c r="CV194" s="299"/>
      <c r="CW194" s="299"/>
      <c r="CX194" s="286"/>
      <c r="CY194" s="286"/>
      <c r="CZ194" s="286"/>
      <c r="DA194" s="286"/>
      <c r="DB194" s="331"/>
    </row>
    <row r="195" spans="1:106">
      <c r="A195" s="37" t="s">
        <v>547</v>
      </c>
      <c r="B195" s="37" t="s">
        <v>548</v>
      </c>
      <c r="C195" s="164">
        <v>0</v>
      </c>
      <c r="D195" s="164">
        <v>0</v>
      </c>
      <c r="E195" s="164">
        <v>0</v>
      </c>
      <c r="F195" s="166">
        <v>0</v>
      </c>
      <c r="G195" s="166">
        <v>0</v>
      </c>
      <c r="H195" s="166">
        <v>0</v>
      </c>
      <c r="I195" s="167">
        <v>0</v>
      </c>
      <c r="J195" s="167">
        <v>0</v>
      </c>
      <c r="K195" s="167">
        <v>0</v>
      </c>
      <c r="L195" s="168">
        <v>0</v>
      </c>
      <c r="M195" s="168">
        <v>0</v>
      </c>
      <c r="N195" s="168">
        <v>0</v>
      </c>
      <c r="O195" s="169">
        <v>0</v>
      </c>
      <c r="P195" s="169">
        <v>0</v>
      </c>
      <c r="Q195" s="169">
        <v>0</v>
      </c>
      <c r="R195" s="170">
        <v>0</v>
      </c>
      <c r="S195" s="170">
        <v>0</v>
      </c>
      <c r="T195" s="170">
        <v>0</v>
      </c>
      <c r="U195" s="166">
        <v>0</v>
      </c>
      <c r="V195" s="166">
        <v>0</v>
      </c>
      <c r="W195" s="171">
        <v>0</v>
      </c>
      <c r="Y195" s="64">
        <v>0</v>
      </c>
      <c r="Z195" s="164">
        <v>0</v>
      </c>
      <c r="AA195" s="164">
        <v>0</v>
      </c>
      <c r="AB195" s="166">
        <v>0</v>
      </c>
      <c r="AC195" s="166">
        <v>0</v>
      </c>
      <c r="AD195" s="166">
        <v>0</v>
      </c>
      <c r="AE195" s="167">
        <v>0</v>
      </c>
      <c r="AF195" s="167">
        <v>0</v>
      </c>
      <c r="AG195" s="167">
        <v>0</v>
      </c>
      <c r="AH195" s="168">
        <v>0</v>
      </c>
      <c r="AI195" s="168">
        <v>0</v>
      </c>
      <c r="AJ195" s="168">
        <v>0</v>
      </c>
      <c r="AK195" s="169">
        <v>0</v>
      </c>
      <c r="AL195" s="169">
        <v>0</v>
      </c>
      <c r="AM195" s="169">
        <v>0</v>
      </c>
      <c r="AN195" s="170">
        <v>0</v>
      </c>
      <c r="AO195" s="170">
        <v>0</v>
      </c>
      <c r="AP195" s="170">
        <v>0</v>
      </c>
      <c r="AQ195" s="166">
        <v>0</v>
      </c>
      <c r="AR195" s="166">
        <v>0</v>
      </c>
      <c r="AS195" s="171">
        <v>0</v>
      </c>
      <c r="AU195" s="217">
        <v>0</v>
      </c>
      <c r="AV195" s="226">
        <v>0</v>
      </c>
      <c r="AW195" s="226">
        <v>0</v>
      </c>
      <c r="AX195" s="227">
        <v>0</v>
      </c>
      <c r="AY195" s="227">
        <v>0</v>
      </c>
      <c r="AZ195" s="227">
        <v>0</v>
      </c>
      <c r="BA195" s="228">
        <v>0</v>
      </c>
      <c r="BB195" s="228">
        <v>0</v>
      </c>
      <c r="BC195" s="228">
        <v>0</v>
      </c>
      <c r="BD195" s="229">
        <v>0</v>
      </c>
      <c r="BE195" s="229">
        <v>0</v>
      </c>
      <c r="BF195" s="229">
        <v>0</v>
      </c>
      <c r="BG195" s="230">
        <v>0</v>
      </c>
      <c r="BH195" s="230">
        <v>0</v>
      </c>
      <c r="BI195" s="230">
        <v>0</v>
      </c>
      <c r="BJ195" s="231">
        <v>0</v>
      </c>
      <c r="BK195" s="231">
        <v>0</v>
      </c>
      <c r="BL195" s="231">
        <v>0</v>
      </c>
      <c r="BM195" s="227">
        <v>0</v>
      </c>
      <c r="BN195" s="227">
        <v>0</v>
      </c>
      <c r="BO195" s="224">
        <v>0</v>
      </c>
      <c r="BQ195" s="274"/>
      <c r="BR195" s="275"/>
      <c r="BS195" s="276"/>
      <c r="BT195" s="282"/>
      <c r="BU195" s="282"/>
      <c r="BV195" s="282"/>
      <c r="BW195" s="284"/>
      <c r="BX195" s="284"/>
      <c r="BY195" s="285"/>
      <c r="BZ195" s="285"/>
      <c r="CA195" s="285"/>
      <c r="CB195" s="286"/>
      <c r="CC195" s="286"/>
      <c r="CD195" s="290"/>
      <c r="CE195" s="290"/>
      <c r="CF195" s="290"/>
      <c r="CG195" s="290"/>
      <c r="CH195" s="290"/>
      <c r="CI195" s="293"/>
      <c r="CJ195" s="293"/>
      <c r="CK195" s="293"/>
      <c r="CL195" s="293"/>
      <c r="CM195" s="293"/>
      <c r="CN195" s="296"/>
      <c r="CO195" s="296"/>
      <c r="CP195" s="296"/>
      <c r="CQ195" s="296"/>
      <c r="CR195" s="296"/>
      <c r="CS195" s="299"/>
      <c r="CT195" s="299"/>
      <c r="CU195" s="299"/>
      <c r="CV195" s="299"/>
      <c r="CW195" s="299"/>
      <c r="CX195" s="286"/>
      <c r="CY195" s="286"/>
      <c r="CZ195" s="286"/>
      <c r="DA195" s="286"/>
      <c r="DB195" s="331"/>
    </row>
    <row r="196" spans="1:106">
      <c r="A196" s="37" t="s">
        <v>549</v>
      </c>
      <c r="B196" s="37" t="s">
        <v>550</v>
      </c>
      <c r="C196" s="164">
        <v>0</v>
      </c>
      <c r="D196" s="164">
        <v>0</v>
      </c>
      <c r="E196" s="164">
        <v>0</v>
      </c>
      <c r="F196" s="166">
        <v>0</v>
      </c>
      <c r="G196" s="166">
        <v>0</v>
      </c>
      <c r="H196" s="166">
        <v>0</v>
      </c>
      <c r="I196" s="167">
        <v>0</v>
      </c>
      <c r="J196" s="167">
        <v>0</v>
      </c>
      <c r="K196" s="167">
        <v>0</v>
      </c>
      <c r="L196" s="168">
        <v>0</v>
      </c>
      <c r="M196" s="168">
        <v>0</v>
      </c>
      <c r="N196" s="168">
        <v>0</v>
      </c>
      <c r="O196" s="169">
        <v>0</v>
      </c>
      <c r="P196" s="169">
        <v>0</v>
      </c>
      <c r="Q196" s="169">
        <v>0</v>
      </c>
      <c r="R196" s="170">
        <v>0</v>
      </c>
      <c r="S196" s="170">
        <v>0</v>
      </c>
      <c r="T196" s="170">
        <v>0</v>
      </c>
      <c r="U196" s="166">
        <v>0</v>
      </c>
      <c r="V196" s="166">
        <v>0</v>
      </c>
      <c r="W196" s="171">
        <v>0</v>
      </c>
      <c r="Y196" s="64">
        <v>0</v>
      </c>
      <c r="Z196" s="164">
        <v>0</v>
      </c>
      <c r="AA196" s="164">
        <v>0</v>
      </c>
      <c r="AB196" s="166">
        <v>0</v>
      </c>
      <c r="AC196" s="166">
        <v>0</v>
      </c>
      <c r="AD196" s="166">
        <v>0</v>
      </c>
      <c r="AE196" s="167">
        <v>0</v>
      </c>
      <c r="AF196" s="167">
        <v>0</v>
      </c>
      <c r="AG196" s="167">
        <v>0</v>
      </c>
      <c r="AH196" s="168">
        <v>0</v>
      </c>
      <c r="AI196" s="168">
        <v>0</v>
      </c>
      <c r="AJ196" s="168">
        <v>0</v>
      </c>
      <c r="AK196" s="169">
        <v>0</v>
      </c>
      <c r="AL196" s="169">
        <v>0</v>
      </c>
      <c r="AM196" s="169">
        <v>0</v>
      </c>
      <c r="AN196" s="170">
        <v>0</v>
      </c>
      <c r="AO196" s="170">
        <v>0</v>
      </c>
      <c r="AP196" s="170">
        <v>0</v>
      </c>
      <c r="AQ196" s="166">
        <v>0</v>
      </c>
      <c r="AR196" s="166">
        <v>0</v>
      </c>
      <c r="AS196" s="171">
        <v>0</v>
      </c>
      <c r="AU196" s="217">
        <v>0</v>
      </c>
      <c r="AV196" s="226">
        <v>0</v>
      </c>
      <c r="AW196" s="226">
        <v>0</v>
      </c>
      <c r="AX196" s="227">
        <v>0</v>
      </c>
      <c r="AY196" s="227">
        <v>0</v>
      </c>
      <c r="AZ196" s="227">
        <v>0</v>
      </c>
      <c r="BA196" s="228">
        <v>0</v>
      </c>
      <c r="BB196" s="228">
        <v>0</v>
      </c>
      <c r="BC196" s="228">
        <v>0</v>
      </c>
      <c r="BD196" s="229">
        <v>0</v>
      </c>
      <c r="BE196" s="229">
        <v>0</v>
      </c>
      <c r="BF196" s="229">
        <v>0</v>
      </c>
      <c r="BG196" s="230">
        <v>0</v>
      </c>
      <c r="BH196" s="230">
        <v>0</v>
      </c>
      <c r="BI196" s="230">
        <v>0</v>
      </c>
      <c r="BJ196" s="231">
        <v>0</v>
      </c>
      <c r="BK196" s="231">
        <v>0</v>
      </c>
      <c r="BL196" s="231">
        <v>0</v>
      </c>
      <c r="BM196" s="227">
        <v>0</v>
      </c>
      <c r="BN196" s="227">
        <v>0</v>
      </c>
      <c r="BO196" s="224">
        <v>0</v>
      </c>
      <c r="BQ196" s="274"/>
      <c r="BR196" s="275"/>
      <c r="BS196" s="276"/>
      <c r="BT196" s="282"/>
      <c r="BU196" s="282"/>
      <c r="BV196" s="282"/>
      <c r="BW196" s="284"/>
      <c r="BX196" s="284"/>
      <c r="BY196" s="285"/>
      <c r="BZ196" s="285"/>
      <c r="CA196" s="285"/>
      <c r="CB196" s="286"/>
      <c r="CC196" s="286"/>
      <c r="CD196" s="290"/>
      <c r="CE196" s="290"/>
      <c r="CF196" s="290"/>
      <c r="CG196" s="290"/>
      <c r="CH196" s="290"/>
      <c r="CI196" s="293"/>
      <c r="CJ196" s="293"/>
      <c r="CK196" s="293"/>
      <c r="CL196" s="293"/>
      <c r="CM196" s="293"/>
      <c r="CN196" s="296"/>
      <c r="CO196" s="296"/>
      <c r="CP196" s="296"/>
      <c r="CQ196" s="296"/>
      <c r="CR196" s="296"/>
      <c r="CS196" s="299"/>
      <c r="CT196" s="299"/>
      <c r="CU196" s="299"/>
      <c r="CV196" s="299"/>
      <c r="CW196" s="299"/>
      <c r="CX196" s="286"/>
      <c r="CY196" s="286"/>
      <c r="CZ196" s="286"/>
      <c r="DA196" s="286"/>
      <c r="DB196" s="331"/>
    </row>
    <row r="197" spans="1:106">
      <c r="A197" s="37" t="s">
        <v>551</v>
      </c>
      <c r="B197" s="37" t="s">
        <v>552</v>
      </c>
      <c r="C197" s="164">
        <v>0</v>
      </c>
      <c r="D197" s="164">
        <v>0</v>
      </c>
      <c r="E197" s="164">
        <v>0</v>
      </c>
      <c r="F197" s="166">
        <v>0</v>
      </c>
      <c r="G197" s="166">
        <v>0</v>
      </c>
      <c r="H197" s="166">
        <v>0</v>
      </c>
      <c r="I197" s="167">
        <v>0</v>
      </c>
      <c r="J197" s="167">
        <v>0</v>
      </c>
      <c r="K197" s="167">
        <v>0</v>
      </c>
      <c r="L197" s="168">
        <v>0</v>
      </c>
      <c r="M197" s="168">
        <v>0</v>
      </c>
      <c r="N197" s="168">
        <v>0</v>
      </c>
      <c r="O197" s="169">
        <v>0</v>
      </c>
      <c r="P197" s="169">
        <v>0</v>
      </c>
      <c r="Q197" s="169">
        <v>0</v>
      </c>
      <c r="R197" s="170">
        <v>0</v>
      </c>
      <c r="S197" s="170">
        <v>0</v>
      </c>
      <c r="T197" s="170">
        <v>0</v>
      </c>
      <c r="U197" s="166">
        <v>0</v>
      </c>
      <c r="V197" s="166">
        <v>0</v>
      </c>
      <c r="W197" s="171">
        <v>0</v>
      </c>
      <c r="Y197" s="64">
        <v>0</v>
      </c>
      <c r="Z197" s="164">
        <v>0</v>
      </c>
      <c r="AA197" s="164">
        <v>0</v>
      </c>
      <c r="AB197" s="166">
        <v>0</v>
      </c>
      <c r="AC197" s="166">
        <v>0</v>
      </c>
      <c r="AD197" s="166">
        <v>0</v>
      </c>
      <c r="AE197" s="167">
        <v>0</v>
      </c>
      <c r="AF197" s="167">
        <v>0</v>
      </c>
      <c r="AG197" s="167">
        <v>0</v>
      </c>
      <c r="AH197" s="168">
        <v>0</v>
      </c>
      <c r="AI197" s="168">
        <v>0</v>
      </c>
      <c r="AJ197" s="168">
        <v>0</v>
      </c>
      <c r="AK197" s="169">
        <v>0</v>
      </c>
      <c r="AL197" s="169">
        <v>0</v>
      </c>
      <c r="AM197" s="169">
        <v>0</v>
      </c>
      <c r="AN197" s="170">
        <v>0</v>
      </c>
      <c r="AO197" s="170">
        <v>0</v>
      </c>
      <c r="AP197" s="170">
        <v>0</v>
      </c>
      <c r="AQ197" s="166">
        <v>0</v>
      </c>
      <c r="AR197" s="166">
        <v>0</v>
      </c>
      <c r="AS197" s="171">
        <v>0</v>
      </c>
      <c r="AU197" s="217">
        <v>0</v>
      </c>
      <c r="AV197" s="226">
        <v>0</v>
      </c>
      <c r="AW197" s="226">
        <v>0</v>
      </c>
      <c r="AX197" s="227">
        <v>0</v>
      </c>
      <c r="AY197" s="227">
        <v>0</v>
      </c>
      <c r="AZ197" s="227">
        <v>0</v>
      </c>
      <c r="BA197" s="228">
        <v>0</v>
      </c>
      <c r="BB197" s="228">
        <v>0</v>
      </c>
      <c r="BC197" s="228">
        <v>0</v>
      </c>
      <c r="BD197" s="229">
        <v>0</v>
      </c>
      <c r="BE197" s="229">
        <v>0</v>
      </c>
      <c r="BF197" s="229">
        <v>0</v>
      </c>
      <c r="BG197" s="230">
        <v>0</v>
      </c>
      <c r="BH197" s="230">
        <v>0</v>
      </c>
      <c r="BI197" s="230">
        <v>0</v>
      </c>
      <c r="BJ197" s="231">
        <v>0</v>
      </c>
      <c r="BK197" s="231">
        <v>0</v>
      </c>
      <c r="BL197" s="231">
        <v>0</v>
      </c>
      <c r="BM197" s="227">
        <v>0</v>
      </c>
      <c r="BN197" s="227">
        <v>0</v>
      </c>
      <c r="BO197" s="224">
        <v>0</v>
      </c>
      <c r="BQ197" s="274"/>
      <c r="BR197" s="275"/>
      <c r="BS197" s="276"/>
      <c r="BT197" s="282"/>
      <c r="BU197" s="282"/>
      <c r="BV197" s="282"/>
      <c r="BW197" s="284"/>
      <c r="BX197" s="284"/>
      <c r="BY197" s="285"/>
      <c r="BZ197" s="285"/>
      <c r="CA197" s="285"/>
      <c r="CB197" s="286"/>
      <c r="CC197" s="286"/>
      <c r="CD197" s="290"/>
      <c r="CE197" s="290"/>
      <c r="CF197" s="290"/>
      <c r="CG197" s="290"/>
      <c r="CH197" s="290"/>
      <c r="CI197" s="293"/>
      <c r="CJ197" s="293"/>
      <c r="CK197" s="293"/>
      <c r="CL197" s="293"/>
      <c r="CM197" s="293"/>
      <c r="CN197" s="296"/>
      <c r="CO197" s="296"/>
      <c r="CP197" s="296"/>
      <c r="CQ197" s="296"/>
      <c r="CR197" s="296"/>
      <c r="CS197" s="299"/>
      <c r="CT197" s="299"/>
      <c r="CU197" s="299"/>
      <c r="CV197" s="299"/>
      <c r="CW197" s="299"/>
      <c r="CX197" s="286"/>
      <c r="CY197" s="286"/>
      <c r="CZ197" s="286"/>
      <c r="DA197" s="286"/>
      <c r="DB197" s="331"/>
    </row>
    <row r="198" spans="1:106">
      <c r="A198" s="37" t="s">
        <v>553</v>
      </c>
      <c r="B198" s="37" t="s">
        <v>554</v>
      </c>
      <c r="C198" s="164">
        <v>0</v>
      </c>
      <c r="D198" s="164">
        <v>0</v>
      </c>
      <c r="E198" s="164">
        <v>0</v>
      </c>
      <c r="F198" s="166">
        <v>0</v>
      </c>
      <c r="G198" s="166">
        <v>0</v>
      </c>
      <c r="H198" s="166">
        <v>0</v>
      </c>
      <c r="I198" s="167">
        <v>0</v>
      </c>
      <c r="J198" s="167">
        <v>0</v>
      </c>
      <c r="K198" s="167">
        <v>0</v>
      </c>
      <c r="L198" s="168">
        <v>0</v>
      </c>
      <c r="M198" s="168">
        <v>0</v>
      </c>
      <c r="N198" s="168">
        <v>0</v>
      </c>
      <c r="O198" s="169">
        <v>0</v>
      </c>
      <c r="P198" s="169">
        <v>0</v>
      </c>
      <c r="Q198" s="169">
        <v>0</v>
      </c>
      <c r="R198" s="170">
        <v>0</v>
      </c>
      <c r="S198" s="170">
        <v>0</v>
      </c>
      <c r="T198" s="170">
        <v>0</v>
      </c>
      <c r="U198" s="166">
        <v>0</v>
      </c>
      <c r="V198" s="166">
        <v>0</v>
      </c>
      <c r="W198" s="171">
        <v>0</v>
      </c>
      <c r="Y198" s="64">
        <v>0</v>
      </c>
      <c r="Z198" s="164">
        <v>0</v>
      </c>
      <c r="AA198" s="164">
        <v>0</v>
      </c>
      <c r="AB198" s="166">
        <v>0</v>
      </c>
      <c r="AC198" s="166">
        <v>0</v>
      </c>
      <c r="AD198" s="166">
        <v>0</v>
      </c>
      <c r="AE198" s="167">
        <v>0</v>
      </c>
      <c r="AF198" s="167">
        <v>0</v>
      </c>
      <c r="AG198" s="167">
        <v>0</v>
      </c>
      <c r="AH198" s="168">
        <v>0</v>
      </c>
      <c r="AI198" s="168">
        <v>0</v>
      </c>
      <c r="AJ198" s="168">
        <v>0</v>
      </c>
      <c r="AK198" s="169">
        <v>0</v>
      </c>
      <c r="AL198" s="169">
        <v>0</v>
      </c>
      <c r="AM198" s="169">
        <v>0</v>
      </c>
      <c r="AN198" s="170">
        <v>0</v>
      </c>
      <c r="AO198" s="170">
        <v>0</v>
      </c>
      <c r="AP198" s="170">
        <v>0</v>
      </c>
      <c r="AQ198" s="166">
        <v>0</v>
      </c>
      <c r="AR198" s="166">
        <v>0</v>
      </c>
      <c r="AS198" s="171">
        <v>0</v>
      </c>
      <c r="AU198" s="217">
        <v>0</v>
      </c>
      <c r="AV198" s="226">
        <v>0</v>
      </c>
      <c r="AW198" s="226">
        <v>0</v>
      </c>
      <c r="AX198" s="227">
        <v>0</v>
      </c>
      <c r="AY198" s="227">
        <v>0</v>
      </c>
      <c r="AZ198" s="227">
        <v>0</v>
      </c>
      <c r="BA198" s="228">
        <v>0</v>
      </c>
      <c r="BB198" s="228">
        <v>0</v>
      </c>
      <c r="BC198" s="228">
        <v>0</v>
      </c>
      <c r="BD198" s="229">
        <v>0</v>
      </c>
      <c r="BE198" s="229">
        <v>0</v>
      </c>
      <c r="BF198" s="229">
        <v>0</v>
      </c>
      <c r="BG198" s="230">
        <v>0</v>
      </c>
      <c r="BH198" s="230">
        <v>0</v>
      </c>
      <c r="BI198" s="230">
        <v>0</v>
      </c>
      <c r="BJ198" s="231">
        <v>0</v>
      </c>
      <c r="BK198" s="231">
        <v>0</v>
      </c>
      <c r="BL198" s="231">
        <v>0</v>
      </c>
      <c r="BM198" s="227">
        <v>0</v>
      </c>
      <c r="BN198" s="227">
        <v>0</v>
      </c>
      <c r="BO198" s="224">
        <v>0</v>
      </c>
      <c r="BQ198" s="274"/>
      <c r="BR198" s="275"/>
      <c r="BS198" s="276"/>
      <c r="BT198" s="282"/>
      <c r="BU198" s="282"/>
      <c r="BV198" s="282"/>
      <c r="BW198" s="284"/>
      <c r="BX198" s="284"/>
      <c r="BY198" s="285"/>
      <c r="BZ198" s="285"/>
      <c r="CA198" s="285"/>
      <c r="CB198" s="286"/>
      <c r="CC198" s="286"/>
      <c r="CD198" s="290"/>
      <c r="CE198" s="290"/>
      <c r="CF198" s="290"/>
      <c r="CG198" s="290"/>
      <c r="CH198" s="290"/>
      <c r="CI198" s="293"/>
      <c r="CJ198" s="293"/>
      <c r="CK198" s="293"/>
      <c r="CL198" s="293"/>
      <c r="CM198" s="293"/>
      <c r="CN198" s="296"/>
      <c r="CO198" s="296"/>
      <c r="CP198" s="296"/>
      <c r="CQ198" s="296"/>
      <c r="CR198" s="296"/>
      <c r="CS198" s="299"/>
      <c r="CT198" s="299"/>
      <c r="CU198" s="299"/>
      <c r="CV198" s="299"/>
      <c r="CW198" s="299"/>
      <c r="CX198" s="286"/>
      <c r="CY198" s="286"/>
      <c r="CZ198" s="286"/>
      <c r="DA198" s="286"/>
      <c r="DB198" s="331"/>
    </row>
    <row r="199" spans="1:106">
      <c r="A199" s="37" t="s">
        <v>555</v>
      </c>
      <c r="B199" s="37" t="s">
        <v>556</v>
      </c>
      <c r="C199" s="164">
        <v>0</v>
      </c>
      <c r="D199" s="164">
        <v>0</v>
      </c>
      <c r="E199" s="164">
        <v>0</v>
      </c>
      <c r="F199" s="166">
        <v>0</v>
      </c>
      <c r="G199" s="166">
        <v>0</v>
      </c>
      <c r="H199" s="166">
        <v>0</v>
      </c>
      <c r="I199" s="167">
        <v>0</v>
      </c>
      <c r="J199" s="167">
        <v>0</v>
      </c>
      <c r="K199" s="167">
        <v>0</v>
      </c>
      <c r="L199" s="168">
        <v>0</v>
      </c>
      <c r="M199" s="168">
        <v>0</v>
      </c>
      <c r="N199" s="168">
        <v>0</v>
      </c>
      <c r="O199" s="169">
        <v>0</v>
      </c>
      <c r="P199" s="169">
        <v>0</v>
      </c>
      <c r="Q199" s="169">
        <v>0</v>
      </c>
      <c r="R199" s="170">
        <v>0</v>
      </c>
      <c r="S199" s="170">
        <v>0</v>
      </c>
      <c r="T199" s="170">
        <v>0</v>
      </c>
      <c r="U199" s="166">
        <v>0</v>
      </c>
      <c r="V199" s="166">
        <v>0</v>
      </c>
      <c r="W199" s="171">
        <v>0</v>
      </c>
      <c r="Y199" s="64">
        <v>0</v>
      </c>
      <c r="Z199" s="164">
        <v>0</v>
      </c>
      <c r="AA199" s="164">
        <v>0</v>
      </c>
      <c r="AB199" s="166">
        <v>0</v>
      </c>
      <c r="AC199" s="166">
        <v>0</v>
      </c>
      <c r="AD199" s="166">
        <v>0</v>
      </c>
      <c r="AE199" s="167">
        <v>0</v>
      </c>
      <c r="AF199" s="167">
        <v>0</v>
      </c>
      <c r="AG199" s="167">
        <v>0</v>
      </c>
      <c r="AH199" s="168">
        <v>0</v>
      </c>
      <c r="AI199" s="168">
        <v>0</v>
      </c>
      <c r="AJ199" s="168">
        <v>0</v>
      </c>
      <c r="AK199" s="169">
        <v>0</v>
      </c>
      <c r="AL199" s="169">
        <v>0</v>
      </c>
      <c r="AM199" s="169">
        <v>0</v>
      </c>
      <c r="AN199" s="170">
        <v>0</v>
      </c>
      <c r="AO199" s="170">
        <v>0</v>
      </c>
      <c r="AP199" s="170">
        <v>0</v>
      </c>
      <c r="AQ199" s="166">
        <v>0</v>
      </c>
      <c r="AR199" s="166">
        <v>0</v>
      </c>
      <c r="AS199" s="171">
        <v>0</v>
      </c>
      <c r="AU199" s="217">
        <v>0</v>
      </c>
      <c r="AV199" s="226">
        <v>0</v>
      </c>
      <c r="AW199" s="226">
        <v>0</v>
      </c>
      <c r="AX199" s="227">
        <v>0</v>
      </c>
      <c r="AY199" s="227">
        <v>0</v>
      </c>
      <c r="AZ199" s="227">
        <v>0</v>
      </c>
      <c r="BA199" s="228">
        <v>0</v>
      </c>
      <c r="BB199" s="228">
        <v>0</v>
      </c>
      <c r="BC199" s="228">
        <v>0</v>
      </c>
      <c r="BD199" s="229">
        <v>0</v>
      </c>
      <c r="BE199" s="229">
        <v>0</v>
      </c>
      <c r="BF199" s="229">
        <v>0</v>
      </c>
      <c r="BG199" s="230">
        <v>0</v>
      </c>
      <c r="BH199" s="230">
        <v>0</v>
      </c>
      <c r="BI199" s="230">
        <v>0</v>
      </c>
      <c r="BJ199" s="231">
        <v>0</v>
      </c>
      <c r="BK199" s="231">
        <v>0</v>
      </c>
      <c r="BL199" s="231">
        <v>0</v>
      </c>
      <c r="BM199" s="227">
        <v>0</v>
      </c>
      <c r="BN199" s="227">
        <v>0</v>
      </c>
      <c r="BO199" s="224">
        <v>0</v>
      </c>
      <c r="BQ199" s="274"/>
      <c r="BR199" s="275"/>
      <c r="BS199" s="276"/>
      <c r="BT199" s="282"/>
      <c r="BU199" s="282"/>
      <c r="BV199" s="282"/>
      <c r="BW199" s="284"/>
      <c r="BX199" s="284"/>
      <c r="BY199" s="285"/>
      <c r="BZ199" s="285"/>
      <c r="CA199" s="285"/>
      <c r="CB199" s="286"/>
      <c r="CC199" s="286"/>
      <c r="CD199" s="290"/>
      <c r="CE199" s="290"/>
      <c r="CF199" s="290"/>
      <c r="CG199" s="290"/>
      <c r="CH199" s="290"/>
      <c r="CI199" s="293"/>
      <c r="CJ199" s="293"/>
      <c r="CK199" s="293"/>
      <c r="CL199" s="293"/>
      <c r="CM199" s="293"/>
      <c r="CN199" s="296"/>
      <c r="CO199" s="296"/>
      <c r="CP199" s="296"/>
      <c r="CQ199" s="296"/>
      <c r="CR199" s="296"/>
      <c r="CS199" s="299"/>
      <c r="CT199" s="299"/>
      <c r="CU199" s="299"/>
      <c r="CV199" s="299"/>
      <c r="CW199" s="299"/>
      <c r="CX199" s="286"/>
      <c r="CY199" s="286"/>
      <c r="CZ199" s="286"/>
      <c r="DA199" s="286"/>
      <c r="DB199" s="331"/>
    </row>
    <row r="200" spans="1:106">
      <c r="A200" s="37" t="s">
        <v>557</v>
      </c>
      <c r="B200" s="37" t="s">
        <v>558</v>
      </c>
      <c r="C200" s="164">
        <v>0</v>
      </c>
      <c r="D200" s="164">
        <v>0</v>
      </c>
      <c r="E200" s="164">
        <v>0</v>
      </c>
      <c r="F200" s="166">
        <v>0</v>
      </c>
      <c r="G200" s="166">
        <v>0</v>
      </c>
      <c r="H200" s="166">
        <v>0</v>
      </c>
      <c r="I200" s="167">
        <v>0</v>
      </c>
      <c r="J200" s="167">
        <v>0</v>
      </c>
      <c r="K200" s="167">
        <v>0</v>
      </c>
      <c r="L200" s="168">
        <v>0</v>
      </c>
      <c r="M200" s="168">
        <v>0</v>
      </c>
      <c r="N200" s="168">
        <v>0</v>
      </c>
      <c r="O200" s="169">
        <v>0</v>
      </c>
      <c r="P200" s="169">
        <v>0</v>
      </c>
      <c r="Q200" s="169">
        <v>0</v>
      </c>
      <c r="R200" s="170">
        <v>0</v>
      </c>
      <c r="S200" s="170">
        <v>0</v>
      </c>
      <c r="T200" s="170">
        <v>0</v>
      </c>
      <c r="U200" s="166">
        <v>0</v>
      </c>
      <c r="V200" s="166">
        <v>0</v>
      </c>
      <c r="W200" s="171">
        <v>0</v>
      </c>
      <c r="Y200" s="64">
        <v>0</v>
      </c>
      <c r="Z200" s="164">
        <v>0</v>
      </c>
      <c r="AA200" s="164">
        <v>0</v>
      </c>
      <c r="AB200" s="166">
        <v>0</v>
      </c>
      <c r="AC200" s="166">
        <v>0</v>
      </c>
      <c r="AD200" s="166">
        <v>0</v>
      </c>
      <c r="AE200" s="167">
        <v>0</v>
      </c>
      <c r="AF200" s="167">
        <v>0</v>
      </c>
      <c r="AG200" s="167">
        <v>0</v>
      </c>
      <c r="AH200" s="168">
        <v>0</v>
      </c>
      <c r="AI200" s="168">
        <v>0</v>
      </c>
      <c r="AJ200" s="168">
        <v>0</v>
      </c>
      <c r="AK200" s="169">
        <v>0</v>
      </c>
      <c r="AL200" s="169">
        <v>0</v>
      </c>
      <c r="AM200" s="169">
        <v>0</v>
      </c>
      <c r="AN200" s="170">
        <v>0</v>
      </c>
      <c r="AO200" s="170">
        <v>0</v>
      </c>
      <c r="AP200" s="170">
        <v>0</v>
      </c>
      <c r="AQ200" s="166">
        <v>0</v>
      </c>
      <c r="AR200" s="166">
        <v>0</v>
      </c>
      <c r="AS200" s="171">
        <v>0</v>
      </c>
      <c r="AU200" s="217">
        <v>0</v>
      </c>
      <c r="AV200" s="226">
        <v>0</v>
      </c>
      <c r="AW200" s="226">
        <v>0</v>
      </c>
      <c r="AX200" s="227">
        <v>0</v>
      </c>
      <c r="AY200" s="227">
        <v>0</v>
      </c>
      <c r="AZ200" s="227">
        <v>0</v>
      </c>
      <c r="BA200" s="228">
        <v>0</v>
      </c>
      <c r="BB200" s="228">
        <v>0</v>
      </c>
      <c r="BC200" s="228">
        <v>0</v>
      </c>
      <c r="BD200" s="229">
        <v>0</v>
      </c>
      <c r="BE200" s="229">
        <v>0</v>
      </c>
      <c r="BF200" s="229">
        <v>0</v>
      </c>
      <c r="BG200" s="230">
        <v>0</v>
      </c>
      <c r="BH200" s="230">
        <v>0</v>
      </c>
      <c r="BI200" s="230">
        <v>0</v>
      </c>
      <c r="BJ200" s="231">
        <v>0</v>
      </c>
      <c r="BK200" s="231">
        <v>0</v>
      </c>
      <c r="BL200" s="231">
        <v>0</v>
      </c>
      <c r="BM200" s="227">
        <v>0</v>
      </c>
      <c r="BN200" s="227">
        <v>0</v>
      </c>
      <c r="BO200" s="224">
        <v>0</v>
      </c>
      <c r="BQ200" s="274"/>
      <c r="BR200" s="275"/>
      <c r="BS200" s="276"/>
      <c r="BT200" s="282"/>
      <c r="BU200" s="282"/>
      <c r="BV200" s="282"/>
      <c r="BW200" s="284"/>
      <c r="BX200" s="284"/>
      <c r="BY200" s="285"/>
      <c r="BZ200" s="285"/>
      <c r="CA200" s="285"/>
      <c r="CB200" s="286"/>
      <c r="CC200" s="286"/>
      <c r="CD200" s="290"/>
      <c r="CE200" s="290"/>
      <c r="CF200" s="290"/>
      <c r="CG200" s="290"/>
      <c r="CH200" s="290"/>
      <c r="CI200" s="293"/>
      <c r="CJ200" s="293"/>
      <c r="CK200" s="293"/>
      <c r="CL200" s="293"/>
      <c r="CM200" s="293"/>
      <c r="CN200" s="296"/>
      <c r="CO200" s="296"/>
      <c r="CP200" s="296"/>
      <c r="CQ200" s="296"/>
      <c r="CR200" s="296"/>
      <c r="CS200" s="299"/>
      <c r="CT200" s="299"/>
      <c r="CU200" s="299"/>
      <c r="CV200" s="299"/>
      <c r="CW200" s="299"/>
      <c r="CX200" s="286"/>
      <c r="CY200" s="286"/>
      <c r="CZ200" s="286"/>
      <c r="DA200" s="286"/>
      <c r="DB200" s="331"/>
    </row>
    <row r="201" spans="1:106">
      <c r="A201" s="37" t="s">
        <v>559</v>
      </c>
      <c r="B201" s="37" t="s">
        <v>560</v>
      </c>
      <c r="C201" s="164">
        <v>0</v>
      </c>
      <c r="D201" s="164">
        <v>0</v>
      </c>
      <c r="E201" s="164">
        <v>0</v>
      </c>
      <c r="F201" s="166">
        <v>0</v>
      </c>
      <c r="G201" s="166">
        <v>0</v>
      </c>
      <c r="H201" s="166">
        <v>0</v>
      </c>
      <c r="I201" s="167">
        <v>0</v>
      </c>
      <c r="J201" s="167">
        <v>0</v>
      </c>
      <c r="K201" s="167">
        <v>0</v>
      </c>
      <c r="L201" s="168">
        <v>0</v>
      </c>
      <c r="M201" s="168">
        <v>0</v>
      </c>
      <c r="N201" s="168">
        <v>0</v>
      </c>
      <c r="O201" s="169">
        <v>0</v>
      </c>
      <c r="P201" s="169">
        <v>0</v>
      </c>
      <c r="Q201" s="169">
        <v>0</v>
      </c>
      <c r="R201" s="170">
        <v>0</v>
      </c>
      <c r="S201" s="170">
        <v>0</v>
      </c>
      <c r="T201" s="170">
        <v>0</v>
      </c>
      <c r="U201" s="166">
        <v>0</v>
      </c>
      <c r="V201" s="166">
        <v>0</v>
      </c>
      <c r="W201" s="171">
        <v>0</v>
      </c>
      <c r="Y201" s="64">
        <v>0</v>
      </c>
      <c r="Z201" s="164">
        <v>0</v>
      </c>
      <c r="AA201" s="164">
        <v>0</v>
      </c>
      <c r="AB201" s="166">
        <v>0</v>
      </c>
      <c r="AC201" s="166">
        <v>0</v>
      </c>
      <c r="AD201" s="166">
        <v>0</v>
      </c>
      <c r="AE201" s="167">
        <v>0</v>
      </c>
      <c r="AF201" s="167">
        <v>0</v>
      </c>
      <c r="AG201" s="167">
        <v>0</v>
      </c>
      <c r="AH201" s="168">
        <v>0</v>
      </c>
      <c r="AI201" s="168">
        <v>0</v>
      </c>
      <c r="AJ201" s="168">
        <v>0</v>
      </c>
      <c r="AK201" s="169">
        <v>0</v>
      </c>
      <c r="AL201" s="169">
        <v>0</v>
      </c>
      <c r="AM201" s="169">
        <v>0</v>
      </c>
      <c r="AN201" s="170">
        <v>0</v>
      </c>
      <c r="AO201" s="170">
        <v>0</v>
      </c>
      <c r="AP201" s="170">
        <v>0</v>
      </c>
      <c r="AQ201" s="166">
        <v>0</v>
      </c>
      <c r="AR201" s="166">
        <v>0</v>
      </c>
      <c r="AS201" s="171">
        <v>0</v>
      </c>
      <c r="AU201" s="217">
        <v>0</v>
      </c>
      <c r="AV201" s="226">
        <v>0</v>
      </c>
      <c r="AW201" s="226">
        <v>0</v>
      </c>
      <c r="AX201" s="227">
        <v>0</v>
      </c>
      <c r="AY201" s="227">
        <v>0</v>
      </c>
      <c r="AZ201" s="227">
        <v>0</v>
      </c>
      <c r="BA201" s="228">
        <v>0</v>
      </c>
      <c r="BB201" s="228">
        <v>0</v>
      </c>
      <c r="BC201" s="228">
        <v>0</v>
      </c>
      <c r="BD201" s="229">
        <v>0</v>
      </c>
      <c r="BE201" s="229">
        <v>0</v>
      </c>
      <c r="BF201" s="229">
        <v>0</v>
      </c>
      <c r="BG201" s="230">
        <v>0</v>
      </c>
      <c r="BH201" s="230">
        <v>0</v>
      </c>
      <c r="BI201" s="230">
        <v>0</v>
      </c>
      <c r="BJ201" s="231">
        <v>0</v>
      </c>
      <c r="BK201" s="231">
        <v>0</v>
      </c>
      <c r="BL201" s="231">
        <v>0</v>
      </c>
      <c r="BM201" s="227">
        <v>0</v>
      </c>
      <c r="BN201" s="227">
        <v>0</v>
      </c>
      <c r="BO201" s="224">
        <v>0</v>
      </c>
      <c r="BQ201" s="274"/>
      <c r="BR201" s="275"/>
      <c r="BS201" s="276"/>
      <c r="BT201" s="282"/>
      <c r="BU201" s="282"/>
      <c r="BV201" s="282"/>
      <c r="BW201" s="284"/>
      <c r="BX201" s="284"/>
      <c r="BY201" s="285"/>
      <c r="BZ201" s="285"/>
      <c r="CA201" s="285"/>
      <c r="CB201" s="286"/>
      <c r="CC201" s="286"/>
      <c r="CD201" s="290"/>
      <c r="CE201" s="290"/>
      <c r="CF201" s="290"/>
      <c r="CG201" s="290"/>
      <c r="CH201" s="290"/>
      <c r="CI201" s="293"/>
      <c r="CJ201" s="293"/>
      <c r="CK201" s="293"/>
      <c r="CL201" s="293"/>
      <c r="CM201" s="293"/>
      <c r="CN201" s="296"/>
      <c r="CO201" s="296"/>
      <c r="CP201" s="296"/>
      <c r="CQ201" s="296"/>
      <c r="CR201" s="296"/>
      <c r="CS201" s="299"/>
      <c r="CT201" s="299"/>
      <c r="CU201" s="299"/>
      <c r="CV201" s="299"/>
      <c r="CW201" s="299"/>
      <c r="CX201" s="286"/>
      <c r="CY201" s="286"/>
      <c r="CZ201" s="286"/>
      <c r="DA201" s="286"/>
      <c r="DB201" s="331"/>
    </row>
    <row r="202" spans="1:106">
      <c r="A202" s="37" t="s">
        <v>561</v>
      </c>
      <c r="B202" s="37" t="s">
        <v>562</v>
      </c>
      <c r="C202" s="164">
        <v>0</v>
      </c>
      <c r="D202" s="164">
        <v>0</v>
      </c>
      <c r="E202" s="164">
        <v>0</v>
      </c>
      <c r="F202" s="166">
        <v>0</v>
      </c>
      <c r="G202" s="166">
        <v>0</v>
      </c>
      <c r="H202" s="166">
        <v>0</v>
      </c>
      <c r="I202" s="167">
        <v>0</v>
      </c>
      <c r="J202" s="167">
        <v>0</v>
      </c>
      <c r="K202" s="167">
        <v>0</v>
      </c>
      <c r="L202" s="168">
        <v>0</v>
      </c>
      <c r="M202" s="168">
        <v>0</v>
      </c>
      <c r="N202" s="168">
        <v>0</v>
      </c>
      <c r="O202" s="169">
        <v>0</v>
      </c>
      <c r="P202" s="169">
        <v>0</v>
      </c>
      <c r="Q202" s="169">
        <v>0</v>
      </c>
      <c r="R202" s="170">
        <v>0</v>
      </c>
      <c r="S202" s="170">
        <v>0</v>
      </c>
      <c r="T202" s="170">
        <v>0</v>
      </c>
      <c r="U202" s="166">
        <v>0</v>
      </c>
      <c r="V202" s="166">
        <v>0</v>
      </c>
      <c r="W202" s="171">
        <v>0</v>
      </c>
      <c r="Y202" s="64">
        <v>0</v>
      </c>
      <c r="Z202" s="164">
        <v>0</v>
      </c>
      <c r="AA202" s="164">
        <v>0</v>
      </c>
      <c r="AB202" s="166">
        <v>0</v>
      </c>
      <c r="AC202" s="166">
        <v>0</v>
      </c>
      <c r="AD202" s="166">
        <v>0</v>
      </c>
      <c r="AE202" s="167">
        <v>0</v>
      </c>
      <c r="AF202" s="167">
        <v>0</v>
      </c>
      <c r="AG202" s="167">
        <v>0</v>
      </c>
      <c r="AH202" s="168">
        <v>0</v>
      </c>
      <c r="AI202" s="168">
        <v>0</v>
      </c>
      <c r="AJ202" s="168">
        <v>0</v>
      </c>
      <c r="AK202" s="169">
        <v>0</v>
      </c>
      <c r="AL202" s="169">
        <v>0</v>
      </c>
      <c r="AM202" s="169">
        <v>0</v>
      </c>
      <c r="AN202" s="170">
        <v>0</v>
      </c>
      <c r="AO202" s="170">
        <v>0</v>
      </c>
      <c r="AP202" s="170">
        <v>0</v>
      </c>
      <c r="AQ202" s="166">
        <v>0</v>
      </c>
      <c r="AR202" s="166">
        <v>0</v>
      </c>
      <c r="AS202" s="171">
        <v>0</v>
      </c>
      <c r="AU202" s="217">
        <v>0</v>
      </c>
      <c r="AV202" s="226">
        <v>0</v>
      </c>
      <c r="AW202" s="226">
        <v>0</v>
      </c>
      <c r="AX202" s="227">
        <v>0</v>
      </c>
      <c r="AY202" s="227">
        <v>0</v>
      </c>
      <c r="AZ202" s="227">
        <v>0</v>
      </c>
      <c r="BA202" s="228">
        <v>0</v>
      </c>
      <c r="BB202" s="228">
        <v>0</v>
      </c>
      <c r="BC202" s="228">
        <v>0</v>
      </c>
      <c r="BD202" s="229">
        <v>0</v>
      </c>
      <c r="BE202" s="229">
        <v>0</v>
      </c>
      <c r="BF202" s="229">
        <v>0</v>
      </c>
      <c r="BG202" s="230">
        <v>0</v>
      </c>
      <c r="BH202" s="230">
        <v>0</v>
      </c>
      <c r="BI202" s="230">
        <v>0</v>
      </c>
      <c r="BJ202" s="231">
        <v>0</v>
      </c>
      <c r="BK202" s="231">
        <v>0</v>
      </c>
      <c r="BL202" s="231">
        <v>0</v>
      </c>
      <c r="BM202" s="227">
        <v>0</v>
      </c>
      <c r="BN202" s="227">
        <v>0</v>
      </c>
      <c r="BO202" s="224">
        <v>0</v>
      </c>
      <c r="BQ202" s="274"/>
      <c r="BR202" s="275"/>
      <c r="BS202" s="276"/>
      <c r="BT202" s="282"/>
      <c r="BU202" s="282"/>
      <c r="BV202" s="282"/>
      <c r="BW202" s="284"/>
      <c r="BX202" s="284"/>
      <c r="BY202" s="285"/>
      <c r="BZ202" s="285"/>
      <c r="CA202" s="285"/>
      <c r="CB202" s="286"/>
      <c r="CC202" s="286"/>
      <c r="CD202" s="290"/>
      <c r="CE202" s="290"/>
      <c r="CF202" s="290"/>
      <c r="CG202" s="290"/>
      <c r="CH202" s="290"/>
      <c r="CI202" s="293"/>
      <c r="CJ202" s="293"/>
      <c r="CK202" s="293"/>
      <c r="CL202" s="293"/>
      <c r="CM202" s="293"/>
      <c r="CN202" s="296"/>
      <c r="CO202" s="296"/>
      <c r="CP202" s="296"/>
      <c r="CQ202" s="296"/>
      <c r="CR202" s="296"/>
      <c r="CS202" s="299"/>
      <c r="CT202" s="299"/>
      <c r="CU202" s="299"/>
      <c r="CV202" s="299"/>
      <c r="CW202" s="299"/>
      <c r="CX202" s="286"/>
      <c r="CY202" s="286"/>
      <c r="CZ202" s="286"/>
      <c r="DA202" s="286"/>
      <c r="DB202" s="331"/>
    </row>
    <row r="203" spans="1:106">
      <c r="A203" s="37" t="s">
        <v>563</v>
      </c>
      <c r="B203" s="37" t="s">
        <v>564</v>
      </c>
      <c r="C203" s="164">
        <v>0</v>
      </c>
      <c r="D203" s="164">
        <v>0</v>
      </c>
      <c r="E203" s="164">
        <v>0</v>
      </c>
      <c r="F203" s="166">
        <v>0</v>
      </c>
      <c r="G203" s="166">
        <v>0</v>
      </c>
      <c r="H203" s="166">
        <v>0</v>
      </c>
      <c r="I203" s="167">
        <v>0</v>
      </c>
      <c r="J203" s="167">
        <v>0</v>
      </c>
      <c r="K203" s="167">
        <v>0</v>
      </c>
      <c r="L203" s="168">
        <v>0</v>
      </c>
      <c r="M203" s="168">
        <v>0</v>
      </c>
      <c r="N203" s="168">
        <v>0</v>
      </c>
      <c r="O203" s="169">
        <v>0</v>
      </c>
      <c r="P203" s="169">
        <v>0</v>
      </c>
      <c r="Q203" s="169">
        <v>0</v>
      </c>
      <c r="R203" s="170">
        <v>0</v>
      </c>
      <c r="S203" s="170">
        <v>0</v>
      </c>
      <c r="T203" s="170">
        <v>0</v>
      </c>
      <c r="U203" s="166">
        <v>0</v>
      </c>
      <c r="V203" s="166">
        <v>0</v>
      </c>
      <c r="W203" s="171">
        <v>0</v>
      </c>
      <c r="Y203" s="64">
        <v>0</v>
      </c>
      <c r="Z203" s="164">
        <v>0</v>
      </c>
      <c r="AA203" s="164">
        <v>0</v>
      </c>
      <c r="AB203" s="166">
        <v>0</v>
      </c>
      <c r="AC203" s="166">
        <v>0</v>
      </c>
      <c r="AD203" s="166">
        <v>0</v>
      </c>
      <c r="AE203" s="167">
        <v>0</v>
      </c>
      <c r="AF203" s="167">
        <v>0</v>
      </c>
      <c r="AG203" s="167">
        <v>0</v>
      </c>
      <c r="AH203" s="168">
        <v>0</v>
      </c>
      <c r="AI203" s="168">
        <v>0</v>
      </c>
      <c r="AJ203" s="168">
        <v>0</v>
      </c>
      <c r="AK203" s="169">
        <v>0</v>
      </c>
      <c r="AL203" s="169">
        <v>0</v>
      </c>
      <c r="AM203" s="169">
        <v>0</v>
      </c>
      <c r="AN203" s="170">
        <v>0</v>
      </c>
      <c r="AO203" s="170">
        <v>0</v>
      </c>
      <c r="AP203" s="170">
        <v>0</v>
      </c>
      <c r="AQ203" s="166">
        <v>0</v>
      </c>
      <c r="AR203" s="166">
        <v>0</v>
      </c>
      <c r="AS203" s="171">
        <v>0</v>
      </c>
      <c r="AU203" s="217">
        <v>0</v>
      </c>
      <c r="AV203" s="226">
        <v>0</v>
      </c>
      <c r="AW203" s="226">
        <v>0</v>
      </c>
      <c r="AX203" s="227">
        <v>0</v>
      </c>
      <c r="AY203" s="227">
        <v>0</v>
      </c>
      <c r="AZ203" s="227">
        <v>0</v>
      </c>
      <c r="BA203" s="228">
        <v>0</v>
      </c>
      <c r="BB203" s="228">
        <v>0</v>
      </c>
      <c r="BC203" s="228">
        <v>0</v>
      </c>
      <c r="BD203" s="229">
        <v>0</v>
      </c>
      <c r="BE203" s="229">
        <v>0</v>
      </c>
      <c r="BF203" s="229">
        <v>0</v>
      </c>
      <c r="BG203" s="230">
        <v>0</v>
      </c>
      <c r="BH203" s="230">
        <v>0</v>
      </c>
      <c r="BI203" s="230">
        <v>0</v>
      </c>
      <c r="BJ203" s="231">
        <v>0</v>
      </c>
      <c r="BK203" s="231">
        <v>0</v>
      </c>
      <c r="BL203" s="231">
        <v>0</v>
      </c>
      <c r="BM203" s="227">
        <v>0</v>
      </c>
      <c r="BN203" s="227">
        <v>0</v>
      </c>
      <c r="BO203" s="224">
        <v>0</v>
      </c>
      <c r="BQ203" s="274"/>
      <c r="BR203" s="275"/>
      <c r="BS203" s="276"/>
      <c r="BT203" s="282"/>
      <c r="BU203" s="282"/>
      <c r="BV203" s="282"/>
      <c r="BW203" s="284"/>
      <c r="BX203" s="284"/>
      <c r="BY203" s="285"/>
      <c r="BZ203" s="285"/>
      <c r="CA203" s="285"/>
      <c r="CB203" s="286"/>
      <c r="CC203" s="286"/>
      <c r="CD203" s="290"/>
      <c r="CE203" s="290"/>
      <c r="CF203" s="290"/>
      <c r="CG203" s="290"/>
      <c r="CH203" s="290"/>
      <c r="CI203" s="293"/>
      <c r="CJ203" s="293"/>
      <c r="CK203" s="293"/>
      <c r="CL203" s="293"/>
      <c r="CM203" s="293"/>
      <c r="CN203" s="296"/>
      <c r="CO203" s="296"/>
      <c r="CP203" s="296"/>
      <c r="CQ203" s="296"/>
      <c r="CR203" s="296"/>
      <c r="CS203" s="299"/>
      <c r="CT203" s="299"/>
      <c r="CU203" s="299"/>
      <c r="CV203" s="299"/>
      <c r="CW203" s="299"/>
      <c r="CX203" s="286"/>
      <c r="CY203" s="286"/>
      <c r="CZ203" s="286"/>
      <c r="DA203" s="286"/>
      <c r="DB203" s="331"/>
    </row>
    <row r="204" spans="1:106">
      <c r="A204" s="37" t="s">
        <v>565</v>
      </c>
      <c r="B204" s="37" t="s">
        <v>566</v>
      </c>
      <c r="C204" s="164">
        <v>0</v>
      </c>
      <c r="D204" s="164">
        <v>0</v>
      </c>
      <c r="E204" s="164">
        <v>0</v>
      </c>
      <c r="F204" s="166">
        <v>0</v>
      </c>
      <c r="G204" s="166">
        <v>0</v>
      </c>
      <c r="H204" s="166">
        <v>0</v>
      </c>
      <c r="I204" s="167">
        <v>0</v>
      </c>
      <c r="J204" s="167">
        <v>0</v>
      </c>
      <c r="K204" s="167">
        <v>0</v>
      </c>
      <c r="L204" s="168">
        <v>0</v>
      </c>
      <c r="M204" s="168">
        <v>0</v>
      </c>
      <c r="N204" s="168">
        <v>0</v>
      </c>
      <c r="O204" s="169">
        <v>0</v>
      </c>
      <c r="P204" s="169">
        <v>0</v>
      </c>
      <c r="Q204" s="169">
        <v>0</v>
      </c>
      <c r="R204" s="170">
        <v>0</v>
      </c>
      <c r="S204" s="170">
        <v>0</v>
      </c>
      <c r="T204" s="170">
        <v>0</v>
      </c>
      <c r="U204" s="166">
        <v>0</v>
      </c>
      <c r="V204" s="166">
        <v>0</v>
      </c>
      <c r="W204" s="171">
        <v>0</v>
      </c>
      <c r="Y204" s="64">
        <v>0</v>
      </c>
      <c r="Z204" s="164">
        <v>0</v>
      </c>
      <c r="AA204" s="164">
        <v>0</v>
      </c>
      <c r="AB204" s="166">
        <v>0</v>
      </c>
      <c r="AC204" s="166">
        <v>0</v>
      </c>
      <c r="AD204" s="166">
        <v>0</v>
      </c>
      <c r="AE204" s="167">
        <v>0</v>
      </c>
      <c r="AF204" s="167">
        <v>0</v>
      </c>
      <c r="AG204" s="167">
        <v>0</v>
      </c>
      <c r="AH204" s="168">
        <v>0</v>
      </c>
      <c r="AI204" s="168">
        <v>0</v>
      </c>
      <c r="AJ204" s="168">
        <v>0</v>
      </c>
      <c r="AK204" s="169">
        <v>0</v>
      </c>
      <c r="AL204" s="169">
        <v>0</v>
      </c>
      <c r="AM204" s="169">
        <v>0</v>
      </c>
      <c r="AN204" s="170">
        <v>0</v>
      </c>
      <c r="AO204" s="170">
        <v>0</v>
      </c>
      <c r="AP204" s="170">
        <v>0</v>
      </c>
      <c r="AQ204" s="166">
        <v>0</v>
      </c>
      <c r="AR204" s="166">
        <v>0</v>
      </c>
      <c r="AS204" s="171">
        <v>0</v>
      </c>
      <c r="AU204" s="217">
        <v>0</v>
      </c>
      <c r="AV204" s="226">
        <v>0</v>
      </c>
      <c r="AW204" s="226">
        <v>0</v>
      </c>
      <c r="AX204" s="227">
        <v>0</v>
      </c>
      <c r="AY204" s="227">
        <v>0</v>
      </c>
      <c r="AZ204" s="227">
        <v>0</v>
      </c>
      <c r="BA204" s="228">
        <v>0</v>
      </c>
      <c r="BB204" s="228">
        <v>0</v>
      </c>
      <c r="BC204" s="228">
        <v>0</v>
      </c>
      <c r="BD204" s="229">
        <v>0</v>
      </c>
      <c r="BE204" s="229">
        <v>0</v>
      </c>
      <c r="BF204" s="229">
        <v>0</v>
      </c>
      <c r="BG204" s="230">
        <v>0</v>
      </c>
      <c r="BH204" s="230">
        <v>0</v>
      </c>
      <c r="BI204" s="230">
        <v>0</v>
      </c>
      <c r="BJ204" s="231">
        <v>0</v>
      </c>
      <c r="BK204" s="231">
        <v>0</v>
      </c>
      <c r="BL204" s="231">
        <v>0</v>
      </c>
      <c r="BM204" s="227">
        <v>0</v>
      </c>
      <c r="BN204" s="227">
        <v>0</v>
      </c>
      <c r="BO204" s="224">
        <v>0</v>
      </c>
      <c r="BQ204" s="274"/>
      <c r="BR204" s="275"/>
      <c r="BS204" s="276"/>
      <c r="BT204" s="282"/>
      <c r="BU204" s="282"/>
      <c r="BV204" s="282"/>
      <c r="BW204" s="284"/>
      <c r="BX204" s="284"/>
      <c r="BY204" s="285"/>
      <c r="BZ204" s="285"/>
      <c r="CA204" s="285"/>
      <c r="CB204" s="286"/>
      <c r="CC204" s="286"/>
      <c r="CD204" s="290"/>
      <c r="CE204" s="290"/>
      <c r="CF204" s="290"/>
      <c r="CG204" s="290"/>
      <c r="CH204" s="290"/>
      <c r="CI204" s="293"/>
      <c r="CJ204" s="293"/>
      <c r="CK204" s="293"/>
      <c r="CL204" s="293"/>
      <c r="CM204" s="293"/>
      <c r="CN204" s="296"/>
      <c r="CO204" s="296"/>
      <c r="CP204" s="296"/>
      <c r="CQ204" s="296"/>
      <c r="CR204" s="296"/>
      <c r="CS204" s="299"/>
      <c r="CT204" s="299"/>
      <c r="CU204" s="299"/>
      <c r="CV204" s="299"/>
      <c r="CW204" s="299"/>
      <c r="CX204" s="286"/>
      <c r="CY204" s="286"/>
      <c r="CZ204" s="286"/>
      <c r="DA204" s="286"/>
      <c r="DB204" s="331"/>
    </row>
    <row r="205" spans="1:106">
      <c r="A205" s="37" t="s">
        <v>567</v>
      </c>
      <c r="B205" s="37" t="s">
        <v>568</v>
      </c>
      <c r="C205" s="164">
        <v>0</v>
      </c>
      <c r="D205" s="164">
        <v>0</v>
      </c>
      <c r="E205" s="164">
        <v>0</v>
      </c>
      <c r="F205" s="166">
        <v>0</v>
      </c>
      <c r="G205" s="166">
        <v>0</v>
      </c>
      <c r="H205" s="166">
        <v>0</v>
      </c>
      <c r="I205" s="167">
        <v>0</v>
      </c>
      <c r="J205" s="167">
        <v>0</v>
      </c>
      <c r="K205" s="167">
        <v>0</v>
      </c>
      <c r="L205" s="168">
        <v>0</v>
      </c>
      <c r="M205" s="168">
        <v>0</v>
      </c>
      <c r="N205" s="168">
        <v>0</v>
      </c>
      <c r="O205" s="169">
        <v>0</v>
      </c>
      <c r="P205" s="169">
        <v>0</v>
      </c>
      <c r="Q205" s="169">
        <v>0</v>
      </c>
      <c r="R205" s="170">
        <v>0</v>
      </c>
      <c r="S205" s="170">
        <v>0</v>
      </c>
      <c r="T205" s="170">
        <v>0</v>
      </c>
      <c r="U205" s="166">
        <v>0</v>
      </c>
      <c r="V205" s="166">
        <v>0</v>
      </c>
      <c r="W205" s="171">
        <v>0</v>
      </c>
      <c r="Y205" s="64">
        <v>0</v>
      </c>
      <c r="Z205" s="164">
        <v>0</v>
      </c>
      <c r="AA205" s="164">
        <v>0</v>
      </c>
      <c r="AB205" s="166">
        <v>0</v>
      </c>
      <c r="AC205" s="166">
        <v>0</v>
      </c>
      <c r="AD205" s="166">
        <v>0</v>
      </c>
      <c r="AE205" s="167">
        <v>0</v>
      </c>
      <c r="AF205" s="167">
        <v>0</v>
      </c>
      <c r="AG205" s="167">
        <v>0</v>
      </c>
      <c r="AH205" s="168">
        <v>0</v>
      </c>
      <c r="AI205" s="168">
        <v>0</v>
      </c>
      <c r="AJ205" s="168">
        <v>0</v>
      </c>
      <c r="AK205" s="169">
        <v>0</v>
      </c>
      <c r="AL205" s="169">
        <v>0</v>
      </c>
      <c r="AM205" s="169">
        <v>0</v>
      </c>
      <c r="AN205" s="170">
        <v>0</v>
      </c>
      <c r="AO205" s="170">
        <v>0</v>
      </c>
      <c r="AP205" s="170">
        <v>0</v>
      </c>
      <c r="AQ205" s="166">
        <v>0</v>
      </c>
      <c r="AR205" s="166">
        <v>0</v>
      </c>
      <c r="AS205" s="171">
        <v>0</v>
      </c>
      <c r="AU205" s="217">
        <v>0</v>
      </c>
      <c r="AV205" s="226">
        <v>0</v>
      </c>
      <c r="AW205" s="226">
        <v>0</v>
      </c>
      <c r="AX205" s="227">
        <v>0</v>
      </c>
      <c r="AY205" s="227">
        <v>0</v>
      </c>
      <c r="AZ205" s="227">
        <v>0</v>
      </c>
      <c r="BA205" s="228">
        <v>0</v>
      </c>
      <c r="BB205" s="228">
        <v>0</v>
      </c>
      <c r="BC205" s="228">
        <v>0</v>
      </c>
      <c r="BD205" s="229">
        <v>0</v>
      </c>
      <c r="BE205" s="229">
        <v>0</v>
      </c>
      <c r="BF205" s="229">
        <v>0</v>
      </c>
      <c r="BG205" s="230">
        <v>0</v>
      </c>
      <c r="BH205" s="230">
        <v>0</v>
      </c>
      <c r="BI205" s="230">
        <v>0</v>
      </c>
      <c r="BJ205" s="231">
        <v>0</v>
      </c>
      <c r="BK205" s="231">
        <v>0</v>
      </c>
      <c r="BL205" s="231">
        <v>0</v>
      </c>
      <c r="BM205" s="227">
        <v>0</v>
      </c>
      <c r="BN205" s="227">
        <v>0</v>
      </c>
      <c r="BO205" s="224">
        <v>0</v>
      </c>
      <c r="BQ205" s="274"/>
      <c r="BR205" s="275"/>
      <c r="BS205" s="276"/>
      <c r="BT205" s="282"/>
      <c r="BU205" s="282"/>
      <c r="BV205" s="282"/>
      <c r="BW205" s="284"/>
      <c r="BX205" s="284"/>
      <c r="BY205" s="285"/>
      <c r="BZ205" s="285"/>
      <c r="CA205" s="285"/>
      <c r="CB205" s="286"/>
      <c r="CC205" s="286"/>
      <c r="CD205" s="290"/>
      <c r="CE205" s="290"/>
      <c r="CF205" s="290"/>
      <c r="CG205" s="290"/>
      <c r="CH205" s="290"/>
      <c r="CI205" s="293"/>
      <c r="CJ205" s="293"/>
      <c r="CK205" s="293"/>
      <c r="CL205" s="293"/>
      <c r="CM205" s="293"/>
      <c r="CN205" s="296"/>
      <c r="CO205" s="296"/>
      <c r="CP205" s="296"/>
      <c r="CQ205" s="296"/>
      <c r="CR205" s="296"/>
      <c r="CS205" s="299"/>
      <c r="CT205" s="299"/>
      <c r="CU205" s="299"/>
      <c r="CV205" s="299"/>
      <c r="CW205" s="299"/>
      <c r="CX205" s="286"/>
      <c r="CY205" s="286"/>
      <c r="CZ205" s="286"/>
      <c r="DA205" s="286"/>
      <c r="DB205" s="331"/>
    </row>
    <row r="206" spans="1:106">
      <c r="A206" s="37" t="s">
        <v>569</v>
      </c>
      <c r="B206" s="37" t="s">
        <v>570</v>
      </c>
      <c r="C206" s="164">
        <v>0</v>
      </c>
      <c r="D206" s="164">
        <v>0</v>
      </c>
      <c r="E206" s="164">
        <v>0</v>
      </c>
      <c r="F206" s="166">
        <v>0</v>
      </c>
      <c r="G206" s="166">
        <v>0</v>
      </c>
      <c r="H206" s="166">
        <v>0</v>
      </c>
      <c r="I206" s="167">
        <v>0</v>
      </c>
      <c r="J206" s="167">
        <v>0</v>
      </c>
      <c r="K206" s="167">
        <v>0</v>
      </c>
      <c r="L206" s="168">
        <v>0</v>
      </c>
      <c r="M206" s="168">
        <v>0</v>
      </c>
      <c r="N206" s="168">
        <v>0</v>
      </c>
      <c r="O206" s="169">
        <v>0</v>
      </c>
      <c r="P206" s="169">
        <v>0</v>
      </c>
      <c r="Q206" s="169">
        <v>0</v>
      </c>
      <c r="R206" s="170">
        <v>0</v>
      </c>
      <c r="S206" s="170">
        <v>0</v>
      </c>
      <c r="T206" s="170">
        <v>0</v>
      </c>
      <c r="U206" s="166">
        <v>0</v>
      </c>
      <c r="V206" s="166">
        <v>0</v>
      </c>
      <c r="W206" s="171">
        <v>0</v>
      </c>
      <c r="Y206" s="64">
        <v>0</v>
      </c>
      <c r="Z206" s="164">
        <v>0</v>
      </c>
      <c r="AA206" s="164">
        <v>0</v>
      </c>
      <c r="AB206" s="166">
        <v>0</v>
      </c>
      <c r="AC206" s="166">
        <v>0</v>
      </c>
      <c r="AD206" s="166">
        <v>0</v>
      </c>
      <c r="AE206" s="167">
        <v>0</v>
      </c>
      <c r="AF206" s="167">
        <v>0</v>
      </c>
      <c r="AG206" s="167">
        <v>0</v>
      </c>
      <c r="AH206" s="168">
        <v>0</v>
      </c>
      <c r="AI206" s="168">
        <v>0</v>
      </c>
      <c r="AJ206" s="168">
        <v>0</v>
      </c>
      <c r="AK206" s="169">
        <v>0</v>
      </c>
      <c r="AL206" s="169">
        <v>0</v>
      </c>
      <c r="AM206" s="169">
        <v>0</v>
      </c>
      <c r="AN206" s="170">
        <v>0</v>
      </c>
      <c r="AO206" s="170">
        <v>0</v>
      </c>
      <c r="AP206" s="170">
        <v>0</v>
      </c>
      <c r="AQ206" s="166">
        <v>0</v>
      </c>
      <c r="AR206" s="166">
        <v>0</v>
      </c>
      <c r="AS206" s="171">
        <v>0</v>
      </c>
      <c r="AU206" s="217">
        <v>0</v>
      </c>
      <c r="AV206" s="226">
        <v>0</v>
      </c>
      <c r="AW206" s="226">
        <v>0</v>
      </c>
      <c r="AX206" s="227">
        <v>0</v>
      </c>
      <c r="AY206" s="227">
        <v>0</v>
      </c>
      <c r="AZ206" s="227">
        <v>0</v>
      </c>
      <c r="BA206" s="228">
        <v>0</v>
      </c>
      <c r="BB206" s="228">
        <v>0</v>
      </c>
      <c r="BC206" s="228">
        <v>0</v>
      </c>
      <c r="BD206" s="229">
        <v>0</v>
      </c>
      <c r="BE206" s="229">
        <v>0</v>
      </c>
      <c r="BF206" s="229">
        <v>0</v>
      </c>
      <c r="BG206" s="230">
        <v>0</v>
      </c>
      <c r="BH206" s="230">
        <v>0</v>
      </c>
      <c r="BI206" s="230">
        <v>0</v>
      </c>
      <c r="BJ206" s="231">
        <v>0</v>
      </c>
      <c r="BK206" s="231">
        <v>0</v>
      </c>
      <c r="BL206" s="231">
        <v>0</v>
      </c>
      <c r="BM206" s="227">
        <v>0</v>
      </c>
      <c r="BN206" s="227">
        <v>0</v>
      </c>
      <c r="BO206" s="224">
        <v>0</v>
      </c>
      <c r="BQ206" s="274"/>
      <c r="BR206" s="275"/>
      <c r="BS206" s="276"/>
      <c r="BT206" s="282"/>
      <c r="BU206" s="282"/>
      <c r="BV206" s="282"/>
      <c r="BW206" s="284"/>
      <c r="BX206" s="284"/>
      <c r="BY206" s="285"/>
      <c r="BZ206" s="285"/>
      <c r="CA206" s="285"/>
      <c r="CB206" s="286"/>
      <c r="CC206" s="286"/>
      <c r="CD206" s="290"/>
      <c r="CE206" s="290"/>
      <c r="CF206" s="290"/>
      <c r="CG206" s="290"/>
      <c r="CH206" s="290"/>
      <c r="CI206" s="293"/>
      <c r="CJ206" s="293"/>
      <c r="CK206" s="293"/>
      <c r="CL206" s="293"/>
      <c r="CM206" s="293"/>
      <c r="CN206" s="296"/>
      <c r="CO206" s="296"/>
      <c r="CP206" s="296"/>
      <c r="CQ206" s="296"/>
      <c r="CR206" s="296"/>
      <c r="CS206" s="299"/>
      <c r="CT206" s="299"/>
      <c r="CU206" s="299"/>
      <c r="CV206" s="299"/>
      <c r="CW206" s="299"/>
      <c r="CX206" s="286"/>
      <c r="CY206" s="286"/>
      <c r="CZ206" s="286"/>
      <c r="DA206" s="286"/>
      <c r="DB206" s="331"/>
    </row>
    <row r="207" spans="1:106">
      <c r="A207" s="37" t="s">
        <v>571</v>
      </c>
      <c r="B207" s="37" t="s">
        <v>572</v>
      </c>
      <c r="C207" s="164">
        <v>0</v>
      </c>
      <c r="D207" s="164">
        <v>0</v>
      </c>
      <c r="E207" s="164">
        <v>0</v>
      </c>
      <c r="F207" s="166">
        <v>0</v>
      </c>
      <c r="G207" s="166">
        <v>0</v>
      </c>
      <c r="H207" s="166">
        <v>0</v>
      </c>
      <c r="I207" s="167">
        <v>0</v>
      </c>
      <c r="J207" s="167">
        <v>0</v>
      </c>
      <c r="K207" s="167">
        <v>0</v>
      </c>
      <c r="L207" s="168">
        <v>0</v>
      </c>
      <c r="M207" s="168">
        <v>0</v>
      </c>
      <c r="N207" s="168">
        <v>0</v>
      </c>
      <c r="O207" s="169">
        <v>0</v>
      </c>
      <c r="P207" s="169">
        <v>0</v>
      </c>
      <c r="Q207" s="169">
        <v>0</v>
      </c>
      <c r="R207" s="170">
        <v>0</v>
      </c>
      <c r="S207" s="170">
        <v>0</v>
      </c>
      <c r="T207" s="170">
        <v>0</v>
      </c>
      <c r="U207" s="166">
        <v>0</v>
      </c>
      <c r="V207" s="166">
        <v>0</v>
      </c>
      <c r="W207" s="171">
        <v>0</v>
      </c>
      <c r="Y207" s="64">
        <v>0</v>
      </c>
      <c r="Z207" s="164">
        <v>0</v>
      </c>
      <c r="AA207" s="164">
        <v>0</v>
      </c>
      <c r="AB207" s="166">
        <v>0</v>
      </c>
      <c r="AC207" s="166">
        <v>0</v>
      </c>
      <c r="AD207" s="166">
        <v>0</v>
      </c>
      <c r="AE207" s="167">
        <v>0</v>
      </c>
      <c r="AF207" s="167">
        <v>0</v>
      </c>
      <c r="AG207" s="167">
        <v>0</v>
      </c>
      <c r="AH207" s="168">
        <v>0</v>
      </c>
      <c r="AI207" s="168">
        <v>0</v>
      </c>
      <c r="AJ207" s="168">
        <v>0</v>
      </c>
      <c r="AK207" s="169">
        <v>0</v>
      </c>
      <c r="AL207" s="169">
        <v>0</v>
      </c>
      <c r="AM207" s="169">
        <v>0</v>
      </c>
      <c r="AN207" s="170">
        <v>0</v>
      </c>
      <c r="AO207" s="170">
        <v>0</v>
      </c>
      <c r="AP207" s="170">
        <v>0</v>
      </c>
      <c r="AQ207" s="166">
        <v>0</v>
      </c>
      <c r="AR207" s="166">
        <v>0</v>
      </c>
      <c r="AS207" s="171">
        <v>0</v>
      </c>
      <c r="AU207" s="217">
        <v>0</v>
      </c>
      <c r="AV207" s="226">
        <v>0</v>
      </c>
      <c r="AW207" s="226">
        <v>0</v>
      </c>
      <c r="AX207" s="227">
        <v>0</v>
      </c>
      <c r="AY207" s="227">
        <v>0</v>
      </c>
      <c r="AZ207" s="227">
        <v>0</v>
      </c>
      <c r="BA207" s="228">
        <v>0</v>
      </c>
      <c r="BB207" s="228">
        <v>0</v>
      </c>
      <c r="BC207" s="228">
        <v>0</v>
      </c>
      <c r="BD207" s="229">
        <v>0</v>
      </c>
      <c r="BE207" s="229">
        <v>0</v>
      </c>
      <c r="BF207" s="229">
        <v>0</v>
      </c>
      <c r="BG207" s="230">
        <v>0</v>
      </c>
      <c r="BH207" s="230">
        <v>0</v>
      </c>
      <c r="BI207" s="230">
        <v>0</v>
      </c>
      <c r="BJ207" s="231">
        <v>0</v>
      </c>
      <c r="BK207" s="231">
        <v>0</v>
      </c>
      <c r="BL207" s="231">
        <v>0</v>
      </c>
      <c r="BM207" s="227">
        <v>0</v>
      </c>
      <c r="BN207" s="227">
        <v>0</v>
      </c>
      <c r="BO207" s="224">
        <v>0</v>
      </c>
      <c r="BQ207" s="274"/>
      <c r="BR207" s="275"/>
      <c r="BS207" s="276"/>
      <c r="BT207" s="282"/>
      <c r="BU207" s="282"/>
      <c r="BV207" s="282"/>
      <c r="BW207" s="284"/>
      <c r="BX207" s="284"/>
      <c r="BY207" s="285"/>
      <c r="BZ207" s="285"/>
      <c r="CA207" s="285"/>
      <c r="CB207" s="286"/>
      <c r="CC207" s="286"/>
      <c r="CD207" s="290"/>
      <c r="CE207" s="290"/>
      <c r="CF207" s="290"/>
      <c r="CG207" s="290"/>
      <c r="CH207" s="290"/>
      <c r="CI207" s="293"/>
      <c r="CJ207" s="293"/>
      <c r="CK207" s="293"/>
      <c r="CL207" s="293"/>
      <c r="CM207" s="293"/>
      <c r="CN207" s="296"/>
      <c r="CO207" s="296"/>
      <c r="CP207" s="296"/>
      <c r="CQ207" s="296"/>
      <c r="CR207" s="296"/>
      <c r="CS207" s="299"/>
      <c r="CT207" s="299"/>
      <c r="CU207" s="299"/>
      <c r="CV207" s="299"/>
      <c r="CW207" s="299"/>
      <c r="CX207" s="286"/>
      <c r="CY207" s="286"/>
      <c r="CZ207" s="286"/>
      <c r="DA207" s="286"/>
      <c r="DB207" s="331"/>
    </row>
    <row r="208" spans="1:106">
      <c r="A208" s="37" t="s">
        <v>573</v>
      </c>
      <c r="B208" s="37" t="s">
        <v>574</v>
      </c>
      <c r="C208" s="164">
        <v>0</v>
      </c>
      <c r="D208" s="164">
        <v>0</v>
      </c>
      <c r="E208" s="164">
        <v>0</v>
      </c>
      <c r="F208" s="166">
        <v>0</v>
      </c>
      <c r="G208" s="166">
        <v>0</v>
      </c>
      <c r="H208" s="166">
        <v>0</v>
      </c>
      <c r="I208" s="167">
        <v>0</v>
      </c>
      <c r="J208" s="167">
        <v>0</v>
      </c>
      <c r="K208" s="167">
        <v>0</v>
      </c>
      <c r="L208" s="168">
        <v>0</v>
      </c>
      <c r="M208" s="168">
        <v>0</v>
      </c>
      <c r="N208" s="168">
        <v>0</v>
      </c>
      <c r="O208" s="169">
        <v>0</v>
      </c>
      <c r="P208" s="169">
        <v>0</v>
      </c>
      <c r="Q208" s="169">
        <v>0</v>
      </c>
      <c r="R208" s="170">
        <v>0</v>
      </c>
      <c r="S208" s="170">
        <v>0</v>
      </c>
      <c r="T208" s="170">
        <v>0</v>
      </c>
      <c r="U208" s="166">
        <v>0</v>
      </c>
      <c r="V208" s="166">
        <v>0</v>
      </c>
      <c r="W208" s="171">
        <v>0</v>
      </c>
      <c r="Y208" s="64">
        <v>0</v>
      </c>
      <c r="Z208" s="164">
        <v>0</v>
      </c>
      <c r="AA208" s="164">
        <v>0</v>
      </c>
      <c r="AB208" s="166">
        <v>0</v>
      </c>
      <c r="AC208" s="166">
        <v>0</v>
      </c>
      <c r="AD208" s="166">
        <v>0</v>
      </c>
      <c r="AE208" s="167">
        <v>0</v>
      </c>
      <c r="AF208" s="167">
        <v>0</v>
      </c>
      <c r="AG208" s="167">
        <v>0</v>
      </c>
      <c r="AH208" s="168">
        <v>0</v>
      </c>
      <c r="AI208" s="168">
        <v>0</v>
      </c>
      <c r="AJ208" s="168">
        <v>0</v>
      </c>
      <c r="AK208" s="169">
        <v>0</v>
      </c>
      <c r="AL208" s="169">
        <v>0</v>
      </c>
      <c r="AM208" s="169">
        <v>0</v>
      </c>
      <c r="AN208" s="170">
        <v>0</v>
      </c>
      <c r="AO208" s="170">
        <v>0</v>
      </c>
      <c r="AP208" s="170">
        <v>0</v>
      </c>
      <c r="AQ208" s="166">
        <v>0</v>
      </c>
      <c r="AR208" s="166">
        <v>0</v>
      </c>
      <c r="AS208" s="171">
        <v>0</v>
      </c>
      <c r="AU208" s="217">
        <v>0</v>
      </c>
      <c r="AV208" s="226">
        <v>0</v>
      </c>
      <c r="AW208" s="226">
        <v>0</v>
      </c>
      <c r="AX208" s="227">
        <v>0</v>
      </c>
      <c r="AY208" s="227">
        <v>0</v>
      </c>
      <c r="AZ208" s="227">
        <v>0</v>
      </c>
      <c r="BA208" s="228">
        <v>0</v>
      </c>
      <c r="BB208" s="228">
        <v>0</v>
      </c>
      <c r="BC208" s="228">
        <v>0</v>
      </c>
      <c r="BD208" s="229">
        <v>0</v>
      </c>
      <c r="BE208" s="229">
        <v>0</v>
      </c>
      <c r="BF208" s="229">
        <v>0</v>
      </c>
      <c r="BG208" s="230">
        <v>0</v>
      </c>
      <c r="BH208" s="230">
        <v>0</v>
      </c>
      <c r="BI208" s="230">
        <v>0</v>
      </c>
      <c r="BJ208" s="231">
        <v>0</v>
      </c>
      <c r="BK208" s="231">
        <v>0</v>
      </c>
      <c r="BL208" s="231">
        <v>0</v>
      </c>
      <c r="BM208" s="227">
        <v>0</v>
      </c>
      <c r="BN208" s="227">
        <v>0</v>
      </c>
      <c r="BO208" s="224">
        <v>0</v>
      </c>
      <c r="BQ208" s="274"/>
      <c r="BR208" s="275"/>
      <c r="BS208" s="276"/>
      <c r="BT208" s="282"/>
      <c r="BU208" s="282"/>
      <c r="BV208" s="282"/>
      <c r="BW208" s="284"/>
      <c r="BX208" s="284"/>
      <c r="BY208" s="285"/>
      <c r="BZ208" s="285"/>
      <c r="CA208" s="285"/>
      <c r="CB208" s="286"/>
      <c r="CC208" s="286"/>
      <c r="CD208" s="290"/>
      <c r="CE208" s="290"/>
      <c r="CF208" s="290"/>
      <c r="CG208" s="290"/>
      <c r="CH208" s="290"/>
      <c r="CI208" s="293"/>
      <c r="CJ208" s="293"/>
      <c r="CK208" s="293"/>
      <c r="CL208" s="293"/>
      <c r="CM208" s="293"/>
      <c r="CN208" s="296"/>
      <c r="CO208" s="296"/>
      <c r="CP208" s="296"/>
      <c r="CQ208" s="296"/>
      <c r="CR208" s="296"/>
      <c r="CS208" s="299"/>
      <c r="CT208" s="299"/>
      <c r="CU208" s="299"/>
      <c r="CV208" s="299"/>
      <c r="CW208" s="299"/>
      <c r="CX208" s="286"/>
      <c r="CY208" s="286"/>
      <c r="CZ208" s="286"/>
      <c r="DA208" s="286"/>
      <c r="DB208" s="331"/>
    </row>
    <row r="209" spans="1:106" ht="15.75" thickBot="1">
      <c r="A209" s="56" t="s">
        <v>575</v>
      </c>
      <c r="B209" s="56" t="s">
        <v>576</v>
      </c>
      <c r="C209" s="165">
        <v>0</v>
      </c>
      <c r="D209" s="165">
        <v>0</v>
      </c>
      <c r="E209" s="165">
        <v>0</v>
      </c>
      <c r="F209" s="172">
        <v>0</v>
      </c>
      <c r="G209" s="172">
        <v>0</v>
      </c>
      <c r="H209" s="172">
        <v>0</v>
      </c>
      <c r="I209" s="173">
        <v>0</v>
      </c>
      <c r="J209" s="173">
        <v>0</v>
      </c>
      <c r="K209" s="173">
        <v>0</v>
      </c>
      <c r="L209" s="174">
        <v>0</v>
      </c>
      <c r="M209" s="174">
        <v>0</v>
      </c>
      <c r="N209" s="174">
        <v>0</v>
      </c>
      <c r="O209" s="175">
        <v>0</v>
      </c>
      <c r="P209" s="175">
        <v>0</v>
      </c>
      <c r="Q209" s="175">
        <v>0</v>
      </c>
      <c r="R209" s="176">
        <v>0</v>
      </c>
      <c r="S209" s="176">
        <v>0</v>
      </c>
      <c r="T209" s="176">
        <v>0</v>
      </c>
      <c r="U209" s="172">
        <v>0</v>
      </c>
      <c r="V209" s="172">
        <v>0</v>
      </c>
      <c r="W209" s="177">
        <v>0</v>
      </c>
      <c r="Y209" s="193">
        <v>0</v>
      </c>
      <c r="Z209" s="165">
        <v>0</v>
      </c>
      <c r="AA209" s="165">
        <v>0</v>
      </c>
      <c r="AB209" s="172">
        <v>0</v>
      </c>
      <c r="AC209" s="172">
        <v>0</v>
      </c>
      <c r="AD209" s="172">
        <v>0</v>
      </c>
      <c r="AE209" s="173">
        <v>0</v>
      </c>
      <c r="AF209" s="173">
        <v>0</v>
      </c>
      <c r="AG209" s="173">
        <v>0</v>
      </c>
      <c r="AH209" s="174">
        <v>0</v>
      </c>
      <c r="AI209" s="174">
        <v>0</v>
      </c>
      <c r="AJ209" s="174">
        <v>0</v>
      </c>
      <c r="AK209" s="175">
        <v>0</v>
      </c>
      <c r="AL209" s="175">
        <v>0</v>
      </c>
      <c r="AM209" s="175">
        <v>0</v>
      </c>
      <c r="AN209" s="176">
        <v>0</v>
      </c>
      <c r="AO209" s="176">
        <v>0</v>
      </c>
      <c r="AP209" s="176">
        <v>0</v>
      </c>
      <c r="AQ209" s="172">
        <v>0</v>
      </c>
      <c r="AR209" s="172">
        <v>0</v>
      </c>
      <c r="AS209" s="177">
        <v>0</v>
      </c>
      <c r="AU209" s="232">
        <v>0</v>
      </c>
      <c r="AV209" s="233">
        <v>0</v>
      </c>
      <c r="AW209" s="233">
        <v>0</v>
      </c>
      <c r="AX209" s="234">
        <v>0</v>
      </c>
      <c r="AY209" s="234">
        <v>0</v>
      </c>
      <c r="AZ209" s="234">
        <v>0</v>
      </c>
      <c r="BA209" s="235">
        <v>0</v>
      </c>
      <c r="BB209" s="235">
        <v>0</v>
      </c>
      <c r="BC209" s="235">
        <v>0</v>
      </c>
      <c r="BD209" s="236">
        <v>0</v>
      </c>
      <c r="BE209" s="236">
        <v>0</v>
      </c>
      <c r="BF209" s="236">
        <v>0</v>
      </c>
      <c r="BG209" s="237">
        <v>0</v>
      </c>
      <c r="BH209" s="237">
        <v>0</v>
      </c>
      <c r="BI209" s="237">
        <v>0</v>
      </c>
      <c r="BJ209" s="238">
        <v>0</v>
      </c>
      <c r="BK209" s="238">
        <v>0</v>
      </c>
      <c r="BL209" s="238">
        <v>0</v>
      </c>
      <c r="BM209" s="234">
        <v>0</v>
      </c>
      <c r="BN209" s="234">
        <v>0</v>
      </c>
      <c r="BO209" s="239">
        <v>0</v>
      </c>
      <c r="BQ209" s="277"/>
      <c r="BR209" s="278"/>
      <c r="BS209" s="279"/>
      <c r="BT209" s="328"/>
      <c r="BU209" s="300"/>
      <c r="BV209" s="300"/>
      <c r="BW209" s="301"/>
      <c r="BX209" s="301"/>
      <c r="BY209" s="302"/>
      <c r="BZ209" s="302"/>
      <c r="CA209" s="302"/>
      <c r="CB209" s="303"/>
      <c r="CC209" s="303"/>
      <c r="CD209" s="329"/>
      <c r="CE209" s="329"/>
      <c r="CF209" s="329"/>
      <c r="CG209" s="329"/>
      <c r="CH209" s="329"/>
      <c r="CI209" s="306"/>
      <c r="CJ209" s="306"/>
      <c r="CK209" s="306"/>
      <c r="CL209" s="306"/>
      <c r="CM209" s="306"/>
      <c r="CN209" s="307"/>
      <c r="CO209" s="307"/>
      <c r="CP209" s="307"/>
      <c r="CQ209" s="307"/>
      <c r="CR209" s="307"/>
      <c r="CS209" s="308"/>
      <c r="CT209" s="308"/>
      <c r="CU209" s="308"/>
      <c r="CV209" s="308"/>
      <c r="CW209" s="308"/>
      <c r="CX209" s="303"/>
      <c r="CY209" s="303"/>
      <c r="CZ209" s="303"/>
      <c r="DA209" s="303"/>
      <c r="DB209" s="332"/>
    </row>
  </sheetData>
  <mergeCells count="5">
    <mergeCell ref="C1:W1"/>
    <mergeCell ref="Y1:AS1"/>
    <mergeCell ref="AU1:BO1"/>
    <mergeCell ref="BQ1:BS1"/>
    <mergeCell ref="BT1:DB1"/>
  </mergeCells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7">
    <tabColor rgb="FFFFFF00"/>
  </sheetPr>
  <dimension ref="A1:E236"/>
  <sheetViews>
    <sheetView workbookViewId="0"/>
  </sheetViews>
  <sheetFormatPr defaultColWidth="11.42578125" defaultRowHeight="12.75"/>
  <cols>
    <col min="1" max="1" width="25.7109375" customWidth="1"/>
    <col min="2" max="2" width="45.7109375" customWidth="1"/>
    <col min="3" max="5" width="20.7109375" customWidth="1"/>
    <col min="6" max="8" width="25.7109375" customWidth="1"/>
    <col min="9" max="10" width="11.7109375" customWidth="1"/>
    <col min="11" max="11" width="11.42578125" customWidth="1"/>
  </cols>
  <sheetData>
    <row r="1" spans="1:5" ht="85.5" customHeight="1">
      <c r="B1" s="353" t="s">
        <v>0</v>
      </c>
      <c r="C1" s="353"/>
      <c r="D1" s="353"/>
      <c r="E1" s="1" t="s">
        <v>1</v>
      </c>
    </row>
    <row r="2" spans="1:5" ht="30" customHeight="1">
      <c r="A2" s="354" t="s">
        <v>2</v>
      </c>
      <c r="B2" s="354"/>
      <c r="C2" s="354"/>
      <c r="D2" s="354"/>
      <c r="E2" s="354"/>
    </row>
    <row r="3" spans="1:5" s="3" customFormat="1" ht="48" customHeight="1">
      <c r="A3" s="2" t="s">
        <v>3</v>
      </c>
      <c r="B3" s="2" t="s">
        <v>4</v>
      </c>
      <c r="C3" s="2" t="s">
        <v>5</v>
      </c>
      <c r="D3" s="2" t="s">
        <v>6</v>
      </c>
      <c r="E3" s="2" t="s">
        <v>7</v>
      </c>
    </row>
    <row r="4" spans="1:5">
      <c r="A4" t="s">
        <v>11</v>
      </c>
      <c r="B4" t="s">
        <v>12</v>
      </c>
      <c r="C4" s="4">
        <v>280</v>
      </c>
      <c r="D4" s="4">
        <v>336</v>
      </c>
      <c r="E4" s="4">
        <v>392</v>
      </c>
    </row>
    <row r="5" spans="1:5">
      <c r="A5" t="s">
        <v>13</v>
      </c>
      <c r="B5" t="s">
        <v>14</v>
      </c>
      <c r="C5" s="4">
        <v>360</v>
      </c>
      <c r="D5" s="4">
        <v>432</v>
      </c>
      <c r="E5" s="4">
        <v>504</v>
      </c>
    </row>
    <row r="6" spans="1:5">
      <c r="A6" t="s">
        <v>15</v>
      </c>
      <c r="B6" t="s">
        <v>16</v>
      </c>
      <c r="C6" s="4">
        <v>397.44</v>
      </c>
      <c r="D6" s="4">
        <v>476.928</v>
      </c>
      <c r="E6" s="4">
        <v>556.41600000000005</v>
      </c>
    </row>
    <row r="7" spans="1:5">
      <c r="A7" t="s">
        <v>17</v>
      </c>
      <c r="B7" t="s">
        <v>18</v>
      </c>
      <c r="C7" s="4">
        <v>397.44</v>
      </c>
      <c r="D7" s="4">
        <v>476.928</v>
      </c>
      <c r="E7" s="4">
        <v>556.41600000000005</v>
      </c>
    </row>
    <row r="8" spans="1:5">
      <c r="A8" t="s">
        <v>19</v>
      </c>
      <c r="B8" t="s">
        <v>20</v>
      </c>
      <c r="C8" s="4">
        <v>624</v>
      </c>
      <c r="D8" s="4">
        <v>748.8</v>
      </c>
      <c r="E8" s="4">
        <v>873.6</v>
      </c>
    </row>
    <row r="9" spans="1:5">
      <c r="A9" t="s">
        <v>21</v>
      </c>
      <c r="B9" t="s">
        <v>22</v>
      </c>
      <c r="C9" s="4">
        <v>315</v>
      </c>
      <c r="D9" s="4">
        <v>378</v>
      </c>
      <c r="E9" s="4">
        <v>441</v>
      </c>
    </row>
    <row r="10" spans="1:5">
      <c r="A10" t="s">
        <v>971</v>
      </c>
      <c r="B10" t="s">
        <v>972</v>
      </c>
      <c r="C10" s="4">
        <v>120.7547</v>
      </c>
      <c r="D10" s="4">
        <v>246.15379999999999</v>
      </c>
      <c r="E10" s="4">
        <v>320</v>
      </c>
    </row>
    <row r="11" spans="1:5">
      <c r="A11" t="s">
        <v>973</v>
      </c>
      <c r="B11" t="s">
        <v>974</v>
      </c>
      <c r="C11" s="4">
        <v>120.7547</v>
      </c>
      <c r="D11" s="4">
        <v>246.15379999999999</v>
      </c>
      <c r="E11" s="4">
        <v>320</v>
      </c>
    </row>
    <row r="12" spans="1:5">
      <c r="A12" t="s">
        <v>975</v>
      </c>
      <c r="B12" t="s">
        <v>976</v>
      </c>
      <c r="C12" s="4">
        <v>315</v>
      </c>
      <c r="D12" s="4">
        <v>378</v>
      </c>
      <c r="E12" s="4">
        <v>441</v>
      </c>
    </row>
    <row r="13" spans="1:5">
      <c r="A13" t="s">
        <v>977</v>
      </c>
      <c r="B13" t="s">
        <v>978</v>
      </c>
      <c r="C13" s="4">
        <v>315</v>
      </c>
      <c r="D13" s="4">
        <v>378</v>
      </c>
      <c r="E13" s="4">
        <v>441</v>
      </c>
    </row>
    <row r="14" spans="1:5">
      <c r="A14" t="s">
        <v>23</v>
      </c>
      <c r="B14" t="s">
        <v>24</v>
      </c>
      <c r="C14" s="4">
        <v>120.7547</v>
      </c>
      <c r="D14" s="4">
        <v>246.15379999999999</v>
      </c>
      <c r="E14" s="4">
        <v>320</v>
      </c>
    </row>
    <row r="15" spans="1:5">
      <c r="A15" t="s">
        <v>25</v>
      </c>
      <c r="B15" t="s">
        <v>26</v>
      </c>
      <c r="C15" s="4">
        <v>315</v>
      </c>
      <c r="D15" s="4">
        <v>378</v>
      </c>
      <c r="E15" s="4">
        <v>441</v>
      </c>
    </row>
    <row r="16" spans="1:5">
      <c r="A16" t="s">
        <v>27</v>
      </c>
      <c r="B16" t="s">
        <v>28</v>
      </c>
      <c r="C16" s="4">
        <v>315</v>
      </c>
      <c r="D16" s="4">
        <v>378</v>
      </c>
      <c r="E16" s="4">
        <v>441</v>
      </c>
    </row>
    <row r="17" spans="1:5">
      <c r="A17" t="s">
        <v>30</v>
      </c>
      <c r="B17" t="s">
        <v>31</v>
      </c>
      <c r="C17" s="4">
        <v>223.2</v>
      </c>
      <c r="D17" s="4">
        <v>267.83999999999997</v>
      </c>
      <c r="E17" s="4">
        <v>312.48</v>
      </c>
    </row>
    <row r="18" spans="1:5">
      <c r="A18" t="s">
        <v>32</v>
      </c>
      <c r="B18" t="s">
        <v>33</v>
      </c>
      <c r="C18" s="4">
        <v>207.35</v>
      </c>
      <c r="D18" s="4">
        <v>248.82</v>
      </c>
      <c r="E18" s="4">
        <v>290.29000000000002</v>
      </c>
    </row>
    <row r="19" spans="1:5">
      <c r="A19" t="s">
        <v>34</v>
      </c>
      <c r="B19" t="s">
        <v>35</v>
      </c>
      <c r="C19" s="4">
        <v>36</v>
      </c>
      <c r="D19" s="4">
        <v>43.2</v>
      </c>
      <c r="E19" s="4">
        <v>50.4</v>
      </c>
    </row>
    <row r="20" spans="1:5">
      <c r="A20" t="s">
        <v>36</v>
      </c>
      <c r="B20" t="s">
        <v>37</v>
      </c>
      <c r="C20" s="4">
        <v>36</v>
      </c>
      <c r="D20" s="4">
        <v>43.2</v>
      </c>
      <c r="E20" s="4">
        <v>50.4</v>
      </c>
    </row>
    <row r="21" spans="1:5">
      <c r="A21" t="s">
        <v>46</v>
      </c>
      <c r="B21" t="s">
        <v>47</v>
      </c>
      <c r="C21" s="4">
        <v>165</v>
      </c>
      <c r="D21" s="4">
        <v>198</v>
      </c>
      <c r="E21" s="4">
        <v>231</v>
      </c>
    </row>
    <row r="22" spans="1:5">
      <c r="A22" t="s">
        <v>49</v>
      </c>
      <c r="B22" t="s">
        <v>50</v>
      </c>
      <c r="C22" s="4">
        <v>370.08</v>
      </c>
      <c r="D22" s="4">
        <v>444.096</v>
      </c>
      <c r="E22" s="4">
        <v>518.11199999999997</v>
      </c>
    </row>
    <row r="23" spans="1:5">
      <c r="A23" t="s">
        <v>51</v>
      </c>
      <c r="B23" t="s">
        <v>52</v>
      </c>
      <c r="C23" s="4">
        <v>370.08</v>
      </c>
      <c r="D23" s="4">
        <v>444.096</v>
      </c>
      <c r="E23" s="4">
        <v>518.11199999999997</v>
      </c>
    </row>
    <row r="24" spans="1:5">
      <c r="A24" t="s">
        <v>53</v>
      </c>
      <c r="B24" t="s">
        <v>54</v>
      </c>
      <c r="C24" s="4">
        <v>25.96</v>
      </c>
      <c r="D24" s="4">
        <v>31.152000000000001</v>
      </c>
      <c r="E24" s="4">
        <v>36.344000000000001</v>
      </c>
    </row>
    <row r="25" spans="1:5">
      <c r="A25" t="s">
        <v>55</v>
      </c>
      <c r="B25" t="s">
        <v>979</v>
      </c>
      <c r="C25" s="4">
        <v>1300</v>
      </c>
      <c r="D25" s="4">
        <v>1560</v>
      </c>
      <c r="E25" s="4">
        <v>1820</v>
      </c>
    </row>
    <row r="26" spans="1:5">
      <c r="A26" t="s">
        <v>56</v>
      </c>
      <c r="B26" t="s">
        <v>57</v>
      </c>
      <c r="C26" s="4">
        <v>4840</v>
      </c>
      <c r="D26" s="4">
        <v>5808</v>
      </c>
      <c r="E26" s="4">
        <v>6776</v>
      </c>
    </row>
    <row r="27" spans="1:5">
      <c r="A27" t="s">
        <v>980</v>
      </c>
      <c r="B27" t="s">
        <v>981</v>
      </c>
      <c r="C27" s="4">
        <v>315</v>
      </c>
      <c r="D27" s="4">
        <v>378</v>
      </c>
      <c r="E27" s="4">
        <v>441</v>
      </c>
    </row>
    <row r="28" spans="1:5">
      <c r="A28" t="s">
        <v>982</v>
      </c>
      <c r="B28" t="s">
        <v>983</v>
      </c>
      <c r="C28" s="4">
        <v>250</v>
      </c>
      <c r="D28" s="4">
        <v>300</v>
      </c>
      <c r="E28" s="4">
        <v>350</v>
      </c>
    </row>
    <row r="29" spans="1:5">
      <c r="A29" t="s">
        <v>58</v>
      </c>
      <c r="B29" t="s">
        <v>59</v>
      </c>
      <c r="C29" s="4">
        <v>330</v>
      </c>
      <c r="D29" s="4">
        <v>396</v>
      </c>
      <c r="E29" s="4">
        <v>462</v>
      </c>
    </row>
    <row r="30" spans="1:5">
      <c r="A30" t="s">
        <v>60</v>
      </c>
      <c r="B30" t="s">
        <v>61</v>
      </c>
      <c r="C30" s="4">
        <v>330</v>
      </c>
      <c r="D30" s="4">
        <v>396</v>
      </c>
      <c r="E30" s="4">
        <v>462</v>
      </c>
    </row>
    <row r="31" spans="1:5">
      <c r="A31" t="s">
        <v>62</v>
      </c>
      <c r="B31" t="s">
        <v>63</v>
      </c>
      <c r="C31" s="4">
        <v>1320</v>
      </c>
      <c r="D31" s="4">
        <v>1584</v>
      </c>
      <c r="E31" s="4">
        <v>1848</v>
      </c>
    </row>
    <row r="32" spans="1:5">
      <c r="A32" t="s">
        <v>64</v>
      </c>
      <c r="B32" t="s">
        <v>65</v>
      </c>
      <c r="C32" s="4">
        <v>325</v>
      </c>
      <c r="D32" s="4">
        <v>390</v>
      </c>
      <c r="E32" s="4">
        <v>455</v>
      </c>
    </row>
    <row r="33" spans="1:5">
      <c r="A33" t="s">
        <v>66</v>
      </c>
      <c r="B33" t="s">
        <v>67</v>
      </c>
      <c r="C33" s="4">
        <v>1641.25</v>
      </c>
      <c r="D33" s="4">
        <v>1969.5</v>
      </c>
      <c r="E33" s="4">
        <v>2297.75</v>
      </c>
    </row>
    <row r="34" spans="1:5">
      <c r="A34" t="s">
        <v>68</v>
      </c>
      <c r="B34" t="s">
        <v>69</v>
      </c>
      <c r="C34" s="4">
        <v>357.5</v>
      </c>
      <c r="D34" s="4">
        <v>429</v>
      </c>
      <c r="E34" s="4">
        <v>500.5</v>
      </c>
    </row>
    <row r="35" spans="1:5">
      <c r="A35" t="s">
        <v>70</v>
      </c>
      <c r="B35" t="s">
        <v>71</v>
      </c>
      <c r="C35" s="4">
        <v>325</v>
      </c>
      <c r="D35" s="4">
        <v>390</v>
      </c>
      <c r="E35" s="4">
        <v>455</v>
      </c>
    </row>
    <row r="36" spans="1:5">
      <c r="A36" t="s">
        <v>72</v>
      </c>
      <c r="B36" t="s">
        <v>73</v>
      </c>
      <c r="C36" s="4">
        <v>341.25</v>
      </c>
      <c r="D36" s="4">
        <v>409.5</v>
      </c>
      <c r="E36" s="4">
        <v>477.75</v>
      </c>
    </row>
    <row r="37" spans="1:5">
      <c r="A37" t="s">
        <v>74</v>
      </c>
      <c r="B37" t="s">
        <v>75</v>
      </c>
      <c r="C37" s="4">
        <v>325</v>
      </c>
      <c r="D37" s="4">
        <v>390</v>
      </c>
      <c r="E37" s="4">
        <v>455</v>
      </c>
    </row>
    <row r="38" spans="1:5">
      <c r="A38" t="s">
        <v>76</v>
      </c>
      <c r="B38" t="s">
        <v>77</v>
      </c>
      <c r="C38" s="4">
        <v>357.5</v>
      </c>
      <c r="D38" s="4">
        <v>429</v>
      </c>
      <c r="E38" s="4">
        <v>500.5</v>
      </c>
    </row>
    <row r="39" spans="1:5">
      <c r="A39" t="s">
        <v>78</v>
      </c>
      <c r="B39" t="s">
        <v>79</v>
      </c>
      <c r="C39" s="4">
        <v>1625</v>
      </c>
      <c r="D39" s="4">
        <v>1950</v>
      </c>
      <c r="E39" s="4">
        <v>2275</v>
      </c>
    </row>
    <row r="40" spans="1:5">
      <c r="A40" t="s">
        <v>80</v>
      </c>
      <c r="B40" t="s">
        <v>81</v>
      </c>
      <c r="C40" s="4">
        <v>2600</v>
      </c>
      <c r="D40" s="4">
        <v>3120</v>
      </c>
      <c r="E40" s="4">
        <v>3640</v>
      </c>
    </row>
    <row r="41" spans="1:5">
      <c r="A41" t="s">
        <v>82</v>
      </c>
      <c r="B41" t="s">
        <v>83</v>
      </c>
      <c r="C41" s="4">
        <v>341.25</v>
      </c>
      <c r="D41" s="4">
        <v>409.5</v>
      </c>
      <c r="E41" s="4">
        <v>477.75</v>
      </c>
    </row>
    <row r="42" spans="1:5">
      <c r="A42" t="s">
        <v>84</v>
      </c>
      <c r="B42" t="s">
        <v>85</v>
      </c>
      <c r="C42" s="4">
        <v>325</v>
      </c>
      <c r="D42" s="4">
        <v>390</v>
      </c>
      <c r="E42" s="4">
        <v>455</v>
      </c>
    </row>
    <row r="43" spans="1:5">
      <c r="A43" t="s">
        <v>86</v>
      </c>
      <c r="B43" t="s">
        <v>87</v>
      </c>
      <c r="C43" s="4">
        <v>170</v>
      </c>
      <c r="D43" s="4">
        <v>204</v>
      </c>
      <c r="E43" s="4">
        <v>238</v>
      </c>
    </row>
    <row r="44" spans="1:5">
      <c r="A44" t="s">
        <v>88</v>
      </c>
      <c r="B44" t="s">
        <v>89</v>
      </c>
      <c r="C44" s="4">
        <v>170</v>
      </c>
      <c r="D44" s="4">
        <v>204</v>
      </c>
      <c r="E44" s="4">
        <v>238</v>
      </c>
    </row>
    <row r="45" spans="1:5">
      <c r="A45" t="s">
        <v>90</v>
      </c>
      <c r="B45" t="s">
        <v>91</v>
      </c>
      <c r="C45" s="4">
        <v>170</v>
      </c>
      <c r="D45" s="4">
        <v>204</v>
      </c>
      <c r="E45" s="4">
        <v>238</v>
      </c>
    </row>
    <row r="46" spans="1:5">
      <c r="A46" t="s">
        <v>92</v>
      </c>
      <c r="B46" t="s">
        <v>93</v>
      </c>
      <c r="C46" s="4">
        <v>94.339600000000004</v>
      </c>
      <c r="D46" s="4">
        <v>192.30770000000001</v>
      </c>
      <c r="E46" s="4">
        <v>250</v>
      </c>
    </row>
    <row r="47" spans="1:5">
      <c r="A47" t="s">
        <v>94</v>
      </c>
      <c r="B47" t="s">
        <v>95</v>
      </c>
      <c r="C47" s="4">
        <v>120.7547</v>
      </c>
      <c r="D47" s="4">
        <v>246.15379999999999</v>
      </c>
      <c r="E47" s="4">
        <v>320</v>
      </c>
    </row>
    <row r="48" spans="1:5">
      <c r="A48" t="s">
        <v>96</v>
      </c>
      <c r="B48" t="s">
        <v>97</v>
      </c>
      <c r="C48" s="4">
        <v>9.8800000000000008</v>
      </c>
      <c r="D48" s="4">
        <v>11.538500000000001</v>
      </c>
      <c r="E48" s="4">
        <v>15</v>
      </c>
    </row>
    <row r="49" spans="1:5">
      <c r="A49" t="s">
        <v>98</v>
      </c>
      <c r="B49" t="s">
        <v>99</v>
      </c>
      <c r="C49" s="4">
        <v>8.8234999999999992</v>
      </c>
      <c r="D49" s="4">
        <v>11.538500000000001</v>
      </c>
      <c r="E49" s="4">
        <v>15</v>
      </c>
    </row>
    <row r="50" spans="1:5">
      <c r="A50" t="s">
        <v>984</v>
      </c>
      <c r="B50" t="s">
        <v>985</v>
      </c>
      <c r="C50" s="4">
        <v>5.6604000000000001</v>
      </c>
      <c r="D50" s="4">
        <v>11.538500000000001</v>
      </c>
      <c r="E50" s="4">
        <v>15</v>
      </c>
    </row>
    <row r="51" spans="1:5">
      <c r="A51" t="s">
        <v>100</v>
      </c>
      <c r="B51" t="s">
        <v>101</v>
      </c>
      <c r="C51" s="4">
        <v>8.8234999999999992</v>
      </c>
      <c r="D51" s="4">
        <v>11.538500000000001</v>
      </c>
      <c r="E51" s="4">
        <v>15</v>
      </c>
    </row>
    <row r="52" spans="1:5">
      <c r="A52" t="s">
        <v>102</v>
      </c>
      <c r="B52" t="s">
        <v>103</v>
      </c>
      <c r="C52" s="4">
        <v>5.6604000000000001</v>
      </c>
      <c r="D52" s="4">
        <v>11.538500000000001</v>
      </c>
      <c r="E52" s="4">
        <v>15</v>
      </c>
    </row>
    <row r="53" spans="1:5">
      <c r="A53" t="s">
        <v>986</v>
      </c>
      <c r="B53" t="s">
        <v>987</v>
      </c>
      <c r="C53" s="4">
        <v>9.5399999999999991</v>
      </c>
      <c r="D53" s="4">
        <v>11.448</v>
      </c>
      <c r="E53" s="4">
        <v>15</v>
      </c>
    </row>
    <row r="54" spans="1:5">
      <c r="A54" t="s">
        <v>988</v>
      </c>
      <c r="B54" t="s">
        <v>989</v>
      </c>
      <c r="C54" s="4">
        <v>8.4975000000000005</v>
      </c>
      <c r="D54" s="4">
        <v>11.448</v>
      </c>
      <c r="E54" s="4">
        <v>15</v>
      </c>
    </row>
    <row r="55" spans="1:5">
      <c r="A55" t="s">
        <v>104</v>
      </c>
      <c r="B55" t="s">
        <v>105</v>
      </c>
      <c r="C55" s="4">
        <v>8.8234999999999992</v>
      </c>
      <c r="D55" s="4">
        <v>11.538500000000001</v>
      </c>
      <c r="E55" s="4">
        <v>15</v>
      </c>
    </row>
    <row r="56" spans="1:5">
      <c r="A56" t="s">
        <v>106</v>
      </c>
      <c r="B56" t="s">
        <v>107</v>
      </c>
      <c r="C56" s="4">
        <v>20</v>
      </c>
      <c r="D56" s="4">
        <v>24</v>
      </c>
      <c r="E56" s="4">
        <v>28</v>
      </c>
    </row>
    <row r="57" spans="1:5">
      <c r="A57" t="s">
        <v>108</v>
      </c>
      <c r="B57" t="s">
        <v>109</v>
      </c>
      <c r="C57" s="4">
        <v>10.7143</v>
      </c>
      <c r="D57" s="4">
        <v>12.857100000000001</v>
      </c>
      <c r="E57" s="4">
        <v>15</v>
      </c>
    </row>
    <row r="58" spans="1:5">
      <c r="A58" t="s">
        <v>990</v>
      </c>
      <c r="B58" t="s">
        <v>991</v>
      </c>
      <c r="C58" s="4">
        <v>13.65</v>
      </c>
      <c r="D58" s="4">
        <v>16.38</v>
      </c>
      <c r="E58" s="4">
        <v>19.11</v>
      </c>
    </row>
    <row r="59" spans="1:5">
      <c r="A59" t="s">
        <v>110</v>
      </c>
      <c r="B59" t="s">
        <v>111</v>
      </c>
      <c r="C59" s="4">
        <v>10.7143</v>
      </c>
      <c r="D59" s="4">
        <v>12.857100000000001</v>
      </c>
      <c r="E59" s="4">
        <v>15</v>
      </c>
    </row>
    <row r="60" spans="1:5">
      <c r="A60" t="s">
        <v>112</v>
      </c>
      <c r="B60" t="s">
        <v>113</v>
      </c>
      <c r="C60" s="4">
        <v>8.8234999999999992</v>
      </c>
      <c r="D60" s="4">
        <v>11.538500000000001</v>
      </c>
      <c r="E60" s="4">
        <v>15</v>
      </c>
    </row>
    <row r="61" spans="1:5">
      <c r="A61" t="s">
        <v>114</v>
      </c>
      <c r="B61" t="s">
        <v>115</v>
      </c>
      <c r="C61" s="4">
        <v>373.5</v>
      </c>
      <c r="D61" s="4">
        <v>448.2</v>
      </c>
      <c r="E61" s="4">
        <v>522.9</v>
      </c>
    </row>
    <row r="62" spans="1:5">
      <c r="A62" t="s">
        <v>116</v>
      </c>
      <c r="B62" t="s">
        <v>117</v>
      </c>
      <c r="C62" s="4">
        <v>254</v>
      </c>
      <c r="D62" s="4">
        <v>304.8</v>
      </c>
      <c r="E62" s="4">
        <v>355.6</v>
      </c>
    </row>
    <row r="63" spans="1:5">
      <c r="A63" t="s">
        <v>118</v>
      </c>
      <c r="B63" t="s">
        <v>119</v>
      </c>
      <c r="C63" s="4">
        <v>378.4</v>
      </c>
      <c r="D63" s="4">
        <v>454.08</v>
      </c>
      <c r="E63" s="4">
        <v>529.76</v>
      </c>
    </row>
    <row r="64" spans="1:5">
      <c r="A64" t="s">
        <v>120</v>
      </c>
      <c r="B64" t="s">
        <v>121</v>
      </c>
      <c r="C64" s="4">
        <v>61.509399999999999</v>
      </c>
      <c r="D64" s="4">
        <v>125.38460000000001</v>
      </c>
      <c r="E64" s="4">
        <v>163</v>
      </c>
    </row>
    <row r="65" spans="1:5">
      <c r="A65" t="s">
        <v>122</v>
      </c>
      <c r="B65" t="s">
        <v>123</v>
      </c>
      <c r="C65" s="4">
        <v>94.339600000000004</v>
      </c>
      <c r="D65" s="4">
        <v>192.30770000000001</v>
      </c>
      <c r="E65" s="4">
        <v>250</v>
      </c>
    </row>
    <row r="66" spans="1:5">
      <c r="A66" t="s">
        <v>124</v>
      </c>
      <c r="B66" t="s">
        <v>125</v>
      </c>
      <c r="C66" s="4">
        <v>120.7547</v>
      </c>
      <c r="D66" s="4">
        <v>246.15379999999999</v>
      </c>
      <c r="E66" s="4">
        <v>320</v>
      </c>
    </row>
    <row r="67" spans="1:5">
      <c r="A67" t="s">
        <v>126</v>
      </c>
      <c r="B67" t="s">
        <v>127</v>
      </c>
      <c r="C67" s="4">
        <v>150</v>
      </c>
      <c r="D67" s="4">
        <v>180</v>
      </c>
      <c r="E67" s="4">
        <v>210</v>
      </c>
    </row>
    <row r="68" spans="1:5">
      <c r="A68" t="s">
        <v>128</v>
      </c>
      <c r="B68" t="s">
        <v>129</v>
      </c>
      <c r="C68" s="4">
        <v>150</v>
      </c>
      <c r="D68" s="4">
        <v>180</v>
      </c>
      <c r="E68" s="4">
        <v>210</v>
      </c>
    </row>
    <row r="69" spans="1:5">
      <c r="A69" t="s">
        <v>992</v>
      </c>
      <c r="B69" t="s">
        <v>993</v>
      </c>
      <c r="C69" s="4">
        <v>61.509399999999999</v>
      </c>
      <c r="D69" s="4">
        <v>125.38460000000001</v>
      </c>
      <c r="E69" s="4">
        <v>163</v>
      </c>
    </row>
    <row r="70" spans="1:5">
      <c r="A70" t="s">
        <v>130</v>
      </c>
      <c r="B70" t="s">
        <v>131</v>
      </c>
      <c r="C70" s="4">
        <v>94.339600000000004</v>
      </c>
      <c r="D70" s="4">
        <v>192.30770000000001</v>
      </c>
      <c r="E70" s="4">
        <v>250</v>
      </c>
    </row>
    <row r="71" spans="1:5">
      <c r="A71" t="s">
        <v>132</v>
      </c>
      <c r="B71" t="s">
        <v>133</v>
      </c>
      <c r="C71" s="4">
        <v>61.509399999999999</v>
      </c>
      <c r="D71" s="4">
        <v>125.38460000000001</v>
      </c>
      <c r="E71" s="4">
        <v>163</v>
      </c>
    </row>
    <row r="72" spans="1:5">
      <c r="A72" t="s">
        <v>134</v>
      </c>
      <c r="B72" t="s">
        <v>135</v>
      </c>
      <c r="C72" s="4">
        <v>94.339600000000004</v>
      </c>
      <c r="D72" s="4">
        <v>192.30770000000001</v>
      </c>
      <c r="E72" s="4">
        <v>250</v>
      </c>
    </row>
    <row r="73" spans="1:5">
      <c r="A73" t="s">
        <v>136</v>
      </c>
      <c r="B73" t="s">
        <v>137</v>
      </c>
      <c r="C73" s="4">
        <v>150</v>
      </c>
      <c r="D73" s="4">
        <v>180</v>
      </c>
      <c r="E73" s="4">
        <v>210</v>
      </c>
    </row>
    <row r="74" spans="1:5">
      <c r="A74" t="s">
        <v>138</v>
      </c>
      <c r="B74" t="s">
        <v>139</v>
      </c>
      <c r="C74" s="4">
        <v>61.509399999999999</v>
      </c>
      <c r="D74" s="4">
        <v>125.38460000000001</v>
      </c>
      <c r="E74" s="4">
        <v>163</v>
      </c>
    </row>
    <row r="75" spans="1:5">
      <c r="A75" t="s">
        <v>140</v>
      </c>
      <c r="B75" t="s">
        <v>141</v>
      </c>
      <c r="C75" s="4">
        <v>5.6604000000000001</v>
      </c>
      <c r="D75" s="4">
        <v>11.538500000000001</v>
      </c>
      <c r="E75" s="4">
        <v>15</v>
      </c>
    </row>
    <row r="76" spans="1:5">
      <c r="A76" t="s">
        <v>142</v>
      </c>
      <c r="B76" t="s">
        <v>143</v>
      </c>
      <c r="C76" s="4">
        <v>73.5</v>
      </c>
      <c r="D76" s="4">
        <v>90</v>
      </c>
      <c r="E76" s="4">
        <v>110</v>
      </c>
    </row>
    <row r="77" spans="1:5">
      <c r="A77" t="s">
        <v>144</v>
      </c>
      <c r="B77" t="s">
        <v>145</v>
      </c>
      <c r="C77" s="4">
        <v>38.25</v>
      </c>
      <c r="D77" s="4">
        <v>46</v>
      </c>
      <c r="E77" s="4">
        <v>55</v>
      </c>
    </row>
    <row r="78" spans="1:5">
      <c r="A78" t="s">
        <v>146</v>
      </c>
      <c r="B78" t="s">
        <v>147</v>
      </c>
      <c r="C78" s="4">
        <v>13.65</v>
      </c>
      <c r="D78" s="4">
        <v>16.38</v>
      </c>
      <c r="E78" s="4">
        <v>19.11</v>
      </c>
    </row>
    <row r="79" spans="1:5">
      <c r="A79" t="s">
        <v>148</v>
      </c>
      <c r="B79" t="s">
        <v>149</v>
      </c>
      <c r="C79" s="4">
        <v>5.6604000000000001</v>
      </c>
      <c r="D79" s="4">
        <v>11.538500000000001</v>
      </c>
      <c r="E79" s="4">
        <v>15</v>
      </c>
    </row>
    <row r="80" spans="1:5">
      <c r="A80" t="s">
        <v>994</v>
      </c>
      <c r="B80" t="s">
        <v>995</v>
      </c>
      <c r="C80" s="4">
        <v>5.6604000000000001</v>
      </c>
      <c r="D80" s="4">
        <v>11.538500000000001</v>
      </c>
      <c r="E80" s="4">
        <v>15</v>
      </c>
    </row>
    <row r="81" spans="1:5">
      <c r="A81" t="s">
        <v>996</v>
      </c>
      <c r="B81" t="s">
        <v>997</v>
      </c>
      <c r="C81" s="4">
        <v>5.6604000000000001</v>
      </c>
      <c r="D81" s="4">
        <v>11.538500000000001</v>
      </c>
      <c r="E81" s="4">
        <v>15</v>
      </c>
    </row>
    <row r="82" spans="1:5">
      <c r="A82" t="s">
        <v>150</v>
      </c>
      <c r="B82" t="s">
        <v>151</v>
      </c>
      <c r="C82" s="4">
        <v>5.6604000000000001</v>
      </c>
      <c r="D82" s="4">
        <v>11.538500000000001</v>
      </c>
      <c r="E82" s="4">
        <v>15</v>
      </c>
    </row>
    <row r="83" spans="1:5">
      <c r="A83" t="s">
        <v>152</v>
      </c>
      <c r="B83" t="s">
        <v>153</v>
      </c>
      <c r="C83" s="4">
        <v>5.6604000000000001</v>
      </c>
      <c r="D83" s="4">
        <v>11.538500000000001</v>
      </c>
      <c r="E83" s="4">
        <v>15</v>
      </c>
    </row>
    <row r="84" spans="1:5">
      <c r="A84" t="s">
        <v>998</v>
      </c>
      <c r="B84" t="s">
        <v>999</v>
      </c>
      <c r="C84" s="4">
        <v>5.6604000000000001</v>
      </c>
      <c r="D84" s="4">
        <v>11.538500000000001</v>
      </c>
      <c r="E84" s="4">
        <v>15</v>
      </c>
    </row>
    <row r="85" spans="1:5">
      <c r="A85" t="s">
        <v>1000</v>
      </c>
      <c r="B85" t="s">
        <v>1001</v>
      </c>
      <c r="C85" s="4">
        <v>10.7143</v>
      </c>
      <c r="D85" s="4">
        <v>12.857100000000001</v>
      </c>
      <c r="E85" s="4">
        <v>15</v>
      </c>
    </row>
    <row r="86" spans="1:5">
      <c r="A86" t="s">
        <v>1002</v>
      </c>
      <c r="B86" t="s">
        <v>1003</v>
      </c>
      <c r="C86" s="4">
        <v>10.7143</v>
      </c>
      <c r="D86" s="4">
        <v>12.857100000000001</v>
      </c>
      <c r="E86" s="4">
        <v>15</v>
      </c>
    </row>
    <row r="87" spans="1:5">
      <c r="A87" t="s">
        <v>154</v>
      </c>
      <c r="B87" t="s">
        <v>155</v>
      </c>
      <c r="C87" s="4">
        <v>10.7143</v>
      </c>
      <c r="D87" s="4">
        <v>12.857100000000001</v>
      </c>
      <c r="E87" s="4">
        <v>15</v>
      </c>
    </row>
    <row r="88" spans="1:5">
      <c r="A88" t="s">
        <v>156</v>
      </c>
      <c r="B88" t="s">
        <v>157</v>
      </c>
      <c r="C88" s="4">
        <v>10.7143</v>
      </c>
      <c r="D88" s="4">
        <v>12.857100000000001</v>
      </c>
      <c r="E88" s="4">
        <v>15</v>
      </c>
    </row>
    <row r="89" spans="1:5">
      <c r="A89" t="s">
        <v>158</v>
      </c>
      <c r="B89" t="s">
        <v>159</v>
      </c>
      <c r="C89" s="4">
        <v>10.7143</v>
      </c>
      <c r="D89" s="4">
        <v>12.857100000000001</v>
      </c>
      <c r="E89" s="4">
        <v>15</v>
      </c>
    </row>
    <row r="90" spans="1:5">
      <c r="A90" t="s">
        <v>160</v>
      </c>
      <c r="B90" t="s">
        <v>161</v>
      </c>
      <c r="C90" s="4">
        <v>16.226400000000002</v>
      </c>
      <c r="D90" s="4">
        <v>33.076900000000002</v>
      </c>
      <c r="E90" s="4">
        <v>43</v>
      </c>
    </row>
    <row r="91" spans="1:5">
      <c r="A91" t="s">
        <v>162</v>
      </c>
      <c r="B91" t="s">
        <v>163</v>
      </c>
      <c r="C91" s="4">
        <v>16.226400000000002</v>
      </c>
      <c r="D91" s="4">
        <v>33.076900000000002</v>
      </c>
      <c r="E91" s="4">
        <v>43</v>
      </c>
    </row>
    <row r="92" spans="1:5">
      <c r="A92" t="s">
        <v>164</v>
      </c>
      <c r="B92" t="s">
        <v>165</v>
      </c>
      <c r="C92" s="4">
        <v>16.226400000000002</v>
      </c>
      <c r="D92" s="4">
        <v>33.076900000000002</v>
      </c>
      <c r="E92" s="4">
        <v>43</v>
      </c>
    </row>
    <row r="93" spans="1:5">
      <c r="A93" t="s">
        <v>166</v>
      </c>
      <c r="B93" t="s">
        <v>167</v>
      </c>
      <c r="C93" s="4">
        <v>16.226400000000002</v>
      </c>
      <c r="D93" s="4">
        <v>33.076900000000002</v>
      </c>
      <c r="E93" s="4">
        <v>43</v>
      </c>
    </row>
    <row r="94" spans="1:5">
      <c r="A94" t="s">
        <v>168</v>
      </c>
      <c r="B94" t="s">
        <v>169</v>
      </c>
      <c r="C94" s="4">
        <v>16.226400000000002</v>
      </c>
      <c r="D94" s="4">
        <v>33.076900000000002</v>
      </c>
      <c r="E94" s="4">
        <v>43</v>
      </c>
    </row>
    <row r="95" spans="1:5">
      <c r="A95" t="s">
        <v>170</v>
      </c>
      <c r="B95" t="s">
        <v>171</v>
      </c>
      <c r="C95" s="4">
        <v>16.226400000000002</v>
      </c>
      <c r="D95" s="4">
        <v>33.076900000000002</v>
      </c>
      <c r="E95" s="4">
        <v>43</v>
      </c>
    </row>
    <row r="96" spans="1:5">
      <c r="A96" t="s">
        <v>172</v>
      </c>
      <c r="B96" t="s">
        <v>173</v>
      </c>
      <c r="C96" s="4">
        <v>61.509399999999999</v>
      </c>
      <c r="D96" s="4">
        <v>125.38460000000001</v>
      </c>
      <c r="E96" s="4">
        <v>163</v>
      </c>
    </row>
    <row r="97" spans="1:5">
      <c r="A97" t="s">
        <v>1004</v>
      </c>
      <c r="B97" t="s">
        <v>1005</v>
      </c>
      <c r="C97" s="4">
        <v>96.9</v>
      </c>
      <c r="D97" s="4">
        <v>116.28</v>
      </c>
      <c r="E97" s="4">
        <v>135.66</v>
      </c>
    </row>
    <row r="98" spans="1:5">
      <c r="A98" t="s">
        <v>174</v>
      </c>
      <c r="B98" t="s">
        <v>175</v>
      </c>
      <c r="C98" s="4">
        <v>61.509399999999999</v>
      </c>
      <c r="D98" s="4">
        <v>125.38460000000001</v>
      </c>
      <c r="E98" s="4">
        <v>163</v>
      </c>
    </row>
    <row r="99" spans="1:5">
      <c r="A99" t="s">
        <v>176</v>
      </c>
      <c r="B99" t="s">
        <v>177</v>
      </c>
      <c r="C99" s="4">
        <v>61.509399999999999</v>
      </c>
      <c r="D99" s="4">
        <v>125.38460000000001</v>
      </c>
      <c r="E99" s="4">
        <v>163</v>
      </c>
    </row>
    <row r="100" spans="1:5">
      <c r="A100" t="s">
        <v>178</v>
      </c>
      <c r="B100" t="s">
        <v>179</v>
      </c>
      <c r="C100" s="4">
        <v>151.19999999999999</v>
      </c>
      <c r="D100" s="4">
        <v>181.44</v>
      </c>
      <c r="E100" s="4">
        <v>211.68</v>
      </c>
    </row>
    <row r="101" spans="1:5">
      <c r="A101" t="s">
        <v>180</v>
      </c>
      <c r="B101" t="s">
        <v>181</v>
      </c>
      <c r="C101" s="4">
        <v>61.509399999999999</v>
      </c>
      <c r="D101" s="4">
        <v>125.38460000000001</v>
      </c>
      <c r="E101" s="4">
        <v>163</v>
      </c>
    </row>
    <row r="102" spans="1:5">
      <c r="A102" t="s">
        <v>1006</v>
      </c>
      <c r="B102" t="s">
        <v>1007</v>
      </c>
      <c r="C102" s="4">
        <v>120.7547</v>
      </c>
      <c r="D102" s="4">
        <v>246.15379999999999</v>
      </c>
      <c r="E102" s="4">
        <v>320</v>
      </c>
    </row>
    <row r="103" spans="1:5">
      <c r="A103" t="s">
        <v>182</v>
      </c>
      <c r="B103" t="s">
        <v>183</v>
      </c>
      <c r="C103" s="4">
        <v>61.509399999999999</v>
      </c>
      <c r="D103" s="4">
        <v>125.38460000000001</v>
      </c>
      <c r="E103" s="4">
        <v>163</v>
      </c>
    </row>
    <row r="104" spans="1:5">
      <c r="C104" s="4"/>
      <c r="D104" s="4"/>
      <c r="E104" s="4"/>
    </row>
    <row r="105" spans="1:5">
      <c r="C105" s="4"/>
      <c r="D105" s="4"/>
      <c r="E105" s="4"/>
    </row>
    <row r="106" spans="1:5">
      <c r="C106" s="4"/>
      <c r="D106" s="4"/>
      <c r="E106" s="4"/>
    </row>
    <row r="107" spans="1:5">
      <c r="C107" s="4"/>
      <c r="D107" s="4"/>
      <c r="E107" s="4"/>
    </row>
    <row r="108" spans="1:5">
      <c r="C108" s="4"/>
      <c r="D108" s="4"/>
      <c r="E108" s="4"/>
    </row>
    <row r="109" spans="1:5">
      <c r="C109" s="4"/>
      <c r="D109" s="4"/>
      <c r="E109" s="4"/>
    </row>
    <row r="110" spans="1:5">
      <c r="C110" s="4"/>
      <c r="D110" s="4"/>
      <c r="E110" s="4"/>
    </row>
    <row r="111" spans="1:5">
      <c r="C111" s="4"/>
      <c r="D111" s="4"/>
      <c r="E111" s="4"/>
    </row>
    <row r="112" spans="1:5">
      <c r="C112" s="4"/>
      <c r="D112" s="4"/>
      <c r="E112" s="4"/>
    </row>
    <row r="113" spans="3:5">
      <c r="C113" s="4"/>
      <c r="D113" s="4"/>
      <c r="E113" s="4"/>
    </row>
    <row r="114" spans="3:5">
      <c r="C114" s="4"/>
      <c r="D114" s="4"/>
      <c r="E114" s="4"/>
    </row>
    <row r="115" spans="3:5">
      <c r="C115" s="4"/>
      <c r="D115" s="4"/>
      <c r="E115" s="4"/>
    </row>
    <row r="116" spans="3:5">
      <c r="C116" s="4"/>
      <c r="D116" s="4"/>
      <c r="E116" s="4"/>
    </row>
    <row r="117" spans="3:5">
      <c r="C117" s="4"/>
      <c r="D117" s="4"/>
      <c r="E117" s="4"/>
    </row>
    <row r="118" spans="3:5">
      <c r="C118" s="4"/>
      <c r="D118" s="4"/>
      <c r="E118" s="4"/>
    </row>
    <row r="119" spans="3:5">
      <c r="C119" s="4"/>
      <c r="D119" s="4"/>
      <c r="E119" s="4"/>
    </row>
    <row r="120" spans="3:5">
      <c r="C120" s="4"/>
      <c r="D120" s="4"/>
      <c r="E120" s="4"/>
    </row>
    <row r="121" spans="3:5">
      <c r="C121" s="4"/>
      <c r="D121" s="4"/>
      <c r="E121" s="4"/>
    </row>
    <row r="122" spans="3:5">
      <c r="C122" s="4"/>
      <c r="D122" s="4"/>
      <c r="E122" s="4"/>
    </row>
    <row r="123" spans="3:5">
      <c r="C123" s="4"/>
      <c r="D123" s="4"/>
      <c r="E123" s="4"/>
    </row>
    <row r="124" spans="3:5">
      <c r="C124" s="4"/>
      <c r="D124" s="4"/>
      <c r="E124" s="4"/>
    </row>
    <row r="125" spans="3:5">
      <c r="C125" s="4"/>
      <c r="D125" s="4"/>
      <c r="E125" s="4"/>
    </row>
    <row r="126" spans="3:5">
      <c r="C126" s="4"/>
      <c r="D126" s="4"/>
      <c r="E126" s="4"/>
    </row>
    <row r="127" spans="3:5">
      <c r="C127" s="4"/>
      <c r="D127" s="4"/>
      <c r="E127" s="4"/>
    </row>
    <row r="128" spans="3:5">
      <c r="C128" s="4"/>
      <c r="D128" s="4"/>
      <c r="E128" s="4"/>
    </row>
    <row r="129" spans="3:5">
      <c r="C129" s="4"/>
      <c r="D129" s="4"/>
      <c r="E129" s="4"/>
    </row>
    <row r="130" spans="3:5">
      <c r="C130" s="4"/>
      <c r="D130" s="4"/>
      <c r="E130" s="4"/>
    </row>
    <row r="131" spans="3:5">
      <c r="C131" s="4"/>
      <c r="D131" s="4"/>
      <c r="E131" s="4"/>
    </row>
    <row r="132" spans="3:5">
      <c r="C132" s="4"/>
      <c r="D132" s="4"/>
      <c r="E132" s="4"/>
    </row>
    <row r="133" spans="3:5">
      <c r="C133" s="4"/>
      <c r="D133" s="4"/>
      <c r="E133" s="4"/>
    </row>
    <row r="134" spans="3:5">
      <c r="C134" s="4"/>
      <c r="D134" s="4"/>
      <c r="E134" s="4"/>
    </row>
    <row r="135" spans="3:5">
      <c r="C135" s="4"/>
      <c r="D135" s="4"/>
      <c r="E135" s="4"/>
    </row>
    <row r="136" spans="3:5">
      <c r="C136" s="4"/>
      <c r="D136" s="4"/>
      <c r="E136" s="4"/>
    </row>
    <row r="137" spans="3:5">
      <c r="C137" s="4"/>
      <c r="D137" s="4"/>
      <c r="E137" s="4"/>
    </row>
    <row r="138" spans="3:5">
      <c r="C138" s="4"/>
      <c r="D138" s="4"/>
      <c r="E138" s="4"/>
    </row>
    <row r="139" spans="3:5">
      <c r="C139" s="4"/>
      <c r="D139" s="4"/>
      <c r="E139" s="4"/>
    </row>
    <row r="140" spans="3:5">
      <c r="C140" s="4"/>
      <c r="D140" s="4"/>
      <c r="E140" s="4"/>
    </row>
    <row r="141" spans="3:5">
      <c r="C141" s="4"/>
      <c r="D141" s="4"/>
      <c r="E141" s="4"/>
    </row>
    <row r="142" spans="3:5">
      <c r="C142" s="4"/>
      <c r="D142" s="4"/>
      <c r="E142" s="4"/>
    </row>
    <row r="143" spans="3:5">
      <c r="C143" s="4"/>
      <c r="D143" s="4"/>
      <c r="E143" s="4"/>
    </row>
    <row r="144" spans="3:5">
      <c r="C144" s="4"/>
      <c r="D144" s="4"/>
      <c r="E144" s="4"/>
    </row>
    <row r="145" spans="3:5">
      <c r="C145" s="4"/>
      <c r="D145" s="4"/>
      <c r="E145" s="4"/>
    </row>
    <row r="146" spans="3:5">
      <c r="C146" s="4"/>
      <c r="D146" s="4"/>
      <c r="E146" s="4"/>
    </row>
    <row r="147" spans="3:5">
      <c r="C147" s="4"/>
      <c r="D147" s="4"/>
      <c r="E147" s="4"/>
    </row>
    <row r="148" spans="3:5">
      <c r="C148" s="4"/>
      <c r="D148" s="4"/>
      <c r="E148" s="4"/>
    </row>
    <row r="149" spans="3:5">
      <c r="C149" s="4"/>
      <c r="D149" s="4"/>
      <c r="E149" s="4"/>
    </row>
    <row r="150" spans="3:5">
      <c r="C150" s="4"/>
      <c r="D150" s="4"/>
      <c r="E150" s="4"/>
    </row>
    <row r="151" spans="3:5">
      <c r="C151" s="4"/>
      <c r="D151" s="4"/>
      <c r="E151" s="4"/>
    </row>
    <row r="152" spans="3:5">
      <c r="C152" s="4"/>
      <c r="D152" s="4"/>
      <c r="E152" s="4"/>
    </row>
    <row r="153" spans="3:5">
      <c r="C153" s="4"/>
      <c r="D153" s="4"/>
      <c r="E153" s="4"/>
    </row>
    <row r="154" spans="3:5">
      <c r="C154" s="4"/>
      <c r="D154" s="4"/>
      <c r="E154" s="4"/>
    </row>
    <row r="155" spans="3:5">
      <c r="C155" s="4"/>
      <c r="D155" s="4"/>
      <c r="E155" s="4"/>
    </row>
    <row r="156" spans="3:5">
      <c r="C156" s="4"/>
      <c r="D156" s="4"/>
      <c r="E156" s="4"/>
    </row>
    <row r="157" spans="3:5">
      <c r="C157" s="4"/>
      <c r="D157" s="4"/>
      <c r="E157" s="4"/>
    </row>
    <row r="158" spans="3:5">
      <c r="C158" s="4"/>
      <c r="D158" s="4"/>
      <c r="E158" s="4"/>
    </row>
    <row r="159" spans="3:5">
      <c r="C159" s="4"/>
      <c r="D159" s="4"/>
      <c r="E159" s="4"/>
    </row>
    <row r="160" spans="3:5">
      <c r="C160" s="4"/>
      <c r="D160" s="4"/>
      <c r="E160" s="4"/>
    </row>
    <row r="161" spans="3:5">
      <c r="C161" s="4"/>
      <c r="D161" s="4"/>
      <c r="E161" s="4"/>
    </row>
    <row r="162" spans="3:5">
      <c r="C162" s="4"/>
      <c r="D162" s="4"/>
      <c r="E162" s="4"/>
    </row>
    <row r="163" spans="3:5">
      <c r="C163" s="4"/>
      <c r="D163" s="4"/>
      <c r="E163" s="4"/>
    </row>
    <row r="164" spans="3:5">
      <c r="C164" s="4"/>
      <c r="D164" s="4"/>
      <c r="E164" s="4"/>
    </row>
    <row r="165" spans="3:5">
      <c r="C165" s="4"/>
      <c r="D165" s="4"/>
      <c r="E165" s="4"/>
    </row>
    <row r="166" spans="3:5">
      <c r="C166" s="4"/>
      <c r="D166" s="4"/>
      <c r="E166" s="4"/>
    </row>
    <row r="167" spans="3:5">
      <c r="C167" s="4"/>
      <c r="D167" s="4"/>
      <c r="E167" s="4"/>
    </row>
    <row r="168" spans="3:5">
      <c r="C168" s="4"/>
      <c r="D168" s="4"/>
      <c r="E168" s="4"/>
    </row>
    <row r="169" spans="3:5">
      <c r="C169" s="4"/>
      <c r="D169" s="4"/>
      <c r="E169" s="4"/>
    </row>
    <row r="170" spans="3:5">
      <c r="C170" s="4"/>
      <c r="D170" s="4"/>
      <c r="E170" s="4"/>
    </row>
    <row r="171" spans="3:5">
      <c r="C171" s="4"/>
      <c r="D171" s="4"/>
      <c r="E171" s="4"/>
    </row>
    <row r="172" spans="3:5">
      <c r="C172" s="4"/>
      <c r="D172" s="4"/>
      <c r="E172" s="4"/>
    </row>
    <row r="173" spans="3:5">
      <c r="C173" s="4"/>
      <c r="D173" s="4"/>
      <c r="E173" s="4"/>
    </row>
    <row r="174" spans="3:5">
      <c r="C174" s="4"/>
      <c r="D174" s="4"/>
      <c r="E174" s="4"/>
    </row>
    <row r="175" spans="3:5">
      <c r="C175" s="4"/>
      <c r="D175" s="4"/>
      <c r="E175" s="4"/>
    </row>
    <row r="176" spans="3:5">
      <c r="C176" s="4"/>
      <c r="D176" s="4"/>
      <c r="E176" s="4"/>
    </row>
    <row r="177" spans="3:5">
      <c r="C177" s="4"/>
      <c r="D177" s="4"/>
      <c r="E177" s="4"/>
    </row>
    <row r="178" spans="3:5">
      <c r="C178" s="4"/>
      <c r="D178" s="4"/>
      <c r="E178" s="4"/>
    </row>
    <row r="179" spans="3:5">
      <c r="C179" s="4"/>
      <c r="D179" s="4"/>
      <c r="E179" s="4"/>
    </row>
    <row r="180" spans="3:5">
      <c r="C180" s="4"/>
      <c r="D180" s="4"/>
      <c r="E180" s="4"/>
    </row>
    <row r="181" spans="3:5">
      <c r="C181" s="4"/>
      <c r="D181" s="4"/>
      <c r="E181" s="4"/>
    </row>
    <row r="182" spans="3:5">
      <c r="C182" s="4"/>
      <c r="D182" s="4"/>
      <c r="E182" s="4"/>
    </row>
    <row r="183" spans="3:5">
      <c r="C183" s="4"/>
      <c r="D183" s="4"/>
      <c r="E183" s="4"/>
    </row>
    <row r="184" spans="3:5">
      <c r="C184" s="4"/>
      <c r="D184" s="4"/>
      <c r="E184" s="4"/>
    </row>
    <row r="185" spans="3:5">
      <c r="C185" s="4"/>
      <c r="D185" s="4"/>
      <c r="E185" s="4"/>
    </row>
    <row r="186" spans="3:5">
      <c r="C186" s="4"/>
      <c r="D186" s="4"/>
      <c r="E186" s="4"/>
    </row>
    <row r="187" spans="3:5">
      <c r="C187" s="4"/>
      <c r="D187" s="4"/>
      <c r="E187" s="4"/>
    </row>
    <row r="188" spans="3:5">
      <c r="C188" s="4"/>
      <c r="D188" s="4"/>
      <c r="E188" s="4"/>
    </row>
    <row r="189" spans="3:5">
      <c r="C189" s="4"/>
      <c r="D189" s="4"/>
      <c r="E189" s="4"/>
    </row>
    <row r="190" spans="3:5">
      <c r="C190" s="4"/>
      <c r="D190" s="4"/>
      <c r="E190" s="4"/>
    </row>
    <row r="191" spans="3:5">
      <c r="C191" s="4"/>
      <c r="D191" s="4"/>
      <c r="E191" s="4"/>
    </row>
    <row r="192" spans="3:5">
      <c r="C192" s="4"/>
      <c r="D192" s="4"/>
      <c r="E192" s="4"/>
    </row>
    <row r="193" spans="3:5">
      <c r="C193" s="4"/>
      <c r="D193" s="4"/>
      <c r="E193" s="4"/>
    </row>
    <row r="194" spans="3:5">
      <c r="C194" s="4"/>
      <c r="D194" s="4"/>
      <c r="E194" s="4"/>
    </row>
    <row r="195" spans="3:5">
      <c r="C195" s="4"/>
      <c r="D195" s="4"/>
      <c r="E195" s="4"/>
    </row>
    <row r="196" spans="3:5">
      <c r="C196" s="4"/>
      <c r="D196" s="4"/>
      <c r="E196" s="4"/>
    </row>
    <row r="197" spans="3:5">
      <c r="C197" s="4"/>
      <c r="D197" s="4"/>
      <c r="E197" s="4"/>
    </row>
    <row r="198" spans="3:5">
      <c r="C198" s="4"/>
      <c r="D198" s="4"/>
      <c r="E198" s="4"/>
    </row>
    <row r="199" spans="3:5">
      <c r="C199" s="4"/>
      <c r="D199" s="4"/>
      <c r="E199" s="4"/>
    </row>
    <row r="200" spans="3:5">
      <c r="C200" s="4"/>
      <c r="D200" s="4"/>
      <c r="E200" s="4"/>
    </row>
    <row r="201" spans="3:5">
      <c r="C201" s="4"/>
      <c r="D201" s="4"/>
      <c r="E201" s="4"/>
    </row>
    <row r="202" spans="3:5">
      <c r="C202" s="4"/>
      <c r="D202" s="4"/>
      <c r="E202" s="4"/>
    </row>
    <row r="203" spans="3:5">
      <c r="C203" s="4"/>
      <c r="D203" s="4"/>
      <c r="E203" s="4"/>
    </row>
    <row r="204" spans="3:5">
      <c r="C204" s="4"/>
      <c r="D204" s="4"/>
      <c r="E204" s="4"/>
    </row>
    <row r="205" spans="3:5">
      <c r="C205" s="4"/>
      <c r="D205" s="4"/>
      <c r="E205" s="4"/>
    </row>
    <row r="206" spans="3:5">
      <c r="C206" s="4"/>
      <c r="D206" s="4"/>
      <c r="E206" s="4"/>
    </row>
    <row r="207" spans="3:5">
      <c r="C207" s="4"/>
      <c r="D207" s="4"/>
      <c r="E207" s="4"/>
    </row>
    <row r="208" spans="3:5">
      <c r="C208" s="4"/>
      <c r="D208" s="4"/>
      <c r="E208" s="4"/>
    </row>
    <row r="209" spans="3:5">
      <c r="C209" s="4"/>
      <c r="D209" s="4"/>
      <c r="E209" s="4"/>
    </row>
    <row r="210" spans="3:5">
      <c r="C210" s="4"/>
      <c r="D210" s="4"/>
      <c r="E210" s="4"/>
    </row>
    <row r="211" spans="3:5">
      <c r="C211" s="4"/>
      <c r="D211" s="4"/>
      <c r="E211" s="4"/>
    </row>
    <row r="212" spans="3:5">
      <c r="C212" s="4"/>
      <c r="D212" s="4"/>
      <c r="E212" s="4"/>
    </row>
    <row r="213" spans="3:5">
      <c r="C213" s="4"/>
      <c r="D213" s="4"/>
      <c r="E213" s="4"/>
    </row>
    <row r="214" spans="3:5">
      <c r="C214" s="4"/>
      <c r="D214" s="4"/>
      <c r="E214" s="4"/>
    </row>
    <row r="215" spans="3:5">
      <c r="C215" s="4"/>
      <c r="D215" s="4"/>
      <c r="E215" s="4"/>
    </row>
    <row r="216" spans="3:5">
      <c r="C216" s="4"/>
      <c r="D216" s="4"/>
      <c r="E216" s="4"/>
    </row>
    <row r="217" spans="3:5">
      <c r="C217" s="4"/>
      <c r="D217" s="4"/>
      <c r="E217" s="4"/>
    </row>
    <row r="218" spans="3:5">
      <c r="C218" s="4"/>
      <c r="D218" s="4"/>
      <c r="E218" s="4"/>
    </row>
    <row r="219" spans="3:5">
      <c r="C219" s="4"/>
      <c r="D219" s="4"/>
      <c r="E219" s="4"/>
    </row>
    <row r="220" spans="3:5">
      <c r="C220" s="4"/>
      <c r="D220" s="4"/>
      <c r="E220" s="4"/>
    </row>
    <row r="221" spans="3:5">
      <c r="C221" s="4"/>
      <c r="D221" s="4"/>
      <c r="E221" s="4"/>
    </row>
    <row r="222" spans="3:5">
      <c r="C222" s="4"/>
      <c r="D222" s="4"/>
      <c r="E222" s="4"/>
    </row>
    <row r="223" spans="3:5">
      <c r="C223" s="4"/>
      <c r="D223" s="4"/>
      <c r="E223" s="4"/>
    </row>
    <row r="224" spans="3:5">
      <c r="C224" s="4"/>
      <c r="D224" s="4"/>
      <c r="E224" s="4"/>
    </row>
    <row r="225" spans="3:5">
      <c r="C225" s="4"/>
      <c r="D225" s="4"/>
      <c r="E225" s="4"/>
    </row>
    <row r="226" spans="3:5">
      <c r="C226" s="4"/>
      <c r="D226" s="4"/>
      <c r="E226" s="4"/>
    </row>
    <row r="227" spans="3:5">
      <c r="C227" s="4"/>
      <c r="D227" s="4"/>
      <c r="E227" s="4"/>
    </row>
    <row r="228" spans="3:5">
      <c r="C228" s="4"/>
      <c r="D228" s="4"/>
      <c r="E228" s="4"/>
    </row>
    <row r="229" spans="3:5">
      <c r="C229" s="4"/>
      <c r="D229" s="4"/>
      <c r="E229" s="4"/>
    </row>
    <row r="230" spans="3:5">
      <c r="C230" s="4"/>
      <c r="D230" s="4"/>
      <c r="E230" s="4"/>
    </row>
    <row r="231" spans="3:5">
      <c r="C231" s="4"/>
      <c r="D231" s="4"/>
      <c r="E231" s="4"/>
    </row>
    <row r="232" spans="3:5">
      <c r="C232" s="4"/>
      <c r="D232" s="4"/>
      <c r="E232" s="4"/>
    </row>
    <row r="233" spans="3:5">
      <c r="C233" s="4"/>
      <c r="D233" s="4"/>
      <c r="E233" s="4"/>
    </row>
    <row r="234" spans="3:5">
      <c r="C234" s="4"/>
      <c r="D234" s="4"/>
      <c r="E234" s="4"/>
    </row>
    <row r="235" spans="3:5">
      <c r="C235" s="4"/>
      <c r="D235" s="4"/>
      <c r="E235" s="4"/>
    </row>
    <row r="236" spans="3:5">
      <c r="C236" s="4"/>
      <c r="D236" s="4"/>
      <c r="E236" s="4"/>
    </row>
  </sheetData>
  <mergeCells count="2">
    <mergeCell ref="B1:D1"/>
    <mergeCell ref="A2:E2"/>
  </mergeCells>
  <pageMargins left="0.7" right="0.7" top="0.75" bottom="0.75" header="0.3" footer="0.3"/>
  <drawing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C6"/>
  <sheetViews>
    <sheetView workbookViewId="0"/>
  </sheetViews>
  <sheetFormatPr defaultRowHeight="12.75"/>
  <cols>
    <col min="1" max="1" width="21.7109375" bestFit="1" customWidth="1"/>
    <col min="2" max="2" width="13.5703125" bestFit="1" customWidth="1"/>
    <col min="3" max="3" width="18.42578125" bestFit="1" customWidth="1"/>
  </cols>
  <sheetData>
    <row r="1" spans="1:3">
      <c r="A1" s="188" t="s">
        <v>938</v>
      </c>
      <c r="B1" s="188" t="s">
        <v>939</v>
      </c>
      <c r="C1" s="188" t="s">
        <v>940</v>
      </c>
    </row>
    <row r="2" spans="1:3">
      <c r="A2" s="189" t="s">
        <v>553</v>
      </c>
      <c r="B2" s="190">
        <v>1724</v>
      </c>
      <c r="C2" s="191">
        <f>B2/12</f>
        <v>143.66666666666666</v>
      </c>
    </row>
    <row r="3" spans="1:3">
      <c r="A3" s="189" t="s">
        <v>555</v>
      </c>
      <c r="B3" s="190">
        <v>2550</v>
      </c>
      <c r="C3" s="191">
        <f>B3/12</f>
        <v>212.5</v>
      </c>
    </row>
    <row r="4" spans="1:3">
      <c r="A4" s="189" t="s">
        <v>557</v>
      </c>
      <c r="B4" s="190">
        <v>3360</v>
      </c>
      <c r="C4" s="191">
        <f>B4/12</f>
        <v>280</v>
      </c>
    </row>
    <row r="5" spans="1:3">
      <c r="A5" s="189" t="s">
        <v>569</v>
      </c>
      <c r="B5" s="190">
        <v>954</v>
      </c>
      <c r="C5" s="191">
        <f>B5/12</f>
        <v>79.5</v>
      </c>
    </row>
    <row r="6" spans="1:3">
      <c r="A6" s="189" t="s">
        <v>571</v>
      </c>
      <c r="B6" s="190">
        <v>404</v>
      </c>
      <c r="C6" s="191">
        <f>B6/12</f>
        <v>33.666666666666664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93"/>
  <sheetViews>
    <sheetView zoomScale="70" zoomScaleNormal="70" workbookViewId="0">
      <selection activeCell="A57" sqref="A57"/>
    </sheetView>
  </sheetViews>
  <sheetFormatPr defaultRowHeight="12.75"/>
  <cols>
    <col min="1" max="1" width="50.140625" customWidth="1"/>
    <col min="2" max="2" width="60.28515625" bestFit="1" customWidth="1"/>
    <col min="3" max="23" width="10.5703125" customWidth="1"/>
    <col min="25" max="45" width="10.5703125" customWidth="1"/>
    <col min="47" max="67" width="10.5703125" customWidth="1"/>
  </cols>
  <sheetData>
    <row r="1" spans="1:67" ht="39" customHeight="1" thickBot="1">
      <c r="A1" s="281" t="s">
        <v>1008</v>
      </c>
      <c r="C1" s="345" t="s">
        <v>225</v>
      </c>
      <c r="D1" s="346"/>
      <c r="E1" s="346"/>
      <c r="F1" s="346"/>
      <c r="G1" s="346"/>
      <c r="H1" s="346"/>
      <c r="I1" s="346"/>
      <c r="J1" s="346"/>
      <c r="K1" s="346"/>
      <c r="L1" s="346"/>
      <c r="M1" s="346"/>
      <c r="N1" s="346"/>
      <c r="O1" s="346"/>
      <c r="P1" s="346"/>
      <c r="Q1" s="346"/>
      <c r="R1" s="346"/>
      <c r="S1" s="346"/>
      <c r="T1" s="346"/>
      <c r="U1" s="346"/>
      <c r="V1" s="346"/>
      <c r="W1" s="347"/>
      <c r="Y1" s="348" t="s">
        <v>1009</v>
      </c>
      <c r="Z1" s="348"/>
      <c r="AA1" s="348"/>
      <c r="AB1" s="348"/>
      <c r="AC1" s="348"/>
      <c r="AD1" s="348"/>
      <c r="AE1" s="348"/>
      <c r="AF1" s="348"/>
      <c r="AG1" s="348"/>
      <c r="AH1" s="348"/>
      <c r="AI1" s="348"/>
      <c r="AJ1" s="348"/>
      <c r="AK1" s="348"/>
      <c r="AL1" s="348"/>
      <c r="AM1" s="348"/>
      <c r="AN1" s="348"/>
      <c r="AO1" s="348"/>
      <c r="AP1" s="348"/>
      <c r="AQ1" s="348"/>
      <c r="AR1" s="348"/>
      <c r="AS1" s="348"/>
      <c r="AU1" s="349" t="s">
        <v>1010</v>
      </c>
      <c r="AV1" s="349"/>
      <c r="AW1" s="349"/>
      <c r="AX1" s="349"/>
      <c r="AY1" s="349"/>
      <c r="AZ1" s="349"/>
      <c r="BA1" s="349"/>
      <c r="BB1" s="349"/>
      <c r="BC1" s="349"/>
      <c r="BD1" s="349"/>
      <c r="BE1" s="349"/>
      <c r="BF1" s="349"/>
      <c r="BG1" s="349"/>
      <c r="BH1" s="349"/>
      <c r="BI1" s="349"/>
      <c r="BJ1" s="349"/>
      <c r="BK1" s="349"/>
      <c r="BL1" s="349"/>
      <c r="BM1" s="349"/>
      <c r="BN1" s="349"/>
      <c r="BO1" s="349"/>
    </row>
    <row r="2" spans="1:67" ht="18.75" thickBot="1">
      <c r="A2" s="281" t="s">
        <v>1011</v>
      </c>
    </row>
    <row r="3" spans="1:67" ht="51.75" thickBot="1">
      <c r="A3" s="35" t="s">
        <v>228</v>
      </c>
      <c r="B3" s="35" t="s">
        <v>1012</v>
      </c>
      <c r="C3" s="244" t="s">
        <v>230</v>
      </c>
      <c r="D3" s="245" t="s">
        <v>1013</v>
      </c>
      <c r="E3" s="246" t="s">
        <v>1014</v>
      </c>
      <c r="F3" s="249" t="s">
        <v>233</v>
      </c>
      <c r="G3" s="250" t="s">
        <v>1015</v>
      </c>
      <c r="H3" s="251" t="s">
        <v>1016</v>
      </c>
      <c r="I3" s="254" t="s">
        <v>236</v>
      </c>
      <c r="J3" s="255" t="s">
        <v>1017</v>
      </c>
      <c r="K3" s="256" t="s">
        <v>1018</v>
      </c>
      <c r="L3" s="257" t="s">
        <v>239</v>
      </c>
      <c r="M3" s="258" t="s">
        <v>1019</v>
      </c>
      <c r="N3" s="259" t="s">
        <v>1020</v>
      </c>
      <c r="O3" s="260" t="s">
        <v>242</v>
      </c>
      <c r="P3" s="261" t="s">
        <v>1021</v>
      </c>
      <c r="Q3" s="262" t="s">
        <v>1022</v>
      </c>
      <c r="R3" s="263" t="s">
        <v>245</v>
      </c>
      <c r="S3" s="264" t="s">
        <v>1023</v>
      </c>
      <c r="T3" s="265" t="s">
        <v>1024</v>
      </c>
      <c r="U3" s="249" t="s">
        <v>248</v>
      </c>
      <c r="V3" s="250" t="s">
        <v>1025</v>
      </c>
      <c r="W3" s="251" t="s">
        <v>1026</v>
      </c>
      <c r="Y3" s="244" t="s">
        <v>230</v>
      </c>
      <c r="Z3" s="245" t="s">
        <v>1013</v>
      </c>
      <c r="AA3" s="246" t="s">
        <v>1014</v>
      </c>
      <c r="AB3" s="249" t="s">
        <v>233</v>
      </c>
      <c r="AC3" s="250" t="s">
        <v>1015</v>
      </c>
      <c r="AD3" s="251" t="s">
        <v>1016</v>
      </c>
      <c r="AE3" s="254" t="s">
        <v>236</v>
      </c>
      <c r="AF3" s="255" t="s">
        <v>1017</v>
      </c>
      <c r="AG3" s="256" t="s">
        <v>1018</v>
      </c>
      <c r="AH3" s="257" t="s">
        <v>239</v>
      </c>
      <c r="AI3" s="258" t="s">
        <v>1019</v>
      </c>
      <c r="AJ3" s="259" t="s">
        <v>1020</v>
      </c>
      <c r="AK3" s="260" t="s">
        <v>242</v>
      </c>
      <c r="AL3" s="261" t="s">
        <v>1021</v>
      </c>
      <c r="AM3" s="262" t="s">
        <v>1022</v>
      </c>
      <c r="AN3" s="263" t="s">
        <v>245</v>
      </c>
      <c r="AO3" s="264" t="s">
        <v>1023</v>
      </c>
      <c r="AP3" s="265" t="s">
        <v>1024</v>
      </c>
      <c r="AQ3" s="249" t="s">
        <v>248</v>
      </c>
      <c r="AR3" s="250" t="s">
        <v>1025</v>
      </c>
      <c r="AS3" s="251" t="s">
        <v>1026</v>
      </c>
      <c r="AU3" s="244" t="s">
        <v>943</v>
      </c>
      <c r="AV3" s="245" t="s">
        <v>944</v>
      </c>
      <c r="AW3" s="246" t="s">
        <v>945</v>
      </c>
      <c r="AX3" s="249" t="s">
        <v>946</v>
      </c>
      <c r="AY3" s="250" t="s">
        <v>947</v>
      </c>
      <c r="AZ3" s="251" t="s">
        <v>948</v>
      </c>
      <c r="BA3" s="254" t="s">
        <v>949</v>
      </c>
      <c r="BB3" s="255" t="s">
        <v>950</v>
      </c>
      <c r="BC3" s="256" t="s">
        <v>951</v>
      </c>
      <c r="BD3" s="257" t="s">
        <v>952</v>
      </c>
      <c r="BE3" s="258" t="s">
        <v>953</v>
      </c>
      <c r="BF3" s="259" t="s">
        <v>954</v>
      </c>
      <c r="BG3" s="260" t="s">
        <v>955</v>
      </c>
      <c r="BH3" s="261" t="s">
        <v>956</v>
      </c>
      <c r="BI3" s="262" t="s">
        <v>957</v>
      </c>
      <c r="BJ3" s="263" t="s">
        <v>958</v>
      </c>
      <c r="BK3" s="264" t="s">
        <v>959</v>
      </c>
      <c r="BL3" s="265" t="s">
        <v>960</v>
      </c>
      <c r="BM3" s="249" t="s">
        <v>961</v>
      </c>
      <c r="BN3" s="250" t="s">
        <v>962</v>
      </c>
      <c r="BO3" s="251" t="s">
        <v>963</v>
      </c>
    </row>
    <row r="4" spans="1:67">
      <c r="A4" s="36" t="s">
        <v>1027</v>
      </c>
      <c r="B4" s="47"/>
      <c r="C4" s="164"/>
      <c r="D4" s="164"/>
      <c r="E4" s="164"/>
      <c r="F4" s="166"/>
      <c r="G4" s="166"/>
      <c r="H4" s="166"/>
      <c r="I4" s="167"/>
      <c r="J4" s="167"/>
      <c r="K4" s="167"/>
      <c r="L4" s="168"/>
      <c r="M4" s="168"/>
      <c r="N4" s="168"/>
      <c r="O4" s="169"/>
      <c r="P4" s="169"/>
      <c r="Q4" s="169"/>
      <c r="R4" s="170"/>
      <c r="S4" s="170"/>
      <c r="T4" s="170"/>
      <c r="U4" s="166"/>
      <c r="V4" s="166"/>
      <c r="W4" s="171"/>
      <c r="Y4" s="164"/>
      <c r="Z4" s="164"/>
      <c r="AA4" s="164"/>
      <c r="AB4" s="166"/>
      <c r="AC4" s="166"/>
      <c r="AD4" s="166"/>
      <c r="AE4" s="167"/>
      <c r="AF4" s="167"/>
      <c r="AG4" s="167"/>
      <c r="AH4" s="168"/>
      <c r="AI4" s="168"/>
      <c r="AJ4" s="168"/>
      <c r="AK4" s="169"/>
      <c r="AL4" s="169"/>
      <c r="AM4" s="169"/>
      <c r="AN4" s="170"/>
      <c r="AO4" s="170"/>
      <c r="AP4" s="170"/>
      <c r="AQ4" s="166"/>
      <c r="AR4" s="166"/>
      <c r="AS4" s="171"/>
      <c r="AU4" s="164"/>
      <c r="AV4" s="164"/>
      <c r="AW4" s="164"/>
      <c r="AX4" s="166"/>
      <c r="AY4" s="166"/>
      <c r="AZ4" s="166"/>
      <c r="BA4" s="167"/>
      <c r="BB4" s="167"/>
      <c r="BC4" s="167"/>
      <c r="BD4" s="168"/>
      <c r="BE4" s="168"/>
      <c r="BF4" s="168"/>
      <c r="BG4" s="169"/>
      <c r="BH4" s="169"/>
      <c r="BI4" s="169"/>
      <c r="BJ4" s="170"/>
      <c r="BK4" s="170"/>
      <c r="BL4" s="170"/>
      <c r="BM4" s="166"/>
      <c r="BN4" s="166"/>
      <c r="BO4" s="171"/>
    </row>
    <row r="5" spans="1:67">
      <c r="A5" s="37" t="s">
        <v>1028</v>
      </c>
      <c r="B5" s="37" t="s">
        <v>1029</v>
      </c>
      <c r="C5" s="164">
        <v>61</v>
      </c>
      <c r="D5" s="164">
        <v>80.75</v>
      </c>
      <c r="E5" s="164">
        <v>95</v>
      </c>
      <c r="F5" s="166" t="s">
        <v>1030</v>
      </c>
      <c r="G5" s="166" t="s">
        <v>1030</v>
      </c>
      <c r="H5" s="166" t="s">
        <v>1030</v>
      </c>
      <c r="I5" s="167">
        <v>63</v>
      </c>
      <c r="J5" s="167">
        <v>89.25</v>
      </c>
      <c r="K5" s="167">
        <v>105</v>
      </c>
      <c r="L5" s="168" t="s">
        <v>1030</v>
      </c>
      <c r="M5" s="168" t="s">
        <v>1030</v>
      </c>
      <c r="N5" s="168" t="s">
        <v>1030</v>
      </c>
      <c r="O5" s="169" t="s">
        <v>1030</v>
      </c>
      <c r="P5" s="169" t="s">
        <v>1030</v>
      </c>
      <c r="Q5" s="169" t="s">
        <v>1030</v>
      </c>
      <c r="R5" s="170" t="s">
        <v>1030</v>
      </c>
      <c r="S5" s="170" t="s">
        <v>1030</v>
      </c>
      <c r="T5" s="170" t="s">
        <v>1030</v>
      </c>
      <c r="U5" s="166" t="s">
        <v>1030</v>
      </c>
      <c r="V5" s="166" t="s">
        <v>1030</v>
      </c>
      <c r="W5" s="171" t="s">
        <v>1030</v>
      </c>
      <c r="Y5" s="164">
        <v>93</v>
      </c>
      <c r="Z5" s="164">
        <v>212.5</v>
      </c>
      <c r="AA5" s="164">
        <v>250</v>
      </c>
      <c r="AB5" s="166" t="s">
        <v>1030</v>
      </c>
      <c r="AC5" s="166" t="s">
        <v>1030</v>
      </c>
      <c r="AD5" s="166" t="s">
        <v>1030</v>
      </c>
      <c r="AE5" s="167">
        <v>95</v>
      </c>
      <c r="AF5" s="167">
        <v>229.5</v>
      </c>
      <c r="AG5" s="167">
        <v>270</v>
      </c>
      <c r="AH5" s="168" t="s">
        <v>1030</v>
      </c>
      <c r="AI5" s="168" t="s">
        <v>1030</v>
      </c>
      <c r="AJ5" s="168" t="s">
        <v>1030</v>
      </c>
      <c r="AK5" s="169" t="s">
        <v>1030</v>
      </c>
      <c r="AL5" s="169" t="s">
        <v>1030</v>
      </c>
      <c r="AM5" s="169" t="s">
        <v>1030</v>
      </c>
      <c r="AN5" s="170" t="s">
        <v>1030</v>
      </c>
      <c r="AO5" s="170" t="s">
        <v>1030</v>
      </c>
      <c r="AP5" s="170" t="s">
        <v>1030</v>
      </c>
      <c r="AQ5" s="166" t="s">
        <v>1030</v>
      </c>
      <c r="AR5" s="166" t="s">
        <v>1030</v>
      </c>
      <c r="AS5" s="171" t="s">
        <v>1030</v>
      </c>
      <c r="AU5" s="164"/>
      <c r="AV5" s="164"/>
      <c r="AW5" s="164"/>
      <c r="AX5" s="166"/>
      <c r="AY5" s="166"/>
      <c r="AZ5" s="166"/>
      <c r="BA5" s="167"/>
      <c r="BB5" s="167"/>
      <c r="BC5" s="167"/>
      <c r="BD5" s="168"/>
      <c r="BE5" s="168"/>
      <c r="BF5" s="168"/>
      <c r="BG5" s="169"/>
      <c r="BH5" s="169"/>
      <c r="BI5" s="169"/>
      <c r="BJ5" s="170"/>
      <c r="BK5" s="170"/>
      <c r="BL5" s="170"/>
      <c r="BM5" s="166"/>
      <c r="BN5" s="166"/>
      <c r="BO5" s="171"/>
    </row>
    <row r="6" spans="1:67">
      <c r="A6" s="37" t="s">
        <v>1031</v>
      </c>
      <c r="B6" s="37" t="s">
        <v>1032</v>
      </c>
      <c r="C6" s="164">
        <v>215</v>
      </c>
      <c r="D6" s="164">
        <v>254.15</v>
      </c>
      <c r="E6" s="164">
        <v>299</v>
      </c>
      <c r="F6" s="166">
        <v>563</v>
      </c>
      <c r="G6" s="166">
        <v>667.25</v>
      </c>
      <c r="H6" s="166">
        <v>785</v>
      </c>
      <c r="I6" s="167">
        <v>238</v>
      </c>
      <c r="J6" s="167">
        <v>279.64999999999998</v>
      </c>
      <c r="K6" s="167">
        <v>329</v>
      </c>
      <c r="L6" s="168">
        <v>575</v>
      </c>
      <c r="M6" s="168">
        <v>701.25</v>
      </c>
      <c r="N6" s="168">
        <v>825</v>
      </c>
      <c r="O6" s="169" t="s">
        <v>1030</v>
      </c>
      <c r="P6" s="169" t="s">
        <v>1030</v>
      </c>
      <c r="Q6" s="169" t="s">
        <v>1030</v>
      </c>
      <c r="R6" s="170">
        <v>594</v>
      </c>
      <c r="S6" s="170">
        <v>743.75</v>
      </c>
      <c r="T6" s="170">
        <v>875</v>
      </c>
      <c r="U6" s="166">
        <v>648</v>
      </c>
      <c r="V6" s="166">
        <v>991.1</v>
      </c>
      <c r="W6" s="171">
        <v>1166</v>
      </c>
      <c r="Y6" s="164">
        <v>326</v>
      </c>
      <c r="Z6" s="164">
        <v>612</v>
      </c>
      <c r="AA6" s="164">
        <v>720</v>
      </c>
      <c r="AB6" s="166">
        <v>604</v>
      </c>
      <c r="AC6" s="166">
        <v>752.25</v>
      </c>
      <c r="AD6" s="166">
        <v>885</v>
      </c>
      <c r="AE6" s="167">
        <v>342</v>
      </c>
      <c r="AF6" s="167">
        <v>692.75</v>
      </c>
      <c r="AG6" s="167">
        <v>815</v>
      </c>
      <c r="AH6" s="168">
        <v>633</v>
      </c>
      <c r="AI6" s="168">
        <v>872.94999999999993</v>
      </c>
      <c r="AJ6" s="168">
        <v>1027</v>
      </c>
      <c r="AK6" s="169" t="s">
        <v>1030</v>
      </c>
      <c r="AL6" s="169" t="s">
        <v>1030</v>
      </c>
      <c r="AM6" s="169" t="s">
        <v>1030</v>
      </c>
      <c r="AN6" s="170">
        <v>664</v>
      </c>
      <c r="AO6" s="170">
        <v>988.55</v>
      </c>
      <c r="AP6" s="170">
        <v>1163</v>
      </c>
      <c r="AQ6" s="166">
        <v>693</v>
      </c>
      <c r="AR6" s="166">
        <v>1419.5</v>
      </c>
      <c r="AS6" s="171">
        <v>1670</v>
      </c>
      <c r="AU6" s="164"/>
      <c r="AV6" s="164"/>
      <c r="AW6" s="164"/>
      <c r="AX6" s="166"/>
      <c r="AY6" s="166"/>
      <c r="AZ6" s="166"/>
      <c r="BA6" s="167"/>
      <c r="BB6" s="167"/>
      <c r="BC6" s="167"/>
      <c r="BD6" s="168"/>
      <c r="BE6" s="168"/>
      <c r="BF6" s="168"/>
      <c r="BG6" s="169"/>
      <c r="BH6" s="169"/>
      <c r="BI6" s="169"/>
      <c r="BJ6" s="170"/>
      <c r="BK6" s="170"/>
      <c r="BL6" s="170"/>
      <c r="BM6" s="166"/>
      <c r="BN6" s="166"/>
      <c r="BO6" s="171"/>
    </row>
    <row r="7" spans="1:67">
      <c r="A7" s="37" t="s">
        <v>1033</v>
      </c>
      <c r="B7" s="37" t="s">
        <v>1034</v>
      </c>
      <c r="C7" s="164">
        <v>215</v>
      </c>
      <c r="D7" s="164">
        <v>254.15</v>
      </c>
      <c r="E7" s="164">
        <v>299</v>
      </c>
      <c r="F7" s="166">
        <v>563</v>
      </c>
      <c r="G7" s="166">
        <v>667.25</v>
      </c>
      <c r="H7" s="166">
        <v>785</v>
      </c>
      <c r="I7" s="167">
        <v>238</v>
      </c>
      <c r="J7" s="167">
        <v>279.64999999999998</v>
      </c>
      <c r="K7" s="167">
        <v>329</v>
      </c>
      <c r="L7" s="168">
        <v>575</v>
      </c>
      <c r="M7" s="168">
        <v>701.25</v>
      </c>
      <c r="N7" s="168">
        <v>825</v>
      </c>
      <c r="O7" s="169" t="s">
        <v>1030</v>
      </c>
      <c r="P7" s="169" t="s">
        <v>1030</v>
      </c>
      <c r="Q7" s="169" t="s">
        <v>1030</v>
      </c>
      <c r="R7" s="170">
        <v>594</v>
      </c>
      <c r="S7" s="170">
        <v>743.75</v>
      </c>
      <c r="T7" s="170">
        <v>875</v>
      </c>
      <c r="U7" s="166">
        <v>648</v>
      </c>
      <c r="V7" s="166">
        <v>991.1</v>
      </c>
      <c r="W7" s="171">
        <v>1166</v>
      </c>
      <c r="Y7" s="164">
        <v>326</v>
      </c>
      <c r="Z7" s="164">
        <v>612</v>
      </c>
      <c r="AA7" s="164">
        <v>720</v>
      </c>
      <c r="AB7" s="166">
        <v>604</v>
      </c>
      <c r="AC7" s="166">
        <v>752.25</v>
      </c>
      <c r="AD7" s="166">
        <v>885</v>
      </c>
      <c r="AE7" s="167">
        <v>342</v>
      </c>
      <c r="AF7" s="167">
        <v>692.75</v>
      </c>
      <c r="AG7" s="167">
        <v>815</v>
      </c>
      <c r="AH7" s="168">
        <v>633</v>
      </c>
      <c r="AI7" s="168">
        <v>872.94999999999993</v>
      </c>
      <c r="AJ7" s="168">
        <v>1027</v>
      </c>
      <c r="AK7" s="169" t="s">
        <v>1030</v>
      </c>
      <c r="AL7" s="169" t="s">
        <v>1030</v>
      </c>
      <c r="AM7" s="169" t="s">
        <v>1030</v>
      </c>
      <c r="AN7" s="170">
        <v>664</v>
      </c>
      <c r="AO7" s="170">
        <v>988.55</v>
      </c>
      <c r="AP7" s="170">
        <v>1163</v>
      </c>
      <c r="AQ7" s="166">
        <v>693</v>
      </c>
      <c r="AR7" s="166">
        <v>1419.5</v>
      </c>
      <c r="AS7" s="171">
        <v>1670</v>
      </c>
      <c r="AU7" s="164"/>
      <c r="AV7" s="164"/>
      <c r="AW7" s="164"/>
      <c r="AX7" s="166"/>
      <c r="AY7" s="166"/>
      <c r="AZ7" s="166"/>
      <c r="BA7" s="167"/>
      <c r="BB7" s="167"/>
      <c r="BC7" s="167"/>
      <c r="BD7" s="168"/>
      <c r="BE7" s="168"/>
      <c r="BF7" s="168"/>
      <c r="BG7" s="169"/>
      <c r="BH7" s="169"/>
      <c r="BI7" s="169"/>
      <c r="BJ7" s="170"/>
      <c r="BK7" s="170"/>
      <c r="BL7" s="170"/>
      <c r="BM7" s="166"/>
      <c r="BN7" s="166"/>
      <c r="BO7" s="171"/>
    </row>
    <row r="8" spans="1:67">
      <c r="A8" s="37" t="s">
        <v>1035</v>
      </c>
      <c r="B8" s="37" t="s">
        <v>1036</v>
      </c>
      <c r="C8" s="164">
        <v>215</v>
      </c>
      <c r="D8" s="164">
        <v>254.15</v>
      </c>
      <c r="E8" s="164">
        <v>299</v>
      </c>
      <c r="F8" s="166">
        <v>563</v>
      </c>
      <c r="G8" s="166">
        <v>667.25</v>
      </c>
      <c r="H8" s="166">
        <v>785</v>
      </c>
      <c r="I8" s="167">
        <v>238</v>
      </c>
      <c r="J8" s="167">
        <v>279.64999999999998</v>
      </c>
      <c r="K8" s="167">
        <v>329</v>
      </c>
      <c r="L8" s="168">
        <v>575</v>
      </c>
      <c r="M8" s="168">
        <v>701.25</v>
      </c>
      <c r="N8" s="168">
        <v>825</v>
      </c>
      <c r="O8" s="169" t="s">
        <v>1030</v>
      </c>
      <c r="P8" s="169" t="s">
        <v>1030</v>
      </c>
      <c r="Q8" s="169" t="s">
        <v>1030</v>
      </c>
      <c r="R8" s="170">
        <v>594</v>
      </c>
      <c r="S8" s="170">
        <v>743.75</v>
      </c>
      <c r="T8" s="170">
        <v>875</v>
      </c>
      <c r="U8" s="166">
        <v>648</v>
      </c>
      <c r="V8" s="166">
        <v>991.1</v>
      </c>
      <c r="W8" s="171">
        <v>1166</v>
      </c>
      <c r="Y8" s="164">
        <v>326</v>
      </c>
      <c r="Z8" s="164">
        <v>612</v>
      </c>
      <c r="AA8" s="164">
        <v>720</v>
      </c>
      <c r="AB8" s="166">
        <v>604</v>
      </c>
      <c r="AC8" s="166">
        <v>752.25</v>
      </c>
      <c r="AD8" s="166">
        <v>885</v>
      </c>
      <c r="AE8" s="167">
        <v>342</v>
      </c>
      <c r="AF8" s="167">
        <v>692.75</v>
      </c>
      <c r="AG8" s="167">
        <v>815</v>
      </c>
      <c r="AH8" s="168">
        <v>633</v>
      </c>
      <c r="AI8" s="168">
        <v>872.94999999999993</v>
      </c>
      <c r="AJ8" s="168">
        <v>1027</v>
      </c>
      <c r="AK8" s="169" t="s">
        <v>1030</v>
      </c>
      <c r="AL8" s="169" t="s">
        <v>1030</v>
      </c>
      <c r="AM8" s="169" t="s">
        <v>1030</v>
      </c>
      <c r="AN8" s="170">
        <v>664</v>
      </c>
      <c r="AO8" s="170">
        <v>988.55</v>
      </c>
      <c r="AP8" s="170">
        <v>1163</v>
      </c>
      <c r="AQ8" s="166">
        <v>693</v>
      </c>
      <c r="AR8" s="166">
        <v>1419.5</v>
      </c>
      <c r="AS8" s="171">
        <v>1670</v>
      </c>
      <c r="AU8" s="164"/>
      <c r="AV8" s="164"/>
      <c r="AW8" s="164"/>
      <c r="AX8" s="166"/>
      <c r="AY8" s="166"/>
      <c r="AZ8" s="166"/>
      <c r="BA8" s="167"/>
      <c r="BB8" s="167"/>
      <c r="BC8" s="167"/>
      <c r="BD8" s="168"/>
      <c r="BE8" s="168"/>
      <c r="BF8" s="168"/>
      <c r="BG8" s="169"/>
      <c r="BH8" s="169"/>
      <c r="BI8" s="169"/>
      <c r="BJ8" s="170"/>
      <c r="BK8" s="170"/>
      <c r="BL8" s="170"/>
      <c r="BM8" s="166"/>
      <c r="BN8" s="166"/>
      <c r="BO8" s="171"/>
    </row>
    <row r="9" spans="1:67">
      <c r="A9" s="37" t="s">
        <v>1037</v>
      </c>
      <c r="B9" s="37" t="s">
        <v>1038</v>
      </c>
      <c r="C9" s="164">
        <v>397</v>
      </c>
      <c r="D9" s="164">
        <v>525.29999999999995</v>
      </c>
      <c r="E9" s="164">
        <v>618</v>
      </c>
      <c r="F9" s="166">
        <v>739</v>
      </c>
      <c r="G9" s="166">
        <v>858.5</v>
      </c>
      <c r="H9" s="166">
        <v>1010</v>
      </c>
      <c r="I9" s="167">
        <v>412</v>
      </c>
      <c r="J9" s="167">
        <v>578</v>
      </c>
      <c r="K9" s="167">
        <v>680</v>
      </c>
      <c r="L9" s="168">
        <v>745</v>
      </c>
      <c r="M9" s="168">
        <v>1030.2</v>
      </c>
      <c r="N9" s="168">
        <v>1212</v>
      </c>
      <c r="O9" s="169" t="s">
        <v>1030</v>
      </c>
      <c r="P9" s="169" t="s">
        <v>1030</v>
      </c>
      <c r="Q9" s="169" t="s">
        <v>1030</v>
      </c>
      <c r="R9" s="170">
        <v>773</v>
      </c>
      <c r="S9" s="170">
        <v>1338.75</v>
      </c>
      <c r="T9" s="170">
        <v>1575</v>
      </c>
      <c r="U9" s="166">
        <v>794</v>
      </c>
      <c r="V9" s="166">
        <v>1870</v>
      </c>
      <c r="W9" s="171">
        <v>2200</v>
      </c>
      <c r="Y9" s="164">
        <v>556</v>
      </c>
      <c r="Z9" s="164">
        <v>1064</v>
      </c>
      <c r="AA9" s="164">
        <v>1252</v>
      </c>
      <c r="AB9" s="166">
        <v>887</v>
      </c>
      <c r="AC9" s="166">
        <v>1489</v>
      </c>
      <c r="AD9" s="166">
        <v>1752</v>
      </c>
      <c r="AE9" s="167">
        <v>574</v>
      </c>
      <c r="AF9" s="167">
        <v>1234</v>
      </c>
      <c r="AG9" s="167">
        <v>1452</v>
      </c>
      <c r="AH9" s="168">
        <v>893</v>
      </c>
      <c r="AI9" s="168">
        <v>1632</v>
      </c>
      <c r="AJ9" s="168">
        <v>1920</v>
      </c>
      <c r="AK9" s="169" t="s">
        <v>1030</v>
      </c>
      <c r="AL9" s="169" t="s">
        <v>1030</v>
      </c>
      <c r="AM9" s="169" t="s">
        <v>1030</v>
      </c>
      <c r="AN9" s="170">
        <v>900</v>
      </c>
      <c r="AO9" s="170">
        <v>2194.6999999999998</v>
      </c>
      <c r="AP9" s="170">
        <v>2582</v>
      </c>
      <c r="AQ9" s="166">
        <v>909</v>
      </c>
      <c r="AR9" s="166">
        <v>2482</v>
      </c>
      <c r="AS9" s="171">
        <v>2920</v>
      </c>
      <c r="AU9" s="164"/>
      <c r="AV9" s="164"/>
      <c r="AW9" s="164"/>
      <c r="AX9" s="166"/>
      <c r="AY9" s="166"/>
      <c r="AZ9" s="166"/>
      <c r="BA9" s="167"/>
      <c r="BB9" s="167"/>
      <c r="BC9" s="167"/>
      <c r="BD9" s="168"/>
      <c r="BE9" s="168"/>
      <c r="BF9" s="168"/>
      <c r="BG9" s="169"/>
      <c r="BH9" s="169"/>
      <c r="BI9" s="169"/>
      <c r="BJ9" s="170"/>
      <c r="BK9" s="170"/>
      <c r="BL9" s="170"/>
      <c r="BM9" s="166"/>
      <c r="BN9" s="166"/>
      <c r="BO9" s="171"/>
    </row>
    <row r="10" spans="1:67">
      <c r="A10" s="37" t="s">
        <v>1039</v>
      </c>
      <c r="B10" s="37" t="s">
        <v>1040</v>
      </c>
      <c r="C10" s="164">
        <v>397</v>
      </c>
      <c r="D10" s="164">
        <v>525.29999999999995</v>
      </c>
      <c r="E10" s="164">
        <v>618</v>
      </c>
      <c r="F10" s="166">
        <v>739</v>
      </c>
      <c r="G10" s="166">
        <v>858.5</v>
      </c>
      <c r="H10" s="166">
        <v>1010</v>
      </c>
      <c r="I10" s="167">
        <v>412</v>
      </c>
      <c r="J10" s="167">
        <v>578</v>
      </c>
      <c r="K10" s="167">
        <v>680</v>
      </c>
      <c r="L10" s="168">
        <v>745</v>
      </c>
      <c r="M10" s="168">
        <v>1030.2</v>
      </c>
      <c r="N10" s="168">
        <v>1212</v>
      </c>
      <c r="O10" s="169" t="s">
        <v>1030</v>
      </c>
      <c r="P10" s="169" t="s">
        <v>1030</v>
      </c>
      <c r="Q10" s="169" t="s">
        <v>1030</v>
      </c>
      <c r="R10" s="170">
        <v>773</v>
      </c>
      <c r="S10" s="170">
        <v>1338.75</v>
      </c>
      <c r="T10" s="170">
        <v>1575</v>
      </c>
      <c r="U10" s="166">
        <v>794</v>
      </c>
      <c r="V10" s="166">
        <v>1870</v>
      </c>
      <c r="W10" s="171">
        <v>2200</v>
      </c>
      <c r="Y10" s="164">
        <v>556</v>
      </c>
      <c r="Z10" s="164">
        <v>1064</v>
      </c>
      <c r="AA10" s="164">
        <v>1252</v>
      </c>
      <c r="AB10" s="166">
        <v>887</v>
      </c>
      <c r="AC10" s="166">
        <v>1489</v>
      </c>
      <c r="AD10" s="166">
        <v>1752</v>
      </c>
      <c r="AE10" s="167">
        <v>574</v>
      </c>
      <c r="AF10" s="167">
        <v>1234</v>
      </c>
      <c r="AG10" s="167">
        <v>1452</v>
      </c>
      <c r="AH10" s="168">
        <v>893</v>
      </c>
      <c r="AI10" s="168">
        <v>1632</v>
      </c>
      <c r="AJ10" s="168">
        <v>1920</v>
      </c>
      <c r="AK10" s="169" t="s">
        <v>1030</v>
      </c>
      <c r="AL10" s="169" t="s">
        <v>1030</v>
      </c>
      <c r="AM10" s="169" t="s">
        <v>1030</v>
      </c>
      <c r="AN10" s="170">
        <v>900</v>
      </c>
      <c r="AO10" s="170">
        <v>2194.6999999999998</v>
      </c>
      <c r="AP10" s="170">
        <v>2582</v>
      </c>
      <c r="AQ10" s="166">
        <v>909</v>
      </c>
      <c r="AR10" s="166">
        <v>2482</v>
      </c>
      <c r="AS10" s="171">
        <v>2920</v>
      </c>
      <c r="AU10" s="164"/>
      <c r="AV10" s="164"/>
      <c r="AW10" s="164"/>
      <c r="AX10" s="166"/>
      <c r="AY10" s="166"/>
      <c r="AZ10" s="166"/>
      <c r="BA10" s="167"/>
      <c r="BB10" s="167"/>
      <c r="BC10" s="167"/>
      <c r="BD10" s="168"/>
      <c r="BE10" s="168"/>
      <c r="BF10" s="168"/>
      <c r="BG10" s="169"/>
      <c r="BH10" s="169"/>
      <c r="BI10" s="169"/>
      <c r="BJ10" s="170"/>
      <c r="BK10" s="170"/>
      <c r="BL10" s="170"/>
      <c r="BM10" s="166"/>
      <c r="BN10" s="166"/>
      <c r="BO10" s="171"/>
    </row>
    <row r="11" spans="1:67">
      <c r="A11" s="37" t="s">
        <v>1041</v>
      </c>
      <c r="B11" s="37" t="s">
        <v>1042</v>
      </c>
      <c r="C11" s="164">
        <v>511</v>
      </c>
      <c r="D11" s="164">
        <v>610.29999999999995</v>
      </c>
      <c r="E11" s="164">
        <v>718</v>
      </c>
      <c r="F11" s="166">
        <v>907</v>
      </c>
      <c r="G11" s="166">
        <v>1045.5</v>
      </c>
      <c r="H11" s="166">
        <v>1230</v>
      </c>
      <c r="I11" s="167">
        <v>559</v>
      </c>
      <c r="J11" s="167">
        <v>671.5</v>
      </c>
      <c r="K11" s="167">
        <v>790</v>
      </c>
      <c r="L11" s="168">
        <v>870</v>
      </c>
      <c r="M11" s="168">
        <v>1181.5</v>
      </c>
      <c r="N11" s="168">
        <v>1390</v>
      </c>
      <c r="O11" s="169" t="s">
        <v>1030</v>
      </c>
      <c r="P11" s="169" t="s">
        <v>1030</v>
      </c>
      <c r="Q11" s="169" t="s">
        <v>1030</v>
      </c>
      <c r="R11" s="170">
        <v>913</v>
      </c>
      <c r="S11" s="170">
        <v>1423.75</v>
      </c>
      <c r="T11" s="170">
        <v>1675</v>
      </c>
      <c r="U11" s="166">
        <v>953</v>
      </c>
      <c r="V11" s="166">
        <v>2244</v>
      </c>
      <c r="W11" s="171">
        <v>2640</v>
      </c>
      <c r="Y11" s="164">
        <v>728</v>
      </c>
      <c r="Z11" s="164">
        <v>1632.85</v>
      </c>
      <c r="AA11" s="164">
        <v>1921</v>
      </c>
      <c r="AB11" s="166">
        <v>1054</v>
      </c>
      <c r="AC11" s="166">
        <v>1829.2</v>
      </c>
      <c r="AD11" s="166">
        <v>2152</v>
      </c>
      <c r="AE11" s="167">
        <v>754</v>
      </c>
      <c r="AF11" s="167">
        <v>1743</v>
      </c>
      <c r="AG11" s="167">
        <v>2050</v>
      </c>
      <c r="AH11" s="168">
        <v>1060</v>
      </c>
      <c r="AI11" s="168">
        <v>1959.25</v>
      </c>
      <c r="AJ11" s="168">
        <v>2305</v>
      </c>
      <c r="AK11" s="169" t="s">
        <v>1030</v>
      </c>
      <c r="AL11" s="169" t="s">
        <v>1030</v>
      </c>
      <c r="AM11" s="169" t="s">
        <v>1030</v>
      </c>
      <c r="AN11" s="170">
        <v>1080</v>
      </c>
      <c r="AO11" s="170">
        <v>2312</v>
      </c>
      <c r="AP11" s="170">
        <v>2720</v>
      </c>
      <c r="AQ11" s="166">
        <v>1127</v>
      </c>
      <c r="AR11" s="166">
        <v>2653</v>
      </c>
      <c r="AS11" s="171">
        <v>3120</v>
      </c>
      <c r="AU11" s="164"/>
      <c r="AV11" s="164"/>
      <c r="AW11" s="164"/>
      <c r="AX11" s="166"/>
      <c r="AY11" s="166"/>
      <c r="AZ11" s="166"/>
      <c r="BA11" s="167"/>
      <c r="BB11" s="167"/>
      <c r="BC11" s="167"/>
      <c r="BD11" s="168"/>
      <c r="BE11" s="168"/>
      <c r="BF11" s="168"/>
      <c r="BG11" s="169"/>
      <c r="BH11" s="169"/>
      <c r="BI11" s="169"/>
      <c r="BJ11" s="170"/>
      <c r="BK11" s="170"/>
      <c r="BL11" s="170"/>
      <c r="BM11" s="166"/>
      <c r="BN11" s="166"/>
      <c r="BO11" s="171"/>
    </row>
    <row r="12" spans="1:67">
      <c r="A12" s="37" t="s">
        <v>1043</v>
      </c>
      <c r="B12" s="37" t="s">
        <v>1044</v>
      </c>
      <c r="C12" s="164">
        <v>670</v>
      </c>
      <c r="D12" s="164">
        <v>780.3</v>
      </c>
      <c r="E12" s="164">
        <v>918</v>
      </c>
      <c r="F12" s="166">
        <v>1054</v>
      </c>
      <c r="G12" s="166">
        <v>1217.2</v>
      </c>
      <c r="H12" s="166">
        <v>1432</v>
      </c>
      <c r="I12" s="167">
        <v>707</v>
      </c>
      <c r="J12" s="167">
        <v>858.5</v>
      </c>
      <c r="K12" s="167">
        <v>1010</v>
      </c>
      <c r="L12" s="168">
        <v>1060</v>
      </c>
      <c r="M12" s="168">
        <v>1412.7</v>
      </c>
      <c r="N12" s="168">
        <v>1662</v>
      </c>
      <c r="O12" s="169" t="s">
        <v>1030</v>
      </c>
      <c r="P12" s="169" t="s">
        <v>1030</v>
      </c>
      <c r="Q12" s="169" t="s">
        <v>1030</v>
      </c>
      <c r="R12" s="170">
        <v>1094</v>
      </c>
      <c r="S12" s="170">
        <v>1753.55</v>
      </c>
      <c r="T12" s="170">
        <v>2063</v>
      </c>
      <c r="U12" s="166">
        <v>1141</v>
      </c>
      <c r="V12" s="166">
        <v>3464.6</v>
      </c>
      <c r="W12" s="171">
        <v>4076</v>
      </c>
      <c r="Y12" s="164">
        <v>971</v>
      </c>
      <c r="Z12" s="164">
        <v>2138.6</v>
      </c>
      <c r="AA12" s="164">
        <v>2516</v>
      </c>
      <c r="AB12" s="166">
        <v>1277</v>
      </c>
      <c r="AC12" s="166">
        <v>2395.2999999999997</v>
      </c>
      <c r="AD12" s="166">
        <v>2818</v>
      </c>
      <c r="AE12" s="167">
        <v>977</v>
      </c>
      <c r="AF12" s="167">
        <v>2352.7999999999997</v>
      </c>
      <c r="AG12" s="167">
        <v>2768</v>
      </c>
      <c r="AH12" s="168">
        <v>1283</v>
      </c>
      <c r="AI12" s="168">
        <v>2566.15</v>
      </c>
      <c r="AJ12" s="168">
        <v>3019</v>
      </c>
      <c r="AK12" s="169" t="s">
        <v>1030</v>
      </c>
      <c r="AL12" s="169" t="s">
        <v>1030</v>
      </c>
      <c r="AM12" s="169" t="s">
        <v>1030</v>
      </c>
      <c r="AN12" s="170">
        <v>1317</v>
      </c>
      <c r="AO12" s="170">
        <v>3250.4</v>
      </c>
      <c r="AP12" s="170">
        <v>3824</v>
      </c>
      <c r="AQ12" s="166">
        <v>1374</v>
      </c>
      <c r="AR12" s="166">
        <v>4961.45</v>
      </c>
      <c r="AS12" s="171">
        <v>5837</v>
      </c>
      <c r="AU12" s="164"/>
      <c r="AV12" s="164"/>
      <c r="AW12" s="164"/>
      <c r="AX12" s="166"/>
      <c r="AY12" s="166"/>
      <c r="AZ12" s="166"/>
      <c r="BA12" s="167"/>
      <c r="BB12" s="167"/>
      <c r="BC12" s="167"/>
      <c r="BD12" s="168"/>
      <c r="BE12" s="168"/>
      <c r="BF12" s="168"/>
      <c r="BG12" s="169"/>
      <c r="BH12" s="169"/>
      <c r="BI12" s="169"/>
      <c r="BJ12" s="170"/>
      <c r="BK12" s="170"/>
      <c r="BL12" s="170"/>
      <c r="BM12" s="166"/>
      <c r="BN12" s="166"/>
      <c r="BO12" s="171"/>
    </row>
    <row r="13" spans="1:67">
      <c r="A13" s="37" t="s">
        <v>1045</v>
      </c>
      <c r="B13" s="37" t="s">
        <v>1046</v>
      </c>
      <c r="C13" s="164">
        <v>811</v>
      </c>
      <c r="D13" s="164">
        <v>973.25</v>
      </c>
      <c r="E13" s="164">
        <v>1145</v>
      </c>
      <c r="F13" s="166">
        <v>1353</v>
      </c>
      <c r="G13" s="166">
        <v>1589.5</v>
      </c>
      <c r="H13" s="166">
        <v>1870</v>
      </c>
      <c r="I13" s="167">
        <v>855</v>
      </c>
      <c r="J13" s="167">
        <v>1069.3</v>
      </c>
      <c r="K13" s="167">
        <v>1258</v>
      </c>
      <c r="L13" s="168">
        <v>1421</v>
      </c>
      <c r="M13" s="168">
        <v>1824.1</v>
      </c>
      <c r="N13" s="168">
        <v>2146</v>
      </c>
      <c r="O13" s="169" t="s">
        <v>1030</v>
      </c>
      <c r="P13" s="169" t="s">
        <v>1030</v>
      </c>
      <c r="Q13" s="169" t="s">
        <v>1030</v>
      </c>
      <c r="R13" s="170">
        <v>1470</v>
      </c>
      <c r="S13" s="170">
        <v>1956.7</v>
      </c>
      <c r="T13" s="170">
        <v>2302</v>
      </c>
      <c r="U13" s="166">
        <v>1534</v>
      </c>
      <c r="V13" s="166">
        <v>3625.25</v>
      </c>
      <c r="W13" s="171">
        <v>4265</v>
      </c>
      <c r="Y13" s="164">
        <v>1175</v>
      </c>
      <c r="Z13" s="164">
        <v>2536.4</v>
      </c>
      <c r="AA13" s="164">
        <v>2984</v>
      </c>
      <c r="AB13" s="166">
        <v>1694</v>
      </c>
      <c r="AC13" s="166">
        <v>2840.7</v>
      </c>
      <c r="AD13" s="166">
        <v>3342</v>
      </c>
      <c r="AE13" s="167">
        <v>1182</v>
      </c>
      <c r="AF13" s="167">
        <v>2789.7</v>
      </c>
      <c r="AG13" s="167">
        <v>3282</v>
      </c>
      <c r="AH13" s="168">
        <v>1701</v>
      </c>
      <c r="AI13" s="168">
        <v>3128</v>
      </c>
      <c r="AJ13" s="168">
        <v>3680</v>
      </c>
      <c r="AK13" s="169" t="s">
        <v>1030</v>
      </c>
      <c r="AL13" s="169" t="s">
        <v>1030</v>
      </c>
      <c r="AM13" s="169" t="s">
        <v>1030</v>
      </c>
      <c r="AN13" s="170">
        <v>1750</v>
      </c>
      <c r="AO13" s="170">
        <v>3627.7999999999997</v>
      </c>
      <c r="AP13" s="170">
        <v>4268</v>
      </c>
      <c r="AQ13" s="166">
        <v>1826</v>
      </c>
      <c r="AR13" s="166">
        <v>5190.95</v>
      </c>
      <c r="AS13" s="171">
        <v>6107</v>
      </c>
      <c r="AU13" s="164"/>
      <c r="AV13" s="164"/>
      <c r="AW13" s="164"/>
      <c r="AX13" s="166"/>
      <c r="AY13" s="166"/>
      <c r="AZ13" s="166"/>
      <c r="BA13" s="167"/>
      <c r="BB13" s="167"/>
      <c r="BC13" s="167"/>
      <c r="BD13" s="168"/>
      <c r="BE13" s="168"/>
      <c r="BF13" s="168"/>
      <c r="BG13" s="169"/>
      <c r="BH13" s="169"/>
      <c r="BI13" s="169"/>
      <c r="BJ13" s="170"/>
      <c r="BK13" s="170"/>
      <c r="BL13" s="170"/>
      <c r="BM13" s="166"/>
      <c r="BN13" s="166"/>
      <c r="BO13" s="171"/>
    </row>
    <row r="14" spans="1:67">
      <c r="A14" s="37" t="s">
        <v>1047</v>
      </c>
      <c r="B14" s="37" t="s">
        <v>1048</v>
      </c>
      <c r="C14" s="164">
        <v>1159</v>
      </c>
      <c r="D14" s="164">
        <v>1394</v>
      </c>
      <c r="E14" s="164">
        <v>1640</v>
      </c>
      <c r="F14" s="166">
        <v>1778</v>
      </c>
      <c r="G14" s="166">
        <v>2095.25</v>
      </c>
      <c r="H14" s="166">
        <v>2465</v>
      </c>
      <c r="I14" s="167">
        <v>1222</v>
      </c>
      <c r="J14" s="167">
        <v>1513</v>
      </c>
      <c r="K14" s="167">
        <v>1780</v>
      </c>
      <c r="L14" s="168">
        <v>1789</v>
      </c>
      <c r="M14" s="168">
        <v>2369.7999999999997</v>
      </c>
      <c r="N14" s="168">
        <v>2788</v>
      </c>
      <c r="O14" s="169" t="s">
        <v>1030</v>
      </c>
      <c r="P14" s="169" t="s">
        <v>1030</v>
      </c>
      <c r="Q14" s="169" t="s">
        <v>1030</v>
      </c>
      <c r="R14" s="170">
        <v>1853</v>
      </c>
      <c r="S14" s="170">
        <v>2709.7999999999997</v>
      </c>
      <c r="T14" s="170">
        <v>3188</v>
      </c>
      <c r="U14" s="166">
        <v>1934</v>
      </c>
      <c r="V14" s="166">
        <v>5019.25</v>
      </c>
      <c r="W14" s="171">
        <v>5905</v>
      </c>
      <c r="Y14" s="164">
        <v>2145</v>
      </c>
      <c r="Z14" s="164">
        <v>3511.35</v>
      </c>
      <c r="AA14" s="164">
        <v>4131</v>
      </c>
      <c r="AB14" s="166">
        <v>2665</v>
      </c>
      <c r="AC14" s="166">
        <v>3932.95</v>
      </c>
      <c r="AD14" s="166">
        <v>4627</v>
      </c>
      <c r="AE14" s="167">
        <v>2156</v>
      </c>
      <c r="AF14" s="167">
        <v>3862.4</v>
      </c>
      <c r="AG14" s="167">
        <v>4544</v>
      </c>
      <c r="AH14" s="168">
        <v>2675</v>
      </c>
      <c r="AI14" s="168">
        <v>4213.45</v>
      </c>
      <c r="AJ14" s="168">
        <v>4957</v>
      </c>
      <c r="AK14" s="169" t="s">
        <v>1030</v>
      </c>
      <c r="AL14" s="169" t="s">
        <v>1030</v>
      </c>
      <c r="AM14" s="169" t="s">
        <v>1030</v>
      </c>
      <c r="AN14" s="170">
        <v>2739</v>
      </c>
      <c r="AO14" s="170">
        <v>4709</v>
      </c>
      <c r="AP14" s="170">
        <v>5540</v>
      </c>
      <c r="AQ14" s="166">
        <v>2858</v>
      </c>
      <c r="AR14" s="166">
        <v>7187.5999999999995</v>
      </c>
      <c r="AS14" s="171">
        <v>8456</v>
      </c>
      <c r="AU14" s="164"/>
      <c r="AV14" s="164"/>
      <c r="AW14" s="164"/>
      <c r="AX14" s="166"/>
      <c r="AY14" s="166"/>
      <c r="AZ14" s="166"/>
      <c r="BA14" s="167"/>
      <c r="BB14" s="167"/>
      <c r="BC14" s="167"/>
      <c r="BD14" s="168"/>
      <c r="BE14" s="168"/>
      <c r="BF14" s="168"/>
      <c r="BG14" s="169"/>
      <c r="BH14" s="169"/>
      <c r="BI14" s="169"/>
      <c r="BJ14" s="170"/>
      <c r="BK14" s="170"/>
      <c r="BL14" s="170"/>
      <c r="BM14" s="166"/>
      <c r="BN14" s="166"/>
      <c r="BO14" s="171"/>
    </row>
    <row r="15" spans="1:67">
      <c r="A15" s="37" t="s">
        <v>1049</v>
      </c>
      <c r="B15" s="37" t="s">
        <v>1050</v>
      </c>
      <c r="C15" s="164">
        <v>36</v>
      </c>
      <c r="D15" s="164">
        <v>51</v>
      </c>
      <c r="E15" s="164">
        <v>60</v>
      </c>
      <c r="F15" s="166">
        <v>40.32</v>
      </c>
      <c r="G15" s="166">
        <v>57.12</v>
      </c>
      <c r="H15" s="166">
        <v>84</v>
      </c>
      <c r="I15" s="167">
        <v>39.6</v>
      </c>
      <c r="J15" s="167">
        <v>56.100000000000009</v>
      </c>
      <c r="K15" s="167">
        <v>80</v>
      </c>
      <c r="L15" s="168">
        <v>43.199999999999996</v>
      </c>
      <c r="M15" s="168">
        <v>61.199999999999996</v>
      </c>
      <c r="N15" s="168">
        <v>100</v>
      </c>
      <c r="O15" s="169" t="s">
        <v>1030</v>
      </c>
      <c r="P15" s="169" t="s">
        <v>1030</v>
      </c>
      <c r="Q15" s="169" t="s">
        <v>1030</v>
      </c>
      <c r="R15" s="170">
        <v>54.72</v>
      </c>
      <c r="S15" s="170">
        <v>77.52</v>
      </c>
      <c r="T15" s="170">
        <v>164</v>
      </c>
      <c r="U15" s="166">
        <v>83.52</v>
      </c>
      <c r="V15" s="166">
        <v>118.31999999999996</v>
      </c>
      <c r="W15" s="171">
        <v>324</v>
      </c>
      <c r="Y15" s="164">
        <v>120</v>
      </c>
      <c r="Z15" s="164">
        <v>170</v>
      </c>
      <c r="AA15" s="164">
        <v>200</v>
      </c>
      <c r="AB15" s="166">
        <v>134.4</v>
      </c>
      <c r="AC15" s="166">
        <v>190.4</v>
      </c>
      <c r="AD15" s="166">
        <v>224.00000000000003</v>
      </c>
      <c r="AE15" s="167">
        <v>132</v>
      </c>
      <c r="AF15" s="167">
        <v>187.00000000000003</v>
      </c>
      <c r="AG15" s="167">
        <v>220.00000000000003</v>
      </c>
      <c r="AH15" s="168">
        <v>144</v>
      </c>
      <c r="AI15" s="168">
        <v>204</v>
      </c>
      <c r="AJ15" s="168">
        <v>240</v>
      </c>
      <c r="AK15" s="169" t="s">
        <v>1030</v>
      </c>
      <c r="AL15" s="169" t="s">
        <v>1030</v>
      </c>
      <c r="AM15" s="169" t="s">
        <v>1030</v>
      </c>
      <c r="AN15" s="170">
        <v>182.4</v>
      </c>
      <c r="AO15" s="170">
        <v>258.39999999999998</v>
      </c>
      <c r="AP15" s="170">
        <v>304</v>
      </c>
      <c r="AQ15" s="166">
        <v>278.39999999999998</v>
      </c>
      <c r="AR15" s="166">
        <v>394.39999999999992</v>
      </c>
      <c r="AS15" s="171">
        <v>463.99999999999994</v>
      </c>
      <c r="AU15" s="164"/>
      <c r="AV15" s="164"/>
      <c r="AW15" s="164"/>
      <c r="AX15" s="166"/>
      <c r="AY15" s="166"/>
      <c r="AZ15" s="166"/>
      <c r="BA15" s="167"/>
      <c r="BB15" s="167"/>
      <c r="BC15" s="167"/>
      <c r="BD15" s="168"/>
      <c r="BE15" s="168"/>
      <c r="BF15" s="168"/>
      <c r="BG15" s="169"/>
      <c r="BH15" s="169"/>
      <c r="BI15" s="169"/>
      <c r="BJ15" s="170"/>
      <c r="BK15" s="170"/>
      <c r="BL15" s="170"/>
      <c r="BM15" s="166"/>
      <c r="BN15" s="166"/>
      <c r="BO15" s="171"/>
    </row>
    <row r="16" spans="1:67">
      <c r="A16" s="37" t="s">
        <v>1051</v>
      </c>
      <c r="B16" s="37" t="s">
        <v>1052</v>
      </c>
      <c r="C16" s="164">
        <v>36</v>
      </c>
      <c r="D16" s="164">
        <v>51</v>
      </c>
      <c r="E16" s="164">
        <v>60</v>
      </c>
      <c r="F16" s="166">
        <v>40.32</v>
      </c>
      <c r="G16" s="166">
        <v>57.12</v>
      </c>
      <c r="H16" s="166">
        <v>84</v>
      </c>
      <c r="I16" s="167">
        <v>39.6</v>
      </c>
      <c r="J16" s="167">
        <v>56.100000000000009</v>
      </c>
      <c r="K16" s="167">
        <v>80</v>
      </c>
      <c r="L16" s="168">
        <v>43.199999999999996</v>
      </c>
      <c r="M16" s="168">
        <v>61.199999999999996</v>
      </c>
      <c r="N16" s="168">
        <v>100</v>
      </c>
      <c r="O16" s="169" t="s">
        <v>1030</v>
      </c>
      <c r="P16" s="169" t="s">
        <v>1030</v>
      </c>
      <c r="Q16" s="169" t="s">
        <v>1030</v>
      </c>
      <c r="R16" s="170">
        <v>54.72</v>
      </c>
      <c r="S16" s="170">
        <v>77.52</v>
      </c>
      <c r="T16" s="170">
        <v>164</v>
      </c>
      <c r="U16" s="166">
        <v>83.52</v>
      </c>
      <c r="V16" s="166">
        <v>118.31999999999996</v>
      </c>
      <c r="W16" s="171">
        <v>324</v>
      </c>
      <c r="Y16" s="164">
        <v>120</v>
      </c>
      <c r="Z16" s="164">
        <v>170</v>
      </c>
      <c r="AA16" s="164">
        <v>200</v>
      </c>
      <c r="AB16" s="166">
        <v>134.4</v>
      </c>
      <c r="AC16" s="166">
        <v>190.4</v>
      </c>
      <c r="AD16" s="166">
        <v>224.00000000000003</v>
      </c>
      <c r="AE16" s="167">
        <v>132</v>
      </c>
      <c r="AF16" s="167">
        <v>187.00000000000003</v>
      </c>
      <c r="AG16" s="167">
        <v>220.00000000000003</v>
      </c>
      <c r="AH16" s="168">
        <v>144</v>
      </c>
      <c r="AI16" s="168">
        <v>204</v>
      </c>
      <c r="AJ16" s="168">
        <v>240</v>
      </c>
      <c r="AK16" s="169" t="s">
        <v>1030</v>
      </c>
      <c r="AL16" s="169" t="s">
        <v>1030</v>
      </c>
      <c r="AM16" s="169" t="s">
        <v>1030</v>
      </c>
      <c r="AN16" s="170">
        <v>182.4</v>
      </c>
      <c r="AO16" s="170">
        <v>258.39999999999998</v>
      </c>
      <c r="AP16" s="170">
        <v>304</v>
      </c>
      <c r="AQ16" s="166">
        <v>278.39999999999998</v>
      </c>
      <c r="AR16" s="166">
        <v>394.39999999999992</v>
      </c>
      <c r="AS16" s="171">
        <v>463.99999999999994</v>
      </c>
      <c r="AU16" s="164"/>
      <c r="AV16" s="164"/>
      <c r="AW16" s="164"/>
      <c r="AX16" s="166"/>
      <c r="AY16" s="166"/>
      <c r="AZ16" s="166"/>
      <c r="BA16" s="167"/>
      <c r="BB16" s="167"/>
      <c r="BC16" s="167"/>
      <c r="BD16" s="168"/>
      <c r="BE16" s="168"/>
      <c r="BF16" s="168"/>
      <c r="BG16" s="169"/>
      <c r="BH16" s="169"/>
      <c r="BI16" s="169"/>
      <c r="BJ16" s="170"/>
      <c r="BK16" s="170"/>
      <c r="BL16" s="170"/>
      <c r="BM16" s="166"/>
      <c r="BN16" s="166"/>
      <c r="BO16" s="171"/>
    </row>
    <row r="17" spans="1:67">
      <c r="A17" s="37" t="s">
        <v>1053</v>
      </c>
      <c r="B17" s="37" t="s">
        <v>1054</v>
      </c>
      <c r="C17" s="164">
        <v>36</v>
      </c>
      <c r="D17" s="164">
        <v>51</v>
      </c>
      <c r="E17" s="164">
        <v>60</v>
      </c>
      <c r="F17" s="166">
        <v>40.32</v>
      </c>
      <c r="G17" s="166">
        <v>57.12</v>
      </c>
      <c r="H17" s="166">
        <v>84</v>
      </c>
      <c r="I17" s="167">
        <v>39.6</v>
      </c>
      <c r="J17" s="167">
        <v>56.100000000000009</v>
      </c>
      <c r="K17" s="167">
        <v>80</v>
      </c>
      <c r="L17" s="168">
        <v>43.199999999999996</v>
      </c>
      <c r="M17" s="168">
        <v>61.199999999999996</v>
      </c>
      <c r="N17" s="168">
        <v>100</v>
      </c>
      <c r="O17" s="169" t="s">
        <v>1030</v>
      </c>
      <c r="P17" s="169" t="s">
        <v>1030</v>
      </c>
      <c r="Q17" s="169" t="s">
        <v>1030</v>
      </c>
      <c r="R17" s="170">
        <v>54.72</v>
      </c>
      <c r="S17" s="170">
        <v>77.52</v>
      </c>
      <c r="T17" s="170">
        <v>164</v>
      </c>
      <c r="U17" s="166">
        <v>83.52</v>
      </c>
      <c r="V17" s="166">
        <v>118.31999999999996</v>
      </c>
      <c r="W17" s="171">
        <v>324</v>
      </c>
      <c r="Y17" s="164">
        <v>120</v>
      </c>
      <c r="Z17" s="164">
        <v>170</v>
      </c>
      <c r="AA17" s="164">
        <v>200</v>
      </c>
      <c r="AB17" s="166">
        <v>134.4</v>
      </c>
      <c r="AC17" s="166">
        <v>190.4</v>
      </c>
      <c r="AD17" s="166">
        <v>224.00000000000003</v>
      </c>
      <c r="AE17" s="167">
        <v>132</v>
      </c>
      <c r="AF17" s="167">
        <v>187.00000000000003</v>
      </c>
      <c r="AG17" s="167">
        <v>220.00000000000003</v>
      </c>
      <c r="AH17" s="168">
        <v>144</v>
      </c>
      <c r="AI17" s="168">
        <v>204</v>
      </c>
      <c r="AJ17" s="168">
        <v>240</v>
      </c>
      <c r="AK17" s="169" t="s">
        <v>1030</v>
      </c>
      <c r="AL17" s="169" t="s">
        <v>1030</v>
      </c>
      <c r="AM17" s="169" t="s">
        <v>1030</v>
      </c>
      <c r="AN17" s="170">
        <v>182.4</v>
      </c>
      <c r="AO17" s="170">
        <v>258.39999999999998</v>
      </c>
      <c r="AP17" s="170">
        <v>304</v>
      </c>
      <c r="AQ17" s="166">
        <v>278.39999999999998</v>
      </c>
      <c r="AR17" s="166">
        <v>394.39999999999992</v>
      </c>
      <c r="AS17" s="171">
        <v>463.99999999999994</v>
      </c>
      <c r="AU17" s="164"/>
      <c r="AV17" s="164"/>
      <c r="AW17" s="164"/>
      <c r="AX17" s="166"/>
      <c r="AY17" s="166"/>
      <c r="AZ17" s="166"/>
      <c r="BA17" s="167"/>
      <c r="BB17" s="167"/>
      <c r="BC17" s="167"/>
      <c r="BD17" s="168"/>
      <c r="BE17" s="168"/>
      <c r="BF17" s="168"/>
      <c r="BG17" s="169"/>
      <c r="BH17" s="169"/>
      <c r="BI17" s="169"/>
      <c r="BJ17" s="170"/>
      <c r="BK17" s="170"/>
      <c r="BL17" s="170"/>
      <c r="BM17" s="166"/>
      <c r="BN17" s="166"/>
      <c r="BO17" s="171"/>
    </row>
    <row r="18" spans="1:67">
      <c r="A18" s="37" t="s">
        <v>1055</v>
      </c>
      <c r="B18" s="37" t="s">
        <v>1056</v>
      </c>
      <c r="C18" s="164">
        <v>36</v>
      </c>
      <c r="D18" s="164">
        <v>51</v>
      </c>
      <c r="E18" s="164">
        <v>60</v>
      </c>
      <c r="F18" s="166">
        <v>40.32</v>
      </c>
      <c r="G18" s="166">
        <v>57.12</v>
      </c>
      <c r="H18" s="166">
        <v>84</v>
      </c>
      <c r="I18" s="167">
        <v>39.6</v>
      </c>
      <c r="J18" s="167">
        <v>56.100000000000009</v>
      </c>
      <c r="K18" s="167">
        <v>80</v>
      </c>
      <c r="L18" s="168">
        <v>43.199999999999996</v>
      </c>
      <c r="M18" s="168">
        <v>61.199999999999996</v>
      </c>
      <c r="N18" s="168">
        <v>100</v>
      </c>
      <c r="O18" s="169" t="s">
        <v>1030</v>
      </c>
      <c r="P18" s="169" t="s">
        <v>1030</v>
      </c>
      <c r="Q18" s="169" t="s">
        <v>1030</v>
      </c>
      <c r="R18" s="170">
        <v>54.72</v>
      </c>
      <c r="S18" s="170">
        <v>77.52</v>
      </c>
      <c r="T18" s="170">
        <v>164</v>
      </c>
      <c r="U18" s="166">
        <v>83.52</v>
      </c>
      <c r="V18" s="166">
        <v>118.31999999999996</v>
      </c>
      <c r="W18" s="171">
        <v>324</v>
      </c>
      <c r="Y18" s="164">
        <v>120</v>
      </c>
      <c r="Z18" s="164">
        <v>170</v>
      </c>
      <c r="AA18" s="164">
        <v>200</v>
      </c>
      <c r="AB18" s="166">
        <v>134.4</v>
      </c>
      <c r="AC18" s="166">
        <v>190.4</v>
      </c>
      <c r="AD18" s="166">
        <v>224.00000000000003</v>
      </c>
      <c r="AE18" s="167">
        <v>132</v>
      </c>
      <c r="AF18" s="167">
        <v>187.00000000000003</v>
      </c>
      <c r="AG18" s="167">
        <v>220.00000000000003</v>
      </c>
      <c r="AH18" s="168">
        <v>144</v>
      </c>
      <c r="AI18" s="168">
        <v>204</v>
      </c>
      <c r="AJ18" s="168">
        <v>240</v>
      </c>
      <c r="AK18" s="169" t="s">
        <v>1030</v>
      </c>
      <c r="AL18" s="169" t="s">
        <v>1030</v>
      </c>
      <c r="AM18" s="169" t="s">
        <v>1030</v>
      </c>
      <c r="AN18" s="170">
        <v>182.4</v>
      </c>
      <c r="AO18" s="170">
        <v>258.39999999999998</v>
      </c>
      <c r="AP18" s="170">
        <v>304</v>
      </c>
      <c r="AQ18" s="166">
        <v>278.39999999999998</v>
      </c>
      <c r="AR18" s="166">
        <v>394.39999999999992</v>
      </c>
      <c r="AS18" s="171">
        <v>463.99999999999994</v>
      </c>
      <c r="AU18" s="164"/>
      <c r="AV18" s="164"/>
      <c r="AW18" s="164"/>
      <c r="AX18" s="166"/>
      <c r="AY18" s="166"/>
      <c r="AZ18" s="166"/>
      <c r="BA18" s="167"/>
      <c r="BB18" s="167"/>
      <c r="BC18" s="167"/>
      <c r="BD18" s="168"/>
      <c r="BE18" s="168"/>
      <c r="BF18" s="168"/>
      <c r="BG18" s="169"/>
      <c r="BH18" s="169"/>
      <c r="BI18" s="169"/>
      <c r="BJ18" s="170"/>
      <c r="BK18" s="170"/>
      <c r="BL18" s="170"/>
      <c r="BM18" s="166"/>
      <c r="BN18" s="166"/>
      <c r="BO18" s="171"/>
    </row>
    <row r="19" spans="1:67">
      <c r="A19" s="37" t="s">
        <v>1057</v>
      </c>
      <c r="B19" s="37" t="s">
        <v>1058</v>
      </c>
      <c r="C19" s="164">
        <v>19.8</v>
      </c>
      <c r="D19" s="164">
        <v>28.05</v>
      </c>
      <c r="E19" s="164">
        <v>33</v>
      </c>
      <c r="F19" s="166">
        <v>22.175999999999998</v>
      </c>
      <c r="G19" s="166">
        <v>31.416000000000004</v>
      </c>
      <c r="H19" s="166">
        <v>46.2</v>
      </c>
      <c r="I19" s="167">
        <v>21.78</v>
      </c>
      <c r="J19" s="167">
        <v>30.855</v>
      </c>
      <c r="K19" s="167">
        <v>44</v>
      </c>
      <c r="L19" s="168">
        <v>23.76</v>
      </c>
      <c r="M19" s="168">
        <v>33.659999999999997</v>
      </c>
      <c r="N19" s="168">
        <v>55</v>
      </c>
      <c r="O19" s="169" t="s">
        <v>1030</v>
      </c>
      <c r="P19" s="169" t="s">
        <v>1030</v>
      </c>
      <c r="Q19" s="169" t="s">
        <v>1030</v>
      </c>
      <c r="R19" s="170">
        <v>30.096</v>
      </c>
      <c r="S19" s="170">
        <v>42.635999999999989</v>
      </c>
      <c r="T19" s="170">
        <v>90.2</v>
      </c>
      <c r="U19" s="166">
        <v>45.935999999999993</v>
      </c>
      <c r="V19" s="166">
        <v>65.075999999999993</v>
      </c>
      <c r="W19" s="171">
        <v>178.20000000000002</v>
      </c>
      <c r="Y19" s="164">
        <v>66</v>
      </c>
      <c r="Z19" s="164">
        <v>93.5</v>
      </c>
      <c r="AA19" s="164">
        <v>110</v>
      </c>
      <c r="AB19" s="166">
        <v>73.92</v>
      </c>
      <c r="AC19" s="166">
        <v>104.72000000000001</v>
      </c>
      <c r="AD19" s="166">
        <v>123.20000000000002</v>
      </c>
      <c r="AE19" s="167">
        <v>72.600000000000009</v>
      </c>
      <c r="AF19" s="167">
        <v>102.85000000000001</v>
      </c>
      <c r="AG19" s="167">
        <v>121.00000000000001</v>
      </c>
      <c r="AH19" s="168">
        <v>79.2</v>
      </c>
      <c r="AI19" s="168">
        <v>112.2</v>
      </c>
      <c r="AJ19" s="168">
        <v>132</v>
      </c>
      <c r="AK19" s="169" t="s">
        <v>1030</v>
      </c>
      <c r="AL19" s="169" t="s">
        <v>1030</v>
      </c>
      <c r="AM19" s="169" t="s">
        <v>1030</v>
      </c>
      <c r="AN19" s="170">
        <v>100.32000000000001</v>
      </c>
      <c r="AO19" s="170">
        <v>142.11999999999998</v>
      </c>
      <c r="AP19" s="170">
        <v>167.2</v>
      </c>
      <c r="AQ19" s="166">
        <v>153.11999999999998</v>
      </c>
      <c r="AR19" s="166">
        <v>216.92</v>
      </c>
      <c r="AS19" s="171">
        <v>255.2</v>
      </c>
      <c r="AU19" s="164"/>
      <c r="AV19" s="164"/>
      <c r="AW19" s="164"/>
      <c r="AX19" s="166"/>
      <c r="AY19" s="166"/>
      <c r="AZ19" s="166"/>
      <c r="BA19" s="167"/>
      <c r="BB19" s="167"/>
      <c r="BC19" s="167"/>
      <c r="BD19" s="168"/>
      <c r="BE19" s="168"/>
      <c r="BF19" s="168"/>
      <c r="BG19" s="169"/>
      <c r="BH19" s="169"/>
      <c r="BI19" s="169"/>
      <c r="BJ19" s="170"/>
      <c r="BK19" s="170"/>
      <c r="BL19" s="170"/>
      <c r="BM19" s="166"/>
      <c r="BN19" s="166"/>
      <c r="BO19" s="171"/>
    </row>
    <row r="20" spans="1:67">
      <c r="A20" s="37" t="s">
        <v>1059</v>
      </c>
      <c r="B20" s="37" t="s">
        <v>1060</v>
      </c>
      <c r="C20" s="164">
        <v>19.8</v>
      </c>
      <c r="D20" s="164">
        <v>28.05</v>
      </c>
      <c r="E20" s="164">
        <v>33</v>
      </c>
      <c r="F20" s="166">
        <v>22.175999999999998</v>
      </c>
      <c r="G20" s="166">
        <v>31.416000000000004</v>
      </c>
      <c r="H20" s="166">
        <v>46.2</v>
      </c>
      <c r="I20" s="167">
        <v>21.78</v>
      </c>
      <c r="J20" s="167">
        <v>30.855</v>
      </c>
      <c r="K20" s="167">
        <v>44</v>
      </c>
      <c r="L20" s="168">
        <v>23.76</v>
      </c>
      <c r="M20" s="168">
        <v>33.659999999999997</v>
      </c>
      <c r="N20" s="168">
        <v>55</v>
      </c>
      <c r="O20" s="169" t="s">
        <v>1030</v>
      </c>
      <c r="P20" s="169" t="s">
        <v>1030</v>
      </c>
      <c r="Q20" s="169" t="s">
        <v>1030</v>
      </c>
      <c r="R20" s="170">
        <v>30.096</v>
      </c>
      <c r="S20" s="170">
        <v>42.635999999999989</v>
      </c>
      <c r="T20" s="170">
        <v>90.2</v>
      </c>
      <c r="U20" s="166">
        <v>45.935999999999993</v>
      </c>
      <c r="V20" s="166">
        <v>65.075999999999993</v>
      </c>
      <c r="W20" s="171">
        <v>178.20000000000002</v>
      </c>
      <c r="Y20" s="164">
        <v>66</v>
      </c>
      <c r="Z20" s="164">
        <v>93.5</v>
      </c>
      <c r="AA20" s="164">
        <v>110</v>
      </c>
      <c r="AB20" s="166">
        <v>73.92</v>
      </c>
      <c r="AC20" s="166">
        <v>104.72000000000001</v>
      </c>
      <c r="AD20" s="166">
        <v>123.20000000000002</v>
      </c>
      <c r="AE20" s="167">
        <v>72.600000000000009</v>
      </c>
      <c r="AF20" s="167">
        <v>102.85000000000001</v>
      </c>
      <c r="AG20" s="167">
        <v>121.00000000000001</v>
      </c>
      <c r="AH20" s="168">
        <v>79.2</v>
      </c>
      <c r="AI20" s="168">
        <v>112.2</v>
      </c>
      <c r="AJ20" s="168">
        <v>132</v>
      </c>
      <c r="AK20" s="169" t="s">
        <v>1030</v>
      </c>
      <c r="AL20" s="169" t="s">
        <v>1030</v>
      </c>
      <c r="AM20" s="169" t="s">
        <v>1030</v>
      </c>
      <c r="AN20" s="170">
        <v>100.32000000000001</v>
      </c>
      <c r="AO20" s="170">
        <v>142.11999999999998</v>
      </c>
      <c r="AP20" s="170">
        <v>167.2</v>
      </c>
      <c r="AQ20" s="166">
        <v>153.11999999999998</v>
      </c>
      <c r="AR20" s="166">
        <v>216.92</v>
      </c>
      <c r="AS20" s="171">
        <v>255.2</v>
      </c>
      <c r="AU20" s="164"/>
      <c r="AV20" s="164"/>
      <c r="AW20" s="164"/>
      <c r="AX20" s="166"/>
      <c r="AY20" s="166"/>
      <c r="AZ20" s="166"/>
      <c r="BA20" s="167"/>
      <c r="BB20" s="167"/>
      <c r="BC20" s="167"/>
      <c r="BD20" s="168"/>
      <c r="BE20" s="168"/>
      <c r="BF20" s="168"/>
      <c r="BG20" s="169"/>
      <c r="BH20" s="169"/>
      <c r="BI20" s="169"/>
      <c r="BJ20" s="170"/>
      <c r="BK20" s="170"/>
      <c r="BL20" s="170"/>
      <c r="BM20" s="166"/>
      <c r="BN20" s="166"/>
      <c r="BO20" s="171"/>
    </row>
    <row r="21" spans="1:67">
      <c r="A21" s="37" t="s">
        <v>1061</v>
      </c>
      <c r="B21" s="37" t="s">
        <v>1062</v>
      </c>
      <c r="C21" s="164">
        <v>19.8</v>
      </c>
      <c r="D21" s="164">
        <v>28.05</v>
      </c>
      <c r="E21" s="164">
        <v>33</v>
      </c>
      <c r="F21" s="166">
        <v>22.175999999999998</v>
      </c>
      <c r="G21" s="166">
        <v>31.416000000000004</v>
      </c>
      <c r="H21" s="166">
        <v>46.2</v>
      </c>
      <c r="I21" s="167">
        <v>21.78</v>
      </c>
      <c r="J21" s="167">
        <v>30.855</v>
      </c>
      <c r="K21" s="167">
        <v>44</v>
      </c>
      <c r="L21" s="168">
        <v>23.76</v>
      </c>
      <c r="M21" s="168">
        <v>33.659999999999997</v>
      </c>
      <c r="N21" s="168">
        <v>55</v>
      </c>
      <c r="O21" s="169" t="s">
        <v>1030</v>
      </c>
      <c r="P21" s="169" t="s">
        <v>1030</v>
      </c>
      <c r="Q21" s="169" t="s">
        <v>1030</v>
      </c>
      <c r="R21" s="170">
        <v>30.096</v>
      </c>
      <c r="S21" s="170">
        <v>42.635999999999989</v>
      </c>
      <c r="T21" s="170">
        <v>90.2</v>
      </c>
      <c r="U21" s="166">
        <v>45.935999999999993</v>
      </c>
      <c r="V21" s="166">
        <v>65.075999999999993</v>
      </c>
      <c r="W21" s="171">
        <v>178.20000000000002</v>
      </c>
      <c r="Y21" s="164">
        <v>66</v>
      </c>
      <c r="Z21" s="164">
        <v>93.5</v>
      </c>
      <c r="AA21" s="164">
        <v>110</v>
      </c>
      <c r="AB21" s="166">
        <v>73.92</v>
      </c>
      <c r="AC21" s="166">
        <v>104.72000000000001</v>
      </c>
      <c r="AD21" s="166">
        <v>123.20000000000002</v>
      </c>
      <c r="AE21" s="167">
        <v>72.600000000000009</v>
      </c>
      <c r="AF21" s="167">
        <v>102.85000000000001</v>
      </c>
      <c r="AG21" s="167">
        <v>121.00000000000001</v>
      </c>
      <c r="AH21" s="168">
        <v>79.2</v>
      </c>
      <c r="AI21" s="168">
        <v>112.2</v>
      </c>
      <c r="AJ21" s="168">
        <v>132</v>
      </c>
      <c r="AK21" s="169" t="s">
        <v>1030</v>
      </c>
      <c r="AL21" s="169" t="s">
        <v>1030</v>
      </c>
      <c r="AM21" s="169" t="s">
        <v>1030</v>
      </c>
      <c r="AN21" s="170">
        <v>100.32000000000001</v>
      </c>
      <c r="AO21" s="170">
        <v>142.11999999999998</v>
      </c>
      <c r="AP21" s="170">
        <v>167.2</v>
      </c>
      <c r="AQ21" s="166">
        <v>153.11999999999998</v>
      </c>
      <c r="AR21" s="166">
        <v>216.92</v>
      </c>
      <c r="AS21" s="171">
        <v>255.2</v>
      </c>
      <c r="AU21" s="164"/>
      <c r="AV21" s="164"/>
      <c r="AW21" s="164"/>
      <c r="AX21" s="166"/>
      <c r="AY21" s="166"/>
      <c r="AZ21" s="166"/>
      <c r="BA21" s="167"/>
      <c r="BB21" s="167"/>
      <c r="BC21" s="167"/>
      <c r="BD21" s="168"/>
      <c r="BE21" s="168"/>
      <c r="BF21" s="168"/>
      <c r="BG21" s="169"/>
      <c r="BH21" s="169"/>
      <c r="BI21" s="169"/>
      <c r="BJ21" s="170"/>
      <c r="BK21" s="170"/>
      <c r="BL21" s="170"/>
      <c r="BM21" s="166"/>
      <c r="BN21" s="166"/>
      <c r="BO21" s="171"/>
    </row>
    <row r="22" spans="1:67">
      <c r="A22" s="37" t="s">
        <v>1063</v>
      </c>
      <c r="B22" s="37" t="s">
        <v>1064</v>
      </c>
      <c r="C22" s="164">
        <v>36</v>
      </c>
      <c r="D22" s="164">
        <v>51</v>
      </c>
      <c r="E22" s="164">
        <v>60</v>
      </c>
      <c r="F22" s="166">
        <v>40.32</v>
      </c>
      <c r="G22" s="166">
        <v>57.12</v>
      </c>
      <c r="H22" s="166">
        <v>84</v>
      </c>
      <c r="I22" s="167">
        <v>39.6</v>
      </c>
      <c r="J22" s="167">
        <v>56.100000000000009</v>
      </c>
      <c r="K22" s="167">
        <v>80</v>
      </c>
      <c r="L22" s="168">
        <v>43.199999999999996</v>
      </c>
      <c r="M22" s="168">
        <v>61.199999999999996</v>
      </c>
      <c r="N22" s="168">
        <v>100</v>
      </c>
      <c r="O22" s="169" t="s">
        <v>1030</v>
      </c>
      <c r="P22" s="169" t="s">
        <v>1030</v>
      </c>
      <c r="Q22" s="169" t="s">
        <v>1030</v>
      </c>
      <c r="R22" s="170">
        <v>54.72</v>
      </c>
      <c r="S22" s="170">
        <v>77.52</v>
      </c>
      <c r="T22" s="170">
        <v>164</v>
      </c>
      <c r="U22" s="166">
        <v>83.52</v>
      </c>
      <c r="V22" s="166">
        <v>118.31999999999996</v>
      </c>
      <c r="W22" s="171">
        <v>324</v>
      </c>
      <c r="Y22" s="164">
        <v>120</v>
      </c>
      <c r="Z22" s="164">
        <v>170</v>
      </c>
      <c r="AA22" s="164">
        <v>200</v>
      </c>
      <c r="AB22" s="166">
        <v>134.4</v>
      </c>
      <c r="AC22" s="166">
        <v>190.4</v>
      </c>
      <c r="AD22" s="166">
        <v>224.00000000000003</v>
      </c>
      <c r="AE22" s="167">
        <v>132</v>
      </c>
      <c r="AF22" s="167">
        <v>187.00000000000003</v>
      </c>
      <c r="AG22" s="167">
        <v>220.00000000000003</v>
      </c>
      <c r="AH22" s="168">
        <v>144</v>
      </c>
      <c r="AI22" s="168">
        <v>204</v>
      </c>
      <c r="AJ22" s="168">
        <v>240</v>
      </c>
      <c r="AK22" s="169" t="s">
        <v>1030</v>
      </c>
      <c r="AL22" s="169" t="s">
        <v>1030</v>
      </c>
      <c r="AM22" s="169" t="s">
        <v>1030</v>
      </c>
      <c r="AN22" s="170">
        <v>182.4</v>
      </c>
      <c r="AO22" s="170">
        <v>258.39999999999998</v>
      </c>
      <c r="AP22" s="170">
        <v>304</v>
      </c>
      <c r="AQ22" s="166">
        <v>278.39999999999998</v>
      </c>
      <c r="AR22" s="166">
        <v>394.39999999999992</v>
      </c>
      <c r="AS22" s="171">
        <v>463.99999999999994</v>
      </c>
      <c r="AU22" s="164"/>
      <c r="AV22" s="164"/>
      <c r="AW22" s="164"/>
      <c r="AX22" s="166"/>
      <c r="AY22" s="166"/>
      <c r="AZ22" s="166"/>
      <c r="BA22" s="167"/>
      <c r="BB22" s="167"/>
      <c r="BC22" s="167"/>
      <c r="BD22" s="168"/>
      <c r="BE22" s="168"/>
      <c r="BF22" s="168"/>
      <c r="BG22" s="169"/>
      <c r="BH22" s="169"/>
      <c r="BI22" s="169"/>
      <c r="BJ22" s="170"/>
      <c r="BK22" s="170"/>
      <c r="BL22" s="170"/>
      <c r="BM22" s="166"/>
      <c r="BN22" s="166"/>
      <c r="BO22" s="171"/>
    </row>
    <row r="23" spans="1:67">
      <c r="A23" s="37" t="s">
        <v>1065</v>
      </c>
      <c r="B23" s="37" t="s">
        <v>1066</v>
      </c>
      <c r="C23" s="164">
        <v>19.8</v>
      </c>
      <c r="D23" s="164">
        <v>28.05</v>
      </c>
      <c r="E23" s="164">
        <v>33</v>
      </c>
      <c r="F23" s="166">
        <v>22.175999999999998</v>
      </c>
      <c r="G23" s="166">
        <v>31.416000000000004</v>
      </c>
      <c r="H23" s="166">
        <v>46.2</v>
      </c>
      <c r="I23" s="167">
        <v>21.78</v>
      </c>
      <c r="J23" s="167">
        <v>30.855</v>
      </c>
      <c r="K23" s="167">
        <v>44</v>
      </c>
      <c r="L23" s="168">
        <v>23.76</v>
      </c>
      <c r="M23" s="168">
        <v>33.659999999999997</v>
      </c>
      <c r="N23" s="168">
        <v>55</v>
      </c>
      <c r="O23" s="169" t="s">
        <v>1030</v>
      </c>
      <c r="P23" s="169" t="s">
        <v>1030</v>
      </c>
      <c r="Q23" s="169" t="s">
        <v>1030</v>
      </c>
      <c r="R23" s="170">
        <v>30.096</v>
      </c>
      <c r="S23" s="170">
        <v>42.635999999999989</v>
      </c>
      <c r="T23" s="170">
        <v>90.2</v>
      </c>
      <c r="U23" s="166">
        <v>45.935999999999993</v>
      </c>
      <c r="V23" s="166">
        <v>65.075999999999993</v>
      </c>
      <c r="W23" s="171">
        <v>178.20000000000002</v>
      </c>
      <c r="Y23" s="164">
        <v>66</v>
      </c>
      <c r="Z23" s="164">
        <v>93.5</v>
      </c>
      <c r="AA23" s="164">
        <v>110</v>
      </c>
      <c r="AB23" s="166">
        <v>73.92</v>
      </c>
      <c r="AC23" s="166">
        <v>104.72000000000001</v>
      </c>
      <c r="AD23" s="166">
        <v>123.20000000000002</v>
      </c>
      <c r="AE23" s="167">
        <v>72.600000000000009</v>
      </c>
      <c r="AF23" s="167">
        <v>102.85000000000001</v>
      </c>
      <c r="AG23" s="167">
        <v>121.00000000000001</v>
      </c>
      <c r="AH23" s="168">
        <v>79.2</v>
      </c>
      <c r="AI23" s="168">
        <v>112.2</v>
      </c>
      <c r="AJ23" s="168">
        <v>132</v>
      </c>
      <c r="AK23" s="169" t="s">
        <v>1030</v>
      </c>
      <c r="AL23" s="169" t="s">
        <v>1030</v>
      </c>
      <c r="AM23" s="169" t="s">
        <v>1030</v>
      </c>
      <c r="AN23" s="170">
        <v>100.32000000000001</v>
      </c>
      <c r="AO23" s="170">
        <v>142.11999999999998</v>
      </c>
      <c r="AP23" s="170">
        <v>167.2</v>
      </c>
      <c r="AQ23" s="166">
        <v>153.11999999999998</v>
      </c>
      <c r="AR23" s="166">
        <v>216.92</v>
      </c>
      <c r="AS23" s="171">
        <v>255.2</v>
      </c>
      <c r="AU23" s="164"/>
      <c r="AV23" s="164"/>
      <c r="AW23" s="164"/>
      <c r="AX23" s="166"/>
      <c r="AY23" s="166"/>
      <c r="AZ23" s="166"/>
      <c r="BA23" s="167"/>
      <c r="BB23" s="167"/>
      <c r="BC23" s="167"/>
      <c r="BD23" s="168"/>
      <c r="BE23" s="168"/>
      <c r="BF23" s="168"/>
      <c r="BG23" s="169"/>
      <c r="BH23" s="169"/>
      <c r="BI23" s="169"/>
      <c r="BJ23" s="170"/>
      <c r="BK23" s="170"/>
      <c r="BL23" s="170"/>
      <c r="BM23" s="166"/>
      <c r="BN23" s="166"/>
      <c r="BO23" s="171"/>
    </row>
    <row r="24" spans="1:67">
      <c r="A24" s="37" t="s">
        <v>1067</v>
      </c>
      <c r="B24" s="37" t="s">
        <v>1068</v>
      </c>
      <c r="C24" s="164">
        <v>5.76</v>
      </c>
      <c r="D24" s="164">
        <v>8.16</v>
      </c>
      <c r="E24" s="164">
        <v>9.6</v>
      </c>
      <c r="F24" s="166">
        <v>6.4512</v>
      </c>
      <c r="G24" s="166">
        <v>9.1392000000000007</v>
      </c>
      <c r="H24" s="166">
        <v>13.44</v>
      </c>
      <c r="I24" s="167">
        <v>6.3360000000000003</v>
      </c>
      <c r="J24" s="167">
        <v>8.9760000000000009</v>
      </c>
      <c r="K24" s="167">
        <v>12.8</v>
      </c>
      <c r="L24" s="168">
        <v>6.9119999999999999</v>
      </c>
      <c r="M24" s="168">
        <v>9.7919999999999998</v>
      </c>
      <c r="N24" s="168">
        <v>16</v>
      </c>
      <c r="O24" s="169" t="s">
        <v>1030</v>
      </c>
      <c r="P24" s="169" t="s">
        <v>1030</v>
      </c>
      <c r="Q24" s="169" t="s">
        <v>1030</v>
      </c>
      <c r="R24" s="170">
        <v>8.7551999999999985</v>
      </c>
      <c r="S24" s="170">
        <v>12.4032</v>
      </c>
      <c r="T24" s="170">
        <v>26.240000000000002</v>
      </c>
      <c r="U24" s="166">
        <v>13.363199999999999</v>
      </c>
      <c r="V24" s="166">
        <v>18.931199999999997</v>
      </c>
      <c r="W24" s="171">
        <v>51.84</v>
      </c>
      <c r="Y24" s="164">
        <v>19.2</v>
      </c>
      <c r="Z24" s="164">
        <v>27.2</v>
      </c>
      <c r="AA24" s="164">
        <v>32</v>
      </c>
      <c r="AB24" s="166">
        <v>21.504000000000001</v>
      </c>
      <c r="AC24" s="166">
        <v>30.464000000000002</v>
      </c>
      <c r="AD24" s="166">
        <v>35.840000000000003</v>
      </c>
      <c r="AE24" s="167">
        <v>21.12</v>
      </c>
      <c r="AF24" s="167">
        <v>29.92</v>
      </c>
      <c r="AG24" s="167">
        <v>35.200000000000003</v>
      </c>
      <c r="AH24" s="168">
        <v>23.04</v>
      </c>
      <c r="AI24" s="168">
        <v>32.64</v>
      </c>
      <c r="AJ24" s="168">
        <v>38.4</v>
      </c>
      <c r="AK24" s="169" t="s">
        <v>1030</v>
      </c>
      <c r="AL24" s="169" t="s">
        <v>1030</v>
      </c>
      <c r="AM24" s="169" t="s">
        <v>1030</v>
      </c>
      <c r="AN24" s="170">
        <v>29.183999999999997</v>
      </c>
      <c r="AO24" s="170">
        <v>41.344000000000001</v>
      </c>
      <c r="AP24" s="170">
        <v>48.64</v>
      </c>
      <c r="AQ24" s="166">
        <v>44.543999999999997</v>
      </c>
      <c r="AR24" s="166">
        <v>63.103999999999992</v>
      </c>
      <c r="AS24" s="171">
        <v>74.239999999999995</v>
      </c>
      <c r="AU24" s="164"/>
      <c r="AV24" s="164"/>
      <c r="AW24" s="164"/>
      <c r="AX24" s="166"/>
      <c r="AY24" s="166"/>
      <c r="AZ24" s="166"/>
      <c r="BA24" s="167"/>
      <c r="BB24" s="167"/>
      <c r="BC24" s="167"/>
      <c r="BD24" s="168"/>
      <c r="BE24" s="168"/>
      <c r="BF24" s="168"/>
      <c r="BG24" s="169"/>
      <c r="BH24" s="169"/>
      <c r="BI24" s="169"/>
      <c r="BJ24" s="170"/>
      <c r="BK24" s="170"/>
      <c r="BL24" s="170"/>
      <c r="BM24" s="166"/>
      <c r="BN24" s="166"/>
      <c r="BO24" s="171"/>
    </row>
    <row r="25" spans="1:67">
      <c r="A25" s="37" t="s">
        <v>1069</v>
      </c>
      <c r="B25" s="37" t="s">
        <v>1070</v>
      </c>
      <c r="C25" s="164">
        <v>5.76</v>
      </c>
      <c r="D25" s="164">
        <v>8.16</v>
      </c>
      <c r="E25" s="164">
        <v>9.6</v>
      </c>
      <c r="F25" s="166">
        <v>6.4512</v>
      </c>
      <c r="G25" s="166">
        <v>9.1392000000000007</v>
      </c>
      <c r="H25" s="166">
        <v>13.44</v>
      </c>
      <c r="I25" s="167">
        <v>6.3360000000000003</v>
      </c>
      <c r="J25" s="167">
        <v>8.9760000000000009</v>
      </c>
      <c r="K25" s="167">
        <v>12.8</v>
      </c>
      <c r="L25" s="168">
        <v>6.9119999999999999</v>
      </c>
      <c r="M25" s="168">
        <v>9.7919999999999998</v>
      </c>
      <c r="N25" s="168">
        <v>16</v>
      </c>
      <c r="O25" s="169" t="s">
        <v>1030</v>
      </c>
      <c r="P25" s="169" t="s">
        <v>1030</v>
      </c>
      <c r="Q25" s="169" t="s">
        <v>1030</v>
      </c>
      <c r="R25" s="170">
        <v>8.7551999999999985</v>
      </c>
      <c r="S25" s="170">
        <v>12.4032</v>
      </c>
      <c r="T25" s="170">
        <v>26.240000000000002</v>
      </c>
      <c r="U25" s="166">
        <v>13.363199999999999</v>
      </c>
      <c r="V25" s="166">
        <v>18.931199999999997</v>
      </c>
      <c r="W25" s="171">
        <v>51.84</v>
      </c>
      <c r="Y25" s="164">
        <v>19.2</v>
      </c>
      <c r="Z25" s="164">
        <v>27.2</v>
      </c>
      <c r="AA25" s="164">
        <v>32</v>
      </c>
      <c r="AB25" s="166">
        <v>21.504000000000001</v>
      </c>
      <c r="AC25" s="166">
        <v>30.464000000000002</v>
      </c>
      <c r="AD25" s="166">
        <v>35.840000000000003</v>
      </c>
      <c r="AE25" s="167">
        <v>21.12</v>
      </c>
      <c r="AF25" s="167">
        <v>29.92</v>
      </c>
      <c r="AG25" s="167">
        <v>35.200000000000003</v>
      </c>
      <c r="AH25" s="168">
        <v>23.04</v>
      </c>
      <c r="AI25" s="168">
        <v>32.64</v>
      </c>
      <c r="AJ25" s="168">
        <v>38.4</v>
      </c>
      <c r="AK25" s="169" t="s">
        <v>1030</v>
      </c>
      <c r="AL25" s="169" t="s">
        <v>1030</v>
      </c>
      <c r="AM25" s="169" t="s">
        <v>1030</v>
      </c>
      <c r="AN25" s="170">
        <v>29.183999999999997</v>
      </c>
      <c r="AO25" s="170">
        <v>41.344000000000001</v>
      </c>
      <c r="AP25" s="170">
        <v>48.64</v>
      </c>
      <c r="AQ25" s="166">
        <v>44.543999999999997</v>
      </c>
      <c r="AR25" s="166">
        <v>63.103999999999992</v>
      </c>
      <c r="AS25" s="171">
        <v>74.239999999999995</v>
      </c>
      <c r="AU25" s="164"/>
      <c r="AV25" s="164"/>
      <c r="AW25" s="164"/>
      <c r="AX25" s="166"/>
      <c r="AY25" s="166"/>
      <c r="AZ25" s="166"/>
      <c r="BA25" s="167"/>
      <c r="BB25" s="167"/>
      <c r="BC25" s="167"/>
      <c r="BD25" s="168"/>
      <c r="BE25" s="168"/>
      <c r="BF25" s="168"/>
      <c r="BG25" s="169"/>
      <c r="BH25" s="169"/>
      <c r="BI25" s="169"/>
      <c r="BJ25" s="170"/>
      <c r="BK25" s="170"/>
      <c r="BL25" s="170"/>
      <c r="BM25" s="166"/>
      <c r="BN25" s="166"/>
      <c r="BO25" s="171"/>
    </row>
    <row r="26" spans="1:67">
      <c r="A26" s="37" t="s">
        <v>1071</v>
      </c>
      <c r="B26" s="37" t="s">
        <v>1072</v>
      </c>
      <c r="C26" s="164">
        <v>6</v>
      </c>
      <c r="D26" s="164">
        <v>12.75</v>
      </c>
      <c r="E26" s="164">
        <v>15</v>
      </c>
      <c r="F26" s="166">
        <v>6.7200000000000006</v>
      </c>
      <c r="G26" s="166">
        <v>14.28</v>
      </c>
      <c r="H26" s="166">
        <v>21</v>
      </c>
      <c r="I26" s="167">
        <v>6.6</v>
      </c>
      <c r="J26" s="167">
        <v>14.025000000000002</v>
      </c>
      <c r="K26" s="167">
        <v>20</v>
      </c>
      <c r="L26" s="168">
        <v>7.1999999999999993</v>
      </c>
      <c r="M26" s="168">
        <v>15.299999999999999</v>
      </c>
      <c r="N26" s="168">
        <v>25</v>
      </c>
      <c r="O26" s="169" t="s">
        <v>1030</v>
      </c>
      <c r="P26" s="169" t="s">
        <v>1030</v>
      </c>
      <c r="Q26" s="169" t="s">
        <v>1030</v>
      </c>
      <c r="R26" s="170">
        <v>9.1199999999999992</v>
      </c>
      <c r="S26" s="170">
        <v>19.38</v>
      </c>
      <c r="T26" s="170">
        <v>41</v>
      </c>
      <c r="U26" s="166">
        <v>13.92</v>
      </c>
      <c r="V26" s="166">
        <v>29.579999999999991</v>
      </c>
      <c r="W26" s="171">
        <v>81</v>
      </c>
      <c r="Y26" s="164">
        <v>20</v>
      </c>
      <c r="Z26" s="164">
        <v>42.5</v>
      </c>
      <c r="AA26" s="164">
        <v>50</v>
      </c>
      <c r="AB26" s="166">
        <v>22.400000000000002</v>
      </c>
      <c r="AC26" s="166">
        <v>47.6</v>
      </c>
      <c r="AD26" s="166">
        <v>56.000000000000007</v>
      </c>
      <c r="AE26" s="167">
        <v>22</v>
      </c>
      <c r="AF26" s="167">
        <v>46.750000000000007</v>
      </c>
      <c r="AG26" s="167">
        <v>55.000000000000007</v>
      </c>
      <c r="AH26" s="168">
        <v>24</v>
      </c>
      <c r="AI26" s="168">
        <v>51</v>
      </c>
      <c r="AJ26" s="168">
        <v>60</v>
      </c>
      <c r="AK26" s="169" t="s">
        <v>1030</v>
      </c>
      <c r="AL26" s="169" t="s">
        <v>1030</v>
      </c>
      <c r="AM26" s="169" t="s">
        <v>1030</v>
      </c>
      <c r="AN26" s="170">
        <v>30.4</v>
      </c>
      <c r="AO26" s="170">
        <v>64.599999999999994</v>
      </c>
      <c r="AP26" s="170">
        <v>76</v>
      </c>
      <c r="AQ26" s="166">
        <v>46.4</v>
      </c>
      <c r="AR26" s="166">
        <v>98.59999999999998</v>
      </c>
      <c r="AS26" s="171">
        <v>115.99999999999999</v>
      </c>
      <c r="AU26" s="164"/>
      <c r="AV26" s="164"/>
      <c r="AW26" s="164"/>
      <c r="AX26" s="166"/>
      <c r="AY26" s="166"/>
      <c r="AZ26" s="166"/>
      <c r="BA26" s="167"/>
      <c r="BB26" s="167"/>
      <c r="BC26" s="167"/>
      <c r="BD26" s="168"/>
      <c r="BE26" s="168"/>
      <c r="BF26" s="168"/>
      <c r="BG26" s="169"/>
      <c r="BH26" s="169"/>
      <c r="BI26" s="169"/>
      <c r="BJ26" s="170"/>
      <c r="BK26" s="170"/>
      <c r="BL26" s="170"/>
      <c r="BM26" s="166"/>
      <c r="BN26" s="166"/>
      <c r="BO26" s="171"/>
    </row>
    <row r="27" spans="1:67">
      <c r="A27" s="37" t="s">
        <v>1073</v>
      </c>
      <c r="B27" s="37" t="s">
        <v>1074</v>
      </c>
      <c r="C27" s="164">
        <v>6</v>
      </c>
      <c r="D27" s="164">
        <v>12.75</v>
      </c>
      <c r="E27" s="164">
        <v>15</v>
      </c>
      <c r="F27" s="166">
        <v>6.7200000000000006</v>
      </c>
      <c r="G27" s="166">
        <v>14.28</v>
      </c>
      <c r="H27" s="166">
        <v>21</v>
      </c>
      <c r="I27" s="167">
        <v>6.6</v>
      </c>
      <c r="J27" s="167">
        <v>14.025000000000002</v>
      </c>
      <c r="K27" s="167">
        <v>20</v>
      </c>
      <c r="L27" s="168">
        <v>7.1999999999999993</v>
      </c>
      <c r="M27" s="168">
        <v>15.299999999999999</v>
      </c>
      <c r="N27" s="168">
        <v>25</v>
      </c>
      <c r="O27" s="169" t="s">
        <v>1030</v>
      </c>
      <c r="P27" s="169" t="s">
        <v>1030</v>
      </c>
      <c r="Q27" s="169" t="s">
        <v>1030</v>
      </c>
      <c r="R27" s="170">
        <v>9.1199999999999992</v>
      </c>
      <c r="S27" s="170">
        <v>19.38</v>
      </c>
      <c r="T27" s="170">
        <v>41</v>
      </c>
      <c r="U27" s="166">
        <v>13.92</v>
      </c>
      <c r="V27" s="166">
        <v>29.579999999999991</v>
      </c>
      <c r="W27" s="171">
        <v>81</v>
      </c>
      <c r="Y27" s="164">
        <v>20</v>
      </c>
      <c r="Z27" s="164">
        <v>42.5</v>
      </c>
      <c r="AA27" s="164">
        <v>50</v>
      </c>
      <c r="AB27" s="166">
        <v>22.400000000000002</v>
      </c>
      <c r="AC27" s="166">
        <v>47.6</v>
      </c>
      <c r="AD27" s="166">
        <v>56.000000000000007</v>
      </c>
      <c r="AE27" s="167">
        <v>22</v>
      </c>
      <c r="AF27" s="167">
        <v>46.750000000000007</v>
      </c>
      <c r="AG27" s="167">
        <v>55.000000000000007</v>
      </c>
      <c r="AH27" s="168">
        <v>24</v>
      </c>
      <c r="AI27" s="168">
        <v>51</v>
      </c>
      <c r="AJ27" s="168">
        <v>60</v>
      </c>
      <c r="AK27" s="169" t="s">
        <v>1030</v>
      </c>
      <c r="AL27" s="169" t="s">
        <v>1030</v>
      </c>
      <c r="AM27" s="169" t="s">
        <v>1030</v>
      </c>
      <c r="AN27" s="170">
        <v>30.4</v>
      </c>
      <c r="AO27" s="170">
        <v>64.599999999999994</v>
      </c>
      <c r="AP27" s="170">
        <v>76</v>
      </c>
      <c r="AQ27" s="166">
        <v>46.4</v>
      </c>
      <c r="AR27" s="166">
        <v>98.59999999999998</v>
      </c>
      <c r="AS27" s="171">
        <v>115.99999999999999</v>
      </c>
      <c r="AU27" s="164"/>
      <c r="AV27" s="164"/>
      <c r="AW27" s="164"/>
      <c r="AX27" s="166"/>
      <c r="AY27" s="166"/>
      <c r="AZ27" s="166"/>
      <c r="BA27" s="167"/>
      <c r="BB27" s="167"/>
      <c r="BC27" s="167"/>
      <c r="BD27" s="168"/>
      <c r="BE27" s="168"/>
      <c r="BF27" s="168"/>
      <c r="BG27" s="169"/>
      <c r="BH27" s="169"/>
      <c r="BI27" s="169"/>
      <c r="BJ27" s="170"/>
      <c r="BK27" s="170"/>
      <c r="BL27" s="170"/>
      <c r="BM27" s="166"/>
      <c r="BN27" s="166"/>
      <c r="BO27" s="171"/>
    </row>
    <row r="28" spans="1:67">
      <c r="A28" s="37" t="s">
        <v>1075</v>
      </c>
      <c r="B28" s="37" t="s">
        <v>1076</v>
      </c>
      <c r="C28" s="164">
        <v>6</v>
      </c>
      <c r="D28" s="164">
        <v>12.75</v>
      </c>
      <c r="E28" s="164">
        <v>15</v>
      </c>
      <c r="F28" s="166">
        <v>6.7200000000000006</v>
      </c>
      <c r="G28" s="166">
        <v>14.28</v>
      </c>
      <c r="H28" s="166">
        <v>21</v>
      </c>
      <c r="I28" s="167">
        <v>6.6</v>
      </c>
      <c r="J28" s="167">
        <v>14.025000000000002</v>
      </c>
      <c r="K28" s="167">
        <v>20</v>
      </c>
      <c r="L28" s="168">
        <v>7.1999999999999993</v>
      </c>
      <c r="M28" s="168">
        <v>15.299999999999999</v>
      </c>
      <c r="N28" s="168">
        <v>25</v>
      </c>
      <c r="O28" s="169" t="s">
        <v>1030</v>
      </c>
      <c r="P28" s="169" t="s">
        <v>1030</v>
      </c>
      <c r="Q28" s="169" t="s">
        <v>1030</v>
      </c>
      <c r="R28" s="170">
        <v>9.1199999999999992</v>
      </c>
      <c r="S28" s="170">
        <v>19.38</v>
      </c>
      <c r="T28" s="170">
        <v>41</v>
      </c>
      <c r="U28" s="166">
        <v>13.92</v>
      </c>
      <c r="V28" s="166">
        <v>29.579999999999991</v>
      </c>
      <c r="W28" s="171">
        <v>81</v>
      </c>
      <c r="Y28" s="164">
        <v>20</v>
      </c>
      <c r="Z28" s="164">
        <v>42.5</v>
      </c>
      <c r="AA28" s="164">
        <v>50</v>
      </c>
      <c r="AB28" s="166">
        <v>22.400000000000002</v>
      </c>
      <c r="AC28" s="166">
        <v>47.6</v>
      </c>
      <c r="AD28" s="166">
        <v>56.000000000000007</v>
      </c>
      <c r="AE28" s="167">
        <v>22</v>
      </c>
      <c r="AF28" s="167">
        <v>46.750000000000007</v>
      </c>
      <c r="AG28" s="167">
        <v>55.000000000000007</v>
      </c>
      <c r="AH28" s="168">
        <v>24</v>
      </c>
      <c r="AI28" s="168">
        <v>51</v>
      </c>
      <c r="AJ28" s="168">
        <v>60</v>
      </c>
      <c r="AK28" s="169" t="s">
        <v>1030</v>
      </c>
      <c r="AL28" s="169" t="s">
        <v>1030</v>
      </c>
      <c r="AM28" s="169" t="s">
        <v>1030</v>
      </c>
      <c r="AN28" s="170">
        <v>30.4</v>
      </c>
      <c r="AO28" s="170">
        <v>64.599999999999994</v>
      </c>
      <c r="AP28" s="170">
        <v>76</v>
      </c>
      <c r="AQ28" s="166">
        <v>46.4</v>
      </c>
      <c r="AR28" s="166">
        <v>98.59999999999998</v>
      </c>
      <c r="AS28" s="171">
        <v>115.99999999999999</v>
      </c>
      <c r="AU28" s="164"/>
      <c r="AV28" s="164"/>
      <c r="AW28" s="164"/>
      <c r="AX28" s="166"/>
      <c r="AY28" s="166"/>
      <c r="AZ28" s="166"/>
      <c r="BA28" s="167"/>
      <c r="BB28" s="167"/>
      <c r="BC28" s="167"/>
      <c r="BD28" s="168"/>
      <c r="BE28" s="168"/>
      <c r="BF28" s="168"/>
      <c r="BG28" s="169"/>
      <c r="BH28" s="169"/>
      <c r="BI28" s="169"/>
      <c r="BJ28" s="170"/>
      <c r="BK28" s="170"/>
      <c r="BL28" s="170"/>
      <c r="BM28" s="166"/>
      <c r="BN28" s="166"/>
      <c r="BO28" s="171"/>
    </row>
    <row r="29" spans="1:67">
      <c r="A29" s="37" t="s">
        <v>1077</v>
      </c>
      <c r="B29" s="37" t="s">
        <v>1078</v>
      </c>
      <c r="C29" s="164">
        <v>6</v>
      </c>
      <c r="D29" s="164">
        <v>12.75</v>
      </c>
      <c r="E29" s="164">
        <v>15</v>
      </c>
      <c r="F29" s="166">
        <v>6.7200000000000006</v>
      </c>
      <c r="G29" s="166">
        <v>14.28</v>
      </c>
      <c r="H29" s="166">
        <v>21</v>
      </c>
      <c r="I29" s="167">
        <v>6.6</v>
      </c>
      <c r="J29" s="167">
        <v>14.025000000000002</v>
      </c>
      <c r="K29" s="167">
        <v>20</v>
      </c>
      <c r="L29" s="168">
        <v>7.1999999999999993</v>
      </c>
      <c r="M29" s="168">
        <v>15.299999999999999</v>
      </c>
      <c r="N29" s="168">
        <v>25</v>
      </c>
      <c r="O29" s="169" t="s">
        <v>1030</v>
      </c>
      <c r="P29" s="169" t="s">
        <v>1030</v>
      </c>
      <c r="Q29" s="169" t="s">
        <v>1030</v>
      </c>
      <c r="R29" s="170">
        <v>9.1199999999999992</v>
      </c>
      <c r="S29" s="170">
        <v>19.38</v>
      </c>
      <c r="T29" s="170">
        <v>41</v>
      </c>
      <c r="U29" s="166">
        <v>13.92</v>
      </c>
      <c r="V29" s="166">
        <v>29.579999999999991</v>
      </c>
      <c r="W29" s="171">
        <v>81</v>
      </c>
      <c r="Y29" s="164">
        <v>20</v>
      </c>
      <c r="Z29" s="164">
        <v>42.5</v>
      </c>
      <c r="AA29" s="164">
        <v>50</v>
      </c>
      <c r="AB29" s="166">
        <v>22.400000000000002</v>
      </c>
      <c r="AC29" s="166">
        <v>47.6</v>
      </c>
      <c r="AD29" s="166">
        <v>56.000000000000007</v>
      </c>
      <c r="AE29" s="167">
        <v>22</v>
      </c>
      <c r="AF29" s="167">
        <v>46.750000000000007</v>
      </c>
      <c r="AG29" s="167">
        <v>55.000000000000007</v>
      </c>
      <c r="AH29" s="168">
        <v>24</v>
      </c>
      <c r="AI29" s="168">
        <v>51</v>
      </c>
      <c r="AJ29" s="168">
        <v>60</v>
      </c>
      <c r="AK29" s="169" t="s">
        <v>1030</v>
      </c>
      <c r="AL29" s="169" t="s">
        <v>1030</v>
      </c>
      <c r="AM29" s="169" t="s">
        <v>1030</v>
      </c>
      <c r="AN29" s="170">
        <v>30.4</v>
      </c>
      <c r="AO29" s="170">
        <v>64.599999999999994</v>
      </c>
      <c r="AP29" s="170">
        <v>76</v>
      </c>
      <c r="AQ29" s="166">
        <v>46.4</v>
      </c>
      <c r="AR29" s="166">
        <v>98.59999999999998</v>
      </c>
      <c r="AS29" s="171">
        <v>115.99999999999999</v>
      </c>
      <c r="AU29" s="164"/>
      <c r="AV29" s="164"/>
      <c r="AW29" s="164"/>
      <c r="AX29" s="166"/>
      <c r="AY29" s="166"/>
      <c r="AZ29" s="166"/>
      <c r="BA29" s="167"/>
      <c r="BB29" s="167"/>
      <c r="BC29" s="167"/>
      <c r="BD29" s="168"/>
      <c r="BE29" s="168"/>
      <c r="BF29" s="168"/>
      <c r="BG29" s="169"/>
      <c r="BH29" s="169"/>
      <c r="BI29" s="169"/>
      <c r="BJ29" s="170"/>
      <c r="BK29" s="170"/>
      <c r="BL29" s="170"/>
      <c r="BM29" s="166"/>
      <c r="BN29" s="166"/>
      <c r="BO29" s="171"/>
    </row>
    <row r="30" spans="1:67">
      <c r="A30" s="37" t="s">
        <v>1079</v>
      </c>
      <c r="B30" s="37" t="s">
        <v>1080</v>
      </c>
      <c r="C30" s="164">
        <v>6</v>
      </c>
      <c r="D30" s="164">
        <v>12.75</v>
      </c>
      <c r="E30" s="164">
        <v>15</v>
      </c>
      <c r="F30" s="166">
        <v>6.7200000000000006</v>
      </c>
      <c r="G30" s="166">
        <v>14.28</v>
      </c>
      <c r="H30" s="166">
        <v>21</v>
      </c>
      <c r="I30" s="167">
        <v>6.6</v>
      </c>
      <c r="J30" s="167">
        <v>14.025000000000002</v>
      </c>
      <c r="K30" s="167">
        <v>20</v>
      </c>
      <c r="L30" s="168">
        <v>7.1999999999999993</v>
      </c>
      <c r="M30" s="168">
        <v>15.299999999999999</v>
      </c>
      <c r="N30" s="168">
        <v>25</v>
      </c>
      <c r="O30" s="169" t="s">
        <v>1030</v>
      </c>
      <c r="P30" s="169" t="s">
        <v>1030</v>
      </c>
      <c r="Q30" s="169" t="s">
        <v>1030</v>
      </c>
      <c r="R30" s="170">
        <v>9.1199999999999992</v>
      </c>
      <c r="S30" s="170">
        <v>19.38</v>
      </c>
      <c r="T30" s="170">
        <v>41</v>
      </c>
      <c r="U30" s="166">
        <v>13.92</v>
      </c>
      <c r="V30" s="166">
        <v>29.579999999999991</v>
      </c>
      <c r="W30" s="171">
        <v>81</v>
      </c>
      <c r="Y30" s="164">
        <v>20</v>
      </c>
      <c r="Z30" s="164">
        <v>42.5</v>
      </c>
      <c r="AA30" s="164">
        <v>50</v>
      </c>
      <c r="AB30" s="166">
        <v>22.400000000000002</v>
      </c>
      <c r="AC30" s="166">
        <v>47.6</v>
      </c>
      <c r="AD30" s="166">
        <v>56.000000000000007</v>
      </c>
      <c r="AE30" s="167">
        <v>22</v>
      </c>
      <c r="AF30" s="167">
        <v>46.750000000000007</v>
      </c>
      <c r="AG30" s="167">
        <v>55.000000000000007</v>
      </c>
      <c r="AH30" s="168">
        <v>24</v>
      </c>
      <c r="AI30" s="168">
        <v>51</v>
      </c>
      <c r="AJ30" s="168">
        <v>60</v>
      </c>
      <c r="AK30" s="169" t="s">
        <v>1030</v>
      </c>
      <c r="AL30" s="169" t="s">
        <v>1030</v>
      </c>
      <c r="AM30" s="169" t="s">
        <v>1030</v>
      </c>
      <c r="AN30" s="170">
        <v>30.4</v>
      </c>
      <c r="AO30" s="170">
        <v>64.599999999999994</v>
      </c>
      <c r="AP30" s="170">
        <v>76</v>
      </c>
      <c r="AQ30" s="166">
        <v>46.4</v>
      </c>
      <c r="AR30" s="166">
        <v>98.59999999999998</v>
      </c>
      <c r="AS30" s="171">
        <v>115.99999999999999</v>
      </c>
      <c r="AU30" s="164"/>
      <c r="AV30" s="164"/>
      <c r="AW30" s="164"/>
      <c r="AX30" s="166"/>
      <c r="AY30" s="166"/>
      <c r="AZ30" s="166"/>
      <c r="BA30" s="167"/>
      <c r="BB30" s="167"/>
      <c r="BC30" s="167"/>
      <c r="BD30" s="168"/>
      <c r="BE30" s="168"/>
      <c r="BF30" s="168"/>
      <c r="BG30" s="169"/>
      <c r="BH30" s="169"/>
      <c r="BI30" s="169"/>
      <c r="BJ30" s="170"/>
      <c r="BK30" s="170"/>
      <c r="BL30" s="170"/>
      <c r="BM30" s="166"/>
      <c r="BN30" s="166"/>
      <c r="BO30" s="171"/>
    </row>
    <row r="31" spans="1:67">
      <c r="A31" s="37" t="s">
        <v>1081</v>
      </c>
      <c r="B31" s="37" t="s">
        <v>1080</v>
      </c>
      <c r="C31" s="164">
        <v>6</v>
      </c>
      <c r="D31" s="164">
        <v>12.75</v>
      </c>
      <c r="E31" s="164">
        <v>15</v>
      </c>
      <c r="F31" s="166">
        <v>6.7200000000000006</v>
      </c>
      <c r="G31" s="166">
        <v>14.28</v>
      </c>
      <c r="H31" s="166">
        <v>21</v>
      </c>
      <c r="I31" s="167">
        <v>6.6</v>
      </c>
      <c r="J31" s="167">
        <v>14.025000000000002</v>
      </c>
      <c r="K31" s="167">
        <v>20</v>
      </c>
      <c r="L31" s="168">
        <v>7.1999999999999993</v>
      </c>
      <c r="M31" s="168">
        <v>15.299999999999999</v>
      </c>
      <c r="N31" s="168">
        <v>25</v>
      </c>
      <c r="O31" s="169" t="s">
        <v>1030</v>
      </c>
      <c r="P31" s="169" t="s">
        <v>1030</v>
      </c>
      <c r="Q31" s="169" t="s">
        <v>1030</v>
      </c>
      <c r="R31" s="170">
        <v>9.1199999999999992</v>
      </c>
      <c r="S31" s="170">
        <v>19.38</v>
      </c>
      <c r="T31" s="170">
        <v>41</v>
      </c>
      <c r="U31" s="166">
        <v>13.92</v>
      </c>
      <c r="V31" s="166">
        <v>29.579999999999991</v>
      </c>
      <c r="W31" s="171">
        <v>81</v>
      </c>
      <c r="Y31" s="164">
        <v>20</v>
      </c>
      <c r="Z31" s="164">
        <v>42.5</v>
      </c>
      <c r="AA31" s="164">
        <v>50</v>
      </c>
      <c r="AB31" s="166">
        <v>22.400000000000002</v>
      </c>
      <c r="AC31" s="166">
        <v>47.6</v>
      </c>
      <c r="AD31" s="166">
        <v>56.000000000000007</v>
      </c>
      <c r="AE31" s="167">
        <v>22</v>
      </c>
      <c r="AF31" s="167">
        <v>46.750000000000007</v>
      </c>
      <c r="AG31" s="167">
        <v>55.000000000000007</v>
      </c>
      <c r="AH31" s="168">
        <v>24</v>
      </c>
      <c r="AI31" s="168">
        <v>51</v>
      </c>
      <c r="AJ31" s="168">
        <v>60</v>
      </c>
      <c r="AK31" s="169" t="s">
        <v>1030</v>
      </c>
      <c r="AL31" s="169" t="s">
        <v>1030</v>
      </c>
      <c r="AM31" s="169" t="s">
        <v>1030</v>
      </c>
      <c r="AN31" s="170">
        <v>30.4</v>
      </c>
      <c r="AO31" s="170">
        <v>64.599999999999994</v>
      </c>
      <c r="AP31" s="170">
        <v>76</v>
      </c>
      <c r="AQ31" s="166">
        <v>46.4</v>
      </c>
      <c r="AR31" s="166">
        <v>98.59999999999998</v>
      </c>
      <c r="AS31" s="171">
        <v>115.99999999999999</v>
      </c>
      <c r="AU31" s="164"/>
      <c r="AV31" s="164"/>
      <c r="AW31" s="164"/>
      <c r="AX31" s="166"/>
      <c r="AY31" s="166"/>
      <c r="AZ31" s="166"/>
      <c r="BA31" s="167"/>
      <c r="BB31" s="167"/>
      <c r="BC31" s="167"/>
      <c r="BD31" s="168"/>
      <c r="BE31" s="168"/>
      <c r="BF31" s="168"/>
      <c r="BG31" s="169"/>
      <c r="BH31" s="169"/>
      <c r="BI31" s="169"/>
      <c r="BJ31" s="170"/>
      <c r="BK31" s="170"/>
      <c r="BL31" s="170"/>
      <c r="BM31" s="166"/>
      <c r="BN31" s="166"/>
      <c r="BO31" s="171"/>
    </row>
    <row r="32" spans="1:67">
      <c r="A32" s="37" t="s">
        <v>1082</v>
      </c>
      <c r="B32" s="37" t="s">
        <v>1083</v>
      </c>
      <c r="C32" s="164">
        <v>6</v>
      </c>
      <c r="D32" s="164">
        <v>12.75</v>
      </c>
      <c r="E32" s="164">
        <v>15</v>
      </c>
      <c r="F32" s="166">
        <v>6.7200000000000006</v>
      </c>
      <c r="G32" s="166">
        <v>14.28</v>
      </c>
      <c r="H32" s="166">
        <v>21</v>
      </c>
      <c r="I32" s="167">
        <v>6.6</v>
      </c>
      <c r="J32" s="167">
        <v>14.025000000000002</v>
      </c>
      <c r="K32" s="167">
        <v>20</v>
      </c>
      <c r="L32" s="168">
        <v>7.1999999999999993</v>
      </c>
      <c r="M32" s="168">
        <v>15.299999999999999</v>
      </c>
      <c r="N32" s="168">
        <v>25</v>
      </c>
      <c r="O32" s="169" t="s">
        <v>1030</v>
      </c>
      <c r="P32" s="169" t="s">
        <v>1030</v>
      </c>
      <c r="Q32" s="169" t="s">
        <v>1030</v>
      </c>
      <c r="R32" s="170">
        <v>9.1199999999999992</v>
      </c>
      <c r="S32" s="170">
        <v>19.38</v>
      </c>
      <c r="T32" s="170">
        <v>41</v>
      </c>
      <c r="U32" s="166">
        <v>13.92</v>
      </c>
      <c r="V32" s="166">
        <v>29.579999999999991</v>
      </c>
      <c r="W32" s="171">
        <v>81</v>
      </c>
      <c r="Y32" s="164">
        <v>20</v>
      </c>
      <c r="Z32" s="164">
        <v>42.5</v>
      </c>
      <c r="AA32" s="164">
        <v>50</v>
      </c>
      <c r="AB32" s="166">
        <v>22.400000000000002</v>
      </c>
      <c r="AC32" s="166">
        <v>47.6</v>
      </c>
      <c r="AD32" s="166">
        <v>56.000000000000007</v>
      </c>
      <c r="AE32" s="167">
        <v>22</v>
      </c>
      <c r="AF32" s="167">
        <v>46.750000000000007</v>
      </c>
      <c r="AG32" s="167">
        <v>55.000000000000007</v>
      </c>
      <c r="AH32" s="168">
        <v>24</v>
      </c>
      <c r="AI32" s="168">
        <v>51</v>
      </c>
      <c r="AJ32" s="168">
        <v>60</v>
      </c>
      <c r="AK32" s="169" t="s">
        <v>1030</v>
      </c>
      <c r="AL32" s="169" t="s">
        <v>1030</v>
      </c>
      <c r="AM32" s="169" t="s">
        <v>1030</v>
      </c>
      <c r="AN32" s="170">
        <v>30.4</v>
      </c>
      <c r="AO32" s="170">
        <v>64.599999999999994</v>
      </c>
      <c r="AP32" s="170">
        <v>76</v>
      </c>
      <c r="AQ32" s="166">
        <v>46.4</v>
      </c>
      <c r="AR32" s="166">
        <v>98.59999999999998</v>
      </c>
      <c r="AS32" s="171">
        <v>115.99999999999999</v>
      </c>
      <c r="AU32" s="164"/>
      <c r="AV32" s="164"/>
      <c r="AW32" s="164"/>
      <c r="AX32" s="166"/>
      <c r="AY32" s="166"/>
      <c r="AZ32" s="166"/>
      <c r="BA32" s="167"/>
      <c r="BB32" s="167"/>
      <c r="BC32" s="167"/>
      <c r="BD32" s="168"/>
      <c r="BE32" s="168"/>
      <c r="BF32" s="168"/>
      <c r="BG32" s="169"/>
      <c r="BH32" s="169"/>
      <c r="BI32" s="169"/>
      <c r="BJ32" s="170"/>
      <c r="BK32" s="170"/>
      <c r="BL32" s="170"/>
      <c r="BM32" s="166"/>
      <c r="BN32" s="166"/>
      <c r="BO32" s="171"/>
    </row>
    <row r="33" spans="1:67">
      <c r="A33" s="37" t="s">
        <v>1084</v>
      </c>
      <c r="B33" s="37" t="s">
        <v>1083</v>
      </c>
      <c r="C33" s="164">
        <v>6</v>
      </c>
      <c r="D33" s="164">
        <v>12.75</v>
      </c>
      <c r="E33" s="164">
        <v>15</v>
      </c>
      <c r="F33" s="166">
        <v>6.7200000000000006</v>
      </c>
      <c r="G33" s="166">
        <v>14.28</v>
      </c>
      <c r="H33" s="166">
        <v>21</v>
      </c>
      <c r="I33" s="167">
        <v>6.6</v>
      </c>
      <c r="J33" s="167">
        <v>14.025000000000002</v>
      </c>
      <c r="K33" s="167">
        <v>20</v>
      </c>
      <c r="L33" s="168">
        <v>7.1999999999999993</v>
      </c>
      <c r="M33" s="168">
        <v>15.299999999999999</v>
      </c>
      <c r="N33" s="168">
        <v>25</v>
      </c>
      <c r="O33" s="169" t="s">
        <v>1030</v>
      </c>
      <c r="P33" s="169" t="s">
        <v>1030</v>
      </c>
      <c r="Q33" s="169" t="s">
        <v>1030</v>
      </c>
      <c r="R33" s="170">
        <v>9.1199999999999992</v>
      </c>
      <c r="S33" s="170">
        <v>19.38</v>
      </c>
      <c r="T33" s="170">
        <v>41</v>
      </c>
      <c r="U33" s="166">
        <v>13.92</v>
      </c>
      <c r="V33" s="166">
        <v>29.579999999999991</v>
      </c>
      <c r="W33" s="171">
        <v>81</v>
      </c>
      <c r="Y33" s="164">
        <v>20</v>
      </c>
      <c r="Z33" s="164">
        <v>42.5</v>
      </c>
      <c r="AA33" s="164">
        <v>50</v>
      </c>
      <c r="AB33" s="166">
        <v>22.400000000000002</v>
      </c>
      <c r="AC33" s="166">
        <v>47.6</v>
      </c>
      <c r="AD33" s="166">
        <v>56.000000000000007</v>
      </c>
      <c r="AE33" s="167">
        <v>22</v>
      </c>
      <c r="AF33" s="167">
        <v>46.750000000000007</v>
      </c>
      <c r="AG33" s="167">
        <v>55.000000000000007</v>
      </c>
      <c r="AH33" s="168">
        <v>24</v>
      </c>
      <c r="AI33" s="168">
        <v>51</v>
      </c>
      <c r="AJ33" s="168">
        <v>60</v>
      </c>
      <c r="AK33" s="169" t="s">
        <v>1030</v>
      </c>
      <c r="AL33" s="169" t="s">
        <v>1030</v>
      </c>
      <c r="AM33" s="169" t="s">
        <v>1030</v>
      </c>
      <c r="AN33" s="170">
        <v>30.4</v>
      </c>
      <c r="AO33" s="170">
        <v>64.599999999999994</v>
      </c>
      <c r="AP33" s="170">
        <v>76</v>
      </c>
      <c r="AQ33" s="166">
        <v>46.4</v>
      </c>
      <c r="AR33" s="166">
        <v>98.59999999999998</v>
      </c>
      <c r="AS33" s="171">
        <v>115.99999999999999</v>
      </c>
      <c r="AU33" s="164"/>
      <c r="AV33" s="164"/>
      <c r="AW33" s="164"/>
      <c r="AX33" s="166"/>
      <c r="AY33" s="166"/>
      <c r="AZ33" s="166"/>
      <c r="BA33" s="167"/>
      <c r="BB33" s="167"/>
      <c r="BC33" s="167"/>
      <c r="BD33" s="168"/>
      <c r="BE33" s="168"/>
      <c r="BF33" s="168"/>
      <c r="BG33" s="169"/>
      <c r="BH33" s="169"/>
      <c r="BI33" s="169"/>
      <c r="BJ33" s="170"/>
      <c r="BK33" s="170"/>
      <c r="BL33" s="170"/>
      <c r="BM33" s="166"/>
      <c r="BN33" s="166"/>
      <c r="BO33" s="171"/>
    </row>
    <row r="34" spans="1:67">
      <c r="A34" s="37" t="s">
        <v>1085</v>
      </c>
      <c r="B34" s="37" t="s">
        <v>1086</v>
      </c>
      <c r="C34" s="164">
        <v>6</v>
      </c>
      <c r="D34" s="164">
        <v>12.75</v>
      </c>
      <c r="E34" s="164">
        <v>15</v>
      </c>
      <c r="F34" s="166">
        <v>6.7200000000000006</v>
      </c>
      <c r="G34" s="166">
        <v>14.28</v>
      </c>
      <c r="H34" s="166">
        <v>21</v>
      </c>
      <c r="I34" s="167">
        <v>6.6</v>
      </c>
      <c r="J34" s="167">
        <v>14.025000000000002</v>
      </c>
      <c r="K34" s="167">
        <v>20</v>
      </c>
      <c r="L34" s="168">
        <v>7.1999999999999993</v>
      </c>
      <c r="M34" s="168">
        <v>15.299999999999999</v>
      </c>
      <c r="N34" s="168">
        <v>25</v>
      </c>
      <c r="O34" s="169" t="s">
        <v>1030</v>
      </c>
      <c r="P34" s="169" t="s">
        <v>1030</v>
      </c>
      <c r="Q34" s="169" t="s">
        <v>1030</v>
      </c>
      <c r="R34" s="170">
        <v>9.1199999999999992</v>
      </c>
      <c r="S34" s="170">
        <v>19.38</v>
      </c>
      <c r="T34" s="170">
        <v>41</v>
      </c>
      <c r="U34" s="166">
        <v>13.92</v>
      </c>
      <c r="V34" s="166">
        <v>29.579999999999991</v>
      </c>
      <c r="W34" s="171">
        <v>81</v>
      </c>
      <c r="Y34" s="164">
        <v>20</v>
      </c>
      <c r="Z34" s="164">
        <v>42.5</v>
      </c>
      <c r="AA34" s="164">
        <v>50</v>
      </c>
      <c r="AB34" s="166">
        <v>22.400000000000002</v>
      </c>
      <c r="AC34" s="166">
        <v>47.6</v>
      </c>
      <c r="AD34" s="166">
        <v>56.000000000000007</v>
      </c>
      <c r="AE34" s="167">
        <v>22</v>
      </c>
      <c r="AF34" s="167">
        <v>46.750000000000007</v>
      </c>
      <c r="AG34" s="167">
        <v>55.000000000000007</v>
      </c>
      <c r="AH34" s="168">
        <v>24</v>
      </c>
      <c r="AI34" s="168">
        <v>51</v>
      </c>
      <c r="AJ34" s="168">
        <v>60</v>
      </c>
      <c r="AK34" s="169" t="s">
        <v>1030</v>
      </c>
      <c r="AL34" s="169" t="s">
        <v>1030</v>
      </c>
      <c r="AM34" s="169" t="s">
        <v>1030</v>
      </c>
      <c r="AN34" s="170">
        <v>30.4</v>
      </c>
      <c r="AO34" s="170">
        <v>64.599999999999994</v>
      </c>
      <c r="AP34" s="170">
        <v>76</v>
      </c>
      <c r="AQ34" s="166">
        <v>46.4</v>
      </c>
      <c r="AR34" s="166">
        <v>98.59999999999998</v>
      </c>
      <c r="AS34" s="171">
        <v>115.99999999999999</v>
      </c>
      <c r="AU34" s="164"/>
      <c r="AV34" s="164"/>
      <c r="AW34" s="164"/>
      <c r="AX34" s="166"/>
      <c r="AY34" s="166"/>
      <c r="AZ34" s="166"/>
      <c r="BA34" s="167"/>
      <c r="BB34" s="167"/>
      <c r="BC34" s="167"/>
      <c r="BD34" s="168"/>
      <c r="BE34" s="168"/>
      <c r="BF34" s="168"/>
      <c r="BG34" s="169"/>
      <c r="BH34" s="169"/>
      <c r="BI34" s="169"/>
      <c r="BJ34" s="170"/>
      <c r="BK34" s="170"/>
      <c r="BL34" s="170"/>
      <c r="BM34" s="166"/>
      <c r="BN34" s="166"/>
      <c r="BO34" s="171"/>
    </row>
    <row r="35" spans="1:67">
      <c r="A35" s="37" t="s">
        <v>1087</v>
      </c>
      <c r="B35" s="37" t="s">
        <v>1088</v>
      </c>
      <c r="C35" s="164">
        <v>6</v>
      </c>
      <c r="D35" s="164">
        <v>12.75</v>
      </c>
      <c r="E35" s="164">
        <v>15</v>
      </c>
      <c r="F35" s="166">
        <v>6.7200000000000006</v>
      </c>
      <c r="G35" s="166">
        <v>14.28</v>
      </c>
      <c r="H35" s="166">
        <v>21</v>
      </c>
      <c r="I35" s="167">
        <v>6.6</v>
      </c>
      <c r="J35" s="167">
        <v>14.025000000000002</v>
      </c>
      <c r="K35" s="167">
        <v>20</v>
      </c>
      <c r="L35" s="168">
        <v>7.1999999999999993</v>
      </c>
      <c r="M35" s="168">
        <v>15.299999999999999</v>
      </c>
      <c r="N35" s="168">
        <v>25</v>
      </c>
      <c r="O35" s="169" t="s">
        <v>1030</v>
      </c>
      <c r="P35" s="169" t="s">
        <v>1030</v>
      </c>
      <c r="Q35" s="169" t="s">
        <v>1030</v>
      </c>
      <c r="R35" s="170">
        <v>9.1199999999999992</v>
      </c>
      <c r="S35" s="170">
        <v>19.38</v>
      </c>
      <c r="T35" s="170">
        <v>41</v>
      </c>
      <c r="U35" s="166">
        <v>13.92</v>
      </c>
      <c r="V35" s="166">
        <v>29.579999999999991</v>
      </c>
      <c r="W35" s="171">
        <v>81</v>
      </c>
      <c r="Y35" s="164">
        <v>20</v>
      </c>
      <c r="Z35" s="164">
        <v>42.5</v>
      </c>
      <c r="AA35" s="164">
        <v>50</v>
      </c>
      <c r="AB35" s="166">
        <v>22.400000000000002</v>
      </c>
      <c r="AC35" s="166">
        <v>47.6</v>
      </c>
      <c r="AD35" s="166">
        <v>56.000000000000007</v>
      </c>
      <c r="AE35" s="167">
        <v>22</v>
      </c>
      <c r="AF35" s="167">
        <v>46.750000000000007</v>
      </c>
      <c r="AG35" s="167">
        <v>55.000000000000007</v>
      </c>
      <c r="AH35" s="168">
        <v>24</v>
      </c>
      <c r="AI35" s="168">
        <v>51</v>
      </c>
      <c r="AJ35" s="168">
        <v>60</v>
      </c>
      <c r="AK35" s="169" t="s">
        <v>1030</v>
      </c>
      <c r="AL35" s="169" t="s">
        <v>1030</v>
      </c>
      <c r="AM35" s="169" t="s">
        <v>1030</v>
      </c>
      <c r="AN35" s="170">
        <v>30.4</v>
      </c>
      <c r="AO35" s="170">
        <v>64.599999999999994</v>
      </c>
      <c r="AP35" s="170">
        <v>76</v>
      </c>
      <c r="AQ35" s="166">
        <v>46.4</v>
      </c>
      <c r="AR35" s="166">
        <v>98.59999999999998</v>
      </c>
      <c r="AS35" s="171">
        <v>115.99999999999999</v>
      </c>
      <c r="AU35" s="164"/>
      <c r="AV35" s="164"/>
      <c r="AW35" s="164"/>
      <c r="AX35" s="166"/>
      <c r="AY35" s="166"/>
      <c r="AZ35" s="166"/>
      <c r="BA35" s="167"/>
      <c r="BB35" s="167"/>
      <c r="BC35" s="167"/>
      <c r="BD35" s="168"/>
      <c r="BE35" s="168"/>
      <c r="BF35" s="168"/>
      <c r="BG35" s="169"/>
      <c r="BH35" s="169"/>
      <c r="BI35" s="169"/>
      <c r="BJ35" s="170"/>
      <c r="BK35" s="170"/>
      <c r="BL35" s="170"/>
      <c r="BM35" s="166"/>
      <c r="BN35" s="166"/>
      <c r="BO35" s="171"/>
    </row>
    <row r="36" spans="1:67">
      <c r="A36" s="37" t="s">
        <v>1089</v>
      </c>
      <c r="B36" s="37" t="s">
        <v>1090</v>
      </c>
      <c r="C36" s="164">
        <v>6</v>
      </c>
      <c r="D36" s="164">
        <v>12.75</v>
      </c>
      <c r="E36" s="164">
        <v>15</v>
      </c>
      <c r="F36" s="166">
        <v>6.7200000000000006</v>
      </c>
      <c r="G36" s="166">
        <v>14.28</v>
      </c>
      <c r="H36" s="166">
        <v>21</v>
      </c>
      <c r="I36" s="167">
        <v>6.6</v>
      </c>
      <c r="J36" s="167">
        <v>14.025000000000002</v>
      </c>
      <c r="K36" s="167">
        <v>20</v>
      </c>
      <c r="L36" s="168">
        <v>7.1999999999999993</v>
      </c>
      <c r="M36" s="168">
        <v>15.299999999999999</v>
      </c>
      <c r="N36" s="168">
        <v>25</v>
      </c>
      <c r="O36" s="169" t="s">
        <v>1030</v>
      </c>
      <c r="P36" s="169" t="s">
        <v>1030</v>
      </c>
      <c r="Q36" s="169" t="s">
        <v>1030</v>
      </c>
      <c r="R36" s="170">
        <v>9.1199999999999992</v>
      </c>
      <c r="S36" s="170">
        <v>19.38</v>
      </c>
      <c r="T36" s="170">
        <v>41</v>
      </c>
      <c r="U36" s="166">
        <v>13.92</v>
      </c>
      <c r="V36" s="166">
        <v>29.579999999999991</v>
      </c>
      <c r="W36" s="171">
        <v>81</v>
      </c>
      <c r="Y36" s="164">
        <v>20</v>
      </c>
      <c r="Z36" s="164">
        <v>42.5</v>
      </c>
      <c r="AA36" s="164">
        <v>50</v>
      </c>
      <c r="AB36" s="166">
        <v>22.400000000000002</v>
      </c>
      <c r="AC36" s="166">
        <v>47.6</v>
      </c>
      <c r="AD36" s="166">
        <v>56.000000000000007</v>
      </c>
      <c r="AE36" s="167">
        <v>22</v>
      </c>
      <c r="AF36" s="167">
        <v>46.750000000000007</v>
      </c>
      <c r="AG36" s="167">
        <v>55.000000000000007</v>
      </c>
      <c r="AH36" s="168">
        <v>24</v>
      </c>
      <c r="AI36" s="168">
        <v>51</v>
      </c>
      <c r="AJ36" s="168">
        <v>60</v>
      </c>
      <c r="AK36" s="169" t="s">
        <v>1030</v>
      </c>
      <c r="AL36" s="169" t="s">
        <v>1030</v>
      </c>
      <c r="AM36" s="169" t="s">
        <v>1030</v>
      </c>
      <c r="AN36" s="170">
        <v>30.4</v>
      </c>
      <c r="AO36" s="170">
        <v>64.599999999999994</v>
      </c>
      <c r="AP36" s="170">
        <v>76</v>
      </c>
      <c r="AQ36" s="166">
        <v>46.4</v>
      </c>
      <c r="AR36" s="166">
        <v>98.59999999999998</v>
      </c>
      <c r="AS36" s="171">
        <v>115.99999999999999</v>
      </c>
      <c r="AU36" s="164"/>
      <c r="AV36" s="164"/>
      <c r="AW36" s="164"/>
      <c r="AX36" s="166"/>
      <c r="AY36" s="166"/>
      <c r="AZ36" s="166"/>
      <c r="BA36" s="167"/>
      <c r="BB36" s="167"/>
      <c r="BC36" s="167"/>
      <c r="BD36" s="168"/>
      <c r="BE36" s="168"/>
      <c r="BF36" s="168"/>
      <c r="BG36" s="169"/>
      <c r="BH36" s="169"/>
      <c r="BI36" s="169"/>
      <c r="BJ36" s="170"/>
      <c r="BK36" s="170"/>
      <c r="BL36" s="170"/>
      <c r="BM36" s="166"/>
      <c r="BN36" s="166"/>
      <c r="BO36" s="171"/>
    </row>
    <row r="37" spans="1:67">
      <c r="A37" s="37" t="s">
        <v>1091</v>
      </c>
      <c r="B37" s="37" t="s">
        <v>1092</v>
      </c>
      <c r="C37" s="164">
        <v>6</v>
      </c>
      <c r="D37" s="164">
        <v>12.75</v>
      </c>
      <c r="E37" s="164">
        <v>15</v>
      </c>
      <c r="F37" s="166">
        <v>6.7200000000000006</v>
      </c>
      <c r="G37" s="166">
        <v>14.28</v>
      </c>
      <c r="H37" s="166">
        <v>21</v>
      </c>
      <c r="I37" s="167">
        <v>6.6</v>
      </c>
      <c r="J37" s="167">
        <v>14.025000000000002</v>
      </c>
      <c r="K37" s="167">
        <v>20</v>
      </c>
      <c r="L37" s="168">
        <v>7.1999999999999993</v>
      </c>
      <c r="M37" s="168">
        <v>15.299999999999999</v>
      </c>
      <c r="N37" s="168">
        <v>25</v>
      </c>
      <c r="O37" s="169" t="s">
        <v>1030</v>
      </c>
      <c r="P37" s="169" t="s">
        <v>1030</v>
      </c>
      <c r="Q37" s="169" t="s">
        <v>1030</v>
      </c>
      <c r="R37" s="170">
        <v>9.1199999999999992</v>
      </c>
      <c r="S37" s="170">
        <v>19.38</v>
      </c>
      <c r="T37" s="170">
        <v>41</v>
      </c>
      <c r="U37" s="166">
        <v>13.92</v>
      </c>
      <c r="V37" s="166">
        <v>29.579999999999991</v>
      </c>
      <c r="W37" s="171">
        <v>81</v>
      </c>
      <c r="Y37" s="164">
        <v>20</v>
      </c>
      <c r="Z37" s="164">
        <v>42.5</v>
      </c>
      <c r="AA37" s="164">
        <v>50</v>
      </c>
      <c r="AB37" s="166">
        <v>22.400000000000002</v>
      </c>
      <c r="AC37" s="166">
        <v>47.6</v>
      </c>
      <c r="AD37" s="166">
        <v>56.000000000000007</v>
      </c>
      <c r="AE37" s="167">
        <v>22</v>
      </c>
      <c r="AF37" s="167">
        <v>46.750000000000007</v>
      </c>
      <c r="AG37" s="167">
        <v>55.000000000000007</v>
      </c>
      <c r="AH37" s="168">
        <v>24</v>
      </c>
      <c r="AI37" s="168">
        <v>51</v>
      </c>
      <c r="AJ37" s="168">
        <v>60</v>
      </c>
      <c r="AK37" s="169" t="s">
        <v>1030</v>
      </c>
      <c r="AL37" s="169" t="s">
        <v>1030</v>
      </c>
      <c r="AM37" s="169" t="s">
        <v>1030</v>
      </c>
      <c r="AN37" s="170">
        <v>30.4</v>
      </c>
      <c r="AO37" s="170">
        <v>64.599999999999994</v>
      </c>
      <c r="AP37" s="170">
        <v>76</v>
      </c>
      <c r="AQ37" s="166">
        <v>46.4</v>
      </c>
      <c r="AR37" s="166">
        <v>98.59999999999998</v>
      </c>
      <c r="AS37" s="171">
        <v>115.99999999999999</v>
      </c>
      <c r="AU37" s="164"/>
      <c r="AV37" s="164"/>
      <c r="AW37" s="164"/>
      <c r="AX37" s="166"/>
      <c r="AY37" s="166"/>
      <c r="AZ37" s="166"/>
      <c r="BA37" s="167"/>
      <c r="BB37" s="167"/>
      <c r="BC37" s="167"/>
      <c r="BD37" s="168"/>
      <c r="BE37" s="168"/>
      <c r="BF37" s="168"/>
      <c r="BG37" s="169"/>
      <c r="BH37" s="169"/>
      <c r="BI37" s="169"/>
      <c r="BJ37" s="170"/>
      <c r="BK37" s="170"/>
      <c r="BL37" s="170"/>
      <c r="BM37" s="166"/>
      <c r="BN37" s="166"/>
      <c r="BO37" s="171"/>
    </row>
    <row r="38" spans="1:67">
      <c r="A38" s="37" t="s">
        <v>1093</v>
      </c>
      <c r="B38" s="37" t="s">
        <v>1092</v>
      </c>
      <c r="C38" s="164">
        <v>6</v>
      </c>
      <c r="D38" s="164">
        <v>12.75</v>
      </c>
      <c r="E38" s="164">
        <v>15</v>
      </c>
      <c r="F38" s="166">
        <v>6.7200000000000006</v>
      </c>
      <c r="G38" s="166">
        <v>14.28</v>
      </c>
      <c r="H38" s="166">
        <v>21</v>
      </c>
      <c r="I38" s="167">
        <v>6.6</v>
      </c>
      <c r="J38" s="167">
        <v>14.025000000000002</v>
      </c>
      <c r="K38" s="167">
        <v>20</v>
      </c>
      <c r="L38" s="168">
        <v>7.1999999999999993</v>
      </c>
      <c r="M38" s="168">
        <v>15.299999999999999</v>
      </c>
      <c r="N38" s="168">
        <v>25</v>
      </c>
      <c r="O38" s="169" t="s">
        <v>1030</v>
      </c>
      <c r="P38" s="169" t="s">
        <v>1030</v>
      </c>
      <c r="Q38" s="169" t="s">
        <v>1030</v>
      </c>
      <c r="R38" s="170">
        <v>9.1199999999999992</v>
      </c>
      <c r="S38" s="170">
        <v>19.38</v>
      </c>
      <c r="T38" s="170">
        <v>41</v>
      </c>
      <c r="U38" s="166">
        <v>13.92</v>
      </c>
      <c r="V38" s="166">
        <v>29.579999999999991</v>
      </c>
      <c r="W38" s="171">
        <v>81</v>
      </c>
      <c r="Y38" s="164">
        <v>20</v>
      </c>
      <c r="Z38" s="164">
        <v>42.5</v>
      </c>
      <c r="AA38" s="164">
        <v>50</v>
      </c>
      <c r="AB38" s="166">
        <v>22.400000000000002</v>
      </c>
      <c r="AC38" s="166">
        <v>47.6</v>
      </c>
      <c r="AD38" s="166">
        <v>56.000000000000007</v>
      </c>
      <c r="AE38" s="167">
        <v>22</v>
      </c>
      <c r="AF38" s="167">
        <v>46.750000000000007</v>
      </c>
      <c r="AG38" s="167">
        <v>55.000000000000007</v>
      </c>
      <c r="AH38" s="168">
        <v>24</v>
      </c>
      <c r="AI38" s="168">
        <v>51</v>
      </c>
      <c r="AJ38" s="168">
        <v>60</v>
      </c>
      <c r="AK38" s="169" t="s">
        <v>1030</v>
      </c>
      <c r="AL38" s="169" t="s">
        <v>1030</v>
      </c>
      <c r="AM38" s="169" t="s">
        <v>1030</v>
      </c>
      <c r="AN38" s="170">
        <v>30.4</v>
      </c>
      <c r="AO38" s="170">
        <v>64.599999999999994</v>
      </c>
      <c r="AP38" s="170">
        <v>76</v>
      </c>
      <c r="AQ38" s="166">
        <v>46.4</v>
      </c>
      <c r="AR38" s="166">
        <v>98.59999999999998</v>
      </c>
      <c r="AS38" s="171">
        <v>115.99999999999999</v>
      </c>
      <c r="AU38" s="164"/>
      <c r="AV38" s="164"/>
      <c r="AW38" s="164"/>
      <c r="AX38" s="166"/>
      <c r="AY38" s="166"/>
      <c r="AZ38" s="166"/>
      <c r="BA38" s="167"/>
      <c r="BB38" s="167"/>
      <c r="BC38" s="167"/>
      <c r="BD38" s="168"/>
      <c r="BE38" s="168"/>
      <c r="BF38" s="168"/>
      <c r="BG38" s="169"/>
      <c r="BH38" s="169"/>
      <c r="BI38" s="169"/>
      <c r="BJ38" s="170"/>
      <c r="BK38" s="170"/>
      <c r="BL38" s="170"/>
      <c r="BM38" s="166"/>
      <c r="BN38" s="166"/>
      <c r="BO38" s="171"/>
    </row>
    <row r="39" spans="1:67">
      <c r="A39" s="37" t="s">
        <v>1094</v>
      </c>
      <c r="B39" s="37" t="s">
        <v>1092</v>
      </c>
      <c r="C39" s="164">
        <v>6</v>
      </c>
      <c r="D39" s="164">
        <v>12.75</v>
      </c>
      <c r="E39" s="164">
        <v>15</v>
      </c>
      <c r="F39" s="166">
        <v>6.7200000000000006</v>
      </c>
      <c r="G39" s="166">
        <v>14.28</v>
      </c>
      <c r="H39" s="166">
        <v>21</v>
      </c>
      <c r="I39" s="167">
        <v>6.6</v>
      </c>
      <c r="J39" s="167">
        <v>14.025000000000002</v>
      </c>
      <c r="K39" s="167">
        <v>20</v>
      </c>
      <c r="L39" s="168">
        <v>7.1999999999999993</v>
      </c>
      <c r="M39" s="168">
        <v>15.299999999999999</v>
      </c>
      <c r="N39" s="168">
        <v>25</v>
      </c>
      <c r="O39" s="169" t="s">
        <v>1030</v>
      </c>
      <c r="P39" s="169" t="s">
        <v>1030</v>
      </c>
      <c r="Q39" s="169" t="s">
        <v>1030</v>
      </c>
      <c r="R39" s="170">
        <v>9.1199999999999992</v>
      </c>
      <c r="S39" s="170">
        <v>19.38</v>
      </c>
      <c r="T39" s="170">
        <v>41</v>
      </c>
      <c r="U39" s="166">
        <v>13.92</v>
      </c>
      <c r="V39" s="166">
        <v>29.579999999999991</v>
      </c>
      <c r="W39" s="171">
        <v>81</v>
      </c>
      <c r="Y39" s="164">
        <v>20</v>
      </c>
      <c r="Z39" s="164">
        <v>42.5</v>
      </c>
      <c r="AA39" s="164">
        <v>50</v>
      </c>
      <c r="AB39" s="166">
        <v>22.400000000000002</v>
      </c>
      <c r="AC39" s="166">
        <v>47.6</v>
      </c>
      <c r="AD39" s="166">
        <v>56.000000000000007</v>
      </c>
      <c r="AE39" s="167">
        <v>22</v>
      </c>
      <c r="AF39" s="167">
        <v>46.750000000000007</v>
      </c>
      <c r="AG39" s="167">
        <v>55.000000000000007</v>
      </c>
      <c r="AH39" s="168">
        <v>24</v>
      </c>
      <c r="AI39" s="168">
        <v>51</v>
      </c>
      <c r="AJ39" s="168">
        <v>60</v>
      </c>
      <c r="AK39" s="169" t="s">
        <v>1030</v>
      </c>
      <c r="AL39" s="169" t="s">
        <v>1030</v>
      </c>
      <c r="AM39" s="169" t="s">
        <v>1030</v>
      </c>
      <c r="AN39" s="170">
        <v>30.4</v>
      </c>
      <c r="AO39" s="170">
        <v>64.599999999999994</v>
      </c>
      <c r="AP39" s="170">
        <v>76</v>
      </c>
      <c r="AQ39" s="166">
        <v>46.4</v>
      </c>
      <c r="AR39" s="166">
        <v>98.59999999999998</v>
      </c>
      <c r="AS39" s="171">
        <v>115.99999999999999</v>
      </c>
      <c r="AU39" s="164"/>
      <c r="AV39" s="164"/>
      <c r="AW39" s="164"/>
      <c r="AX39" s="166"/>
      <c r="AY39" s="166"/>
      <c r="AZ39" s="166"/>
      <c r="BA39" s="167"/>
      <c r="BB39" s="167"/>
      <c r="BC39" s="167"/>
      <c r="BD39" s="168"/>
      <c r="BE39" s="168"/>
      <c r="BF39" s="168"/>
      <c r="BG39" s="169"/>
      <c r="BH39" s="169"/>
      <c r="BI39" s="169"/>
      <c r="BJ39" s="170"/>
      <c r="BK39" s="170"/>
      <c r="BL39" s="170"/>
      <c r="BM39" s="166"/>
      <c r="BN39" s="166"/>
      <c r="BO39" s="171"/>
    </row>
    <row r="40" spans="1:67">
      <c r="A40" s="37" t="s">
        <v>1095</v>
      </c>
      <c r="B40" s="37" t="s">
        <v>1092</v>
      </c>
      <c r="C40" s="164">
        <v>6</v>
      </c>
      <c r="D40" s="164">
        <v>12.75</v>
      </c>
      <c r="E40" s="164">
        <v>15</v>
      </c>
      <c r="F40" s="166">
        <v>6.7200000000000006</v>
      </c>
      <c r="G40" s="166">
        <v>14.28</v>
      </c>
      <c r="H40" s="166">
        <v>21</v>
      </c>
      <c r="I40" s="167">
        <v>6.6</v>
      </c>
      <c r="J40" s="167">
        <v>14.025000000000002</v>
      </c>
      <c r="K40" s="167">
        <v>20</v>
      </c>
      <c r="L40" s="168">
        <v>7.1999999999999993</v>
      </c>
      <c r="M40" s="168">
        <v>15.299999999999999</v>
      </c>
      <c r="N40" s="168">
        <v>25</v>
      </c>
      <c r="O40" s="169" t="s">
        <v>1030</v>
      </c>
      <c r="P40" s="169" t="s">
        <v>1030</v>
      </c>
      <c r="Q40" s="169" t="s">
        <v>1030</v>
      </c>
      <c r="R40" s="170">
        <v>9.1199999999999992</v>
      </c>
      <c r="S40" s="170">
        <v>19.38</v>
      </c>
      <c r="T40" s="170">
        <v>41</v>
      </c>
      <c r="U40" s="166">
        <v>13.92</v>
      </c>
      <c r="V40" s="166">
        <v>29.579999999999991</v>
      </c>
      <c r="W40" s="171">
        <v>81</v>
      </c>
      <c r="Y40" s="164">
        <v>20</v>
      </c>
      <c r="Z40" s="164">
        <v>42.5</v>
      </c>
      <c r="AA40" s="164">
        <v>50</v>
      </c>
      <c r="AB40" s="166">
        <v>22.400000000000002</v>
      </c>
      <c r="AC40" s="166">
        <v>47.6</v>
      </c>
      <c r="AD40" s="166">
        <v>56.000000000000007</v>
      </c>
      <c r="AE40" s="167">
        <v>22</v>
      </c>
      <c r="AF40" s="167">
        <v>46.750000000000007</v>
      </c>
      <c r="AG40" s="167">
        <v>55.000000000000007</v>
      </c>
      <c r="AH40" s="168">
        <v>24</v>
      </c>
      <c r="AI40" s="168">
        <v>51</v>
      </c>
      <c r="AJ40" s="168">
        <v>60</v>
      </c>
      <c r="AK40" s="169" t="s">
        <v>1030</v>
      </c>
      <c r="AL40" s="169" t="s">
        <v>1030</v>
      </c>
      <c r="AM40" s="169" t="s">
        <v>1030</v>
      </c>
      <c r="AN40" s="170">
        <v>30.4</v>
      </c>
      <c r="AO40" s="170">
        <v>64.599999999999994</v>
      </c>
      <c r="AP40" s="170">
        <v>76</v>
      </c>
      <c r="AQ40" s="166">
        <v>46.4</v>
      </c>
      <c r="AR40" s="166">
        <v>98.59999999999998</v>
      </c>
      <c r="AS40" s="171">
        <v>115.99999999999999</v>
      </c>
      <c r="AU40" s="164"/>
      <c r="AV40" s="164"/>
      <c r="AW40" s="164"/>
      <c r="AX40" s="166"/>
      <c r="AY40" s="166"/>
      <c r="AZ40" s="166"/>
      <c r="BA40" s="167"/>
      <c r="BB40" s="167"/>
      <c r="BC40" s="167"/>
      <c r="BD40" s="168"/>
      <c r="BE40" s="168"/>
      <c r="BF40" s="168"/>
      <c r="BG40" s="169"/>
      <c r="BH40" s="169"/>
      <c r="BI40" s="169"/>
      <c r="BJ40" s="170"/>
      <c r="BK40" s="170"/>
      <c r="BL40" s="170"/>
      <c r="BM40" s="166"/>
      <c r="BN40" s="166"/>
      <c r="BO40" s="171"/>
    </row>
    <row r="41" spans="1:67">
      <c r="A41" s="37" t="s">
        <v>1096</v>
      </c>
      <c r="B41" s="37" t="s">
        <v>1097</v>
      </c>
      <c r="C41" s="164">
        <v>6</v>
      </c>
      <c r="D41" s="164">
        <v>12.75</v>
      </c>
      <c r="E41" s="164">
        <v>15</v>
      </c>
      <c r="F41" s="166">
        <v>6.7200000000000006</v>
      </c>
      <c r="G41" s="166">
        <v>14.28</v>
      </c>
      <c r="H41" s="166">
        <v>21</v>
      </c>
      <c r="I41" s="167">
        <v>6.6</v>
      </c>
      <c r="J41" s="167">
        <v>14.025000000000002</v>
      </c>
      <c r="K41" s="167">
        <v>20</v>
      </c>
      <c r="L41" s="168">
        <v>7.1999999999999993</v>
      </c>
      <c r="M41" s="168">
        <v>15.299999999999999</v>
      </c>
      <c r="N41" s="168">
        <v>25</v>
      </c>
      <c r="O41" s="169" t="s">
        <v>1030</v>
      </c>
      <c r="P41" s="169" t="s">
        <v>1030</v>
      </c>
      <c r="Q41" s="169" t="s">
        <v>1030</v>
      </c>
      <c r="R41" s="170">
        <v>9.1199999999999992</v>
      </c>
      <c r="S41" s="170">
        <v>19.38</v>
      </c>
      <c r="T41" s="170">
        <v>41</v>
      </c>
      <c r="U41" s="166">
        <v>13.92</v>
      </c>
      <c r="V41" s="166">
        <v>29.579999999999991</v>
      </c>
      <c r="W41" s="171">
        <v>81</v>
      </c>
      <c r="Y41" s="164">
        <v>20</v>
      </c>
      <c r="Z41" s="164">
        <v>42.5</v>
      </c>
      <c r="AA41" s="164">
        <v>50</v>
      </c>
      <c r="AB41" s="166">
        <v>22.400000000000002</v>
      </c>
      <c r="AC41" s="166">
        <v>47.6</v>
      </c>
      <c r="AD41" s="166">
        <v>56.000000000000007</v>
      </c>
      <c r="AE41" s="167">
        <v>22</v>
      </c>
      <c r="AF41" s="167">
        <v>46.750000000000007</v>
      </c>
      <c r="AG41" s="167">
        <v>55.000000000000007</v>
      </c>
      <c r="AH41" s="168">
        <v>24</v>
      </c>
      <c r="AI41" s="168">
        <v>51</v>
      </c>
      <c r="AJ41" s="168">
        <v>60</v>
      </c>
      <c r="AK41" s="169" t="s">
        <v>1030</v>
      </c>
      <c r="AL41" s="169" t="s">
        <v>1030</v>
      </c>
      <c r="AM41" s="169" t="s">
        <v>1030</v>
      </c>
      <c r="AN41" s="170">
        <v>30.4</v>
      </c>
      <c r="AO41" s="170">
        <v>64.599999999999994</v>
      </c>
      <c r="AP41" s="170">
        <v>76</v>
      </c>
      <c r="AQ41" s="166">
        <v>46.4</v>
      </c>
      <c r="AR41" s="166">
        <v>98.59999999999998</v>
      </c>
      <c r="AS41" s="171">
        <v>115.99999999999999</v>
      </c>
      <c r="AU41" s="164"/>
      <c r="AV41" s="164"/>
      <c r="AW41" s="164"/>
      <c r="AX41" s="166"/>
      <c r="AY41" s="166"/>
      <c r="AZ41" s="166"/>
      <c r="BA41" s="167"/>
      <c r="BB41" s="167"/>
      <c r="BC41" s="167"/>
      <c r="BD41" s="168"/>
      <c r="BE41" s="168"/>
      <c r="BF41" s="168"/>
      <c r="BG41" s="169"/>
      <c r="BH41" s="169"/>
      <c r="BI41" s="169"/>
      <c r="BJ41" s="170"/>
      <c r="BK41" s="170"/>
      <c r="BL41" s="170"/>
      <c r="BM41" s="166"/>
      <c r="BN41" s="166"/>
      <c r="BO41" s="171"/>
    </row>
    <row r="42" spans="1:67">
      <c r="A42" s="37" t="s">
        <v>1098</v>
      </c>
      <c r="B42" s="37" t="s">
        <v>1099</v>
      </c>
      <c r="C42" s="164">
        <v>81</v>
      </c>
      <c r="D42" s="164">
        <v>97.537499999999994</v>
      </c>
      <c r="E42" s="164">
        <v>114.75</v>
      </c>
      <c r="F42" s="166">
        <v>90.720000000000013</v>
      </c>
      <c r="G42" s="166">
        <v>109.242</v>
      </c>
      <c r="H42" s="166">
        <v>160.65</v>
      </c>
      <c r="I42" s="167">
        <v>89.1</v>
      </c>
      <c r="J42" s="167">
        <v>107.29125000000001</v>
      </c>
      <c r="K42" s="167">
        <v>153</v>
      </c>
      <c r="L42" s="168">
        <v>97.2</v>
      </c>
      <c r="M42" s="168">
        <v>117.04499999999999</v>
      </c>
      <c r="N42" s="168">
        <v>191.25</v>
      </c>
      <c r="O42" s="169" t="s">
        <v>1030</v>
      </c>
      <c r="P42" s="169" t="s">
        <v>1030</v>
      </c>
      <c r="Q42" s="169" t="s">
        <v>1030</v>
      </c>
      <c r="R42" s="170">
        <v>123.11999999999999</v>
      </c>
      <c r="S42" s="170">
        <v>148.25699999999998</v>
      </c>
      <c r="T42" s="170">
        <v>313.64999999999998</v>
      </c>
      <c r="U42" s="166">
        <v>187.92</v>
      </c>
      <c r="V42" s="166">
        <v>226.28699999999998</v>
      </c>
      <c r="W42" s="171">
        <v>619.65000000000009</v>
      </c>
      <c r="Y42" s="164">
        <v>270</v>
      </c>
      <c r="Z42" s="164">
        <v>325.125</v>
      </c>
      <c r="AA42" s="164">
        <v>382.5</v>
      </c>
      <c r="AB42" s="166">
        <v>302.40000000000003</v>
      </c>
      <c r="AC42" s="166">
        <v>364.14000000000004</v>
      </c>
      <c r="AD42" s="166">
        <v>428.40000000000003</v>
      </c>
      <c r="AE42" s="167">
        <v>297</v>
      </c>
      <c r="AF42" s="167">
        <v>357.63750000000005</v>
      </c>
      <c r="AG42" s="167">
        <v>420.75000000000006</v>
      </c>
      <c r="AH42" s="168">
        <v>324</v>
      </c>
      <c r="AI42" s="168">
        <v>390.15</v>
      </c>
      <c r="AJ42" s="168">
        <v>459</v>
      </c>
      <c r="AK42" s="169" t="s">
        <v>1030</v>
      </c>
      <c r="AL42" s="169" t="s">
        <v>1030</v>
      </c>
      <c r="AM42" s="169" t="s">
        <v>1030</v>
      </c>
      <c r="AN42" s="170">
        <v>410.4</v>
      </c>
      <c r="AO42" s="170">
        <v>494.18999999999994</v>
      </c>
      <c r="AP42" s="170">
        <v>581.4</v>
      </c>
      <c r="AQ42" s="166">
        <v>626.4</v>
      </c>
      <c r="AR42" s="166">
        <v>754.29</v>
      </c>
      <c r="AS42" s="171">
        <v>887.4</v>
      </c>
      <c r="AU42" s="164"/>
      <c r="AV42" s="164"/>
      <c r="AW42" s="164"/>
      <c r="AX42" s="166"/>
      <c r="AY42" s="166"/>
      <c r="AZ42" s="166"/>
      <c r="BA42" s="167"/>
      <c r="BB42" s="167"/>
      <c r="BC42" s="167"/>
      <c r="BD42" s="168"/>
      <c r="BE42" s="168"/>
      <c r="BF42" s="168"/>
      <c r="BG42" s="169"/>
      <c r="BH42" s="169"/>
      <c r="BI42" s="169"/>
      <c r="BJ42" s="170"/>
      <c r="BK42" s="170"/>
      <c r="BL42" s="170"/>
      <c r="BM42" s="166"/>
      <c r="BN42" s="166"/>
      <c r="BO42" s="171"/>
    </row>
    <row r="43" spans="1:67">
      <c r="A43" s="37" t="s">
        <v>1100</v>
      </c>
      <c r="B43" s="37" t="s">
        <v>1101</v>
      </c>
      <c r="C43" s="164">
        <v>54</v>
      </c>
      <c r="D43" s="164">
        <v>65.024999999999991</v>
      </c>
      <c r="E43" s="164">
        <v>76.5</v>
      </c>
      <c r="F43" s="166">
        <v>60.480000000000004</v>
      </c>
      <c r="G43" s="166">
        <v>72.828000000000003</v>
      </c>
      <c r="H43" s="166">
        <v>107.1</v>
      </c>
      <c r="I43" s="167">
        <v>59.400000000000006</v>
      </c>
      <c r="J43" s="167">
        <v>71.527499999999989</v>
      </c>
      <c r="K43" s="167">
        <v>102</v>
      </c>
      <c r="L43" s="168">
        <v>64.8</v>
      </c>
      <c r="M43" s="168">
        <v>78.029999999999987</v>
      </c>
      <c r="N43" s="168">
        <v>127.5</v>
      </c>
      <c r="O43" s="169" t="s">
        <v>1030</v>
      </c>
      <c r="P43" s="169" t="s">
        <v>1030</v>
      </c>
      <c r="Q43" s="169" t="s">
        <v>1030</v>
      </c>
      <c r="R43" s="170">
        <v>82.08</v>
      </c>
      <c r="S43" s="170">
        <v>98.838000000000008</v>
      </c>
      <c r="T43" s="170">
        <v>209.1</v>
      </c>
      <c r="U43" s="166">
        <v>125.27999999999999</v>
      </c>
      <c r="V43" s="166">
        <v>150.85799999999998</v>
      </c>
      <c r="W43" s="171">
        <v>413.1</v>
      </c>
      <c r="Y43" s="164">
        <v>180</v>
      </c>
      <c r="Z43" s="164">
        <v>216.75</v>
      </c>
      <c r="AA43" s="164">
        <v>255</v>
      </c>
      <c r="AB43" s="166">
        <v>201.60000000000002</v>
      </c>
      <c r="AC43" s="166">
        <v>242.76000000000002</v>
      </c>
      <c r="AD43" s="166">
        <v>285.60000000000002</v>
      </c>
      <c r="AE43" s="167">
        <v>198.00000000000003</v>
      </c>
      <c r="AF43" s="167">
        <v>238.42499999999998</v>
      </c>
      <c r="AG43" s="167">
        <v>280.5</v>
      </c>
      <c r="AH43" s="168">
        <v>216</v>
      </c>
      <c r="AI43" s="168">
        <v>260.09999999999997</v>
      </c>
      <c r="AJ43" s="168">
        <v>306</v>
      </c>
      <c r="AK43" s="169" t="s">
        <v>1030</v>
      </c>
      <c r="AL43" s="169" t="s">
        <v>1030</v>
      </c>
      <c r="AM43" s="169" t="s">
        <v>1030</v>
      </c>
      <c r="AN43" s="170">
        <v>273.60000000000002</v>
      </c>
      <c r="AO43" s="170">
        <v>329.46000000000004</v>
      </c>
      <c r="AP43" s="170">
        <v>387.6</v>
      </c>
      <c r="AQ43" s="166">
        <v>417.59999999999997</v>
      </c>
      <c r="AR43" s="166">
        <v>502.8599999999999</v>
      </c>
      <c r="AS43" s="171">
        <v>591.59999999999991</v>
      </c>
      <c r="AU43" s="164"/>
      <c r="AV43" s="164"/>
      <c r="AW43" s="164"/>
      <c r="AX43" s="166"/>
      <c r="AY43" s="166"/>
      <c r="AZ43" s="166"/>
      <c r="BA43" s="167"/>
      <c r="BB43" s="167"/>
      <c r="BC43" s="167"/>
      <c r="BD43" s="168"/>
      <c r="BE43" s="168"/>
      <c r="BF43" s="168"/>
      <c r="BG43" s="169"/>
      <c r="BH43" s="169"/>
      <c r="BI43" s="169"/>
      <c r="BJ43" s="170"/>
      <c r="BK43" s="170"/>
      <c r="BL43" s="170"/>
      <c r="BM43" s="166"/>
      <c r="BN43" s="166"/>
      <c r="BO43" s="171"/>
    </row>
    <row r="44" spans="1:67">
      <c r="A44" s="37" t="s">
        <v>1102</v>
      </c>
      <c r="B44" s="37" t="s">
        <v>1103</v>
      </c>
      <c r="C44" s="164">
        <v>54</v>
      </c>
      <c r="D44" s="164">
        <v>65.024999999999991</v>
      </c>
      <c r="E44" s="164">
        <v>76.5</v>
      </c>
      <c r="F44" s="166">
        <v>60.480000000000004</v>
      </c>
      <c r="G44" s="166">
        <v>72.828000000000003</v>
      </c>
      <c r="H44" s="166">
        <v>107.1</v>
      </c>
      <c r="I44" s="167">
        <v>59.400000000000006</v>
      </c>
      <c r="J44" s="167">
        <v>71.527499999999989</v>
      </c>
      <c r="K44" s="167">
        <v>102</v>
      </c>
      <c r="L44" s="168">
        <v>64.8</v>
      </c>
      <c r="M44" s="168">
        <v>78.029999999999987</v>
      </c>
      <c r="N44" s="168">
        <v>127.5</v>
      </c>
      <c r="O44" s="169" t="s">
        <v>1030</v>
      </c>
      <c r="P44" s="169" t="s">
        <v>1030</v>
      </c>
      <c r="Q44" s="169" t="s">
        <v>1030</v>
      </c>
      <c r="R44" s="170">
        <v>82.08</v>
      </c>
      <c r="S44" s="170">
        <v>98.838000000000008</v>
      </c>
      <c r="T44" s="170">
        <v>209.1</v>
      </c>
      <c r="U44" s="166">
        <v>125.27999999999999</v>
      </c>
      <c r="V44" s="166">
        <v>150.85799999999998</v>
      </c>
      <c r="W44" s="171">
        <v>413.1</v>
      </c>
      <c r="Y44" s="164">
        <v>180</v>
      </c>
      <c r="Z44" s="164">
        <v>216.75</v>
      </c>
      <c r="AA44" s="164">
        <v>255</v>
      </c>
      <c r="AB44" s="166">
        <v>201.60000000000002</v>
      </c>
      <c r="AC44" s="166">
        <v>242.76000000000002</v>
      </c>
      <c r="AD44" s="166">
        <v>285.60000000000002</v>
      </c>
      <c r="AE44" s="167">
        <v>198.00000000000003</v>
      </c>
      <c r="AF44" s="167">
        <v>238.42499999999998</v>
      </c>
      <c r="AG44" s="167">
        <v>280.5</v>
      </c>
      <c r="AH44" s="168">
        <v>216</v>
      </c>
      <c r="AI44" s="168">
        <v>260.09999999999997</v>
      </c>
      <c r="AJ44" s="168">
        <v>306</v>
      </c>
      <c r="AK44" s="169" t="s">
        <v>1030</v>
      </c>
      <c r="AL44" s="169" t="s">
        <v>1030</v>
      </c>
      <c r="AM44" s="169" t="s">
        <v>1030</v>
      </c>
      <c r="AN44" s="170">
        <v>273.60000000000002</v>
      </c>
      <c r="AO44" s="170">
        <v>329.46000000000004</v>
      </c>
      <c r="AP44" s="170">
        <v>387.6</v>
      </c>
      <c r="AQ44" s="166">
        <v>417.59999999999997</v>
      </c>
      <c r="AR44" s="166">
        <v>502.8599999999999</v>
      </c>
      <c r="AS44" s="171">
        <v>591.59999999999991</v>
      </c>
      <c r="AU44" s="164"/>
      <c r="AV44" s="164"/>
      <c r="AW44" s="164"/>
      <c r="AX44" s="166"/>
      <c r="AY44" s="166"/>
      <c r="AZ44" s="166"/>
      <c r="BA44" s="167"/>
      <c r="BB44" s="167"/>
      <c r="BC44" s="167"/>
      <c r="BD44" s="168"/>
      <c r="BE44" s="168"/>
      <c r="BF44" s="168"/>
      <c r="BG44" s="169"/>
      <c r="BH44" s="169"/>
      <c r="BI44" s="169"/>
      <c r="BJ44" s="170"/>
      <c r="BK44" s="170"/>
      <c r="BL44" s="170"/>
      <c r="BM44" s="166"/>
      <c r="BN44" s="166"/>
      <c r="BO44" s="171"/>
    </row>
    <row r="45" spans="1:67">
      <c r="A45" s="37" t="s">
        <v>1104</v>
      </c>
      <c r="B45" s="37" t="s">
        <v>1105</v>
      </c>
      <c r="C45" s="164">
        <v>81</v>
      </c>
      <c r="D45" s="164">
        <v>91.8</v>
      </c>
      <c r="E45" s="164">
        <v>108</v>
      </c>
      <c r="F45" s="166">
        <v>90.720000000000013</v>
      </c>
      <c r="G45" s="166">
        <v>102.816</v>
      </c>
      <c r="H45" s="166">
        <v>151.19999999999999</v>
      </c>
      <c r="I45" s="167">
        <v>89.1</v>
      </c>
      <c r="J45" s="167">
        <v>100.98</v>
      </c>
      <c r="K45" s="167">
        <v>144</v>
      </c>
      <c r="L45" s="168">
        <v>97.2</v>
      </c>
      <c r="M45" s="168">
        <v>110.16</v>
      </c>
      <c r="N45" s="168">
        <v>180</v>
      </c>
      <c r="O45" s="169" t="s">
        <v>1030</v>
      </c>
      <c r="P45" s="169" t="s">
        <v>1030</v>
      </c>
      <c r="Q45" s="169" t="s">
        <v>1030</v>
      </c>
      <c r="R45" s="170">
        <v>123.11999999999999</v>
      </c>
      <c r="S45" s="170">
        <v>139.536</v>
      </c>
      <c r="T45" s="170">
        <v>295.20000000000005</v>
      </c>
      <c r="U45" s="166">
        <v>187.92</v>
      </c>
      <c r="V45" s="166">
        <v>212.97599999999997</v>
      </c>
      <c r="W45" s="171">
        <v>583.20000000000005</v>
      </c>
      <c r="Y45" s="164">
        <v>270</v>
      </c>
      <c r="Z45" s="164">
        <v>306</v>
      </c>
      <c r="AA45" s="164">
        <v>360</v>
      </c>
      <c r="AB45" s="166">
        <v>302.40000000000003</v>
      </c>
      <c r="AC45" s="166">
        <v>342.72</v>
      </c>
      <c r="AD45" s="166">
        <v>403.20000000000005</v>
      </c>
      <c r="AE45" s="167">
        <v>297</v>
      </c>
      <c r="AF45" s="167">
        <v>336.6</v>
      </c>
      <c r="AG45" s="167">
        <v>396.00000000000006</v>
      </c>
      <c r="AH45" s="168">
        <v>324</v>
      </c>
      <c r="AI45" s="168">
        <v>367.2</v>
      </c>
      <c r="AJ45" s="168">
        <v>432</v>
      </c>
      <c r="AK45" s="169" t="s">
        <v>1030</v>
      </c>
      <c r="AL45" s="169" t="s">
        <v>1030</v>
      </c>
      <c r="AM45" s="169" t="s">
        <v>1030</v>
      </c>
      <c r="AN45" s="170">
        <v>410.4</v>
      </c>
      <c r="AO45" s="170">
        <v>465.12</v>
      </c>
      <c r="AP45" s="170">
        <v>547.20000000000005</v>
      </c>
      <c r="AQ45" s="166">
        <v>626.4</v>
      </c>
      <c r="AR45" s="166">
        <v>709.92</v>
      </c>
      <c r="AS45" s="171">
        <v>835.19999999999993</v>
      </c>
      <c r="AU45" s="164"/>
      <c r="AV45" s="164"/>
      <c r="AW45" s="164"/>
      <c r="AX45" s="166"/>
      <c r="AY45" s="166"/>
      <c r="AZ45" s="166"/>
      <c r="BA45" s="167"/>
      <c r="BB45" s="167"/>
      <c r="BC45" s="167"/>
      <c r="BD45" s="168"/>
      <c r="BE45" s="168"/>
      <c r="BF45" s="168"/>
      <c r="BG45" s="169"/>
      <c r="BH45" s="169"/>
      <c r="BI45" s="169"/>
      <c r="BJ45" s="170"/>
      <c r="BK45" s="170"/>
      <c r="BL45" s="170"/>
      <c r="BM45" s="166"/>
      <c r="BN45" s="166"/>
      <c r="BO45" s="171"/>
    </row>
    <row r="46" spans="1:67">
      <c r="A46" s="37" t="s">
        <v>1106</v>
      </c>
      <c r="B46" s="37" t="s">
        <v>1107</v>
      </c>
      <c r="C46" s="164">
        <v>72</v>
      </c>
      <c r="D46" s="164">
        <v>76.5</v>
      </c>
      <c r="E46" s="164">
        <v>90</v>
      </c>
      <c r="F46" s="166">
        <v>80.64</v>
      </c>
      <c r="G46" s="166">
        <v>85.68</v>
      </c>
      <c r="H46" s="166">
        <v>126</v>
      </c>
      <c r="I46" s="167">
        <v>79.2</v>
      </c>
      <c r="J46" s="167">
        <v>84.149999999999991</v>
      </c>
      <c r="K46" s="167">
        <v>120</v>
      </c>
      <c r="L46" s="168">
        <v>86.399999999999991</v>
      </c>
      <c r="M46" s="168">
        <v>91.8</v>
      </c>
      <c r="N46" s="168">
        <v>150</v>
      </c>
      <c r="O46" s="169" t="s">
        <v>1030</v>
      </c>
      <c r="P46" s="169" t="s">
        <v>1030</v>
      </c>
      <c r="Q46" s="169" t="s">
        <v>1030</v>
      </c>
      <c r="R46" s="170">
        <v>109.44</v>
      </c>
      <c r="S46" s="170">
        <v>116.27999999999999</v>
      </c>
      <c r="T46" s="170">
        <v>246</v>
      </c>
      <c r="U46" s="166">
        <v>167.04</v>
      </c>
      <c r="V46" s="166">
        <v>177.48</v>
      </c>
      <c r="W46" s="171">
        <v>486</v>
      </c>
      <c r="Y46" s="164">
        <v>240</v>
      </c>
      <c r="Z46" s="164">
        <v>255</v>
      </c>
      <c r="AA46" s="164">
        <v>300</v>
      </c>
      <c r="AB46" s="166">
        <v>268.8</v>
      </c>
      <c r="AC46" s="166">
        <v>285.60000000000002</v>
      </c>
      <c r="AD46" s="166">
        <v>336.00000000000006</v>
      </c>
      <c r="AE46" s="167">
        <v>264</v>
      </c>
      <c r="AF46" s="167">
        <v>280.5</v>
      </c>
      <c r="AG46" s="167">
        <v>330</v>
      </c>
      <c r="AH46" s="168">
        <v>288</v>
      </c>
      <c r="AI46" s="168">
        <v>306</v>
      </c>
      <c r="AJ46" s="168">
        <v>360</v>
      </c>
      <c r="AK46" s="169" t="s">
        <v>1030</v>
      </c>
      <c r="AL46" s="169" t="s">
        <v>1030</v>
      </c>
      <c r="AM46" s="169" t="s">
        <v>1030</v>
      </c>
      <c r="AN46" s="170">
        <v>364.8</v>
      </c>
      <c r="AO46" s="170">
        <v>387.59999999999997</v>
      </c>
      <c r="AP46" s="170">
        <v>456</v>
      </c>
      <c r="AQ46" s="166">
        <v>556.79999999999995</v>
      </c>
      <c r="AR46" s="166">
        <v>591.6</v>
      </c>
      <c r="AS46" s="171">
        <v>696</v>
      </c>
      <c r="AU46" s="164"/>
      <c r="AV46" s="164"/>
      <c r="AW46" s="164"/>
      <c r="AX46" s="166"/>
      <c r="AY46" s="166"/>
      <c r="AZ46" s="166"/>
      <c r="BA46" s="167"/>
      <c r="BB46" s="167"/>
      <c r="BC46" s="167"/>
      <c r="BD46" s="168"/>
      <c r="BE46" s="168"/>
      <c r="BF46" s="168"/>
      <c r="BG46" s="169"/>
      <c r="BH46" s="169"/>
      <c r="BI46" s="169"/>
      <c r="BJ46" s="170"/>
      <c r="BK46" s="170"/>
      <c r="BL46" s="170"/>
      <c r="BM46" s="166"/>
      <c r="BN46" s="166"/>
      <c r="BO46" s="171"/>
    </row>
    <row r="47" spans="1:67" ht="13.5" thickBot="1">
      <c r="A47" s="37" t="s">
        <v>1108</v>
      </c>
      <c r="B47" s="37" t="s">
        <v>1109</v>
      </c>
      <c r="C47" s="164">
        <v>72</v>
      </c>
      <c r="D47" s="164">
        <v>76.5</v>
      </c>
      <c r="E47" s="164">
        <v>90</v>
      </c>
      <c r="F47" s="166">
        <v>80.64</v>
      </c>
      <c r="G47" s="166">
        <v>85.68</v>
      </c>
      <c r="H47" s="166">
        <v>126</v>
      </c>
      <c r="I47" s="167">
        <v>79.2</v>
      </c>
      <c r="J47" s="167">
        <v>84.149999999999991</v>
      </c>
      <c r="K47" s="167">
        <v>120</v>
      </c>
      <c r="L47" s="168">
        <v>86.399999999999991</v>
      </c>
      <c r="M47" s="168">
        <v>91.8</v>
      </c>
      <c r="N47" s="168">
        <v>150</v>
      </c>
      <c r="O47" s="169" t="s">
        <v>1030</v>
      </c>
      <c r="P47" s="169" t="s">
        <v>1030</v>
      </c>
      <c r="Q47" s="169" t="s">
        <v>1030</v>
      </c>
      <c r="R47" s="170">
        <v>109.44</v>
      </c>
      <c r="S47" s="170">
        <v>116.27999999999999</v>
      </c>
      <c r="T47" s="170">
        <v>246</v>
      </c>
      <c r="U47" s="166">
        <v>167.04</v>
      </c>
      <c r="V47" s="166">
        <v>177.48</v>
      </c>
      <c r="W47" s="171">
        <v>486</v>
      </c>
      <c r="Y47" s="164">
        <v>240</v>
      </c>
      <c r="Z47" s="164">
        <v>255</v>
      </c>
      <c r="AA47" s="164">
        <v>300</v>
      </c>
      <c r="AB47" s="166">
        <v>268.8</v>
      </c>
      <c r="AC47" s="166">
        <v>285.60000000000002</v>
      </c>
      <c r="AD47" s="166">
        <v>336.00000000000006</v>
      </c>
      <c r="AE47" s="167">
        <v>264</v>
      </c>
      <c r="AF47" s="167">
        <v>280.5</v>
      </c>
      <c r="AG47" s="167">
        <v>330</v>
      </c>
      <c r="AH47" s="168">
        <v>288</v>
      </c>
      <c r="AI47" s="168">
        <v>306</v>
      </c>
      <c r="AJ47" s="168">
        <v>360</v>
      </c>
      <c r="AK47" s="169" t="s">
        <v>1030</v>
      </c>
      <c r="AL47" s="169" t="s">
        <v>1030</v>
      </c>
      <c r="AM47" s="169" t="s">
        <v>1030</v>
      </c>
      <c r="AN47" s="170">
        <v>364.8</v>
      </c>
      <c r="AO47" s="170">
        <v>387.59999999999997</v>
      </c>
      <c r="AP47" s="170">
        <v>456</v>
      </c>
      <c r="AQ47" s="166">
        <v>556.79999999999995</v>
      </c>
      <c r="AR47" s="166">
        <v>591.6</v>
      </c>
      <c r="AS47" s="171">
        <v>696</v>
      </c>
      <c r="AU47" s="164"/>
      <c r="AV47" s="164"/>
      <c r="AW47" s="164"/>
      <c r="AX47" s="166"/>
      <c r="AY47" s="166"/>
      <c r="AZ47" s="166"/>
      <c r="BA47" s="167"/>
      <c r="BB47" s="167"/>
      <c r="BC47" s="167"/>
      <c r="BD47" s="168"/>
      <c r="BE47" s="168"/>
      <c r="BF47" s="168"/>
      <c r="BG47" s="169"/>
      <c r="BH47" s="169"/>
      <c r="BI47" s="169"/>
      <c r="BJ47" s="170"/>
      <c r="BK47" s="170"/>
      <c r="BL47" s="170"/>
      <c r="BM47" s="166"/>
      <c r="BN47" s="166"/>
      <c r="BO47" s="171"/>
    </row>
    <row r="48" spans="1:67">
      <c r="A48" s="36" t="s">
        <v>1110</v>
      </c>
      <c r="B48" s="47"/>
      <c r="C48" s="164"/>
      <c r="D48" s="164"/>
      <c r="E48" s="164"/>
      <c r="F48" s="166"/>
      <c r="G48" s="166"/>
      <c r="H48" s="166"/>
      <c r="I48" s="167"/>
      <c r="J48" s="167"/>
      <c r="K48" s="167"/>
      <c r="L48" s="168"/>
      <c r="M48" s="168"/>
      <c r="N48" s="168"/>
      <c r="O48" s="169"/>
      <c r="P48" s="169"/>
      <c r="Q48" s="169"/>
      <c r="R48" s="170"/>
      <c r="S48" s="170"/>
      <c r="T48" s="170"/>
      <c r="U48" s="166"/>
      <c r="V48" s="166"/>
      <c r="W48" s="171"/>
      <c r="Y48" s="164"/>
      <c r="Z48" s="164"/>
      <c r="AA48" s="164"/>
      <c r="AB48" s="166"/>
      <c r="AC48" s="166"/>
      <c r="AD48" s="166"/>
      <c r="AE48" s="167"/>
      <c r="AF48" s="167"/>
      <c r="AG48" s="167"/>
      <c r="AH48" s="168"/>
      <c r="AI48" s="168"/>
      <c r="AJ48" s="168"/>
      <c r="AK48" s="169"/>
      <c r="AL48" s="169"/>
      <c r="AM48" s="169"/>
      <c r="AN48" s="170"/>
      <c r="AO48" s="170"/>
      <c r="AP48" s="170"/>
      <c r="AQ48" s="166"/>
      <c r="AR48" s="166"/>
      <c r="AS48" s="171"/>
      <c r="AU48" s="164"/>
      <c r="AV48" s="164"/>
      <c r="AW48" s="164"/>
      <c r="AX48" s="166"/>
      <c r="AY48" s="166"/>
      <c r="AZ48" s="166"/>
      <c r="BA48" s="167"/>
      <c r="BB48" s="167"/>
      <c r="BC48" s="167"/>
      <c r="BD48" s="168"/>
      <c r="BE48" s="168"/>
      <c r="BF48" s="168"/>
      <c r="BG48" s="169"/>
      <c r="BH48" s="169"/>
      <c r="BI48" s="169"/>
      <c r="BJ48" s="170"/>
      <c r="BK48" s="170"/>
      <c r="BL48" s="170"/>
      <c r="BM48" s="166"/>
      <c r="BN48" s="166"/>
      <c r="BO48" s="171"/>
    </row>
    <row r="49" spans="1:67">
      <c r="A49" s="37" t="s">
        <v>1111</v>
      </c>
      <c r="B49" s="37" t="s">
        <v>1112</v>
      </c>
      <c r="C49" s="164">
        <v>207</v>
      </c>
      <c r="D49" s="164">
        <v>254.15</v>
      </c>
      <c r="E49" s="164">
        <v>299</v>
      </c>
      <c r="F49" s="166">
        <v>554</v>
      </c>
      <c r="G49" s="166">
        <v>667.25</v>
      </c>
      <c r="H49" s="166">
        <v>785</v>
      </c>
      <c r="I49" s="167">
        <v>219</v>
      </c>
      <c r="J49" s="167">
        <v>279.64999999999998</v>
      </c>
      <c r="K49" s="167">
        <v>329</v>
      </c>
      <c r="L49" s="168">
        <v>567</v>
      </c>
      <c r="M49" s="168">
        <v>701.25</v>
      </c>
      <c r="N49" s="168">
        <v>825</v>
      </c>
      <c r="O49" s="169" t="s">
        <v>1030</v>
      </c>
      <c r="P49" s="169" t="s">
        <v>1030</v>
      </c>
      <c r="Q49" s="169" t="s">
        <v>1030</v>
      </c>
      <c r="R49" s="170">
        <v>583</v>
      </c>
      <c r="S49" s="170">
        <v>743.75</v>
      </c>
      <c r="T49" s="170">
        <v>875</v>
      </c>
      <c r="U49" s="166">
        <v>636</v>
      </c>
      <c r="V49" s="166">
        <v>991.1</v>
      </c>
      <c r="W49" s="171">
        <v>1166</v>
      </c>
      <c r="Y49" s="164">
        <v>317</v>
      </c>
      <c r="Z49" s="164">
        <v>612</v>
      </c>
      <c r="AA49" s="164">
        <v>720</v>
      </c>
      <c r="AB49" s="166">
        <v>595</v>
      </c>
      <c r="AC49" s="166">
        <v>752.25</v>
      </c>
      <c r="AD49" s="166">
        <v>885</v>
      </c>
      <c r="AE49" s="167">
        <v>319</v>
      </c>
      <c r="AF49" s="167">
        <v>692.75</v>
      </c>
      <c r="AG49" s="167">
        <v>815</v>
      </c>
      <c r="AH49" s="168">
        <v>608</v>
      </c>
      <c r="AI49" s="168">
        <v>872.94999999999993</v>
      </c>
      <c r="AJ49" s="168">
        <v>1027</v>
      </c>
      <c r="AK49" s="169" t="s">
        <v>1030</v>
      </c>
      <c r="AL49" s="169" t="s">
        <v>1030</v>
      </c>
      <c r="AM49" s="169" t="s">
        <v>1030</v>
      </c>
      <c r="AN49" s="170">
        <v>653</v>
      </c>
      <c r="AO49" s="170">
        <v>988.55</v>
      </c>
      <c r="AP49" s="170">
        <v>1163</v>
      </c>
      <c r="AQ49" s="166">
        <v>681</v>
      </c>
      <c r="AR49" s="166">
        <v>1419.5</v>
      </c>
      <c r="AS49" s="171">
        <v>1670</v>
      </c>
      <c r="AU49" s="164"/>
      <c r="AV49" s="164"/>
      <c r="AW49" s="164"/>
      <c r="AX49" s="166"/>
      <c r="AY49" s="166"/>
      <c r="AZ49" s="166"/>
      <c r="BA49" s="167"/>
      <c r="BB49" s="167"/>
      <c r="BC49" s="167"/>
      <c r="BD49" s="168"/>
      <c r="BE49" s="168"/>
      <c r="BF49" s="168"/>
      <c r="BG49" s="169"/>
      <c r="BH49" s="169"/>
      <c r="BI49" s="169"/>
      <c r="BJ49" s="170"/>
      <c r="BK49" s="170"/>
      <c r="BL49" s="170"/>
      <c r="BM49" s="166"/>
      <c r="BN49" s="166"/>
      <c r="BO49" s="171"/>
    </row>
    <row r="50" spans="1:67">
      <c r="A50" s="37" t="s">
        <v>1113</v>
      </c>
      <c r="B50" s="37" t="s">
        <v>1114</v>
      </c>
      <c r="C50" s="164">
        <v>207</v>
      </c>
      <c r="D50" s="164">
        <v>254.15</v>
      </c>
      <c r="E50" s="164">
        <v>299</v>
      </c>
      <c r="F50" s="166">
        <v>554</v>
      </c>
      <c r="G50" s="166">
        <v>667.25</v>
      </c>
      <c r="H50" s="166">
        <v>785</v>
      </c>
      <c r="I50" s="167">
        <v>219</v>
      </c>
      <c r="J50" s="167">
        <v>279.64999999999998</v>
      </c>
      <c r="K50" s="167">
        <v>329</v>
      </c>
      <c r="L50" s="168">
        <v>567</v>
      </c>
      <c r="M50" s="168">
        <v>701.25</v>
      </c>
      <c r="N50" s="168">
        <v>825</v>
      </c>
      <c r="O50" s="169" t="s">
        <v>1030</v>
      </c>
      <c r="P50" s="169" t="s">
        <v>1030</v>
      </c>
      <c r="Q50" s="169" t="s">
        <v>1030</v>
      </c>
      <c r="R50" s="170">
        <v>583</v>
      </c>
      <c r="S50" s="170">
        <v>743.75</v>
      </c>
      <c r="T50" s="170">
        <v>875</v>
      </c>
      <c r="U50" s="166">
        <v>636</v>
      </c>
      <c r="V50" s="166">
        <v>991.1</v>
      </c>
      <c r="W50" s="171">
        <v>1166</v>
      </c>
      <c r="Y50" s="164">
        <v>317</v>
      </c>
      <c r="Z50" s="164">
        <v>612</v>
      </c>
      <c r="AA50" s="164">
        <v>720</v>
      </c>
      <c r="AB50" s="166">
        <v>595</v>
      </c>
      <c r="AC50" s="166">
        <v>752.25</v>
      </c>
      <c r="AD50" s="166">
        <v>885</v>
      </c>
      <c r="AE50" s="167">
        <v>319</v>
      </c>
      <c r="AF50" s="167">
        <v>692.75</v>
      </c>
      <c r="AG50" s="167">
        <v>815</v>
      </c>
      <c r="AH50" s="168">
        <v>608</v>
      </c>
      <c r="AI50" s="168">
        <v>872.94999999999993</v>
      </c>
      <c r="AJ50" s="168">
        <v>1027</v>
      </c>
      <c r="AK50" s="169" t="s">
        <v>1030</v>
      </c>
      <c r="AL50" s="169" t="s">
        <v>1030</v>
      </c>
      <c r="AM50" s="169" t="s">
        <v>1030</v>
      </c>
      <c r="AN50" s="170">
        <v>653</v>
      </c>
      <c r="AO50" s="170">
        <v>988.55</v>
      </c>
      <c r="AP50" s="170">
        <v>1163</v>
      </c>
      <c r="AQ50" s="166">
        <v>681</v>
      </c>
      <c r="AR50" s="166">
        <v>1419.5</v>
      </c>
      <c r="AS50" s="171">
        <v>1670</v>
      </c>
      <c r="AU50" s="164"/>
      <c r="AV50" s="164"/>
      <c r="AW50" s="164"/>
      <c r="AX50" s="166"/>
      <c r="AY50" s="166"/>
      <c r="AZ50" s="166"/>
      <c r="BA50" s="167"/>
      <c r="BB50" s="167"/>
      <c r="BC50" s="167"/>
      <c r="BD50" s="168"/>
      <c r="BE50" s="168"/>
      <c r="BF50" s="168"/>
      <c r="BG50" s="169"/>
      <c r="BH50" s="169"/>
      <c r="BI50" s="169"/>
      <c r="BJ50" s="170"/>
      <c r="BK50" s="170"/>
      <c r="BL50" s="170"/>
      <c r="BM50" s="166"/>
      <c r="BN50" s="166"/>
      <c r="BO50" s="171"/>
    </row>
    <row r="51" spans="1:67">
      <c r="A51" s="37" t="s">
        <v>1115</v>
      </c>
      <c r="B51" s="37" t="s">
        <v>1116</v>
      </c>
      <c r="C51" s="164">
        <v>207</v>
      </c>
      <c r="D51" s="164">
        <v>254.15</v>
      </c>
      <c r="E51" s="164">
        <v>299</v>
      </c>
      <c r="F51" s="166">
        <v>554</v>
      </c>
      <c r="G51" s="166">
        <v>667.25</v>
      </c>
      <c r="H51" s="166">
        <v>785</v>
      </c>
      <c r="I51" s="167">
        <v>219</v>
      </c>
      <c r="J51" s="167">
        <v>279.64999999999998</v>
      </c>
      <c r="K51" s="167">
        <v>329</v>
      </c>
      <c r="L51" s="168">
        <v>567</v>
      </c>
      <c r="M51" s="168">
        <v>701.25</v>
      </c>
      <c r="N51" s="168">
        <v>825</v>
      </c>
      <c r="O51" s="169" t="s">
        <v>1030</v>
      </c>
      <c r="P51" s="169" t="s">
        <v>1030</v>
      </c>
      <c r="Q51" s="169" t="s">
        <v>1030</v>
      </c>
      <c r="R51" s="170">
        <v>583</v>
      </c>
      <c r="S51" s="170">
        <v>743.75</v>
      </c>
      <c r="T51" s="170">
        <v>875</v>
      </c>
      <c r="U51" s="166">
        <v>636</v>
      </c>
      <c r="V51" s="166">
        <v>991.1</v>
      </c>
      <c r="W51" s="171">
        <v>1166</v>
      </c>
      <c r="Y51" s="164">
        <v>317</v>
      </c>
      <c r="Z51" s="164">
        <v>612</v>
      </c>
      <c r="AA51" s="164">
        <v>720</v>
      </c>
      <c r="AB51" s="166">
        <v>595</v>
      </c>
      <c r="AC51" s="166">
        <v>752.25</v>
      </c>
      <c r="AD51" s="166">
        <v>885</v>
      </c>
      <c r="AE51" s="167">
        <v>319</v>
      </c>
      <c r="AF51" s="167">
        <v>692.75</v>
      </c>
      <c r="AG51" s="167">
        <v>815</v>
      </c>
      <c r="AH51" s="168">
        <v>608</v>
      </c>
      <c r="AI51" s="168">
        <v>872.94999999999993</v>
      </c>
      <c r="AJ51" s="168">
        <v>1027</v>
      </c>
      <c r="AK51" s="169" t="s">
        <v>1030</v>
      </c>
      <c r="AL51" s="169" t="s">
        <v>1030</v>
      </c>
      <c r="AM51" s="169" t="s">
        <v>1030</v>
      </c>
      <c r="AN51" s="170">
        <v>653</v>
      </c>
      <c r="AO51" s="170">
        <v>988.55</v>
      </c>
      <c r="AP51" s="170">
        <v>1163</v>
      </c>
      <c r="AQ51" s="166">
        <v>681</v>
      </c>
      <c r="AR51" s="166">
        <v>1419.5</v>
      </c>
      <c r="AS51" s="171">
        <v>1670</v>
      </c>
      <c r="AU51" s="164"/>
      <c r="AV51" s="164"/>
      <c r="AW51" s="164"/>
      <c r="AX51" s="166"/>
      <c r="AY51" s="166"/>
      <c r="AZ51" s="166"/>
      <c r="BA51" s="167"/>
      <c r="BB51" s="167"/>
      <c r="BC51" s="167"/>
      <c r="BD51" s="168"/>
      <c r="BE51" s="168"/>
      <c r="BF51" s="168"/>
      <c r="BG51" s="169"/>
      <c r="BH51" s="169"/>
      <c r="BI51" s="169"/>
      <c r="BJ51" s="170"/>
      <c r="BK51" s="170"/>
      <c r="BL51" s="170"/>
      <c r="BM51" s="166"/>
      <c r="BN51" s="166"/>
      <c r="BO51" s="171"/>
    </row>
    <row r="52" spans="1:67">
      <c r="A52" s="37" t="s">
        <v>1117</v>
      </c>
      <c r="B52" s="37" t="s">
        <v>1118</v>
      </c>
      <c r="C52" s="164">
        <v>397</v>
      </c>
      <c r="D52" s="164">
        <v>525.29999999999995</v>
      </c>
      <c r="E52" s="164">
        <v>618</v>
      </c>
      <c r="F52" s="166">
        <v>727</v>
      </c>
      <c r="G52" s="166">
        <v>858.5</v>
      </c>
      <c r="H52" s="166">
        <v>1010</v>
      </c>
      <c r="I52" s="167">
        <v>412</v>
      </c>
      <c r="J52" s="167">
        <v>578</v>
      </c>
      <c r="K52" s="167">
        <v>680</v>
      </c>
      <c r="L52" s="168">
        <v>745</v>
      </c>
      <c r="M52" s="168">
        <v>1030.2</v>
      </c>
      <c r="N52" s="168">
        <v>1212</v>
      </c>
      <c r="O52" s="169" t="s">
        <v>1030</v>
      </c>
      <c r="P52" s="169" t="s">
        <v>1030</v>
      </c>
      <c r="Q52" s="169" t="s">
        <v>1030</v>
      </c>
      <c r="R52" s="170">
        <v>773</v>
      </c>
      <c r="S52" s="170">
        <v>1338.75</v>
      </c>
      <c r="T52" s="170">
        <v>1575</v>
      </c>
      <c r="U52" s="166">
        <v>794</v>
      </c>
      <c r="V52" s="166">
        <v>1870</v>
      </c>
      <c r="W52" s="171">
        <v>2200</v>
      </c>
      <c r="Y52" s="164">
        <v>545</v>
      </c>
      <c r="Z52" s="164">
        <v>1064</v>
      </c>
      <c r="AA52" s="164">
        <v>1252</v>
      </c>
      <c r="AB52" s="166">
        <v>875</v>
      </c>
      <c r="AC52" s="166">
        <v>1489</v>
      </c>
      <c r="AD52" s="166">
        <v>1752</v>
      </c>
      <c r="AE52" s="167">
        <v>574</v>
      </c>
      <c r="AF52" s="167">
        <v>1234</v>
      </c>
      <c r="AG52" s="167">
        <v>1452</v>
      </c>
      <c r="AH52" s="168">
        <v>893</v>
      </c>
      <c r="AI52" s="168">
        <v>2057</v>
      </c>
      <c r="AJ52" s="168">
        <v>2420</v>
      </c>
      <c r="AK52" s="169" t="s">
        <v>1030</v>
      </c>
      <c r="AL52" s="169" t="s">
        <v>1030</v>
      </c>
      <c r="AM52" s="169" t="s">
        <v>1030</v>
      </c>
      <c r="AN52" s="170">
        <v>900</v>
      </c>
      <c r="AO52" s="170">
        <v>2194.6999999999998</v>
      </c>
      <c r="AP52" s="170">
        <v>2582</v>
      </c>
      <c r="AQ52" s="166">
        <v>909</v>
      </c>
      <c r="AR52" s="166">
        <v>2482</v>
      </c>
      <c r="AS52" s="171">
        <v>2920</v>
      </c>
      <c r="AU52" s="164"/>
      <c r="AV52" s="164"/>
      <c r="AW52" s="164"/>
      <c r="AX52" s="166"/>
      <c r="AY52" s="166"/>
      <c r="AZ52" s="166"/>
      <c r="BA52" s="167"/>
      <c r="BB52" s="167"/>
      <c r="BC52" s="167"/>
      <c r="BD52" s="168"/>
      <c r="BE52" s="168"/>
      <c r="BF52" s="168"/>
      <c r="BG52" s="169"/>
      <c r="BH52" s="169"/>
      <c r="BI52" s="169"/>
      <c r="BJ52" s="170"/>
      <c r="BK52" s="170"/>
      <c r="BL52" s="170"/>
      <c r="BM52" s="166"/>
      <c r="BN52" s="166"/>
      <c r="BO52" s="171"/>
    </row>
    <row r="53" spans="1:67">
      <c r="A53" s="37" t="s">
        <v>1119</v>
      </c>
      <c r="B53" s="37" t="s">
        <v>1120</v>
      </c>
      <c r="C53" s="164">
        <v>397</v>
      </c>
      <c r="D53" s="164">
        <v>525.29999999999995</v>
      </c>
      <c r="E53" s="164">
        <v>618</v>
      </c>
      <c r="F53" s="166">
        <v>727</v>
      </c>
      <c r="G53" s="166">
        <v>858.5</v>
      </c>
      <c r="H53" s="166">
        <v>1010</v>
      </c>
      <c r="I53" s="167">
        <v>412</v>
      </c>
      <c r="J53" s="167">
        <v>578</v>
      </c>
      <c r="K53" s="167">
        <v>680</v>
      </c>
      <c r="L53" s="168">
        <v>745</v>
      </c>
      <c r="M53" s="168">
        <v>1030.2</v>
      </c>
      <c r="N53" s="168">
        <v>1212</v>
      </c>
      <c r="O53" s="169" t="s">
        <v>1030</v>
      </c>
      <c r="P53" s="169" t="s">
        <v>1030</v>
      </c>
      <c r="Q53" s="169" t="s">
        <v>1030</v>
      </c>
      <c r="R53" s="170">
        <v>773</v>
      </c>
      <c r="S53" s="170">
        <v>1338.75</v>
      </c>
      <c r="T53" s="170">
        <v>1575</v>
      </c>
      <c r="U53" s="166">
        <v>794</v>
      </c>
      <c r="V53" s="166">
        <v>1870</v>
      </c>
      <c r="W53" s="171">
        <v>2200</v>
      </c>
      <c r="Y53" s="164">
        <v>545</v>
      </c>
      <c r="Z53" s="164">
        <v>1632.85</v>
      </c>
      <c r="AA53" s="164">
        <v>1921</v>
      </c>
      <c r="AB53" s="166">
        <v>875</v>
      </c>
      <c r="AC53" s="166">
        <v>1829.2</v>
      </c>
      <c r="AD53" s="166">
        <v>2152</v>
      </c>
      <c r="AE53" s="167">
        <v>574</v>
      </c>
      <c r="AF53" s="167">
        <v>1796.05</v>
      </c>
      <c r="AG53" s="167">
        <v>2113</v>
      </c>
      <c r="AH53" s="168">
        <v>893</v>
      </c>
      <c r="AI53" s="168">
        <v>2057</v>
      </c>
      <c r="AJ53" s="168">
        <v>2420</v>
      </c>
      <c r="AK53" s="169" t="s">
        <v>1030</v>
      </c>
      <c r="AL53" s="169" t="s">
        <v>1030</v>
      </c>
      <c r="AM53" s="169" t="s">
        <v>1030</v>
      </c>
      <c r="AN53" s="170">
        <v>900</v>
      </c>
      <c r="AO53" s="170">
        <v>2194.6999999999998</v>
      </c>
      <c r="AP53" s="170">
        <v>2582</v>
      </c>
      <c r="AQ53" s="166">
        <v>909</v>
      </c>
      <c r="AR53" s="166">
        <v>2482</v>
      </c>
      <c r="AS53" s="171">
        <v>2920</v>
      </c>
      <c r="AU53" s="164"/>
      <c r="AV53" s="164"/>
      <c r="AW53" s="164"/>
      <c r="AX53" s="166"/>
      <c r="AY53" s="166"/>
      <c r="AZ53" s="166"/>
      <c r="BA53" s="167"/>
      <c r="BB53" s="167"/>
      <c r="BC53" s="167"/>
      <c r="BD53" s="168"/>
      <c r="BE53" s="168"/>
      <c r="BF53" s="168"/>
      <c r="BG53" s="169"/>
      <c r="BH53" s="169"/>
      <c r="BI53" s="169"/>
      <c r="BJ53" s="170"/>
      <c r="BK53" s="170"/>
      <c r="BL53" s="170"/>
      <c r="BM53" s="166"/>
      <c r="BN53" s="166"/>
      <c r="BO53" s="171"/>
    </row>
    <row r="54" spans="1:67">
      <c r="A54" s="37" t="s">
        <v>1121</v>
      </c>
      <c r="B54" s="37" t="s">
        <v>1122</v>
      </c>
      <c r="C54" s="164">
        <v>511</v>
      </c>
      <c r="D54" s="164">
        <v>610.29999999999995</v>
      </c>
      <c r="E54" s="164">
        <v>718</v>
      </c>
      <c r="F54" s="166">
        <v>833</v>
      </c>
      <c r="G54" s="166">
        <v>1045.5</v>
      </c>
      <c r="H54" s="166">
        <v>1230</v>
      </c>
      <c r="I54" s="167">
        <v>540</v>
      </c>
      <c r="J54" s="167">
        <v>671.5</v>
      </c>
      <c r="K54" s="167">
        <v>790</v>
      </c>
      <c r="L54" s="168">
        <v>870</v>
      </c>
      <c r="M54" s="168">
        <v>1181.5</v>
      </c>
      <c r="N54" s="168">
        <v>1390</v>
      </c>
      <c r="O54" s="169" t="s">
        <v>1030</v>
      </c>
      <c r="P54" s="169" t="s">
        <v>1030</v>
      </c>
      <c r="Q54" s="169" t="s">
        <v>1030</v>
      </c>
      <c r="R54" s="170">
        <v>913</v>
      </c>
      <c r="S54" s="170">
        <v>1423.75</v>
      </c>
      <c r="T54" s="170">
        <v>1675</v>
      </c>
      <c r="U54" s="166">
        <v>953</v>
      </c>
      <c r="V54" s="166">
        <v>2244</v>
      </c>
      <c r="W54" s="171">
        <v>2640</v>
      </c>
      <c r="Y54" s="164">
        <v>728</v>
      </c>
      <c r="Z54" s="164">
        <v>1632.85</v>
      </c>
      <c r="AA54" s="164">
        <v>1921</v>
      </c>
      <c r="AB54" s="166">
        <v>1054</v>
      </c>
      <c r="AC54" s="166">
        <v>1829.2</v>
      </c>
      <c r="AD54" s="166">
        <v>2152</v>
      </c>
      <c r="AE54" s="167">
        <v>754</v>
      </c>
      <c r="AF54" s="167">
        <v>1743</v>
      </c>
      <c r="AG54" s="167">
        <v>2050</v>
      </c>
      <c r="AH54" s="168">
        <v>1060</v>
      </c>
      <c r="AI54" s="168">
        <v>1959.25</v>
      </c>
      <c r="AJ54" s="168">
        <v>2305</v>
      </c>
      <c r="AK54" s="169" t="s">
        <v>1030</v>
      </c>
      <c r="AL54" s="169" t="s">
        <v>1030</v>
      </c>
      <c r="AM54" s="169" t="s">
        <v>1030</v>
      </c>
      <c r="AN54" s="170">
        <v>1080</v>
      </c>
      <c r="AO54" s="170">
        <v>2312</v>
      </c>
      <c r="AP54" s="170">
        <v>2720</v>
      </c>
      <c r="AQ54" s="166">
        <v>1127</v>
      </c>
      <c r="AR54" s="166">
        <v>2652</v>
      </c>
      <c r="AS54" s="171">
        <v>3120</v>
      </c>
      <c r="AU54" s="164"/>
      <c r="AV54" s="164"/>
      <c r="AW54" s="164"/>
      <c r="AX54" s="166"/>
      <c r="AY54" s="166"/>
      <c r="AZ54" s="166"/>
      <c r="BA54" s="167"/>
      <c r="BB54" s="167"/>
      <c r="BC54" s="167"/>
      <c r="BD54" s="168"/>
      <c r="BE54" s="168"/>
      <c r="BF54" s="168"/>
      <c r="BG54" s="169"/>
      <c r="BH54" s="169"/>
      <c r="BI54" s="169"/>
      <c r="BJ54" s="170"/>
      <c r="BK54" s="170"/>
      <c r="BL54" s="170"/>
      <c r="BM54" s="166"/>
      <c r="BN54" s="166"/>
      <c r="BO54" s="171"/>
    </row>
    <row r="55" spans="1:67">
      <c r="A55" s="37" t="s">
        <v>1123</v>
      </c>
      <c r="B55" s="37" t="s">
        <v>1124</v>
      </c>
      <c r="C55" s="164">
        <v>649</v>
      </c>
      <c r="D55" s="164">
        <v>780.3</v>
      </c>
      <c r="E55" s="164">
        <v>918</v>
      </c>
      <c r="F55" s="166">
        <v>1004</v>
      </c>
      <c r="G55" s="166">
        <v>1217.2</v>
      </c>
      <c r="H55" s="166">
        <v>1432</v>
      </c>
      <c r="I55" s="167">
        <v>669</v>
      </c>
      <c r="J55" s="167">
        <v>858.5</v>
      </c>
      <c r="K55" s="167">
        <v>1010</v>
      </c>
      <c r="L55" s="168">
        <v>1040</v>
      </c>
      <c r="M55" s="168">
        <v>1412.7</v>
      </c>
      <c r="N55" s="168">
        <v>1662</v>
      </c>
      <c r="O55" s="169" t="s">
        <v>1030</v>
      </c>
      <c r="P55" s="169" t="s">
        <v>1030</v>
      </c>
      <c r="Q55" s="169" t="s">
        <v>1030</v>
      </c>
      <c r="R55" s="170">
        <v>1057</v>
      </c>
      <c r="S55" s="170">
        <v>1753.55</v>
      </c>
      <c r="T55" s="170">
        <v>2063</v>
      </c>
      <c r="U55" s="166">
        <v>1085</v>
      </c>
      <c r="V55" s="166">
        <v>2482</v>
      </c>
      <c r="W55" s="171">
        <v>2920</v>
      </c>
      <c r="Y55" s="164">
        <v>949</v>
      </c>
      <c r="Z55" s="164">
        <v>2138.6</v>
      </c>
      <c r="AA55" s="164">
        <v>2516</v>
      </c>
      <c r="AB55" s="166">
        <v>1222</v>
      </c>
      <c r="AC55" s="166">
        <v>2395.2999999999997</v>
      </c>
      <c r="AD55" s="166">
        <v>2818</v>
      </c>
      <c r="AE55" s="167">
        <v>932</v>
      </c>
      <c r="AF55" s="167">
        <v>2352.7999999999997</v>
      </c>
      <c r="AG55" s="167">
        <v>2768</v>
      </c>
      <c r="AH55" s="168">
        <v>1263</v>
      </c>
      <c r="AI55" s="168">
        <v>2566.15</v>
      </c>
      <c r="AJ55" s="168">
        <v>3019</v>
      </c>
      <c r="AK55" s="169" t="s">
        <v>1030</v>
      </c>
      <c r="AL55" s="169" t="s">
        <v>1030</v>
      </c>
      <c r="AM55" s="169" t="s">
        <v>1030</v>
      </c>
      <c r="AN55" s="170">
        <v>1290</v>
      </c>
      <c r="AO55" s="170">
        <v>3250.4</v>
      </c>
      <c r="AP55" s="170">
        <v>3824</v>
      </c>
      <c r="AQ55" s="166">
        <v>1346</v>
      </c>
      <c r="AR55" s="166">
        <v>3264</v>
      </c>
      <c r="AS55" s="171">
        <v>3840</v>
      </c>
      <c r="AU55" s="164"/>
      <c r="AV55" s="164"/>
      <c r="AW55" s="164"/>
      <c r="AX55" s="166"/>
      <c r="AY55" s="166"/>
      <c r="AZ55" s="166"/>
      <c r="BA55" s="167"/>
      <c r="BB55" s="167"/>
      <c r="BC55" s="167"/>
      <c r="BD55" s="168"/>
      <c r="BE55" s="168"/>
      <c r="BF55" s="168"/>
      <c r="BG55" s="169"/>
      <c r="BH55" s="169"/>
      <c r="BI55" s="169"/>
      <c r="BJ55" s="170"/>
      <c r="BK55" s="170"/>
      <c r="BL55" s="170"/>
      <c r="BM55" s="166"/>
      <c r="BN55" s="166"/>
      <c r="BO55" s="171"/>
    </row>
    <row r="56" spans="1:67">
      <c r="A56" s="37" t="s">
        <v>1125</v>
      </c>
      <c r="B56" s="37" t="s">
        <v>1126</v>
      </c>
      <c r="C56" s="164">
        <v>775</v>
      </c>
      <c r="D56" s="164">
        <v>973.25</v>
      </c>
      <c r="E56" s="164">
        <v>1145</v>
      </c>
      <c r="F56" s="166">
        <v>1317</v>
      </c>
      <c r="G56" s="166">
        <v>1589.5</v>
      </c>
      <c r="H56" s="166">
        <v>1870</v>
      </c>
      <c r="I56" s="167">
        <v>799</v>
      </c>
      <c r="J56" s="167">
        <v>1069.3</v>
      </c>
      <c r="K56" s="167">
        <v>1258</v>
      </c>
      <c r="L56" s="168">
        <v>1350</v>
      </c>
      <c r="M56" s="168">
        <v>1824.1</v>
      </c>
      <c r="N56" s="168">
        <v>2146</v>
      </c>
      <c r="O56" s="169" t="s">
        <v>1030</v>
      </c>
      <c r="P56" s="169" t="s">
        <v>1030</v>
      </c>
      <c r="Q56" s="169" t="s">
        <v>1030</v>
      </c>
      <c r="R56" s="170">
        <v>1388</v>
      </c>
      <c r="S56" s="170">
        <v>1956.7</v>
      </c>
      <c r="T56" s="170">
        <v>2302</v>
      </c>
      <c r="U56" s="166">
        <v>1425</v>
      </c>
      <c r="V56" s="166">
        <v>3187.5</v>
      </c>
      <c r="W56" s="171">
        <v>3750</v>
      </c>
      <c r="Y56" s="164">
        <v>1108</v>
      </c>
      <c r="Z56" s="164">
        <v>2536.4</v>
      </c>
      <c r="AA56" s="164">
        <v>2984</v>
      </c>
      <c r="AB56" s="166">
        <v>1614</v>
      </c>
      <c r="AC56" s="166">
        <v>2840.7</v>
      </c>
      <c r="AD56" s="166">
        <v>3342</v>
      </c>
      <c r="AE56" s="167">
        <v>1117</v>
      </c>
      <c r="AF56" s="167">
        <v>2789.7</v>
      </c>
      <c r="AG56" s="167">
        <v>3282</v>
      </c>
      <c r="AH56" s="168">
        <v>1623</v>
      </c>
      <c r="AI56" s="168">
        <v>3128</v>
      </c>
      <c r="AJ56" s="168">
        <v>3680</v>
      </c>
      <c r="AK56" s="169" t="s">
        <v>1030</v>
      </c>
      <c r="AL56" s="169" t="s">
        <v>1030</v>
      </c>
      <c r="AM56" s="169" t="s">
        <v>1030</v>
      </c>
      <c r="AN56" s="170">
        <v>1661</v>
      </c>
      <c r="AO56" s="170">
        <v>3627.7999999999997</v>
      </c>
      <c r="AP56" s="170">
        <v>4268</v>
      </c>
      <c r="AQ56" s="166">
        <v>1779</v>
      </c>
      <c r="AR56" s="166">
        <v>4062.15</v>
      </c>
      <c r="AS56" s="171">
        <v>4779</v>
      </c>
      <c r="AU56" s="164"/>
      <c r="AV56" s="164"/>
      <c r="AW56" s="164"/>
      <c r="AX56" s="166"/>
      <c r="AY56" s="166"/>
      <c r="AZ56" s="166"/>
      <c r="BA56" s="167"/>
      <c r="BB56" s="167"/>
      <c r="BC56" s="167"/>
      <c r="BD56" s="168"/>
      <c r="BE56" s="168"/>
      <c r="BF56" s="168"/>
      <c r="BG56" s="169"/>
      <c r="BH56" s="169"/>
      <c r="BI56" s="169"/>
      <c r="BJ56" s="170"/>
      <c r="BK56" s="170"/>
      <c r="BL56" s="170"/>
      <c r="BM56" s="166"/>
      <c r="BN56" s="166"/>
      <c r="BO56" s="171"/>
    </row>
    <row r="57" spans="1:67">
      <c r="A57" s="37" t="s">
        <v>1127</v>
      </c>
      <c r="B57" s="37" t="s">
        <v>1128</v>
      </c>
      <c r="C57" s="164">
        <v>1105</v>
      </c>
      <c r="D57" s="164">
        <v>1394</v>
      </c>
      <c r="E57" s="164">
        <v>1640</v>
      </c>
      <c r="F57" s="166">
        <v>1677</v>
      </c>
      <c r="G57" s="166">
        <v>2095.25</v>
      </c>
      <c r="H57" s="166">
        <v>2465</v>
      </c>
      <c r="I57" s="167">
        <v>1168</v>
      </c>
      <c r="J57" s="167">
        <v>1513</v>
      </c>
      <c r="K57" s="167">
        <v>1780</v>
      </c>
      <c r="L57" s="168">
        <v>1690</v>
      </c>
      <c r="M57" s="168">
        <v>2369.7999999999997</v>
      </c>
      <c r="N57" s="168">
        <v>2788</v>
      </c>
      <c r="O57" s="169" t="s">
        <v>1030</v>
      </c>
      <c r="P57" s="169" t="s">
        <v>1030</v>
      </c>
      <c r="Q57" s="169" t="s">
        <v>1030</v>
      </c>
      <c r="R57" s="170">
        <v>1784</v>
      </c>
      <c r="S57" s="170">
        <v>2709.7999999999997</v>
      </c>
      <c r="T57" s="170">
        <v>3188</v>
      </c>
      <c r="U57" s="166">
        <v>1862</v>
      </c>
      <c r="V57" s="166">
        <v>3918.5</v>
      </c>
      <c r="W57" s="171">
        <v>4610</v>
      </c>
      <c r="Y57" s="164">
        <v>2088</v>
      </c>
      <c r="Z57" s="164">
        <v>3511.35</v>
      </c>
      <c r="AA57" s="164">
        <v>4131</v>
      </c>
      <c r="AB57" s="166">
        <v>2540</v>
      </c>
      <c r="AC57" s="166">
        <v>3932.95</v>
      </c>
      <c r="AD57" s="166">
        <v>4627</v>
      </c>
      <c r="AE57" s="167">
        <v>2102</v>
      </c>
      <c r="AF57" s="167">
        <v>3862.4</v>
      </c>
      <c r="AG57" s="167">
        <v>4544</v>
      </c>
      <c r="AH57" s="168">
        <v>2553</v>
      </c>
      <c r="AI57" s="168">
        <v>4213.45</v>
      </c>
      <c r="AJ57" s="168">
        <v>4957</v>
      </c>
      <c r="AK57" s="169" t="s">
        <v>1030</v>
      </c>
      <c r="AL57" s="169" t="s">
        <v>1030</v>
      </c>
      <c r="AM57" s="169" t="s">
        <v>1030</v>
      </c>
      <c r="AN57" s="170">
        <v>2670</v>
      </c>
      <c r="AO57" s="170">
        <v>4709</v>
      </c>
      <c r="AP57" s="170">
        <v>5540</v>
      </c>
      <c r="AQ57" s="166">
        <v>2786</v>
      </c>
      <c r="AR57" s="166">
        <v>5329.5</v>
      </c>
      <c r="AS57" s="171">
        <v>6270</v>
      </c>
      <c r="AU57" s="164"/>
      <c r="AV57" s="164"/>
      <c r="AW57" s="164"/>
      <c r="AX57" s="166"/>
      <c r="AY57" s="166"/>
      <c r="AZ57" s="166"/>
      <c r="BA57" s="167"/>
      <c r="BB57" s="167"/>
      <c r="BC57" s="167"/>
      <c r="BD57" s="168"/>
      <c r="BE57" s="168"/>
      <c r="BF57" s="168"/>
      <c r="BG57" s="169"/>
      <c r="BH57" s="169"/>
      <c r="BI57" s="169"/>
      <c r="BJ57" s="170"/>
      <c r="BK57" s="170"/>
      <c r="BL57" s="170"/>
      <c r="BM57" s="166"/>
      <c r="BN57" s="166"/>
      <c r="BO57" s="171"/>
    </row>
    <row r="58" spans="1:67">
      <c r="A58" s="37" t="s">
        <v>1129</v>
      </c>
      <c r="B58" s="37" t="s">
        <v>1130</v>
      </c>
      <c r="C58" s="164">
        <v>40</v>
      </c>
      <c r="D58" s="164">
        <v>72.25</v>
      </c>
      <c r="E58" s="164">
        <v>85</v>
      </c>
      <c r="F58" s="166">
        <v>42</v>
      </c>
      <c r="G58" s="166">
        <v>101.14999999999999</v>
      </c>
      <c r="H58" s="166">
        <v>119</v>
      </c>
      <c r="I58" s="167">
        <v>55</v>
      </c>
      <c r="J58" s="167">
        <v>97.75</v>
      </c>
      <c r="K58" s="167">
        <v>115</v>
      </c>
      <c r="L58" s="168">
        <v>56</v>
      </c>
      <c r="M58" s="168">
        <v>112.2</v>
      </c>
      <c r="N58" s="168">
        <v>132</v>
      </c>
      <c r="O58" s="169" t="e">
        <v>#N/A</v>
      </c>
      <c r="P58" s="169" t="e">
        <v>#N/A</v>
      </c>
      <c r="Q58" s="169" t="e">
        <v>#N/A</v>
      </c>
      <c r="R58" s="170">
        <v>72</v>
      </c>
      <c r="S58" s="170">
        <v>147.9</v>
      </c>
      <c r="T58" s="170">
        <v>174</v>
      </c>
      <c r="U58" s="166">
        <v>76</v>
      </c>
      <c r="V58" s="166">
        <v>190.4</v>
      </c>
      <c r="W58" s="171">
        <v>224</v>
      </c>
      <c r="Y58" s="164">
        <v>72</v>
      </c>
      <c r="Z58" s="164">
        <v>181.04999999999998</v>
      </c>
      <c r="AA58" s="164">
        <v>213</v>
      </c>
      <c r="AB58" s="166">
        <v>74</v>
      </c>
      <c r="AC58" s="166">
        <v>202.29999999999998</v>
      </c>
      <c r="AD58" s="166">
        <v>238</v>
      </c>
      <c r="AE58" s="167">
        <v>86</v>
      </c>
      <c r="AF58" s="167">
        <v>198.9</v>
      </c>
      <c r="AG58" s="167">
        <v>234</v>
      </c>
      <c r="AH58" s="168">
        <v>88</v>
      </c>
      <c r="AI58" s="168">
        <v>216.75</v>
      </c>
      <c r="AJ58" s="168">
        <v>255</v>
      </c>
      <c r="AK58" s="169" t="e">
        <v>#N/A</v>
      </c>
      <c r="AL58" s="169" t="e">
        <v>#N/A</v>
      </c>
      <c r="AM58" s="169" t="e">
        <v>#N/A</v>
      </c>
      <c r="AN58" s="170">
        <v>103</v>
      </c>
      <c r="AO58" s="170">
        <v>249.9</v>
      </c>
      <c r="AP58" s="170">
        <v>294</v>
      </c>
      <c r="AQ58" s="166">
        <v>108</v>
      </c>
      <c r="AR58" s="166">
        <v>271.14999999999998</v>
      </c>
      <c r="AS58" s="171">
        <v>319</v>
      </c>
      <c r="AU58" s="164"/>
      <c r="AV58" s="164"/>
      <c r="AW58" s="164"/>
      <c r="AX58" s="166"/>
      <c r="AY58" s="166"/>
      <c r="AZ58" s="166"/>
      <c r="BA58" s="167"/>
      <c r="BB58" s="167"/>
      <c r="BC58" s="167"/>
      <c r="BD58" s="168"/>
      <c r="BE58" s="168"/>
      <c r="BF58" s="168"/>
      <c r="BG58" s="169"/>
      <c r="BH58" s="169"/>
      <c r="BI58" s="169"/>
      <c r="BJ58" s="170"/>
      <c r="BK58" s="170"/>
      <c r="BL58" s="170"/>
      <c r="BM58" s="166"/>
      <c r="BN58" s="166"/>
      <c r="BO58" s="171"/>
    </row>
    <row r="59" spans="1:67">
      <c r="A59" s="37" t="s">
        <v>1131</v>
      </c>
      <c r="B59" s="37" t="s">
        <v>1132</v>
      </c>
      <c r="C59" s="164">
        <v>40</v>
      </c>
      <c r="D59" s="164">
        <v>72.25</v>
      </c>
      <c r="E59" s="164">
        <v>85</v>
      </c>
      <c r="F59" s="166">
        <v>42</v>
      </c>
      <c r="G59" s="166">
        <v>101.14999999999999</v>
      </c>
      <c r="H59" s="166">
        <v>119</v>
      </c>
      <c r="I59" s="167">
        <v>55</v>
      </c>
      <c r="J59" s="167">
        <v>97.75</v>
      </c>
      <c r="K59" s="167">
        <v>115</v>
      </c>
      <c r="L59" s="168">
        <v>58</v>
      </c>
      <c r="M59" s="168">
        <v>112.2</v>
      </c>
      <c r="N59" s="168">
        <v>132</v>
      </c>
      <c r="O59" s="169" t="e">
        <v>#N/A</v>
      </c>
      <c r="P59" s="169" t="e">
        <v>#N/A</v>
      </c>
      <c r="Q59" s="169" t="e">
        <v>#N/A</v>
      </c>
      <c r="R59" s="170">
        <v>72</v>
      </c>
      <c r="S59" s="170">
        <v>147.9</v>
      </c>
      <c r="T59" s="170">
        <v>174</v>
      </c>
      <c r="U59" s="166">
        <v>76</v>
      </c>
      <c r="V59" s="166">
        <v>190.4</v>
      </c>
      <c r="W59" s="171">
        <v>224</v>
      </c>
      <c r="Y59" s="164">
        <v>72</v>
      </c>
      <c r="Z59" s="164">
        <v>181.04999999999998</v>
      </c>
      <c r="AA59" s="164">
        <v>213</v>
      </c>
      <c r="AB59" s="166">
        <v>74</v>
      </c>
      <c r="AC59" s="166">
        <v>202.29999999999998</v>
      </c>
      <c r="AD59" s="166">
        <v>238</v>
      </c>
      <c r="AE59" s="167">
        <v>86</v>
      </c>
      <c r="AF59" s="167">
        <v>198.9</v>
      </c>
      <c r="AG59" s="167">
        <v>234</v>
      </c>
      <c r="AH59" s="168">
        <v>88</v>
      </c>
      <c r="AI59" s="168">
        <v>216.75</v>
      </c>
      <c r="AJ59" s="168">
        <v>255</v>
      </c>
      <c r="AK59" s="169" t="e">
        <v>#N/A</v>
      </c>
      <c r="AL59" s="169" t="e">
        <v>#N/A</v>
      </c>
      <c r="AM59" s="169" t="e">
        <v>#N/A</v>
      </c>
      <c r="AN59" s="170">
        <v>103</v>
      </c>
      <c r="AO59" s="170">
        <v>249.9</v>
      </c>
      <c r="AP59" s="170">
        <v>294</v>
      </c>
      <c r="AQ59" s="166">
        <v>108</v>
      </c>
      <c r="AR59" s="166">
        <v>271.14999999999998</v>
      </c>
      <c r="AS59" s="171">
        <v>319</v>
      </c>
      <c r="AU59" s="164"/>
      <c r="AV59" s="164"/>
      <c r="AW59" s="164"/>
      <c r="AX59" s="166"/>
      <c r="AY59" s="166"/>
      <c r="AZ59" s="166"/>
      <c r="BA59" s="167"/>
      <c r="BB59" s="167"/>
      <c r="BC59" s="167"/>
      <c r="BD59" s="168"/>
      <c r="BE59" s="168"/>
      <c r="BF59" s="168"/>
      <c r="BG59" s="169"/>
      <c r="BH59" s="169"/>
      <c r="BI59" s="169"/>
      <c r="BJ59" s="170"/>
      <c r="BK59" s="170"/>
      <c r="BL59" s="170"/>
      <c r="BM59" s="166"/>
      <c r="BN59" s="166"/>
      <c r="BO59" s="171"/>
    </row>
    <row r="60" spans="1:67">
      <c r="A60" s="37" t="s">
        <v>1133</v>
      </c>
      <c r="B60" s="37" t="s">
        <v>1134</v>
      </c>
      <c r="C60" s="164">
        <v>40</v>
      </c>
      <c r="D60" s="164">
        <v>72.25</v>
      </c>
      <c r="E60" s="164">
        <v>85</v>
      </c>
      <c r="F60" s="166">
        <v>42</v>
      </c>
      <c r="G60" s="166">
        <v>101.14999999999999</v>
      </c>
      <c r="H60" s="166">
        <v>119</v>
      </c>
      <c r="I60" s="167">
        <v>55</v>
      </c>
      <c r="J60" s="167">
        <v>97.75</v>
      </c>
      <c r="K60" s="167">
        <v>115</v>
      </c>
      <c r="L60" s="168">
        <v>58</v>
      </c>
      <c r="M60" s="168">
        <v>112.2</v>
      </c>
      <c r="N60" s="168">
        <v>132</v>
      </c>
      <c r="O60" s="169">
        <v>59.85</v>
      </c>
      <c r="P60" s="169">
        <v>91.59</v>
      </c>
      <c r="Q60" s="169">
        <v>107.75</v>
      </c>
      <c r="R60" s="170">
        <v>72</v>
      </c>
      <c r="S60" s="170">
        <v>147.9</v>
      </c>
      <c r="T60" s="170">
        <v>174</v>
      </c>
      <c r="U60" s="166">
        <v>76</v>
      </c>
      <c r="V60" s="166">
        <v>190.4</v>
      </c>
      <c r="W60" s="171">
        <v>224</v>
      </c>
      <c r="Y60" s="164">
        <v>72</v>
      </c>
      <c r="Z60" s="164">
        <v>181.04999999999998</v>
      </c>
      <c r="AA60" s="164">
        <v>213</v>
      </c>
      <c r="AB60" s="166">
        <v>74</v>
      </c>
      <c r="AC60" s="166">
        <v>202.29999999999998</v>
      </c>
      <c r="AD60" s="166">
        <v>238</v>
      </c>
      <c r="AE60" s="167">
        <v>86</v>
      </c>
      <c r="AF60" s="167">
        <v>198.9</v>
      </c>
      <c r="AG60" s="167">
        <v>234</v>
      </c>
      <c r="AH60" s="168">
        <v>88</v>
      </c>
      <c r="AI60" s="168">
        <v>216.75</v>
      </c>
      <c r="AJ60" s="168">
        <v>255</v>
      </c>
      <c r="AK60" s="169">
        <v>90.9</v>
      </c>
      <c r="AL60" s="169">
        <v>139.06</v>
      </c>
      <c r="AM60" s="169">
        <v>163.6</v>
      </c>
      <c r="AN60" s="170">
        <v>103</v>
      </c>
      <c r="AO60" s="170">
        <v>249.9</v>
      </c>
      <c r="AP60" s="170">
        <v>294</v>
      </c>
      <c r="AQ60" s="166">
        <v>108</v>
      </c>
      <c r="AR60" s="166">
        <v>271.14999999999998</v>
      </c>
      <c r="AS60" s="171">
        <v>319</v>
      </c>
      <c r="AU60" s="164">
        <v>1824</v>
      </c>
      <c r="AV60" s="164">
        <v>3906.6</v>
      </c>
      <c r="AW60" s="164">
        <v>4596</v>
      </c>
      <c r="AX60" s="166">
        <v>1896</v>
      </c>
      <c r="AY60" s="166">
        <v>4855.2</v>
      </c>
      <c r="AZ60" s="166">
        <v>5712</v>
      </c>
      <c r="BA60" s="167">
        <v>2352</v>
      </c>
      <c r="BB60" s="167">
        <v>4732.8</v>
      </c>
      <c r="BC60" s="167">
        <v>5568</v>
      </c>
      <c r="BD60" s="168">
        <v>2448</v>
      </c>
      <c r="BE60" s="168">
        <v>5293.8</v>
      </c>
      <c r="BF60" s="168">
        <v>6228</v>
      </c>
      <c r="BG60" s="169">
        <v>2527.2000000000003</v>
      </c>
      <c r="BH60" s="169">
        <v>3866.88</v>
      </c>
      <c r="BI60" s="169">
        <v>4549.2</v>
      </c>
      <c r="BJ60" s="170">
        <v>2964</v>
      </c>
      <c r="BK60" s="170">
        <v>6548.4000000000005</v>
      </c>
      <c r="BL60" s="170">
        <v>7704</v>
      </c>
      <c r="BM60" s="166">
        <v>3120</v>
      </c>
      <c r="BN60" s="166">
        <v>7823.4</v>
      </c>
      <c r="BO60" s="171">
        <v>9204</v>
      </c>
    </row>
    <row r="61" spans="1:67">
      <c r="A61" s="37" t="s">
        <v>1135</v>
      </c>
      <c r="B61" s="37" t="s">
        <v>1136</v>
      </c>
      <c r="C61" s="164">
        <v>40</v>
      </c>
      <c r="D61" s="164">
        <v>72.25</v>
      </c>
      <c r="E61" s="164">
        <v>85</v>
      </c>
      <c r="F61" s="166">
        <v>42</v>
      </c>
      <c r="G61" s="166">
        <v>101.14999999999999</v>
      </c>
      <c r="H61" s="166">
        <v>119</v>
      </c>
      <c r="I61" s="167">
        <v>55</v>
      </c>
      <c r="J61" s="167">
        <v>97.75</v>
      </c>
      <c r="K61" s="167">
        <v>115</v>
      </c>
      <c r="L61" s="168">
        <v>58</v>
      </c>
      <c r="M61" s="168">
        <v>112.2</v>
      </c>
      <c r="N61" s="168">
        <v>132</v>
      </c>
      <c r="O61" s="169">
        <v>59.85</v>
      </c>
      <c r="P61" s="169">
        <v>91.59</v>
      </c>
      <c r="Q61" s="169">
        <v>107.75</v>
      </c>
      <c r="R61" s="170">
        <v>72</v>
      </c>
      <c r="S61" s="170">
        <v>147.9</v>
      </c>
      <c r="T61" s="170">
        <v>174</v>
      </c>
      <c r="U61" s="166">
        <v>76</v>
      </c>
      <c r="V61" s="166">
        <v>190.4</v>
      </c>
      <c r="W61" s="171">
        <v>224</v>
      </c>
      <c r="Y61" s="164">
        <v>72</v>
      </c>
      <c r="Z61" s="164">
        <v>181.04999999999998</v>
      </c>
      <c r="AA61" s="164">
        <v>213</v>
      </c>
      <c r="AB61" s="166">
        <v>74</v>
      </c>
      <c r="AC61" s="166">
        <v>202.29999999999998</v>
      </c>
      <c r="AD61" s="166">
        <v>238</v>
      </c>
      <c r="AE61" s="167">
        <v>86</v>
      </c>
      <c r="AF61" s="167">
        <v>198.9</v>
      </c>
      <c r="AG61" s="167">
        <v>234</v>
      </c>
      <c r="AH61" s="168">
        <v>88</v>
      </c>
      <c r="AI61" s="168">
        <v>216.75</v>
      </c>
      <c r="AJ61" s="168">
        <v>255</v>
      </c>
      <c r="AK61" s="169">
        <v>90.9</v>
      </c>
      <c r="AL61" s="169">
        <v>139.06</v>
      </c>
      <c r="AM61" s="169">
        <v>163.6</v>
      </c>
      <c r="AN61" s="170">
        <v>103</v>
      </c>
      <c r="AO61" s="170">
        <v>249.9</v>
      </c>
      <c r="AP61" s="170">
        <v>294</v>
      </c>
      <c r="AQ61" s="166">
        <v>108</v>
      </c>
      <c r="AR61" s="166">
        <v>271.14999999999998</v>
      </c>
      <c r="AS61" s="171">
        <v>319</v>
      </c>
      <c r="AU61" s="164">
        <v>1824</v>
      </c>
      <c r="AV61" s="164">
        <v>3906.6</v>
      </c>
      <c r="AW61" s="164">
        <v>4596</v>
      </c>
      <c r="AX61" s="166">
        <v>1896</v>
      </c>
      <c r="AY61" s="166">
        <v>4855.2</v>
      </c>
      <c r="AZ61" s="166">
        <v>5712</v>
      </c>
      <c r="BA61" s="167">
        <v>2352</v>
      </c>
      <c r="BB61" s="167">
        <v>4732.8</v>
      </c>
      <c r="BC61" s="167">
        <v>5568</v>
      </c>
      <c r="BD61" s="168">
        <v>2448</v>
      </c>
      <c r="BE61" s="168">
        <v>5293.8</v>
      </c>
      <c r="BF61" s="168">
        <v>6228</v>
      </c>
      <c r="BG61" s="169">
        <v>2527.2000000000003</v>
      </c>
      <c r="BH61" s="169">
        <v>3866.88</v>
      </c>
      <c r="BI61" s="169">
        <v>4549.2</v>
      </c>
      <c r="BJ61" s="170">
        <v>2964</v>
      </c>
      <c r="BK61" s="170">
        <v>6548.4000000000005</v>
      </c>
      <c r="BL61" s="170">
        <v>7704</v>
      </c>
      <c r="BM61" s="166">
        <v>3120</v>
      </c>
      <c r="BN61" s="166">
        <v>7823.4</v>
      </c>
      <c r="BO61" s="171">
        <v>9204</v>
      </c>
    </row>
    <row r="62" spans="1:67">
      <c r="A62" s="37" t="s">
        <v>1137</v>
      </c>
      <c r="B62" s="37" t="s">
        <v>1138</v>
      </c>
      <c r="C62" s="164">
        <v>39</v>
      </c>
      <c r="D62" s="164">
        <v>61.199999999999996</v>
      </c>
      <c r="E62" s="164">
        <v>72</v>
      </c>
      <c r="F62" s="166">
        <v>41</v>
      </c>
      <c r="G62" s="166">
        <v>68.849999999999994</v>
      </c>
      <c r="H62" s="166">
        <v>81</v>
      </c>
      <c r="I62" s="167">
        <v>53</v>
      </c>
      <c r="J62" s="167">
        <v>70.55</v>
      </c>
      <c r="K62" s="167">
        <v>83</v>
      </c>
      <c r="L62" s="168">
        <v>57</v>
      </c>
      <c r="M62" s="168">
        <v>86.7</v>
      </c>
      <c r="N62" s="168">
        <v>102</v>
      </c>
      <c r="O62" s="169" t="e">
        <v>#N/A</v>
      </c>
      <c r="P62" s="169" t="e">
        <v>#N/A</v>
      </c>
      <c r="Q62" s="169" t="e">
        <v>#N/A</v>
      </c>
      <c r="R62" s="170">
        <v>69</v>
      </c>
      <c r="S62" s="170">
        <v>113.89999999999999</v>
      </c>
      <c r="T62" s="170">
        <v>134</v>
      </c>
      <c r="U62" s="166">
        <v>74</v>
      </c>
      <c r="V62" s="166">
        <v>171.7</v>
      </c>
      <c r="W62" s="171">
        <v>202</v>
      </c>
      <c r="Y62" s="164">
        <v>63</v>
      </c>
      <c r="Z62" s="164">
        <v>163.19999999999999</v>
      </c>
      <c r="AA62" s="164">
        <v>192</v>
      </c>
      <c r="AB62" s="166">
        <v>65</v>
      </c>
      <c r="AC62" s="166">
        <v>182.78400000000002</v>
      </c>
      <c r="AD62" s="166">
        <v>215.04000000000002</v>
      </c>
      <c r="AE62" s="167">
        <v>76</v>
      </c>
      <c r="AF62" s="167">
        <v>187.85</v>
      </c>
      <c r="AG62" s="167">
        <v>221</v>
      </c>
      <c r="AH62" s="168">
        <v>78</v>
      </c>
      <c r="AI62" s="168">
        <v>195.83999999999997</v>
      </c>
      <c r="AJ62" s="168">
        <v>230.39999999999998</v>
      </c>
      <c r="AK62" s="169" t="e">
        <v>#N/A</v>
      </c>
      <c r="AL62" s="169" t="e">
        <v>#N/A</v>
      </c>
      <c r="AM62" s="169" t="e">
        <v>#N/A</v>
      </c>
      <c r="AN62" s="170">
        <v>94</v>
      </c>
      <c r="AO62" s="170">
        <v>224.4</v>
      </c>
      <c r="AP62" s="170">
        <v>264</v>
      </c>
      <c r="AQ62" s="166">
        <v>98</v>
      </c>
      <c r="AR62" s="166">
        <v>241.4</v>
      </c>
      <c r="AS62" s="171">
        <v>284</v>
      </c>
      <c r="AU62" s="164"/>
      <c r="AV62" s="164"/>
      <c r="AW62" s="164"/>
      <c r="AX62" s="166"/>
      <c r="AY62" s="166"/>
      <c r="AZ62" s="166"/>
      <c r="BA62" s="167"/>
      <c r="BB62" s="167"/>
      <c r="BC62" s="167"/>
      <c r="BD62" s="168"/>
      <c r="BE62" s="168"/>
      <c r="BF62" s="168"/>
      <c r="BG62" s="169"/>
      <c r="BH62" s="169"/>
      <c r="BI62" s="169"/>
      <c r="BJ62" s="170"/>
      <c r="BK62" s="170"/>
      <c r="BL62" s="170"/>
      <c r="BM62" s="166"/>
      <c r="BN62" s="166"/>
      <c r="BO62" s="171"/>
    </row>
    <row r="63" spans="1:67">
      <c r="A63" s="37" t="s">
        <v>1139</v>
      </c>
      <c r="B63" s="37" t="s">
        <v>1140</v>
      </c>
      <c r="C63" s="164">
        <v>39</v>
      </c>
      <c r="D63" s="164">
        <v>61.199999999999996</v>
      </c>
      <c r="E63" s="164">
        <v>72</v>
      </c>
      <c r="F63" s="166">
        <v>41</v>
      </c>
      <c r="G63" s="166">
        <v>68.849999999999994</v>
      </c>
      <c r="H63" s="166">
        <v>81</v>
      </c>
      <c r="I63" s="167">
        <v>53</v>
      </c>
      <c r="J63" s="167">
        <v>70.55</v>
      </c>
      <c r="K63" s="167">
        <v>83</v>
      </c>
      <c r="L63" s="168">
        <v>57</v>
      </c>
      <c r="M63" s="168">
        <v>86.7</v>
      </c>
      <c r="N63" s="168">
        <v>102</v>
      </c>
      <c r="O63" s="169" t="e">
        <v>#N/A</v>
      </c>
      <c r="P63" s="169" t="e">
        <v>#N/A</v>
      </c>
      <c r="Q63" s="169" t="e">
        <v>#N/A</v>
      </c>
      <c r="R63" s="170">
        <v>69</v>
      </c>
      <c r="S63" s="170">
        <v>113.89999999999999</v>
      </c>
      <c r="T63" s="170">
        <v>134</v>
      </c>
      <c r="U63" s="166">
        <v>74</v>
      </c>
      <c r="V63" s="166">
        <v>171.7</v>
      </c>
      <c r="W63" s="171">
        <v>202</v>
      </c>
      <c r="Y63" s="164">
        <v>63</v>
      </c>
      <c r="Z63" s="164">
        <v>163.19999999999999</v>
      </c>
      <c r="AA63" s="164">
        <v>192</v>
      </c>
      <c r="AB63" s="166">
        <v>65</v>
      </c>
      <c r="AC63" s="166">
        <v>182.78400000000002</v>
      </c>
      <c r="AD63" s="166">
        <v>215.04000000000002</v>
      </c>
      <c r="AE63" s="167">
        <v>76</v>
      </c>
      <c r="AF63" s="167">
        <v>187.85</v>
      </c>
      <c r="AG63" s="167">
        <v>221</v>
      </c>
      <c r="AH63" s="168">
        <v>78</v>
      </c>
      <c r="AI63" s="168">
        <v>195.83999999999997</v>
      </c>
      <c r="AJ63" s="168">
        <v>230.39999999999998</v>
      </c>
      <c r="AK63" s="169" t="e">
        <v>#N/A</v>
      </c>
      <c r="AL63" s="169" t="e">
        <v>#N/A</v>
      </c>
      <c r="AM63" s="169" t="e">
        <v>#N/A</v>
      </c>
      <c r="AN63" s="170">
        <v>94</v>
      </c>
      <c r="AO63" s="170">
        <v>224.4</v>
      </c>
      <c r="AP63" s="170">
        <v>264</v>
      </c>
      <c r="AQ63" s="166">
        <v>98</v>
      </c>
      <c r="AR63" s="166">
        <v>241.4</v>
      </c>
      <c r="AS63" s="171">
        <v>284</v>
      </c>
      <c r="AU63" s="164"/>
      <c r="AV63" s="164"/>
      <c r="AW63" s="164"/>
      <c r="AX63" s="166"/>
      <c r="AY63" s="166"/>
      <c r="AZ63" s="166"/>
      <c r="BA63" s="167"/>
      <c r="BB63" s="167"/>
      <c r="BC63" s="167"/>
      <c r="BD63" s="168"/>
      <c r="BE63" s="168"/>
      <c r="BF63" s="168"/>
      <c r="BG63" s="169"/>
      <c r="BH63" s="169"/>
      <c r="BI63" s="169"/>
      <c r="BJ63" s="170"/>
      <c r="BK63" s="170"/>
      <c r="BL63" s="170"/>
      <c r="BM63" s="166"/>
      <c r="BN63" s="166"/>
      <c r="BO63" s="171"/>
    </row>
    <row r="64" spans="1:67">
      <c r="A64" s="37" t="s">
        <v>1141</v>
      </c>
      <c r="B64" s="37" t="s">
        <v>1142</v>
      </c>
      <c r="C64" s="164">
        <v>39</v>
      </c>
      <c r="D64" s="164">
        <v>61.199999999999996</v>
      </c>
      <c r="E64" s="164">
        <v>72</v>
      </c>
      <c r="F64" s="166">
        <v>41</v>
      </c>
      <c r="G64" s="166">
        <v>68.849999999999994</v>
      </c>
      <c r="H64" s="166">
        <v>81</v>
      </c>
      <c r="I64" s="167">
        <v>53</v>
      </c>
      <c r="J64" s="167">
        <v>70.55</v>
      </c>
      <c r="K64" s="167">
        <v>83</v>
      </c>
      <c r="L64" s="168">
        <v>57</v>
      </c>
      <c r="M64" s="168">
        <v>86.7</v>
      </c>
      <c r="N64" s="168">
        <v>102</v>
      </c>
      <c r="O64" s="169">
        <v>60.65</v>
      </c>
      <c r="P64" s="169">
        <v>92.78</v>
      </c>
      <c r="Q64" s="169">
        <v>109.15</v>
      </c>
      <c r="R64" s="170">
        <v>69</v>
      </c>
      <c r="S64" s="170">
        <v>113.89999999999999</v>
      </c>
      <c r="T64" s="170">
        <v>134</v>
      </c>
      <c r="U64" s="166">
        <v>74</v>
      </c>
      <c r="V64" s="166">
        <v>171.7</v>
      </c>
      <c r="W64" s="171">
        <v>202</v>
      </c>
      <c r="Y64" s="164">
        <v>63</v>
      </c>
      <c r="Z64" s="164">
        <v>163.19999999999999</v>
      </c>
      <c r="AA64" s="164">
        <v>192</v>
      </c>
      <c r="AB64" s="166">
        <v>65</v>
      </c>
      <c r="AC64" s="166">
        <v>182.78400000000002</v>
      </c>
      <c r="AD64" s="166">
        <v>215.04000000000002</v>
      </c>
      <c r="AE64" s="167">
        <v>76</v>
      </c>
      <c r="AF64" s="167">
        <v>187.85</v>
      </c>
      <c r="AG64" s="167">
        <v>221</v>
      </c>
      <c r="AH64" s="168">
        <v>78</v>
      </c>
      <c r="AI64" s="168">
        <v>195.83999999999997</v>
      </c>
      <c r="AJ64" s="168">
        <v>230.39999999999998</v>
      </c>
      <c r="AK64" s="169">
        <v>78.11</v>
      </c>
      <c r="AL64" s="169">
        <v>119.51</v>
      </c>
      <c r="AM64" s="169">
        <v>140.6</v>
      </c>
      <c r="AN64" s="170">
        <v>94</v>
      </c>
      <c r="AO64" s="170">
        <v>224.4</v>
      </c>
      <c r="AP64" s="170">
        <v>264</v>
      </c>
      <c r="AQ64" s="166">
        <v>98</v>
      </c>
      <c r="AR64" s="166">
        <v>241.4</v>
      </c>
      <c r="AS64" s="171">
        <v>284</v>
      </c>
      <c r="AU64" s="164">
        <v>1692</v>
      </c>
      <c r="AV64" s="164">
        <v>3427.2</v>
      </c>
      <c r="AW64" s="164">
        <v>4032</v>
      </c>
      <c r="AX64" s="166">
        <v>1764</v>
      </c>
      <c r="AY64" s="166">
        <v>3845.808</v>
      </c>
      <c r="AZ64" s="166">
        <v>4524.4800000000005</v>
      </c>
      <c r="BA64" s="167">
        <v>2184</v>
      </c>
      <c r="BB64" s="167">
        <v>3947.3999999999996</v>
      </c>
      <c r="BC64" s="167">
        <v>4644</v>
      </c>
      <c r="BD64" s="168">
        <v>2304</v>
      </c>
      <c r="BE64" s="168">
        <v>4430.88</v>
      </c>
      <c r="BF64" s="168">
        <v>5212.7999999999993</v>
      </c>
      <c r="BG64" s="169">
        <v>2392.92</v>
      </c>
      <c r="BH64" s="169">
        <v>3660.84</v>
      </c>
      <c r="BI64" s="169">
        <v>4306.8</v>
      </c>
      <c r="BJ64" s="170">
        <v>2784</v>
      </c>
      <c r="BK64" s="170">
        <v>5426.4</v>
      </c>
      <c r="BL64" s="170">
        <v>6384</v>
      </c>
      <c r="BM64" s="166">
        <v>2952</v>
      </c>
      <c r="BN64" s="166">
        <v>7017.5999999999995</v>
      </c>
      <c r="BO64" s="171">
        <v>8256</v>
      </c>
    </row>
    <row r="65" spans="1:67" ht="13.5" thickBot="1">
      <c r="A65" s="37" t="s">
        <v>1143</v>
      </c>
      <c r="B65" s="37" t="s">
        <v>1144</v>
      </c>
      <c r="C65" s="164">
        <v>39</v>
      </c>
      <c r="D65" s="164">
        <v>61.199999999999996</v>
      </c>
      <c r="E65" s="164">
        <v>72</v>
      </c>
      <c r="F65" s="166">
        <v>41</v>
      </c>
      <c r="G65" s="166">
        <v>68.849999999999994</v>
      </c>
      <c r="H65" s="166">
        <v>81</v>
      </c>
      <c r="I65" s="167">
        <v>53</v>
      </c>
      <c r="J65" s="167">
        <v>70.55</v>
      </c>
      <c r="K65" s="167">
        <v>83</v>
      </c>
      <c r="L65" s="168">
        <v>57</v>
      </c>
      <c r="M65" s="168">
        <v>86.7</v>
      </c>
      <c r="N65" s="168">
        <v>102</v>
      </c>
      <c r="O65" s="169">
        <v>60.65</v>
      </c>
      <c r="P65" s="169">
        <v>92.78</v>
      </c>
      <c r="Q65" s="169">
        <v>109.15</v>
      </c>
      <c r="R65" s="170">
        <v>69</v>
      </c>
      <c r="S65" s="170">
        <v>113.89999999999999</v>
      </c>
      <c r="T65" s="170">
        <v>134</v>
      </c>
      <c r="U65" s="166">
        <v>74</v>
      </c>
      <c r="V65" s="166">
        <v>171.7</v>
      </c>
      <c r="W65" s="171">
        <v>202</v>
      </c>
      <c r="Y65" s="164">
        <v>63</v>
      </c>
      <c r="Z65" s="164">
        <v>163.19999999999999</v>
      </c>
      <c r="AA65" s="164">
        <v>192</v>
      </c>
      <c r="AB65" s="166">
        <v>65</v>
      </c>
      <c r="AC65" s="166">
        <v>182.78400000000002</v>
      </c>
      <c r="AD65" s="166">
        <v>215.04000000000002</v>
      </c>
      <c r="AE65" s="167">
        <v>76</v>
      </c>
      <c r="AF65" s="167">
        <v>187.85</v>
      </c>
      <c r="AG65" s="167">
        <v>221</v>
      </c>
      <c r="AH65" s="168">
        <v>78</v>
      </c>
      <c r="AI65" s="168">
        <v>195.83999999999997</v>
      </c>
      <c r="AJ65" s="168">
        <v>230.39999999999998</v>
      </c>
      <c r="AK65" s="169">
        <v>78.11</v>
      </c>
      <c r="AL65" s="169">
        <v>119.51</v>
      </c>
      <c r="AM65" s="169">
        <v>140.6</v>
      </c>
      <c r="AN65" s="170">
        <v>94</v>
      </c>
      <c r="AO65" s="170">
        <v>224.4</v>
      </c>
      <c r="AP65" s="170">
        <v>264</v>
      </c>
      <c r="AQ65" s="166">
        <v>98</v>
      </c>
      <c r="AR65" s="166">
        <v>241.4</v>
      </c>
      <c r="AS65" s="171">
        <v>284</v>
      </c>
      <c r="AU65" s="164">
        <v>1692</v>
      </c>
      <c r="AV65" s="164">
        <v>3427.2</v>
      </c>
      <c r="AW65" s="164">
        <v>4032</v>
      </c>
      <c r="AX65" s="166">
        <v>1764</v>
      </c>
      <c r="AY65" s="166">
        <v>3845.808</v>
      </c>
      <c r="AZ65" s="166">
        <v>4524.4800000000005</v>
      </c>
      <c r="BA65" s="167">
        <v>2184</v>
      </c>
      <c r="BB65" s="167">
        <v>3947.3999999999996</v>
      </c>
      <c r="BC65" s="167">
        <v>4644</v>
      </c>
      <c r="BD65" s="168">
        <v>2304</v>
      </c>
      <c r="BE65" s="168">
        <v>4430.88</v>
      </c>
      <c r="BF65" s="168">
        <v>5212.7999999999993</v>
      </c>
      <c r="BG65" s="169">
        <v>2392.92</v>
      </c>
      <c r="BH65" s="169">
        <v>3660.84</v>
      </c>
      <c r="BI65" s="169">
        <v>4306.8</v>
      </c>
      <c r="BJ65" s="170">
        <v>2784</v>
      </c>
      <c r="BK65" s="170">
        <v>5426.4</v>
      </c>
      <c r="BL65" s="170">
        <v>6384</v>
      </c>
      <c r="BM65" s="166">
        <v>2952</v>
      </c>
      <c r="BN65" s="166">
        <v>7017.5999999999995</v>
      </c>
      <c r="BO65" s="171">
        <v>8256</v>
      </c>
    </row>
    <row r="66" spans="1:67">
      <c r="A66" s="36" t="s">
        <v>1145</v>
      </c>
      <c r="B66" s="47"/>
      <c r="C66" s="164"/>
      <c r="D66" s="164"/>
      <c r="E66" s="164"/>
      <c r="F66" s="166"/>
      <c r="G66" s="166"/>
      <c r="H66" s="166"/>
      <c r="I66" s="167"/>
      <c r="J66" s="167"/>
      <c r="K66" s="167"/>
      <c r="L66" s="168"/>
      <c r="M66" s="168"/>
      <c r="N66" s="168"/>
      <c r="O66" s="169"/>
      <c r="P66" s="169"/>
      <c r="Q66" s="169"/>
      <c r="R66" s="170"/>
      <c r="S66" s="170"/>
      <c r="T66" s="170"/>
      <c r="U66" s="166"/>
      <c r="V66" s="166"/>
      <c r="W66" s="171"/>
      <c r="Y66" s="164"/>
      <c r="Z66" s="164"/>
      <c r="AA66" s="164"/>
      <c r="AB66" s="166"/>
      <c r="AC66" s="166"/>
      <c r="AD66" s="166"/>
      <c r="AE66" s="167"/>
      <c r="AF66" s="167"/>
      <c r="AG66" s="167"/>
      <c r="AH66" s="168"/>
      <c r="AI66" s="168"/>
      <c r="AJ66" s="168"/>
      <c r="AK66" s="169"/>
      <c r="AL66" s="169"/>
      <c r="AM66" s="169"/>
      <c r="AN66" s="170"/>
      <c r="AO66" s="170"/>
      <c r="AP66" s="170"/>
      <c r="AQ66" s="166"/>
      <c r="AR66" s="166"/>
      <c r="AS66" s="171"/>
      <c r="AU66" s="164"/>
      <c r="AV66" s="164"/>
      <c r="AW66" s="164"/>
      <c r="AX66" s="166"/>
      <c r="AY66" s="166"/>
      <c r="AZ66" s="166"/>
      <c r="BA66" s="167"/>
      <c r="BB66" s="167"/>
      <c r="BC66" s="167"/>
      <c r="BD66" s="168"/>
      <c r="BE66" s="168"/>
      <c r="BF66" s="168"/>
      <c r="BG66" s="169"/>
      <c r="BH66" s="169"/>
      <c r="BI66" s="169"/>
      <c r="BJ66" s="170"/>
      <c r="BK66" s="170"/>
      <c r="BL66" s="170"/>
      <c r="BM66" s="166"/>
      <c r="BN66" s="166"/>
      <c r="BO66" s="171"/>
    </row>
    <row r="67" spans="1:67">
      <c r="A67" s="37" t="s">
        <v>1146</v>
      </c>
      <c r="B67" s="37" t="s">
        <v>1147</v>
      </c>
      <c r="C67" s="164">
        <v>61</v>
      </c>
      <c r="D67" s="164">
        <v>80.75</v>
      </c>
      <c r="E67" s="164">
        <v>95</v>
      </c>
      <c r="F67" s="166" t="s">
        <v>1030</v>
      </c>
      <c r="G67" s="166" t="s">
        <v>1030</v>
      </c>
      <c r="H67" s="166" t="s">
        <v>1030</v>
      </c>
      <c r="I67" s="167">
        <v>63</v>
      </c>
      <c r="J67" s="167">
        <v>89.25</v>
      </c>
      <c r="K67" s="167">
        <v>105</v>
      </c>
      <c r="L67" s="168" t="s">
        <v>1030</v>
      </c>
      <c r="M67" s="168" t="s">
        <v>1030</v>
      </c>
      <c r="N67" s="168" t="s">
        <v>1030</v>
      </c>
      <c r="O67" s="169"/>
      <c r="P67" s="169"/>
      <c r="Q67" s="169"/>
      <c r="R67" s="170" t="s">
        <v>1030</v>
      </c>
      <c r="S67" s="170" t="s">
        <v>1030</v>
      </c>
      <c r="T67" s="170" t="s">
        <v>1030</v>
      </c>
      <c r="U67" s="166" t="s">
        <v>1030</v>
      </c>
      <c r="V67" s="166" t="s">
        <v>1030</v>
      </c>
      <c r="W67" s="171" t="s">
        <v>1030</v>
      </c>
      <c r="Y67" s="164">
        <v>93</v>
      </c>
      <c r="Z67" s="164">
        <v>212.5</v>
      </c>
      <c r="AA67" s="164">
        <v>250</v>
      </c>
      <c r="AB67" s="166" t="s">
        <v>1030</v>
      </c>
      <c r="AC67" s="166" t="s">
        <v>1030</v>
      </c>
      <c r="AD67" s="166" t="s">
        <v>1030</v>
      </c>
      <c r="AE67" s="167">
        <v>95</v>
      </c>
      <c r="AF67" s="167">
        <v>229.5</v>
      </c>
      <c r="AG67" s="167">
        <v>270</v>
      </c>
      <c r="AH67" s="168" t="s">
        <v>1030</v>
      </c>
      <c r="AI67" s="168" t="s">
        <v>1030</v>
      </c>
      <c r="AJ67" s="168" t="s">
        <v>1030</v>
      </c>
      <c r="AK67" s="169"/>
      <c r="AL67" s="169"/>
      <c r="AM67" s="169"/>
      <c r="AN67" s="170" t="s">
        <v>1030</v>
      </c>
      <c r="AO67" s="170" t="s">
        <v>1030</v>
      </c>
      <c r="AP67" s="170" t="s">
        <v>1030</v>
      </c>
      <c r="AQ67" s="166" t="s">
        <v>1030</v>
      </c>
      <c r="AR67" s="166" t="s">
        <v>1030</v>
      </c>
      <c r="AS67" s="171" t="s">
        <v>1030</v>
      </c>
      <c r="AU67" s="164"/>
      <c r="AV67" s="164"/>
      <c r="AW67" s="164"/>
      <c r="AX67" s="166"/>
      <c r="AY67" s="166"/>
      <c r="AZ67" s="166"/>
      <c r="BA67" s="167"/>
      <c r="BB67" s="167"/>
      <c r="BC67" s="167"/>
      <c r="BD67" s="168"/>
      <c r="BE67" s="168"/>
      <c r="BF67" s="168"/>
      <c r="BG67" s="169"/>
      <c r="BH67" s="169"/>
      <c r="BI67" s="169"/>
      <c r="BJ67" s="170"/>
      <c r="BK67" s="170"/>
      <c r="BL67" s="170"/>
      <c r="BM67" s="166"/>
      <c r="BN67" s="166"/>
      <c r="BO67" s="171"/>
    </row>
    <row r="68" spans="1:67">
      <c r="A68" s="37" t="s">
        <v>1148</v>
      </c>
      <c r="B68" s="37" t="s">
        <v>1149</v>
      </c>
      <c r="C68" s="164">
        <v>207</v>
      </c>
      <c r="D68" s="164">
        <v>254.15</v>
      </c>
      <c r="E68" s="164">
        <v>299</v>
      </c>
      <c r="F68" s="166">
        <v>554</v>
      </c>
      <c r="G68" s="166">
        <v>667.25</v>
      </c>
      <c r="H68" s="166">
        <v>785</v>
      </c>
      <c r="I68" s="167">
        <v>219</v>
      </c>
      <c r="J68" s="167">
        <v>279.64999999999998</v>
      </c>
      <c r="K68" s="167">
        <v>329</v>
      </c>
      <c r="L68" s="168">
        <v>567</v>
      </c>
      <c r="M68" s="168">
        <v>701.25</v>
      </c>
      <c r="N68" s="168">
        <v>825</v>
      </c>
      <c r="O68" s="169" t="s">
        <v>1030</v>
      </c>
      <c r="P68" s="169" t="s">
        <v>1030</v>
      </c>
      <c r="Q68" s="169" t="s">
        <v>1030</v>
      </c>
      <c r="R68" s="170">
        <v>583</v>
      </c>
      <c r="S68" s="170">
        <v>743.75</v>
      </c>
      <c r="T68" s="170">
        <v>875</v>
      </c>
      <c r="U68" s="166">
        <v>636</v>
      </c>
      <c r="V68" s="166">
        <v>991.1</v>
      </c>
      <c r="W68" s="171">
        <v>1166</v>
      </c>
      <c r="Y68" s="164">
        <v>317</v>
      </c>
      <c r="Z68" s="164">
        <v>612</v>
      </c>
      <c r="AA68" s="164">
        <v>720</v>
      </c>
      <c r="AB68" s="166">
        <v>595</v>
      </c>
      <c r="AC68" s="166">
        <v>752.25</v>
      </c>
      <c r="AD68" s="166">
        <v>885</v>
      </c>
      <c r="AE68" s="167">
        <v>319</v>
      </c>
      <c r="AF68" s="167">
        <v>692.75</v>
      </c>
      <c r="AG68" s="167">
        <v>815</v>
      </c>
      <c r="AH68" s="168">
        <v>608</v>
      </c>
      <c r="AI68" s="168">
        <v>872.94999999999993</v>
      </c>
      <c r="AJ68" s="168">
        <v>1027</v>
      </c>
      <c r="AK68" s="169" t="s">
        <v>1030</v>
      </c>
      <c r="AL68" s="169" t="s">
        <v>1030</v>
      </c>
      <c r="AM68" s="169" t="s">
        <v>1030</v>
      </c>
      <c r="AN68" s="170">
        <v>653</v>
      </c>
      <c r="AO68" s="170">
        <v>988.55</v>
      </c>
      <c r="AP68" s="170">
        <v>1163</v>
      </c>
      <c r="AQ68" s="166">
        <v>681</v>
      </c>
      <c r="AR68" s="166">
        <v>1419.5</v>
      </c>
      <c r="AS68" s="171">
        <v>1670</v>
      </c>
      <c r="AU68" s="164"/>
      <c r="AV68" s="164"/>
      <c r="AW68" s="164"/>
      <c r="AX68" s="166"/>
      <c r="AY68" s="166"/>
      <c r="AZ68" s="166"/>
      <c r="BA68" s="167"/>
      <c r="BB68" s="167"/>
      <c r="BC68" s="167"/>
      <c r="BD68" s="168"/>
      <c r="BE68" s="168"/>
      <c r="BF68" s="168"/>
      <c r="BG68" s="169"/>
      <c r="BH68" s="169"/>
      <c r="BI68" s="169"/>
      <c r="BJ68" s="170"/>
      <c r="BK68" s="170"/>
      <c r="BL68" s="170"/>
      <c r="BM68" s="166"/>
      <c r="BN68" s="166"/>
      <c r="BO68" s="171"/>
    </row>
    <row r="69" spans="1:67">
      <c r="A69" s="37" t="s">
        <v>1150</v>
      </c>
      <c r="B69" s="37" t="s">
        <v>1151</v>
      </c>
      <c r="C69" s="164">
        <v>207</v>
      </c>
      <c r="D69" s="164">
        <v>254.15</v>
      </c>
      <c r="E69" s="164">
        <v>299</v>
      </c>
      <c r="F69" s="166">
        <v>554</v>
      </c>
      <c r="G69" s="166">
        <v>667.25</v>
      </c>
      <c r="H69" s="166">
        <v>785</v>
      </c>
      <c r="I69" s="167">
        <v>219</v>
      </c>
      <c r="J69" s="167">
        <v>279.64999999999998</v>
      </c>
      <c r="K69" s="167">
        <v>329</v>
      </c>
      <c r="L69" s="168">
        <v>567</v>
      </c>
      <c r="M69" s="168">
        <v>701.25</v>
      </c>
      <c r="N69" s="168">
        <v>825</v>
      </c>
      <c r="O69" s="169" t="s">
        <v>1030</v>
      </c>
      <c r="P69" s="169" t="s">
        <v>1030</v>
      </c>
      <c r="Q69" s="169" t="s">
        <v>1030</v>
      </c>
      <c r="R69" s="170">
        <v>583</v>
      </c>
      <c r="S69" s="170">
        <v>743.75</v>
      </c>
      <c r="T69" s="170">
        <v>875</v>
      </c>
      <c r="U69" s="166">
        <v>636</v>
      </c>
      <c r="V69" s="166">
        <v>991.1</v>
      </c>
      <c r="W69" s="171">
        <v>1166</v>
      </c>
      <c r="Y69" s="164">
        <v>317</v>
      </c>
      <c r="Z69" s="164">
        <v>612</v>
      </c>
      <c r="AA69" s="164">
        <v>720</v>
      </c>
      <c r="AB69" s="166">
        <v>595</v>
      </c>
      <c r="AC69" s="166">
        <v>752.25</v>
      </c>
      <c r="AD69" s="166">
        <v>885</v>
      </c>
      <c r="AE69" s="167">
        <v>319</v>
      </c>
      <c r="AF69" s="167">
        <v>692.75</v>
      </c>
      <c r="AG69" s="167">
        <v>815</v>
      </c>
      <c r="AH69" s="168">
        <v>608</v>
      </c>
      <c r="AI69" s="168">
        <v>872.94999999999993</v>
      </c>
      <c r="AJ69" s="168">
        <v>1027</v>
      </c>
      <c r="AK69" s="169" t="s">
        <v>1030</v>
      </c>
      <c r="AL69" s="169" t="s">
        <v>1030</v>
      </c>
      <c r="AM69" s="169" t="s">
        <v>1030</v>
      </c>
      <c r="AN69" s="170">
        <v>653</v>
      </c>
      <c r="AO69" s="170">
        <v>988.55</v>
      </c>
      <c r="AP69" s="170">
        <v>1163</v>
      </c>
      <c r="AQ69" s="166">
        <v>681</v>
      </c>
      <c r="AR69" s="166">
        <v>1419.5</v>
      </c>
      <c r="AS69" s="171">
        <v>1670</v>
      </c>
      <c r="AU69" s="164"/>
      <c r="AV69" s="164"/>
      <c r="AW69" s="164"/>
      <c r="AX69" s="166"/>
      <c r="AY69" s="166"/>
      <c r="AZ69" s="166"/>
      <c r="BA69" s="167"/>
      <c r="BB69" s="167"/>
      <c r="BC69" s="167"/>
      <c r="BD69" s="168"/>
      <c r="BE69" s="168"/>
      <c r="BF69" s="168"/>
      <c r="BG69" s="169"/>
      <c r="BH69" s="169"/>
      <c r="BI69" s="169"/>
      <c r="BJ69" s="170"/>
      <c r="BK69" s="170"/>
      <c r="BL69" s="170"/>
      <c r="BM69" s="166"/>
      <c r="BN69" s="166"/>
      <c r="BO69" s="171"/>
    </row>
    <row r="70" spans="1:67">
      <c r="A70" s="37" t="s">
        <v>1152</v>
      </c>
      <c r="B70" s="37" t="s">
        <v>1153</v>
      </c>
      <c r="C70" s="164">
        <v>207</v>
      </c>
      <c r="D70" s="164">
        <v>254.15</v>
      </c>
      <c r="E70" s="164">
        <v>299</v>
      </c>
      <c r="F70" s="166">
        <v>554</v>
      </c>
      <c r="G70" s="166">
        <v>667.25</v>
      </c>
      <c r="H70" s="166">
        <v>785</v>
      </c>
      <c r="I70" s="167">
        <v>219</v>
      </c>
      <c r="J70" s="167">
        <v>279.64999999999998</v>
      </c>
      <c r="K70" s="167">
        <v>329</v>
      </c>
      <c r="L70" s="168">
        <v>567</v>
      </c>
      <c r="M70" s="168">
        <v>701.25</v>
      </c>
      <c r="N70" s="168">
        <v>825</v>
      </c>
      <c r="O70" s="169" t="s">
        <v>1030</v>
      </c>
      <c r="P70" s="169" t="s">
        <v>1030</v>
      </c>
      <c r="Q70" s="169" t="s">
        <v>1030</v>
      </c>
      <c r="R70" s="170">
        <v>583</v>
      </c>
      <c r="S70" s="170">
        <v>743.75</v>
      </c>
      <c r="T70" s="170">
        <v>875</v>
      </c>
      <c r="U70" s="166">
        <v>636</v>
      </c>
      <c r="V70" s="166">
        <v>991.1</v>
      </c>
      <c r="W70" s="171">
        <v>1166</v>
      </c>
      <c r="Y70" s="164">
        <v>317</v>
      </c>
      <c r="Z70" s="164">
        <v>612</v>
      </c>
      <c r="AA70" s="164">
        <v>720</v>
      </c>
      <c r="AB70" s="166">
        <v>595</v>
      </c>
      <c r="AC70" s="166">
        <v>752.25</v>
      </c>
      <c r="AD70" s="166">
        <v>885</v>
      </c>
      <c r="AE70" s="167">
        <v>319</v>
      </c>
      <c r="AF70" s="167">
        <v>692.75</v>
      </c>
      <c r="AG70" s="167">
        <v>815</v>
      </c>
      <c r="AH70" s="168">
        <v>608</v>
      </c>
      <c r="AI70" s="168">
        <v>872.94999999999993</v>
      </c>
      <c r="AJ70" s="168">
        <v>1027</v>
      </c>
      <c r="AK70" s="169" t="s">
        <v>1030</v>
      </c>
      <c r="AL70" s="169" t="s">
        <v>1030</v>
      </c>
      <c r="AM70" s="169" t="s">
        <v>1030</v>
      </c>
      <c r="AN70" s="170">
        <v>653</v>
      </c>
      <c r="AO70" s="170">
        <v>988.55</v>
      </c>
      <c r="AP70" s="170">
        <v>1163</v>
      </c>
      <c r="AQ70" s="166">
        <v>681</v>
      </c>
      <c r="AR70" s="166">
        <v>1419.5</v>
      </c>
      <c r="AS70" s="171">
        <v>1670</v>
      </c>
      <c r="AU70" s="164"/>
      <c r="AV70" s="164"/>
      <c r="AW70" s="164"/>
      <c r="AX70" s="166"/>
      <c r="AY70" s="166"/>
      <c r="AZ70" s="166"/>
      <c r="BA70" s="167"/>
      <c r="BB70" s="167"/>
      <c r="BC70" s="167"/>
      <c r="BD70" s="168"/>
      <c r="BE70" s="168"/>
      <c r="BF70" s="168"/>
      <c r="BG70" s="169"/>
      <c r="BH70" s="169"/>
      <c r="BI70" s="169"/>
      <c r="BJ70" s="170"/>
      <c r="BK70" s="170"/>
      <c r="BL70" s="170"/>
      <c r="BM70" s="166"/>
      <c r="BN70" s="166"/>
      <c r="BO70" s="171"/>
    </row>
    <row r="71" spans="1:67">
      <c r="A71" s="37" t="s">
        <v>1154</v>
      </c>
      <c r="B71" s="37" t="s">
        <v>1155</v>
      </c>
      <c r="C71" s="164">
        <v>397</v>
      </c>
      <c r="D71" s="164">
        <v>525.29999999999995</v>
      </c>
      <c r="E71" s="164">
        <v>618</v>
      </c>
      <c r="F71" s="166">
        <v>727</v>
      </c>
      <c r="G71" s="166">
        <v>858.5</v>
      </c>
      <c r="H71" s="166">
        <v>1010</v>
      </c>
      <c r="I71" s="167">
        <v>412</v>
      </c>
      <c r="J71" s="167">
        <v>578</v>
      </c>
      <c r="K71" s="167">
        <v>680</v>
      </c>
      <c r="L71" s="168">
        <v>745</v>
      </c>
      <c r="M71" s="168">
        <v>1030.2</v>
      </c>
      <c r="N71" s="168">
        <v>1212</v>
      </c>
      <c r="O71" s="169" t="s">
        <v>1030</v>
      </c>
      <c r="P71" s="169" t="s">
        <v>1030</v>
      </c>
      <c r="Q71" s="169" t="s">
        <v>1030</v>
      </c>
      <c r="R71" s="170">
        <v>773</v>
      </c>
      <c r="S71" s="170">
        <v>1338.75</v>
      </c>
      <c r="T71" s="170">
        <v>1575</v>
      </c>
      <c r="U71" s="166">
        <v>794</v>
      </c>
      <c r="V71" s="166">
        <v>1870</v>
      </c>
      <c r="W71" s="171">
        <v>2200</v>
      </c>
      <c r="Y71" s="164">
        <v>545</v>
      </c>
      <c r="Z71" s="164">
        <v>1064</v>
      </c>
      <c r="AA71" s="164">
        <v>1252</v>
      </c>
      <c r="AB71" s="166">
        <v>875</v>
      </c>
      <c r="AC71" s="166">
        <v>1829.2</v>
      </c>
      <c r="AD71" s="166">
        <v>1752</v>
      </c>
      <c r="AE71" s="167">
        <v>574</v>
      </c>
      <c r="AF71" s="167">
        <v>1796.05</v>
      </c>
      <c r="AG71" s="167">
        <v>1452</v>
      </c>
      <c r="AH71" s="168">
        <v>893</v>
      </c>
      <c r="AI71" s="168">
        <v>1632</v>
      </c>
      <c r="AJ71" s="168">
        <v>1920</v>
      </c>
      <c r="AK71" s="169" t="s">
        <v>1030</v>
      </c>
      <c r="AL71" s="169" t="s">
        <v>1030</v>
      </c>
      <c r="AM71" s="169" t="s">
        <v>1030</v>
      </c>
      <c r="AN71" s="170">
        <v>900</v>
      </c>
      <c r="AO71" s="170">
        <v>2194.6999999999998</v>
      </c>
      <c r="AP71" s="170">
        <v>2582</v>
      </c>
      <c r="AQ71" s="166">
        <v>909</v>
      </c>
      <c r="AR71" s="166">
        <v>2482</v>
      </c>
      <c r="AS71" s="171">
        <v>2920</v>
      </c>
      <c r="AU71" s="164"/>
      <c r="AV71" s="164"/>
      <c r="AW71" s="164"/>
      <c r="AX71" s="166"/>
      <c r="AY71" s="166"/>
      <c r="AZ71" s="166"/>
      <c r="BA71" s="167"/>
      <c r="BB71" s="167"/>
      <c r="BC71" s="167"/>
      <c r="BD71" s="168"/>
      <c r="BE71" s="168"/>
      <c r="BF71" s="168"/>
      <c r="BG71" s="169"/>
      <c r="BH71" s="169"/>
      <c r="BI71" s="169"/>
      <c r="BJ71" s="170"/>
      <c r="BK71" s="170"/>
      <c r="BL71" s="170"/>
      <c r="BM71" s="166"/>
      <c r="BN71" s="166"/>
      <c r="BO71" s="171"/>
    </row>
    <row r="72" spans="1:67">
      <c r="A72" s="37" t="s">
        <v>1156</v>
      </c>
      <c r="B72" s="37" t="s">
        <v>1157</v>
      </c>
      <c r="C72" s="164">
        <v>397</v>
      </c>
      <c r="D72" s="164">
        <v>525.29999999999995</v>
      </c>
      <c r="E72" s="164">
        <v>618</v>
      </c>
      <c r="F72" s="166">
        <v>727</v>
      </c>
      <c r="G72" s="166">
        <v>858.5</v>
      </c>
      <c r="H72" s="166">
        <v>1010</v>
      </c>
      <c r="I72" s="167">
        <v>412</v>
      </c>
      <c r="J72" s="167">
        <v>578</v>
      </c>
      <c r="K72" s="167">
        <v>680</v>
      </c>
      <c r="L72" s="168">
        <v>745</v>
      </c>
      <c r="M72" s="168">
        <v>1030.2</v>
      </c>
      <c r="N72" s="168">
        <v>1212</v>
      </c>
      <c r="O72" s="169" t="s">
        <v>1030</v>
      </c>
      <c r="P72" s="169" t="s">
        <v>1030</v>
      </c>
      <c r="Q72" s="169" t="s">
        <v>1030</v>
      </c>
      <c r="R72" s="170">
        <v>773</v>
      </c>
      <c r="S72" s="170">
        <v>1338.75</v>
      </c>
      <c r="T72" s="170">
        <v>1575</v>
      </c>
      <c r="U72" s="166">
        <v>794</v>
      </c>
      <c r="V72" s="166">
        <v>1870</v>
      </c>
      <c r="W72" s="171">
        <v>2200</v>
      </c>
      <c r="Y72" s="164">
        <v>545</v>
      </c>
      <c r="Z72" s="164">
        <v>1064</v>
      </c>
      <c r="AA72" s="164">
        <v>1252</v>
      </c>
      <c r="AB72" s="166">
        <v>875</v>
      </c>
      <c r="AC72" s="166">
        <v>1829.2</v>
      </c>
      <c r="AD72" s="166">
        <v>1752</v>
      </c>
      <c r="AE72" s="167">
        <v>574</v>
      </c>
      <c r="AF72" s="167">
        <v>1796.05</v>
      </c>
      <c r="AG72" s="167">
        <v>1452</v>
      </c>
      <c r="AH72" s="168">
        <v>893</v>
      </c>
      <c r="AI72" s="168">
        <v>1632</v>
      </c>
      <c r="AJ72" s="168">
        <v>1920</v>
      </c>
      <c r="AK72" s="169" t="s">
        <v>1030</v>
      </c>
      <c r="AL72" s="169" t="s">
        <v>1030</v>
      </c>
      <c r="AM72" s="169" t="s">
        <v>1030</v>
      </c>
      <c r="AN72" s="170">
        <v>900</v>
      </c>
      <c r="AO72" s="170">
        <v>2194.6999999999998</v>
      </c>
      <c r="AP72" s="170">
        <v>2582</v>
      </c>
      <c r="AQ72" s="166">
        <v>909</v>
      </c>
      <c r="AR72" s="166">
        <v>2482</v>
      </c>
      <c r="AS72" s="171">
        <v>2920</v>
      </c>
      <c r="AU72" s="164"/>
      <c r="AV72" s="164"/>
      <c r="AW72" s="164"/>
      <c r="AX72" s="166"/>
      <c r="AY72" s="166"/>
      <c r="AZ72" s="166"/>
      <c r="BA72" s="167"/>
      <c r="BB72" s="167"/>
      <c r="BC72" s="167"/>
      <c r="BD72" s="168"/>
      <c r="BE72" s="168"/>
      <c r="BF72" s="168"/>
      <c r="BG72" s="169"/>
      <c r="BH72" s="169"/>
      <c r="BI72" s="169"/>
      <c r="BJ72" s="170"/>
      <c r="BK72" s="170"/>
      <c r="BL72" s="170"/>
      <c r="BM72" s="166"/>
      <c r="BN72" s="166"/>
      <c r="BO72" s="171"/>
    </row>
    <row r="73" spans="1:67">
      <c r="A73" s="37" t="s">
        <v>1158</v>
      </c>
      <c r="B73" s="37" t="s">
        <v>1159</v>
      </c>
      <c r="C73" s="164">
        <v>511</v>
      </c>
      <c r="D73" s="164">
        <v>610.29999999999995</v>
      </c>
      <c r="E73" s="164">
        <v>718</v>
      </c>
      <c r="F73" s="166">
        <v>833</v>
      </c>
      <c r="G73" s="166">
        <v>1045.5</v>
      </c>
      <c r="H73" s="166">
        <v>1230</v>
      </c>
      <c r="I73" s="167">
        <v>540</v>
      </c>
      <c r="J73" s="167">
        <v>671.5</v>
      </c>
      <c r="K73" s="167">
        <v>790</v>
      </c>
      <c r="L73" s="168">
        <v>870</v>
      </c>
      <c r="M73" s="168">
        <v>1181.5</v>
      </c>
      <c r="N73" s="168">
        <v>1390</v>
      </c>
      <c r="O73" s="169" t="s">
        <v>1030</v>
      </c>
      <c r="P73" s="169" t="s">
        <v>1030</v>
      </c>
      <c r="Q73" s="169" t="s">
        <v>1030</v>
      </c>
      <c r="R73" s="170">
        <v>913</v>
      </c>
      <c r="S73" s="170">
        <v>1423.75</v>
      </c>
      <c r="T73" s="170">
        <v>1675</v>
      </c>
      <c r="U73" s="166">
        <v>953</v>
      </c>
      <c r="V73" s="166">
        <v>2244</v>
      </c>
      <c r="W73" s="171">
        <v>2640</v>
      </c>
      <c r="Y73" s="164">
        <v>728</v>
      </c>
      <c r="Z73" s="164">
        <v>1632.85</v>
      </c>
      <c r="AA73" s="164">
        <v>1921</v>
      </c>
      <c r="AB73" s="166">
        <v>1054</v>
      </c>
      <c r="AC73" s="166">
        <v>1829.2</v>
      </c>
      <c r="AD73" s="166">
        <v>2152</v>
      </c>
      <c r="AE73" s="167">
        <v>754</v>
      </c>
      <c r="AF73" s="167">
        <v>1743</v>
      </c>
      <c r="AG73" s="167">
        <v>2050</v>
      </c>
      <c r="AH73" s="168">
        <v>1060</v>
      </c>
      <c r="AI73" s="168">
        <v>1959.25</v>
      </c>
      <c r="AJ73" s="168">
        <v>2305</v>
      </c>
      <c r="AK73" s="169" t="s">
        <v>1030</v>
      </c>
      <c r="AL73" s="169" t="s">
        <v>1030</v>
      </c>
      <c r="AM73" s="169" t="s">
        <v>1030</v>
      </c>
      <c r="AN73" s="170">
        <v>1080</v>
      </c>
      <c r="AO73" s="170">
        <v>2312</v>
      </c>
      <c r="AP73" s="170">
        <v>2720</v>
      </c>
      <c r="AQ73" s="166">
        <v>1127</v>
      </c>
      <c r="AR73" s="166">
        <v>2652</v>
      </c>
      <c r="AS73" s="171">
        <v>3120</v>
      </c>
      <c r="AU73" s="164"/>
      <c r="AV73" s="164"/>
      <c r="AW73" s="164"/>
      <c r="AX73" s="166"/>
      <c r="AY73" s="166"/>
      <c r="AZ73" s="166"/>
      <c r="BA73" s="167"/>
      <c r="BB73" s="167"/>
      <c r="BC73" s="167"/>
      <c r="BD73" s="168"/>
      <c r="BE73" s="168"/>
      <c r="BF73" s="168"/>
      <c r="BG73" s="169"/>
      <c r="BH73" s="169"/>
      <c r="BI73" s="169"/>
      <c r="BJ73" s="170"/>
      <c r="BK73" s="170"/>
      <c r="BL73" s="170"/>
      <c r="BM73" s="166"/>
      <c r="BN73" s="166"/>
      <c r="BO73" s="171"/>
    </row>
    <row r="74" spans="1:67">
      <c r="A74" s="37" t="s">
        <v>1160</v>
      </c>
      <c r="B74" s="37" t="s">
        <v>1161</v>
      </c>
      <c r="C74" s="164">
        <v>649</v>
      </c>
      <c r="D74" s="164">
        <v>780.3</v>
      </c>
      <c r="E74" s="164">
        <v>918</v>
      </c>
      <c r="F74" s="166">
        <v>1004</v>
      </c>
      <c r="G74" s="166">
        <v>1217.2</v>
      </c>
      <c r="H74" s="166">
        <v>1432</v>
      </c>
      <c r="I74" s="167">
        <v>669</v>
      </c>
      <c r="J74" s="167">
        <v>858.5</v>
      </c>
      <c r="K74" s="167">
        <v>1010</v>
      </c>
      <c r="L74" s="168">
        <v>1040</v>
      </c>
      <c r="M74" s="168">
        <v>1412.7</v>
      </c>
      <c r="N74" s="168">
        <v>1662</v>
      </c>
      <c r="O74" s="169" t="s">
        <v>1030</v>
      </c>
      <c r="P74" s="169" t="s">
        <v>1030</v>
      </c>
      <c r="Q74" s="169" t="s">
        <v>1030</v>
      </c>
      <c r="R74" s="170">
        <v>1057</v>
      </c>
      <c r="S74" s="170">
        <v>1753.55</v>
      </c>
      <c r="T74" s="170">
        <v>2063</v>
      </c>
      <c r="U74" s="166">
        <v>1085</v>
      </c>
      <c r="V74" s="166">
        <v>2482</v>
      </c>
      <c r="W74" s="171">
        <v>2920</v>
      </c>
      <c r="Y74" s="164">
        <v>949</v>
      </c>
      <c r="Z74" s="164">
        <v>2138.6</v>
      </c>
      <c r="AA74" s="164">
        <v>2516</v>
      </c>
      <c r="AB74" s="166">
        <v>1222</v>
      </c>
      <c r="AC74" s="166">
        <v>2395.2999999999997</v>
      </c>
      <c r="AD74" s="166">
        <v>2818</v>
      </c>
      <c r="AE74" s="167">
        <v>932</v>
      </c>
      <c r="AF74" s="167">
        <v>2352.7999999999997</v>
      </c>
      <c r="AG74" s="167">
        <v>2768</v>
      </c>
      <c r="AH74" s="168">
        <v>1263</v>
      </c>
      <c r="AI74" s="168">
        <v>2566.15</v>
      </c>
      <c r="AJ74" s="168">
        <v>3019</v>
      </c>
      <c r="AK74" s="169" t="s">
        <v>1030</v>
      </c>
      <c r="AL74" s="169" t="s">
        <v>1030</v>
      </c>
      <c r="AM74" s="169" t="s">
        <v>1030</v>
      </c>
      <c r="AN74" s="170">
        <v>1290</v>
      </c>
      <c r="AO74" s="170">
        <v>3250.4</v>
      </c>
      <c r="AP74" s="170">
        <v>3824</v>
      </c>
      <c r="AQ74" s="166">
        <v>1346</v>
      </c>
      <c r="AR74" s="166">
        <v>3264</v>
      </c>
      <c r="AS74" s="171">
        <v>3840</v>
      </c>
      <c r="AU74" s="164"/>
      <c r="AV74" s="164"/>
      <c r="AW74" s="164"/>
      <c r="AX74" s="166"/>
      <c r="AY74" s="166"/>
      <c r="AZ74" s="166"/>
      <c r="BA74" s="167"/>
      <c r="BB74" s="167"/>
      <c r="BC74" s="167"/>
      <c r="BD74" s="168"/>
      <c r="BE74" s="168"/>
      <c r="BF74" s="168"/>
      <c r="BG74" s="169"/>
      <c r="BH74" s="169"/>
      <c r="BI74" s="169"/>
      <c r="BJ74" s="170"/>
      <c r="BK74" s="170"/>
      <c r="BL74" s="170"/>
      <c r="BM74" s="166"/>
      <c r="BN74" s="166"/>
      <c r="BO74" s="171"/>
    </row>
    <row r="75" spans="1:67">
      <c r="A75" s="37" t="s">
        <v>1162</v>
      </c>
      <c r="B75" s="37" t="s">
        <v>1163</v>
      </c>
      <c r="C75" s="164">
        <v>775</v>
      </c>
      <c r="D75" s="164">
        <v>973.25</v>
      </c>
      <c r="E75" s="164">
        <v>1145</v>
      </c>
      <c r="F75" s="166">
        <v>1317</v>
      </c>
      <c r="G75" s="166">
        <v>1589.5</v>
      </c>
      <c r="H75" s="166">
        <v>1870</v>
      </c>
      <c r="I75" s="167">
        <v>799</v>
      </c>
      <c r="J75" s="167">
        <v>1069.3</v>
      </c>
      <c r="K75" s="167">
        <v>1258</v>
      </c>
      <c r="L75" s="168">
        <v>1350</v>
      </c>
      <c r="M75" s="168">
        <v>1824.1</v>
      </c>
      <c r="N75" s="168">
        <v>2146</v>
      </c>
      <c r="O75" s="169" t="s">
        <v>1030</v>
      </c>
      <c r="P75" s="169" t="s">
        <v>1030</v>
      </c>
      <c r="Q75" s="169" t="s">
        <v>1030</v>
      </c>
      <c r="R75" s="170">
        <v>1388</v>
      </c>
      <c r="S75" s="170">
        <v>1956.7</v>
      </c>
      <c r="T75" s="170">
        <v>2302</v>
      </c>
      <c r="U75" s="166">
        <v>1425</v>
      </c>
      <c r="V75" s="166">
        <v>3187.5</v>
      </c>
      <c r="W75" s="171">
        <v>3750</v>
      </c>
      <c r="Y75" s="164">
        <v>1108</v>
      </c>
      <c r="Z75" s="164">
        <v>2536.4</v>
      </c>
      <c r="AA75" s="164">
        <v>2984</v>
      </c>
      <c r="AB75" s="166">
        <v>1614</v>
      </c>
      <c r="AC75" s="166">
        <v>2840.7</v>
      </c>
      <c r="AD75" s="166">
        <v>3342</v>
      </c>
      <c r="AE75" s="167">
        <v>1117</v>
      </c>
      <c r="AF75" s="167">
        <v>2789.7</v>
      </c>
      <c r="AG75" s="167">
        <v>3282</v>
      </c>
      <c r="AH75" s="168">
        <v>1623</v>
      </c>
      <c r="AI75" s="168">
        <v>3128</v>
      </c>
      <c r="AJ75" s="168">
        <v>3680</v>
      </c>
      <c r="AK75" s="169" t="s">
        <v>1030</v>
      </c>
      <c r="AL75" s="169" t="s">
        <v>1030</v>
      </c>
      <c r="AM75" s="169" t="s">
        <v>1030</v>
      </c>
      <c r="AN75" s="170">
        <v>1661</v>
      </c>
      <c r="AO75" s="170">
        <v>3627.7999999999997</v>
      </c>
      <c r="AP75" s="170">
        <v>4268</v>
      </c>
      <c r="AQ75" s="166">
        <v>1779</v>
      </c>
      <c r="AR75" s="166">
        <v>4062.15</v>
      </c>
      <c r="AS75" s="171">
        <v>4779</v>
      </c>
      <c r="AU75" s="164"/>
      <c r="AV75" s="164"/>
      <c r="AW75" s="164"/>
      <c r="AX75" s="166"/>
      <c r="AY75" s="166"/>
      <c r="AZ75" s="166"/>
      <c r="BA75" s="167"/>
      <c r="BB75" s="167"/>
      <c r="BC75" s="167"/>
      <c r="BD75" s="168"/>
      <c r="BE75" s="168"/>
      <c r="BF75" s="168"/>
      <c r="BG75" s="169"/>
      <c r="BH75" s="169"/>
      <c r="BI75" s="169"/>
      <c r="BJ75" s="170"/>
      <c r="BK75" s="170"/>
      <c r="BL75" s="170"/>
      <c r="BM75" s="166"/>
      <c r="BN75" s="166"/>
      <c r="BO75" s="171"/>
    </row>
    <row r="76" spans="1:67">
      <c r="A76" s="37" t="s">
        <v>1164</v>
      </c>
      <c r="B76" s="37" t="s">
        <v>1165</v>
      </c>
      <c r="C76" s="164">
        <v>1105</v>
      </c>
      <c r="D76" s="164">
        <v>1394</v>
      </c>
      <c r="E76" s="164">
        <v>1640</v>
      </c>
      <c r="F76" s="166">
        <v>1677</v>
      </c>
      <c r="G76" s="166">
        <v>2095.25</v>
      </c>
      <c r="H76" s="166">
        <v>2465</v>
      </c>
      <c r="I76" s="167">
        <v>1168</v>
      </c>
      <c r="J76" s="167">
        <v>1513</v>
      </c>
      <c r="K76" s="167">
        <v>1780</v>
      </c>
      <c r="L76" s="168">
        <v>1690</v>
      </c>
      <c r="M76" s="168">
        <v>2369.7999999999997</v>
      </c>
      <c r="N76" s="168">
        <v>2788</v>
      </c>
      <c r="O76" s="169" t="s">
        <v>1030</v>
      </c>
      <c r="P76" s="169" t="s">
        <v>1030</v>
      </c>
      <c r="Q76" s="169" t="s">
        <v>1030</v>
      </c>
      <c r="R76" s="170">
        <v>1784</v>
      </c>
      <c r="S76" s="170">
        <v>2709.7999999999997</v>
      </c>
      <c r="T76" s="170">
        <v>3188</v>
      </c>
      <c r="U76" s="166">
        <v>1862</v>
      </c>
      <c r="V76" s="166">
        <v>3918.5</v>
      </c>
      <c r="W76" s="171">
        <v>4610</v>
      </c>
      <c r="Y76" s="164">
        <v>2088</v>
      </c>
      <c r="Z76" s="164">
        <v>3511.35</v>
      </c>
      <c r="AA76" s="164">
        <v>4131</v>
      </c>
      <c r="AB76" s="166">
        <v>2540</v>
      </c>
      <c r="AC76" s="166">
        <v>3932.95</v>
      </c>
      <c r="AD76" s="166">
        <v>4627</v>
      </c>
      <c r="AE76" s="167">
        <v>2102</v>
      </c>
      <c r="AF76" s="167">
        <v>3862.4</v>
      </c>
      <c r="AG76" s="167">
        <v>4544</v>
      </c>
      <c r="AH76" s="168">
        <v>2553</v>
      </c>
      <c r="AI76" s="168">
        <v>4213.45</v>
      </c>
      <c r="AJ76" s="168">
        <v>4957</v>
      </c>
      <c r="AK76" s="169" t="s">
        <v>1030</v>
      </c>
      <c r="AL76" s="169" t="s">
        <v>1030</v>
      </c>
      <c r="AM76" s="169" t="s">
        <v>1030</v>
      </c>
      <c r="AN76" s="170">
        <v>2670</v>
      </c>
      <c r="AO76" s="170">
        <v>4709</v>
      </c>
      <c r="AP76" s="170">
        <v>5540</v>
      </c>
      <c r="AQ76" s="166">
        <v>2786</v>
      </c>
      <c r="AR76" s="166">
        <v>5329.5</v>
      </c>
      <c r="AS76" s="171">
        <v>6270</v>
      </c>
      <c r="AU76" s="164"/>
      <c r="AV76" s="164"/>
      <c r="AW76" s="164"/>
      <c r="AX76" s="166"/>
      <c r="AY76" s="166"/>
      <c r="AZ76" s="166"/>
      <c r="BA76" s="167"/>
      <c r="BB76" s="167"/>
      <c r="BC76" s="167"/>
      <c r="BD76" s="168"/>
      <c r="BE76" s="168"/>
      <c r="BF76" s="168"/>
      <c r="BG76" s="169"/>
      <c r="BH76" s="169"/>
      <c r="BI76" s="169"/>
      <c r="BJ76" s="170"/>
      <c r="BK76" s="170"/>
      <c r="BL76" s="170"/>
      <c r="BM76" s="166"/>
      <c r="BN76" s="166"/>
      <c r="BO76" s="171"/>
    </row>
    <row r="77" spans="1:67">
      <c r="A77" s="37" t="s">
        <v>1166</v>
      </c>
      <c r="B77" s="37" t="s">
        <v>1167</v>
      </c>
      <c r="C77" s="164">
        <v>36</v>
      </c>
      <c r="D77" s="164">
        <v>51</v>
      </c>
      <c r="E77" s="164">
        <v>60</v>
      </c>
      <c r="F77" s="166">
        <v>40.32</v>
      </c>
      <c r="G77" s="166">
        <v>57.12</v>
      </c>
      <c r="H77" s="166">
        <v>84</v>
      </c>
      <c r="I77" s="167">
        <v>39.6</v>
      </c>
      <c r="J77" s="167">
        <v>56.100000000000009</v>
      </c>
      <c r="K77" s="167">
        <v>80</v>
      </c>
      <c r="L77" s="168">
        <v>43.199999999999996</v>
      </c>
      <c r="M77" s="168">
        <v>61.199999999999996</v>
      </c>
      <c r="N77" s="168">
        <v>100</v>
      </c>
      <c r="O77" s="169" t="s">
        <v>1030</v>
      </c>
      <c r="P77" s="169" t="s">
        <v>1030</v>
      </c>
      <c r="Q77" s="169" t="s">
        <v>1030</v>
      </c>
      <c r="R77" s="170">
        <v>54.72</v>
      </c>
      <c r="S77" s="170">
        <v>77.52</v>
      </c>
      <c r="T77" s="170">
        <v>164</v>
      </c>
      <c r="U77" s="166">
        <v>83.52</v>
      </c>
      <c r="V77" s="166">
        <v>118.31999999999996</v>
      </c>
      <c r="W77" s="171">
        <v>324</v>
      </c>
      <c r="Y77" s="164">
        <v>120</v>
      </c>
      <c r="Z77" s="164">
        <v>170</v>
      </c>
      <c r="AA77" s="164">
        <v>200</v>
      </c>
      <c r="AB77" s="166">
        <v>134.4</v>
      </c>
      <c r="AC77" s="166">
        <v>190.4</v>
      </c>
      <c r="AD77" s="166">
        <v>224.00000000000003</v>
      </c>
      <c r="AE77" s="167">
        <v>132</v>
      </c>
      <c r="AF77" s="167">
        <v>187.00000000000003</v>
      </c>
      <c r="AG77" s="167">
        <v>220.00000000000003</v>
      </c>
      <c r="AH77" s="168">
        <v>144</v>
      </c>
      <c r="AI77" s="168">
        <v>204</v>
      </c>
      <c r="AJ77" s="168">
        <v>240</v>
      </c>
      <c r="AK77" s="169" t="s">
        <v>1030</v>
      </c>
      <c r="AL77" s="169" t="s">
        <v>1030</v>
      </c>
      <c r="AM77" s="169" t="s">
        <v>1030</v>
      </c>
      <c r="AN77" s="170">
        <v>182.4</v>
      </c>
      <c r="AO77" s="170">
        <v>258.39999999999998</v>
      </c>
      <c r="AP77" s="170">
        <v>304</v>
      </c>
      <c r="AQ77" s="166">
        <v>278.39999999999998</v>
      </c>
      <c r="AR77" s="166">
        <v>394.39999999999992</v>
      </c>
      <c r="AS77" s="171">
        <v>463.99999999999994</v>
      </c>
      <c r="AU77" s="164"/>
      <c r="AV77" s="164"/>
      <c r="AW77" s="164"/>
      <c r="AX77" s="166"/>
      <c r="AY77" s="166"/>
      <c r="AZ77" s="166"/>
      <c r="BA77" s="167"/>
      <c r="BB77" s="167"/>
      <c r="BC77" s="167"/>
      <c r="BD77" s="168"/>
      <c r="BE77" s="168"/>
      <c r="BF77" s="168"/>
      <c r="BG77" s="169"/>
      <c r="BH77" s="169"/>
      <c r="BI77" s="169"/>
      <c r="BJ77" s="170"/>
      <c r="BK77" s="170"/>
      <c r="BL77" s="170"/>
      <c r="BM77" s="166"/>
      <c r="BN77" s="166"/>
      <c r="BO77" s="171"/>
    </row>
    <row r="78" spans="1:67">
      <c r="A78" s="37" t="s">
        <v>1168</v>
      </c>
      <c r="B78" s="37" t="s">
        <v>1169</v>
      </c>
      <c r="C78" s="164">
        <v>36</v>
      </c>
      <c r="D78" s="164">
        <v>51</v>
      </c>
      <c r="E78" s="164">
        <v>60</v>
      </c>
      <c r="F78" s="166">
        <v>40.32</v>
      </c>
      <c r="G78" s="166">
        <v>57.12</v>
      </c>
      <c r="H78" s="166">
        <v>84</v>
      </c>
      <c r="I78" s="167">
        <v>39.6</v>
      </c>
      <c r="J78" s="167">
        <v>56.100000000000009</v>
      </c>
      <c r="K78" s="167">
        <v>80</v>
      </c>
      <c r="L78" s="168">
        <v>43.199999999999996</v>
      </c>
      <c r="M78" s="168">
        <v>61.199999999999996</v>
      </c>
      <c r="N78" s="168">
        <v>100</v>
      </c>
      <c r="O78" s="169" t="s">
        <v>1030</v>
      </c>
      <c r="P78" s="169" t="s">
        <v>1030</v>
      </c>
      <c r="Q78" s="169" t="s">
        <v>1030</v>
      </c>
      <c r="R78" s="170">
        <v>54.72</v>
      </c>
      <c r="S78" s="170">
        <v>77.52</v>
      </c>
      <c r="T78" s="170">
        <v>164</v>
      </c>
      <c r="U78" s="166">
        <v>83.52</v>
      </c>
      <c r="V78" s="166">
        <v>118.31999999999996</v>
      </c>
      <c r="W78" s="171">
        <v>324</v>
      </c>
      <c r="Y78" s="164">
        <v>120</v>
      </c>
      <c r="Z78" s="164">
        <v>170</v>
      </c>
      <c r="AA78" s="164">
        <v>200</v>
      </c>
      <c r="AB78" s="166">
        <v>134.4</v>
      </c>
      <c r="AC78" s="166">
        <v>190.4</v>
      </c>
      <c r="AD78" s="166">
        <v>224.00000000000003</v>
      </c>
      <c r="AE78" s="167">
        <v>132</v>
      </c>
      <c r="AF78" s="167">
        <v>187.00000000000003</v>
      </c>
      <c r="AG78" s="167">
        <v>220.00000000000003</v>
      </c>
      <c r="AH78" s="168">
        <v>144</v>
      </c>
      <c r="AI78" s="168">
        <v>204</v>
      </c>
      <c r="AJ78" s="168">
        <v>240</v>
      </c>
      <c r="AK78" s="169" t="s">
        <v>1030</v>
      </c>
      <c r="AL78" s="169" t="s">
        <v>1030</v>
      </c>
      <c r="AM78" s="169" t="s">
        <v>1030</v>
      </c>
      <c r="AN78" s="170">
        <v>182.4</v>
      </c>
      <c r="AO78" s="170">
        <v>258.39999999999998</v>
      </c>
      <c r="AP78" s="170">
        <v>304</v>
      </c>
      <c r="AQ78" s="166">
        <v>278.39999999999998</v>
      </c>
      <c r="AR78" s="166">
        <v>394.39999999999992</v>
      </c>
      <c r="AS78" s="171">
        <v>463.99999999999994</v>
      </c>
      <c r="AU78" s="164"/>
      <c r="AV78" s="164"/>
      <c r="AW78" s="164"/>
      <c r="AX78" s="166"/>
      <c r="AY78" s="166"/>
      <c r="AZ78" s="166"/>
      <c r="BA78" s="167"/>
      <c r="BB78" s="167"/>
      <c r="BC78" s="167"/>
      <c r="BD78" s="168"/>
      <c r="BE78" s="168"/>
      <c r="BF78" s="168"/>
      <c r="BG78" s="169"/>
      <c r="BH78" s="169"/>
      <c r="BI78" s="169"/>
      <c r="BJ78" s="170"/>
      <c r="BK78" s="170"/>
      <c r="BL78" s="170"/>
      <c r="BM78" s="166"/>
      <c r="BN78" s="166"/>
      <c r="BO78" s="171"/>
    </row>
    <row r="79" spans="1:67">
      <c r="A79" s="37" t="s">
        <v>1170</v>
      </c>
      <c r="B79" s="37" t="s">
        <v>1171</v>
      </c>
      <c r="C79" s="164">
        <v>36</v>
      </c>
      <c r="D79" s="164">
        <v>51</v>
      </c>
      <c r="E79" s="164">
        <v>60</v>
      </c>
      <c r="F79" s="166">
        <v>40.32</v>
      </c>
      <c r="G79" s="166">
        <v>57.12</v>
      </c>
      <c r="H79" s="166">
        <v>84</v>
      </c>
      <c r="I79" s="167">
        <v>39.6</v>
      </c>
      <c r="J79" s="167">
        <v>56.100000000000009</v>
      </c>
      <c r="K79" s="167">
        <v>80</v>
      </c>
      <c r="L79" s="168">
        <v>43.199999999999996</v>
      </c>
      <c r="M79" s="168">
        <v>61.199999999999996</v>
      </c>
      <c r="N79" s="168">
        <v>100</v>
      </c>
      <c r="O79" s="169" t="s">
        <v>1030</v>
      </c>
      <c r="P79" s="169" t="s">
        <v>1030</v>
      </c>
      <c r="Q79" s="169" t="s">
        <v>1030</v>
      </c>
      <c r="R79" s="170">
        <v>54.72</v>
      </c>
      <c r="S79" s="170">
        <v>77.52</v>
      </c>
      <c r="T79" s="170">
        <v>164</v>
      </c>
      <c r="U79" s="166">
        <v>83.52</v>
      </c>
      <c r="V79" s="166">
        <v>118.31999999999996</v>
      </c>
      <c r="W79" s="171">
        <v>324</v>
      </c>
      <c r="Y79" s="164">
        <v>120</v>
      </c>
      <c r="Z79" s="164">
        <v>170</v>
      </c>
      <c r="AA79" s="164">
        <v>200</v>
      </c>
      <c r="AB79" s="166">
        <v>134.4</v>
      </c>
      <c r="AC79" s="166">
        <v>190.4</v>
      </c>
      <c r="AD79" s="166">
        <v>224.00000000000003</v>
      </c>
      <c r="AE79" s="167">
        <v>132</v>
      </c>
      <c r="AF79" s="167">
        <v>187.00000000000003</v>
      </c>
      <c r="AG79" s="167">
        <v>220.00000000000003</v>
      </c>
      <c r="AH79" s="168">
        <v>144</v>
      </c>
      <c r="AI79" s="168">
        <v>204</v>
      </c>
      <c r="AJ79" s="168">
        <v>240</v>
      </c>
      <c r="AK79" s="169" t="s">
        <v>1030</v>
      </c>
      <c r="AL79" s="169" t="s">
        <v>1030</v>
      </c>
      <c r="AM79" s="169" t="s">
        <v>1030</v>
      </c>
      <c r="AN79" s="170">
        <v>182.4</v>
      </c>
      <c r="AO79" s="170">
        <v>258.39999999999998</v>
      </c>
      <c r="AP79" s="170">
        <v>304</v>
      </c>
      <c r="AQ79" s="166">
        <v>278.39999999999998</v>
      </c>
      <c r="AR79" s="166">
        <v>394.39999999999992</v>
      </c>
      <c r="AS79" s="171">
        <v>463.99999999999994</v>
      </c>
      <c r="AU79" s="164"/>
      <c r="AV79" s="164"/>
      <c r="AW79" s="164"/>
      <c r="AX79" s="166"/>
      <c r="AY79" s="166"/>
      <c r="AZ79" s="166"/>
      <c r="BA79" s="167"/>
      <c r="BB79" s="167"/>
      <c r="BC79" s="167"/>
      <c r="BD79" s="168"/>
      <c r="BE79" s="168"/>
      <c r="BF79" s="168"/>
      <c r="BG79" s="169"/>
      <c r="BH79" s="169"/>
      <c r="BI79" s="169"/>
      <c r="BJ79" s="170"/>
      <c r="BK79" s="170"/>
      <c r="BL79" s="170"/>
      <c r="BM79" s="166"/>
      <c r="BN79" s="166"/>
      <c r="BO79" s="171"/>
    </row>
    <row r="80" spans="1:67">
      <c r="A80" s="37" t="s">
        <v>1172</v>
      </c>
      <c r="B80" s="37" t="s">
        <v>1173</v>
      </c>
      <c r="C80" s="164">
        <v>36</v>
      </c>
      <c r="D80" s="164">
        <v>51</v>
      </c>
      <c r="E80" s="164">
        <v>60</v>
      </c>
      <c r="F80" s="166">
        <v>40.32</v>
      </c>
      <c r="G80" s="166">
        <v>57.12</v>
      </c>
      <c r="H80" s="166">
        <v>84</v>
      </c>
      <c r="I80" s="167">
        <v>39.6</v>
      </c>
      <c r="J80" s="167">
        <v>56.100000000000009</v>
      </c>
      <c r="K80" s="167">
        <v>80</v>
      </c>
      <c r="L80" s="168">
        <v>43.199999999999996</v>
      </c>
      <c r="M80" s="168">
        <v>61.199999999999996</v>
      </c>
      <c r="N80" s="168">
        <v>100</v>
      </c>
      <c r="O80" s="169" t="s">
        <v>1030</v>
      </c>
      <c r="P80" s="169" t="s">
        <v>1030</v>
      </c>
      <c r="Q80" s="169" t="s">
        <v>1030</v>
      </c>
      <c r="R80" s="170">
        <v>54.72</v>
      </c>
      <c r="S80" s="170">
        <v>77.52</v>
      </c>
      <c r="T80" s="170">
        <v>164</v>
      </c>
      <c r="U80" s="166">
        <v>83.52</v>
      </c>
      <c r="V80" s="166">
        <v>118.31999999999996</v>
      </c>
      <c r="W80" s="171">
        <v>324</v>
      </c>
      <c r="Y80" s="164">
        <v>120</v>
      </c>
      <c r="Z80" s="164">
        <v>170</v>
      </c>
      <c r="AA80" s="164">
        <v>200</v>
      </c>
      <c r="AB80" s="166">
        <v>134.4</v>
      </c>
      <c r="AC80" s="166">
        <v>190.4</v>
      </c>
      <c r="AD80" s="166">
        <v>224.00000000000003</v>
      </c>
      <c r="AE80" s="167">
        <v>132</v>
      </c>
      <c r="AF80" s="167">
        <v>187.00000000000003</v>
      </c>
      <c r="AG80" s="167">
        <v>220.00000000000003</v>
      </c>
      <c r="AH80" s="168">
        <v>144</v>
      </c>
      <c r="AI80" s="168">
        <v>204</v>
      </c>
      <c r="AJ80" s="168">
        <v>240</v>
      </c>
      <c r="AK80" s="169" t="s">
        <v>1030</v>
      </c>
      <c r="AL80" s="169" t="s">
        <v>1030</v>
      </c>
      <c r="AM80" s="169" t="s">
        <v>1030</v>
      </c>
      <c r="AN80" s="170">
        <v>182.4</v>
      </c>
      <c r="AO80" s="170">
        <v>258.39999999999998</v>
      </c>
      <c r="AP80" s="170">
        <v>304</v>
      </c>
      <c r="AQ80" s="166">
        <v>278.39999999999998</v>
      </c>
      <c r="AR80" s="166">
        <v>394.39999999999992</v>
      </c>
      <c r="AS80" s="171">
        <v>463.99999999999994</v>
      </c>
      <c r="AU80" s="164"/>
      <c r="AV80" s="164"/>
      <c r="AW80" s="164"/>
      <c r="AX80" s="166"/>
      <c r="AY80" s="166"/>
      <c r="AZ80" s="166"/>
      <c r="BA80" s="167"/>
      <c r="BB80" s="167"/>
      <c r="BC80" s="167"/>
      <c r="BD80" s="168"/>
      <c r="BE80" s="168"/>
      <c r="BF80" s="168"/>
      <c r="BG80" s="169"/>
      <c r="BH80" s="169"/>
      <c r="BI80" s="169"/>
      <c r="BJ80" s="170"/>
      <c r="BK80" s="170"/>
      <c r="BL80" s="170"/>
      <c r="BM80" s="166"/>
      <c r="BN80" s="166"/>
      <c r="BO80" s="171"/>
    </row>
    <row r="81" spans="1:67">
      <c r="A81" s="37" t="s">
        <v>1174</v>
      </c>
      <c r="B81" s="37" t="s">
        <v>1175</v>
      </c>
      <c r="C81" s="164">
        <v>19.8</v>
      </c>
      <c r="D81" s="164">
        <v>28.05</v>
      </c>
      <c r="E81" s="164">
        <v>33</v>
      </c>
      <c r="F81" s="166">
        <v>22.175999999999998</v>
      </c>
      <c r="G81" s="166">
        <v>31.416000000000004</v>
      </c>
      <c r="H81" s="166">
        <v>46.2</v>
      </c>
      <c r="I81" s="167">
        <v>21.78</v>
      </c>
      <c r="J81" s="167">
        <v>30.855</v>
      </c>
      <c r="K81" s="167">
        <v>44</v>
      </c>
      <c r="L81" s="168">
        <v>23.76</v>
      </c>
      <c r="M81" s="168">
        <v>33.659999999999997</v>
      </c>
      <c r="N81" s="168">
        <v>55</v>
      </c>
      <c r="O81" s="169" t="s">
        <v>1030</v>
      </c>
      <c r="P81" s="169" t="s">
        <v>1030</v>
      </c>
      <c r="Q81" s="169" t="s">
        <v>1030</v>
      </c>
      <c r="R81" s="170">
        <v>30.096</v>
      </c>
      <c r="S81" s="170">
        <v>42.635999999999989</v>
      </c>
      <c r="T81" s="170">
        <v>90.2</v>
      </c>
      <c r="U81" s="166">
        <v>45.935999999999993</v>
      </c>
      <c r="V81" s="166">
        <v>65.075999999999993</v>
      </c>
      <c r="W81" s="171">
        <v>178.20000000000002</v>
      </c>
      <c r="Y81" s="164">
        <v>66</v>
      </c>
      <c r="Z81" s="164">
        <v>93.5</v>
      </c>
      <c r="AA81" s="164">
        <v>110</v>
      </c>
      <c r="AB81" s="166">
        <v>73.92</v>
      </c>
      <c r="AC81" s="166">
        <v>104.72000000000001</v>
      </c>
      <c r="AD81" s="166">
        <v>123.20000000000002</v>
      </c>
      <c r="AE81" s="167">
        <v>72.600000000000009</v>
      </c>
      <c r="AF81" s="167">
        <v>102.85000000000001</v>
      </c>
      <c r="AG81" s="167">
        <v>121.00000000000001</v>
      </c>
      <c r="AH81" s="168">
        <v>79.2</v>
      </c>
      <c r="AI81" s="168">
        <v>112.2</v>
      </c>
      <c r="AJ81" s="168">
        <v>132</v>
      </c>
      <c r="AK81" s="169" t="s">
        <v>1030</v>
      </c>
      <c r="AL81" s="169" t="s">
        <v>1030</v>
      </c>
      <c r="AM81" s="169" t="s">
        <v>1030</v>
      </c>
      <c r="AN81" s="170">
        <v>100.32000000000001</v>
      </c>
      <c r="AO81" s="170">
        <v>142.11999999999998</v>
      </c>
      <c r="AP81" s="170">
        <v>167.2</v>
      </c>
      <c r="AQ81" s="166">
        <v>153.11999999999998</v>
      </c>
      <c r="AR81" s="166">
        <v>216.92</v>
      </c>
      <c r="AS81" s="171">
        <v>255.2</v>
      </c>
      <c r="AU81" s="164"/>
      <c r="AV81" s="164"/>
      <c r="AW81" s="164"/>
      <c r="AX81" s="166"/>
      <c r="AY81" s="166"/>
      <c r="AZ81" s="166"/>
      <c r="BA81" s="167"/>
      <c r="BB81" s="167"/>
      <c r="BC81" s="167"/>
      <c r="BD81" s="168"/>
      <c r="BE81" s="168"/>
      <c r="BF81" s="168"/>
      <c r="BG81" s="169"/>
      <c r="BH81" s="169"/>
      <c r="BI81" s="169"/>
      <c r="BJ81" s="170"/>
      <c r="BK81" s="170"/>
      <c r="BL81" s="170"/>
      <c r="BM81" s="166"/>
      <c r="BN81" s="166"/>
      <c r="BO81" s="171"/>
    </row>
    <row r="82" spans="1:67">
      <c r="A82" s="37" t="s">
        <v>1176</v>
      </c>
      <c r="B82" s="37" t="s">
        <v>1177</v>
      </c>
      <c r="C82" s="164">
        <v>19.8</v>
      </c>
      <c r="D82" s="164">
        <v>28.05</v>
      </c>
      <c r="E82" s="164">
        <v>33</v>
      </c>
      <c r="F82" s="166">
        <v>22.175999999999998</v>
      </c>
      <c r="G82" s="166">
        <v>31.416000000000004</v>
      </c>
      <c r="H82" s="166">
        <v>46.2</v>
      </c>
      <c r="I82" s="167">
        <v>21.78</v>
      </c>
      <c r="J82" s="167">
        <v>30.855</v>
      </c>
      <c r="K82" s="167">
        <v>44</v>
      </c>
      <c r="L82" s="168">
        <v>23.76</v>
      </c>
      <c r="M82" s="168">
        <v>33.659999999999997</v>
      </c>
      <c r="N82" s="168">
        <v>55</v>
      </c>
      <c r="O82" s="169" t="s">
        <v>1030</v>
      </c>
      <c r="P82" s="169" t="s">
        <v>1030</v>
      </c>
      <c r="Q82" s="169" t="s">
        <v>1030</v>
      </c>
      <c r="R82" s="170">
        <v>30.096</v>
      </c>
      <c r="S82" s="170">
        <v>42.635999999999989</v>
      </c>
      <c r="T82" s="170">
        <v>90.2</v>
      </c>
      <c r="U82" s="166">
        <v>45.935999999999993</v>
      </c>
      <c r="V82" s="166">
        <v>65.075999999999993</v>
      </c>
      <c r="W82" s="171">
        <v>178.20000000000002</v>
      </c>
      <c r="Y82" s="164">
        <v>66</v>
      </c>
      <c r="Z82" s="164">
        <v>93.5</v>
      </c>
      <c r="AA82" s="164">
        <v>110</v>
      </c>
      <c r="AB82" s="166">
        <v>73.92</v>
      </c>
      <c r="AC82" s="166">
        <v>104.72000000000001</v>
      </c>
      <c r="AD82" s="166">
        <v>123.20000000000002</v>
      </c>
      <c r="AE82" s="167">
        <v>72.600000000000009</v>
      </c>
      <c r="AF82" s="167">
        <v>102.85000000000001</v>
      </c>
      <c r="AG82" s="167">
        <v>121.00000000000001</v>
      </c>
      <c r="AH82" s="168">
        <v>79.2</v>
      </c>
      <c r="AI82" s="168">
        <v>112.2</v>
      </c>
      <c r="AJ82" s="168">
        <v>132</v>
      </c>
      <c r="AK82" s="169" t="s">
        <v>1030</v>
      </c>
      <c r="AL82" s="169" t="s">
        <v>1030</v>
      </c>
      <c r="AM82" s="169" t="s">
        <v>1030</v>
      </c>
      <c r="AN82" s="170">
        <v>100.32000000000001</v>
      </c>
      <c r="AO82" s="170">
        <v>142.11999999999998</v>
      </c>
      <c r="AP82" s="170">
        <v>167.2</v>
      </c>
      <c r="AQ82" s="166">
        <v>153.11999999999998</v>
      </c>
      <c r="AR82" s="166">
        <v>216.92</v>
      </c>
      <c r="AS82" s="171">
        <v>255.2</v>
      </c>
      <c r="AU82" s="164"/>
      <c r="AV82" s="164"/>
      <c r="AW82" s="164"/>
      <c r="AX82" s="166"/>
      <c r="AY82" s="166"/>
      <c r="AZ82" s="166"/>
      <c r="BA82" s="167"/>
      <c r="BB82" s="167"/>
      <c r="BC82" s="167"/>
      <c r="BD82" s="168"/>
      <c r="BE82" s="168"/>
      <c r="BF82" s="168"/>
      <c r="BG82" s="169"/>
      <c r="BH82" s="169"/>
      <c r="BI82" s="169"/>
      <c r="BJ82" s="170"/>
      <c r="BK82" s="170"/>
      <c r="BL82" s="170"/>
      <c r="BM82" s="166"/>
      <c r="BN82" s="166"/>
      <c r="BO82" s="171"/>
    </row>
    <row r="83" spans="1:67">
      <c r="A83" s="37" t="s">
        <v>1178</v>
      </c>
      <c r="B83" s="37" t="s">
        <v>1179</v>
      </c>
      <c r="C83" s="164">
        <v>19.8</v>
      </c>
      <c r="D83" s="164">
        <v>28.05</v>
      </c>
      <c r="E83" s="164">
        <v>33</v>
      </c>
      <c r="F83" s="166">
        <v>22.175999999999998</v>
      </c>
      <c r="G83" s="166">
        <v>31.416000000000004</v>
      </c>
      <c r="H83" s="166">
        <v>46.2</v>
      </c>
      <c r="I83" s="167">
        <v>21.78</v>
      </c>
      <c r="J83" s="167">
        <v>30.855</v>
      </c>
      <c r="K83" s="167">
        <v>44</v>
      </c>
      <c r="L83" s="168">
        <v>23.76</v>
      </c>
      <c r="M83" s="168">
        <v>33.659999999999997</v>
      </c>
      <c r="N83" s="168">
        <v>55</v>
      </c>
      <c r="O83" s="169" t="s">
        <v>1030</v>
      </c>
      <c r="P83" s="169" t="s">
        <v>1030</v>
      </c>
      <c r="Q83" s="169" t="s">
        <v>1030</v>
      </c>
      <c r="R83" s="170">
        <v>30.096</v>
      </c>
      <c r="S83" s="170">
        <v>42.635999999999989</v>
      </c>
      <c r="T83" s="170">
        <v>90.2</v>
      </c>
      <c r="U83" s="166">
        <v>45.935999999999993</v>
      </c>
      <c r="V83" s="166">
        <v>65.075999999999993</v>
      </c>
      <c r="W83" s="171">
        <v>178.20000000000002</v>
      </c>
      <c r="Y83" s="164">
        <v>66</v>
      </c>
      <c r="Z83" s="164">
        <v>93.5</v>
      </c>
      <c r="AA83" s="164">
        <v>110</v>
      </c>
      <c r="AB83" s="166">
        <v>73.92</v>
      </c>
      <c r="AC83" s="166">
        <v>104.72000000000001</v>
      </c>
      <c r="AD83" s="166">
        <v>123.20000000000002</v>
      </c>
      <c r="AE83" s="167">
        <v>72.600000000000009</v>
      </c>
      <c r="AF83" s="167">
        <v>102.85000000000001</v>
      </c>
      <c r="AG83" s="167">
        <v>121.00000000000001</v>
      </c>
      <c r="AH83" s="168">
        <v>79.2</v>
      </c>
      <c r="AI83" s="168">
        <v>112.2</v>
      </c>
      <c r="AJ83" s="168">
        <v>132</v>
      </c>
      <c r="AK83" s="169" t="s">
        <v>1030</v>
      </c>
      <c r="AL83" s="169" t="s">
        <v>1030</v>
      </c>
      <c r="AM83" s="169" t="s">
        <v>1030</v>
      </c>
      <c r="AN83" s="170">
        <v>100.32000000000001</v>
      </c>
      <c r="AO83" s="170">
        <v>142.11999999999998</v>
      </c>
      <c r="AP83" s="170">
        <v>167.2</v>
      </c>
      <c r="AQ83" s="166">
        <v>153.11999999999998</v>
      </c>
      <c r="AR83" s="166">
        <v>216.92</v>
      </c>
      <c r="AS83" s="171">
        <v>255.2</v>
      </c>
      <c r="AU83" s="164"/>
      <c r="AV83" s="164"/>
      <c r="AW83" s="164"/>
      <c r="AX83" s="166"/>
      <c r="AY83" s="166"/>
      <c r="AZ83" s="166"/>
      <c r="BA83" s="167"/>
      <c r="BB83" s="167"/>
      <c r="BC83" s="167"/>
      <c r="BD83" s="168"/>
      <c r="BE83" s="168"/>
      <c r="BF83" s="168"/>
      <c r="BG83" s="169"/>
      <c r="BH83" s="169"/>
      <c r="BI83" s="169"/>
      <c r="BJ83" s="170"/>
      <c r="BK83" s="170"/>
      <c r="BL83" s="170"/>
      <c r="BM83" s="166"/>
      <c r="BN83" s="166"/>
      <c r="BO83" s="171"/>
    </row>
    <row r="84" spans="1:67">
      <c r="A84" s="37" t="s">
        <v>1180</v>
      </c>
      <c r="B84" s="37" t="s">
        <v>1181</v>
      </c>
      <c r="C84" s="164">
        <v>36</v>
      </c>
      <c r="D84" s="164">
        <v>51</v>
      </c>
      <c r="E84" s="164">
        <v>60</v>
      </c>
      <c r="F84" s="166">
        <v>40.32</v>
      </c>
      <c r="G84" s="166">
        <v>57.12</v>
      </c>
      <c r="H84" s="166">
        <v>84</v>
      </c>
      <c r="I84" s="167">
        <v>39.6</v>
      </c>
      <c r="J84" s="167">
        <v>56.100000000000009</v>
      </c>
      <c r="K84" s="167">
        <v>80</v>
      </c>
      <c r="L84" s="168">
        <v>43.199999999999996</v>
      </c>
      <c r="M84" s="168">
        <v>61.199999999999996</v>
      </c>
      <c r="N84" s="168">
        <v>100</v>
      </c>
      <c r="O84" s="169" t="s">
        <v>1030</v>
      </c>
      <c r="P84" s="169" t="s">
        <v>1030</v>
      </c>
      <c r="Q84" s="169" t="s">
        <v>1030</v>
      </c>
      <c r="R84" s="170">
        <v>54.72</v>
      </c>
      <c r="S84" s="170">
        <v>77.52</v>
      </c>
      <c r="T84" s="170">
        <v>164</v>
      </c>
      <c r="U84" s="166">
        <v>83.52</v>
      </c>
      <c r="V84" s="166">
        <v>118.31999999999996</v>
      </c>
      <c r="W84" s="171">
        <v>324</v>
      </c>
      <c r="Y84" s="164">
        <v>120</v>
      </c>
      <c r="Z84" s="164">
        <v>170</v>
      </c>
      <c r="AA84" s="164">
        <v>200</v>
      </c>
      <c r="AB84" s="166">
        <v>134.4</v>
      </c>
      <c r="AC84" s="166">
        <v>190.4</v>
      </c>
      <c r="AD84" s="166">
        <v>224.00000000000003</v>
      </c>
      <c r="AE84" s="167">
        <v>132</v>
      </c>
      <c r="AF84" s="167">
        <v>187.00000000000003</v>
      </c>
      <c r="AG84" s="167">
        <v>220.00000000000003</v>
      </c>
      <c r="AH84" s="168">
        <v>144</v>
      </c>
      <c r="AI84" s="168">
        <v>204</v>
      </c>
      <c r="AJ84" s="168">
        <v>240</v>
      </c>
      <c r="AK84" s="169" t="s">
        <v>1030</v>
      </c>
      <c r="AL84" s="169" t="s">
        <v>1030</v>
      </c>
      <c r="AM84" s="169" t="s">
        <v>1030</v>
      </c>
      <c r="AN84" s="170">
        <v>182.4</v>
      </c>
      <c r="AO84" s="170">
        <v>258.39999999999998</v>
      </c>
      <c r="AP84" s="170">
        <v>304</v>
      </c>
      <c r="AQ84" s="166">
        <v>278.39999999999998</v>
      </c>
      <c r="AR84" s="166">
        <v>394.39999999999992</v>
      </c>
      <c r="AS84" s="171">
        <v>463.99999999999994</v>
      </c>
      <c r="AU84" s="164"/>
      <c r="AV84" s="164"/>
      <c r="AW84" s="164"/>
      <c r="AX84" s="166"/>
      <c r="AY84" s="166"/>
      <c r="AZ84" s="166"/>
      <c r="BA84" s="167"/>
      <c r="BB84" s="167"/>
      <c r="BC84" s="167"/>
      <c r="BD84" s="168"/>
      <c r="BE84" s="168"/>
      <c r="BF84" s="168"/>
      <c r="BG84" s="169"/>
      <c r="BH84" s="169"/>
      <c r="BI84" s="169"/>
      <c r="BJ84" s="170"/>
      <c r="BK84" s="170"/>
      <c r="BL84" s="170"/>
      <c r="BM84" s="166"/>
      <c r="BN84" s="166"/>
      <c r="BO84" s="171"/>
    </row>
    <row r="85" spans="1:67">
      <c r="A85" s="37" t="s">
        <v>1182</v>
      </c>
      <c r="B85" s="37" t="s">
        <v>1183</v>
      </c>
      <c r="C85" s="164">
        <v>207</v>
      </c>
      <c r="D85" s="164">
        <v>254.15</v>
      </c>
      <c r="E85" s="164">
        <v>299</v>
      </c>
      <c r="F85" s="166">
        <v>554</v>
      </c>
      <c r="G85" s="166">
        <v>667.25</v>
      </c>
      <c r="H85" s="166">
        <v>785</v>
      </c>
      <c r="I85" s="167">
        <v>219</v>
      </c>
      <c r="J85" s="167">
        <v>279.64999999999998</v>
      </c>
      <c r="K85" s="167">
        <v>329</v>
      </c>
      <c r="L85" s="168">
        <v>567</v>
      </c>
      <c r="M85" s="168">
        <v>701.25</v>
      </c>
      <c r="N85" s="168">
        <v>825</v>
      </c>
      <c r="O85" s="169" t="s">
        <v>1030</v>
      </c>
      <c r="P85" s="169" t="s">
        <v>1030</v>
      </c>
      <c r="Q85" s="169" t="s">
        <v>1030</v>
      </c>
      <c r="R85" s="170">
        <v>583</v>
      </c>
      <c r="S85" s="170">
        <v>743.75</v>
      </c>
      <c r="T85" s="170">
        <v>875</v>
      </c>
      <c r="U85" s="166">
        <v>636</v>
      </c>
      <c r="V85" s="166">
        <v>991.1</v>
      </c>
      <c r="W85" s="171">
        <v>1166</v>
      </c>
      <c r="Y85" s="164">
        <v>317</v>
      </c>
      <c r="Z85" s="164">
        <v>612</v>
      </c>
      <c r="AA85" s="164">
        <v>720</v>
      </c>
      <c r="AB85" s="166">
        <v>595</v>
      </c>
      <c r="AC85" s="166">
        <v>752.25</v>
      </c>
      <c r="AD85" s="166">
        <v>885</v>
      </c>
      <c r="AE85" s="167">
        <v>319</v>
      </c>
      <c r="AF85" s="167">
        <v>692.75</v>
      </c>
      <c r="AG85" s="167">
        <v>815</v>
      </c>
      <c r="AH85" s="168">
        <v>608</v>
      </c>
      <c r="AI85" s="168">
        <v>872.94999999999993</v>
      </c>
      <c r="AJ85" s="168">
        <v>1027</v>
      </c>
      <c r="AK85" s="169" t="s">
        <v>1030</v>
      </c>
      <c r="AL85" s="169" t="s">
        <v>1030</v>
      </c>
      <c r="AM85" s="169" t="s">
        <v>1030</v>
      </c>
      <c r="AN85" s="170">
        <v>653</v>
      </c>
      <c r="AO85" s="170">
        <v>988.55</v>
      </c>
      <c r="AP85" s="170">
        <v>1163</v>
      </c>
      <c r="AQ85" s="166">
        <v>681</v>
      </c>
      <c r="AR85" s="166">
        <v>1419.5</v>
      </c>
      <c r="AS85" s="171">
        <v>1670</v>
      </c>
      <c r="AU85" s="164"/>
      <c r="AV85" s="164"/>
      <c r="AW85" s="164"/>
      <c r="AX85" s="166"/>
      <c r="AY85" s="166"/>
      <c r="AZ85" s="166"/>
      <c r="BA85" s="167"/>
      <c r="BB85" s="167"/>
      <c r="BC85" s="167"/>
      <c r="BD85" s="168"/>
      <c r="BE85" s="168"/>
      <c r="BF85" s="168"/>
      <c r="BG85" s="169"/>
      <c r="BH85" s="169"/>
      <c r="BI85" s="169"/>
      <c r="BJ85" s="170"/>
      <c r="BK85" s="170"/>
      <c r="BL85" s="170"/>
      <c r="BM85" s="166"/>
      <c r="BN85" s="166"/>
      <c r="BO85" s="171"/>
    </row>
    <row r="86" spans="1:67">
      <c r="A86" s="37" t="s">
        <v>1184</v>
      </c>
      <c r="B86" s="37" t="s">
        <v>1185</v>
      </c>
      <c r="C86" s="164">
        <v>207</v>
      </c>
      <c r="D86" s="164">
        <v>254.15</v>
      </c>
      <c r="E86" s="164">
        <v>299</v>
      </c>
      <c r="F86" s="166">
        <v>554</v>
      </c>
      <c r="G86" s="166">
        <v>667.25</v>
      </c>
      <c r="H86" s="166">
        <v>785</v>
      </c>
      <c r="I86" s="167">
        <v>219</v>
      </c>
      <c r="J86" s="167">
        <v>279.64999999999998</v>
      </c>
      <c r="K86" s="167">
        <v>329</v>
      </c>
      <c r="L86" s="168">
        <v>567</v>
      </c>
      <c r="M86" s="168">
        <v>701.25</v>
      </c>
      <c r="N86" s="168">
        <v>825</v>
      </c>
      <c r="O86" s="169" t="s">
        <v>1030</v>
      </c>
      <c r="P86" s="169" t="s">
        <v>1030</v>
      </c>
      <c r="Q86" s="169" t="s">
        <v>1030</v>
      </c>
      <c r="R86" s="170">
        <v>583</v>
      </c>
      <c r="S86" s="170">
        <v>743.75</v>
      </c>
      <c r="T86" s="170">
        <v>875</v>
      </c>
      <c r="U86" s="166">
        <v>636</v>
      </c>
      <c r="V86" s="166">
        <v>991.1</v>
      </c>
      <c r="W86" s="171">
        <v>1166</v>
      </c>
      <c r="Y86" s="164">
        <v>317</v>
      </c>
      <c r="Z86" s="164">
        <v>612</v>
      </c>
      <c r="AA86" s="164">
        <v>720</v>
      </c>
      <c r="AB86" s="166">
        <v>595</v>
      </c>
      <c r="AC86" s="166">
        <v>752.25</v>
      </c>
      <c r="AD86" s="166">
        <v>885</v>
      </c>
      <c r="AE86" s="167">
        <v>319</v>
      </c>
      <c r="AF86" s="167">
        <v>692.75</v>
      </c>
      <c r="AG86" s="167">
        <v>815</v>
      </c>
      <c r="AH86" s="168">
        <v>608</v>
      </c>
      <c r="AI86" s="168">
        <v>872.94999999999993</v>
      </c>
      <c r="AJ86" s="168">
        <v>1027</v>
      </c>
      <c r="AK86" s="169" t="s">
        <v>1030</v>
      </c>
      <c r="AL86" s="169" t="s">
        <v>1030</v>
      </c>
      <c r="AM86" s="169" t="s">
        <v>1030</v>
      </c>
      <c r="AN86" s="170">
        <v>653</v>
      </c>
      <c r="AO86" s="170">
        <v>988.55</v>
      </c>
      <c r="AP86" s="170">
        <v>1163</v>
      </c>
      <c r="AQ86" s="166">
        <v>681</v>
      </c>
      <c r="AR86" s="166">
        <v>1419.5</v>
      </c>
      <c r="AS86" s="171">
        <v>1670</v>
      </c>
      <c r="AU86" s="164"/>
      <c r="AV86" s="164"/>
      <c r="AW86" s="164"/>
      <c r="AX86" s="166"/>
      <c r="AY86" s="166"/>
      <c r="AZ86" s="166"/>
      <c r="BA86" s="167"/>
      <c r="BB86" s="167"/>
      <c r="BC86" s="167"/>
      <c r="BD86" s="168"/>
      <c r="BE86" s="168"/>
      <c r="BF86" s="168"/>
      <c r="BG86" s="169"/>
      <c r="BH86" s="169"/>
      <c r="BI86" s="169"/>
      <c r="BJ86" s="170"/>
      <c r="BK86" s="170"/>
      <c r="BL86" s="170"/>
      <c r="BM86" s="166"/>
      <c r="BN86" s="166"/>
      <c r="BO86" s="171"/>
    </row>
    <row r="87" spans="1:67">
      <c r="A87" s="37" t="s">
        <v>1186</v>
      </c>
      <c r="B87" s="37" t="s">
        <v>1187</v>
      </c>
      <c r="C87" s="164">
        <v>207</v>
      </c>
      <c r="D87" s="164">
        <v>254.15</v>
      </c>
      <c r="E87" s="164">
        <v>299</v>
      </c>
      <c r="F87" s="166">
        <v>554</v>
      </c>
      <c r="G87" s="166">
        <v>667.25</v>
      </c>
      <c r="H87" s="166">
        <v>785</v>
      </c>
      <c r="I87" s="167">
        <v>219</v>
      </c>
      <c r="J87" s="167">
        <v>279.64999999999998</v>
      </c>
      <c r="K87" s="167">
        <v>329</v>
      </c>
      <c r="L87" s="168">
        <v>567</v>
      </c>
      <c r="M87" s="168">
        <v>701.25</v>
      </c>
      <c r="N87" s="168">
        <v>825</v>
      </c>
      <c r="O87" s="169" t="s">
        <v>1030</v>
      </c>
      <c r="P87" s="169" t="s">
        <v>1030</v>
      </c>
      <c r="Q87" s="169" t="s">
        <v>1030</v>
      </c>
      <c r="R87" s="170">
        <v>583</v>
      </c>
      <c r="S87" s="170">
        <v>743.75</v>
      </c>
      <c r="T87" s="170">
        <v>875</v>
      </c>
      <c r="U87" s="166">
        <v>636</v>
      </c>
      <c r="V87" s="166">
        <v>991.1</v>
      </c>
      <c r="W87" s="171">
        <v>1166</v>
      </c>
      <c r="Y87" s="164">
        <v>317</v>
      </c>
      <c r="Z87" s="164">
        <v>612</v>
      </c>
      <c r="AA87" s="164">
        <v>720</v>
      </c>
      <c r="AB87" s="166">
        <v>595</v>
      </c>
      <c r="AC87" s="166">
        <v>752.25</v>
      </c>
      <c r="AD87" s="166">
        <v>885</v>
      </c>
      <c r="AE87" s="167">
        <v>319</v>
      </c>
      <c r="AF87" s="167">
        <v>692.75</v>
      </c>
      <c r="AG87" s="167">
        <v>815</v>
      </c>
      <c r="AH87" s="168">
        <v>608</v>
      </c>
      <c r="AI87" s="168">
        <v>872.94999999999993</v>
      </c>
      <c r="AJ87" s="168">
        <v>1027</v>
      </c>
      <c r="AK87" s="169" t="s">
        <v>1030</v>
      </c>
      <c r="AL87" s="169" t="s">
        <v>1030</v>
      </c>
      <c r="AM87" s="169" t="s">
        <v>1030</v>
      </c>
      <c r="AN87" s="170">
        <v>653</v>
      </c>
      <c r="AO87" s="170">
        <v>988.55</v>
      </c>
      <c r="AP87" s="170">
        <v>1163</v>
      </c>
      <c r="AQ87" s="166">
        <v>681</v>
      </c>
      <c r="AR87" s="166">
        <v>1419.5</v>
      </c>
      <c r="AS87" s="171">
        <v>1670</v>
      </c>
      <c r="AU87" s="164"/>
      <c r="AV87" s="164"/>
      <c r="AW87" s="164"/>
      <c r="AX87" s="166"/>
      <c r="AY87" s="166"/>
      <c r="AZ87" s="166"/>
      <c r="BA87" s="167"/>
      <c r="BB87" s="167"/>
      <c r="BC87" s="167"/>
      <c r="BD87" s="168"/>
      <c r="BE87" s="168"/>
      <c r="BF87" s="168"/>
      <c r="BG87" s="169"/>
      <c r="BH87" s="169"/>
      <c r="BI87" s="169"/>
      <c r="BJ87" s="170"/>
      <c r="BK87" s="170"/>
      <c r="BL87" s="170"/>
      <c r="BM87" s="166"/>
      <c r="BN87" s="166"/>
      <c r="BO87" s="171"/>
    </row>
    <row r="88" spans="1:67">
      <c r="A88" s="37" t="s">
        <v>1188</v>
      </c>
      <c r="B88" s="37" t="s">
        <v>1189</v>
      </c>
      <c r="C88" s="164">
        <v>207</v>
      </c>
      <c r="D88" s="164">
        <v>254.15</v>
      </c>
      <c r="E88" s="164">
        <v>299</v>
      </c>
      <c r="F88" s="166">
        <v>554</v>
      </c>
      <c r="G88" s="166">
        <v>667.25</v>
      </c>
      <c r="H88" s="166">
        <v>785</v>
      </c>
      <c r="I88" s="167">
        <v>219</v>
      </c>
      <c r="J88" s="167">
        <v>279.64999999999998</v>
      </c>
      <c r="K88" s="167">
        <v>329</v>
      </c>
      <c r="L88" s="168">
        <v>567</v>
      </c>
      <c r="M88" s="168">
        <v>701.25</v>
      </c>
      <c r="N88" s="168">
        <v>825</v>
      </c>
      <c r="O88" s="169" t="s">
        <v>1030</v>
      </c>
      <c r="P88" s="169" t="s">
        <v>1030</v>
      </c>
      <c r="Q88" s="169" t="s">
        <v>1030</v>
      </c>
      <c r="R88" s="170">
        <v>583</v>
      </c>
      <c r="S88" s="170">
        <v>743.75</v>
      </c>
      <c r="T88" s="170">
        <v>875</v>
      </c>
      <c r="U88" s="166">
        <v>636</v>
      </c>
      <c r="V88" s="166">
        <v>991.1</v>
      </c>
      <c r="W88" s="171">
        <v>1166</v>
      </c>
      <c r="Y88" s="164">
        <v>317</v>
      </c>
      <c r="Z88" s="164">
        <v>612</v>
      </c>
      <c r="AA88" s="164">
        <v>720</v>
      </c>
      <c r="AB88" s="166">
        <v>595</v>
      </c>
      <c r="AC88" s="166">
        <v>752.25</v>
      </c>
      <c r="AD88" s="166">
        <v>885</v>
      </c>
      <c r="AE88" s="167">
        <v>319</v>
      </c>
      <c r="AF88" s="167">
        <v>692.75</v>
      </c>
      <c r="AG88" s="167">
        <v>815</v>
      </c>
      <c r="AH88" s="168">
        <v>608</v>
      </c>
      <c r="AI88" s="168">
        <v>872.94999999999993</v>
      </c>
      <c r="AJ88" s="168">
        <v>1027</v>
      </c>
      <c r="AK88" s="169" t="s">
        <v>1030</v>
      </c>
      <c r="AL88" s="169" t="s">
        <v>1030</v>
      </c>
      <c r="AM88" s="169" t="s">
        <v>1030</v>
      </c>
      <c r="AN88" s="170">
        <v>653</v>
      </c>
      <c r="AO88" s="170">
        <v>988.55</v>
      </c>
      <c r="AP88" s="170">
        <v>1163</v>
      </c>
      <c r="AQ88" s="166">
        <v>681</v>
      </c>
      <c r="AR88" s="166">
        <v>1419.5</v>
      </c>
      <c r="AS88" s="171">
        <v>1670</v>
      </c>
      <c r="AU88" s="164"/>
      <c r="AV88" s="164"/>
      <c r="AW88" s="164"/>
      <c r="AX88" s="166"/>
      <c r="AY88" s="166"/>
      <c r="AZ88" s="166"/>
      <c r="BA88" s="167"/>
      <c r="BB88" s="167"/>
      <c r="BC88" s="167"/>
      <c r="BD88" s="168"/>
      <c r="BE88" s="168"/>
      <c r="BF88" s="168"/>
      <c r="BG88" s="169"/>
      <c r="BH88" s="169"/>
      <c r="BI88" s="169"/>
      <c r="BJ88" s="170"/>
      <c r="BK88" s="170"/>
      <c r="BL88" s="170"/>
      <c r="BM88" s="166"/>
      <c r="BN88" s="166"/>
      <c r="BO88" s="171"/>
    </row>
    <row r="89" spans="1:67">
      <c r="A89" s="37" t="s">
        <v>1190</v>
      </c>
      <c r="B89" s="37" t="s">
        <v>1191</v>
      </c>
      <c r="C89" s="164">
        <v>207</v>
      </c>
      <c r="D89" s="164">
        <v>254.15</v>
      </c>
      <c r="E89" s="164">
        <v>299</v>
      </c>
      <c r="F89" s="166">
        <v>554</v>
      </c>
      <c r="G89" s="166">
        <v>667.25</v>
      </c>
      <c r="H89" s="166">
        <v>785</v>
      </c>
      <c r="I89" s="167">
        <v>219</v>
      </c>
      <c r="J89" s="167">
        <v>279.64999999999998</v>
      </c>
      <c r="K89" s="167">
        <v>329</v>
      </c>
      <c r="L89" s="168">
        <v>567</v>
      </c>
      <c r="M89" s="168">
        <v>701.25</v>
      </c>
      <c r="N89" s="168">
        <v>825</v>
      </c>
      <c r="O89" s="169" t="s">
        <v>1030</v>
      </c>
      <c r="P89" s="169" t="s">
        <v>1030</v>
      </c>
      <c r="Q89" s="169" t="s">
        <v>1030</v>
      </c>
      <c r="R89" s="170">
        <v>583</v>
      </c>
      <c r="S89" s="170">
        <v>743.75</v>
      </c>
      <c r="T89" s="170">
        <v>875</v>
      </c>
      <c r="U89" s="166">
        <v>636</v>
      </c>
      <c r="V89" s="166">
        <v>991.1</v>
      </c>
      <c r="W89" s="171">
        <v>1166</v>
      </c>
      <c r="Y89" s="164">
        <v>317</v>
      </c>
      <c r="Z89" s="164">
        <v>612</v>
      </c>
      <c r="AA89" s="164">
        <v>720</v>
      </c>
      <c r="AB89" s="166">
        <v>595</v>
      </c>
      <c r="AC89" s="166">
        <v>752.25</v>
      </c>
      <c r="AD89" s="166">
        <v>885</v>
      </c>
      <c r="AE89" s="167">
        <v>319</v>
      </c>
      <c r="AF89" s="167">
        <v>692.75</v>
      </c>
      <c r="AG89" s="167">
        <v>815</v>
      </c>
      <c r="AH89" s="168">
        <v>608</v>
      </c>
      <c r="AI89" s="168">
        <v>872.94999999999993</v>
      </c>
      <c r="AJ89" s="168">
        <v>1027</v>
      </c>
      <c r="AK89" s="169" t="s">
        <v>1030</v>
      </c>
      <c r="AL89" s="169" t="s">
        <v>1030</v>
      </c>
      <c r="AM89" s="169" t="s">
        <v>1030</v>
      </c>
      <c r="AN89" s="170">
        <v>653</v>
      </c>
      <c r="AO89" s="170">
        <v>988.55</v>
      </c>
      <c r="AP89" s="170">
        <v>1163</v>
      </c>
      <c r="AQ89" s="166">
        <v>681</v>
      </c>
      <c r="AR89" s="166">
        <v>1419.5</v>
      </c>
      <c r="AS89" s="171">
        <v>1670</v>
      </c>
      <c r="AU89" s="164"/>
      <c r="AV89" s="164"/>
      <c r="AW89" s="164"/>
      <c r="AX89" s="166"/>
      <c r="AY89" s="166"/>
      <c r="AZ89" s="166"/>
      <c r="BA89" s="167"/>
      <c r="BB89" s="167"/>
      <c r="BC89" s="167"/>
      <c r="BD89" s="168"/>
      <c r="BE89" s="168"/>
      <c r="BF89" s="168"/>
      <c r="BG89" s="169"/>
      <c r="BH89" s="169"/>
      <c r="BI89" s="169"/>
      <c r="BJ89" s="170"/>
      <c r="BK89" s="170"/>
      <c r="BL89" s="170"/>
      <c r="BM89" s="166"/>
      <c r="BN89" s="166"/>
      <c r="BO89" s="171"/>
    </row>
    <row r="90" spans="1:67">
      <c r="A90" s="37" t="s">
        <v>1192</v>
      </c>
      <c r="B90" s="37" t="s">
        <v>1193</v>
      </c>
      <c r="C90" s="164">
        <v>207</v>
      </c>
      <c r="D90" s="164">
        <v>254.15</v>
      </c>
      <c r="E90" s="164">
        <v>299</v>
      </c>
      <c r="F90" s="166">
        <v>554</v>
      </c>
      <c r="G90" s="166">
        <v>667.25</v>
      </c>
      <c r="H90" s="166">
        <v>785</v>
      </c>
      <c r="I90" s="167">
        <v>219</v>
      </c>
      <c r="J90" s="167">
        <v>279.64999999999998</v>
      </c>
      <c r="K90" s="167">
        <v>329</v>
      </c>
      <c r="L90" s="168">
        <v>567</v>
      </c>
      <c r="M90" s="168">
        <v>701.25</v>
      </c>
      <c r="N90" s="168">
        <v>825</v>
      </c>
      <c r="O90" s="169" t="s">
        <v>1030</v>
      </c>
      <c r="P90" s="169" t="s">
        <v>1030</v>
      </c>
      <c r="Q90" s="169" t="s">
        <v>1030</v>
      </c>
      <c r="R90" s="170">
        <v>583</v>
      </c>
      <c r="S90" s="170">
        <v>743.75</v>
      </c>
      <c r="T90" s="170">
        <v>875</v>
      </c>
      <c r="U90" s="166">
        <v>636</v>
      </c>
      <c r="V90" s="166">
        <v>991.1</v>
      </c>
      <c r="W90" s="171">
        <v>1166</v>
      </c>
      <c r="Y90" s="164">
        <v>317</v>
      </c>
      <c r="Z90" s="164">
        <v>612</v>
      </c>
      <c r="AA90" s="164">
        <v>720</v>
      </c>
      <c r="AB90" s="166">
        <v>595</v>
      </c>
      <c r="AC90" s="166">
        <v>752.25</v>
      </c>
      <c r="AD90" s="166">
        <v>885</v>
      </c>
      <c r="AE90" s="167">
        <v>319</v>
      </c>
      <c r="AF90" s="167">
        <v>692.75</v>
      </c>
      <c r="AG90" s="167">
        <v>815</v>
      </c>
      <c r="AH90" s="168">
        <v>608</v>
      </c>
      <c r="AI90" s="168">
        <v>872.94999999999993</v>
      </c>
      <c r="AJ90" s="168">
        <v>1027</v>
      </c>
      <c r="AK90" s="169" t="s">
        <v>1030</v>
      </c>
      <c r="AL90" s="169" t="s">
        <v>1030</v>
      </c>
      <c r="AM90" s="169" t="s">
        <v>1030</v>
      </c>
      <c r="AN90" s="170">
        <v>653</v>
      </c>
      <c r="AO90" s="170">
        <v>988.55</v>
      </c>
      <c r="AP90" s="170">
        <v>1163</v>
      </c>
      <c r="AQ90" s="166">
        <v>681</v>
      </c>
      <c r="AR90" s="166">
        <v>1419.5</v>
      </c>
      <c r="AS90" s="171">
        <v>1670</v>
      </c>
      <c r="AU90" s="164"/>
      <c r="AV90" s="164"/>
      <c r="AW90" s="164"/>
      <c r="AX90" s="166"/>
      <c r="AY90" s="166"/>
      <c r="AZ90" s="166"/>
      <c r="BA90" s="167"/>
      <c r="BB90" s="167"/>
      <c r="BC90" s="167"/>
      <c r="BD90" s="168"/>
      <c r="BE90" s="168"/>
      <c r="BF90" s="168"/>
      <c r="BG90" s="169"/>
      <c r="BH90" s="169"/>
      <c r="BI90" s="169"/>
      <c r="BJ90" s="170"/>
      <c r="BK90" s="170"/>
      <c r="BL90" s="170"/>
      <c r="BM90" s="166"/>
      <c r="BN90" s="166"/>
      <c r="BO90" s="171"/>
    </row>
    <row r="91" spans="1:67">
      <c r="A91" s="37" t="s">
        <v>1194</v>
      </c>
      <c r="B91" s="37" t="s">
        <v>1195</v>
      </c>
      <c r="C91" s="164">
        <v>397</v>
      </c>
      <c r="D91" s="164">
        <v>525.29999999999995</v>
      </c>
      <c r="E91" s="164">
        <v>618</v>
      </c>
      <c r="F91" s="166">
        <v>727</v>
      </c>
      <c r="G91" s="166">
        <v>858.5</v>
      </c>
      <c r="H91" s="166">
        <v>1010</v>
      </c>
      <c r="I91" s="167">
        <v>412</v>
      </c>
      <c r="J91" s="167">
        <v>578</v>
      </c>
      <c r="K91" s="167">
        <v>680</v>
      </c>
      <c r="L91" s="168">
        <v>745</v>
      </c>
      <c r="M91" s="168">
        <v>1030.2</v>
      </c>
      <c r="N91" s="168">
        <v>1212</v>
      </c>
      <c r="O91" s="169" t="s">
        <v>1030</v>
      </c>
      <c r="P91" s="169" t="s">
        <v>1030</v>
      </c>
      <c r="Q91" s="169" t="s">
        <v>1030</v>
      </c>
      <c r="R91" s="170">
        <v>773</v>
      </c>
      <c r="S91" s="170">
        <v>1338.75</v>
      </c>
      <c r="T91" s="170">
        <v>1575</v>
      </c>
      <c r="U91" s="166">
        <v>794</v>
      </c>
      <c r="V91" s="166">
        <v>1870</v>
      </c>
      <c r="W91" s="171">
        <v>2200</v>
      </c>
      <c r="Y91" s="164">
        <v>545</v>
      </c>
      <c r="Z91" s="164">
        <v>1064</v>
      </c>
      <c r="AA91" s="164">
        <v>1252</v>
      </c>
      <c r="AB91" s="166">
        <v>875</v>
      </c>
      <c r="AC91" s="166">
        <v>1489</v>
      </c>
      <c r="AD91" s="166">
        <v>1752</v>
      </c>
      <c r="AE91" s="167">
        <v>574</v>
      </c>
      <c r="AF91" s="167">
        <v>1234</v>
      </c>
      <c r="AG91" s="167">
        <v>1452</v>
      </c>
      <c r="AH91" s="168">
        <v>893</v>
      </c>
      <c r="AI91" s="168">
        <v>1632</v>
      </c>
      <c r="AJ91" s="168">
        <v>1920</v>
      </c>
      <c r="AK91" s="169" t="s">
        <v>1030</v>
      </c>
      <c r="AL91" s="169" t="s">
        <v>1030</v>
      </c>
      <c r="AM91" s="169" t="s">
        <v>1030</v>
      </c>
      <c r="AN91" s="170">
        <v>900</v>
      </c>
      <c r="AO91" s="170">
        <v>2194.6999999999998</v>
      </c>
      <c r="AP91" s="170">
        <v>2582</v>
      </c>
      <c r="AQ91" s="166">
        <v>909</v>
      </c>
      <c r="AR91" s="166">
        <v>2482</v>
      </c>
      <c r="AS91" s="171">
        <v>2920</v>
      </c>
      <c r="AU91" s="164"/>
      <c r="AV91" s="164"/>
      <c r="AW91" s="164"/>
      <c r="AX91" s="166"/>
      <c r="AY91" s="166"/>
      <c r="AZ91" s="166"/>
      <c r="BA91" s="167"/>
      <c r="BB91" s="167"/>
      <c r="BC91" s="167"/>
      <c r="BD91" s="168"/>
      <c r="BE91" s="168"/>
      <c r="BF91" s="168"/>
      <c r="BG91" s="169"/>
      <c r="BH91" s="169"/>
      <c r="BI91" s="169"/>
      <c r="BJ91" s="170"/>
      <c r="BK91" s="170"/>
      <c r="BL91" s="170"/>
      <c r="BM91" s="166"/>
      <c r="BN91" s="166"/>
      <c r="BO91" s="171"/>
    </row>
    <row r="92" spans="1:67">
      <c r="A92" s="37" t="s">
        <v>1196</v>
      </c>
      <c r="B92" s="37" t="s">
        <v>1197</v>
      </c>
      <c r="C92" s="164">
        <v>397</v>
      </c>
      <c r="D92" s="164">
        <v>525.29999999999995</v>
      </c>
      <c r="E92" s="164">
        <v>618</v>
      </c>
      <c r="F92" s="166">
        <v>727</v>
      </c>
      <c r="G92" s="166">
        <v>858.5</v>
      </c>
      <c r="H92" s="166">
        <v>1010</v>
      </c>
      <c r="I92" s="167">
        <v>412</v>
      </c>
      <c r="J92" s="167">
        <v>578</v>
      </c>
      <c r="K92" s="167">
        <v>680</v>
      </c>
      <c r="L92" s="168">
        <v>745</v>
      </c>
      <c r="M92" s="168">
        <v>1030.2</v>
      </c>
      <c r="N92" s="168">
        <v>1212</v>
      </c>
      <c r="O92" s="169" t="s">
        <v>1030</v>
      </c>
      <c r="P92" s="169" t="s">
        <v>1030</v>
      </c>
      <c r="Q92" s="169" t="s">
        <v>1030</v>
      </c>
      <c r="R92" s="170">
        <v>773</v>
      </c>
      <c r="S92" s="170">
        <v>1338.75</v>
      </c>
      <c r="T92" s="170">
        <v>1575</v>
      </c>
      <c r="U92" s="166">
        <v>794</v>
      </c>
      <c r="V92" s="166">
        <v>1870</v>
      </c>
      <c r="W92" s="171">
        <v>2200</v>
      </c>
      <c r="Y92" s="164">
        <v>545</v>
      </c>
      <c r="Z92" s="164">
        <v>1064</v>
      </c>
      <c r="AA92" s="164">
        <v>1252</v>
      </c>
      <c r="AB92" s="166">
        <v>875</v>
      </c>
      <c r="AC92" s="166">
        <v>1489</v>
      </c>
      <c r="AD92" s="166">
        <v>1752</v>
      </c>
      <c r="AE92" s="167">
        <v>574</v>
      </c>
      <c r="AF92" s="167">
        <v>1234</v>
      </c>
      <c r="AG92" s="167">
        <v>1452</v>
      </c>
      <c r="AH92" s="168">
        <v>893</v>
      </c>
      <c r="AI92" s="168">
        <v>1632</v>
      </c>
      <c r="AJ92" s="168">
        <v>1920</v>
      </c>
      <c r="AK92" s="169" t="s">
        <v>1030</v>
      </c>
      <c r="AL92" s="169" t="s">
        <v>1030</v>
      </c>
      <c r="AM92" s="169" t="s">
        <v>1030</v>
      </c>
      <c r="AN92" s="170">
        <v>900</v>
      </c>
      <c r="AO92" s="170">
        <v>2194.6999999999998</v>
      </c>
      <c r="AP92" s="170">
        <v>2582</v>
      </c>
      <c r="AQ92" s="166">
        <v>909</v>
      </c>
      <c r="AR92" s="166">
        <v>2482</v>
      </c>
      <c r="AS92" s="171">
        <v>2920</v>
      </c>
      <c r="AU92" s="164"/>
      <c r="AV92" s="164"/>
      <c r="AW92" s="164"/>
      <c r="AX92" s="166"/>
      <c r="AY92" s="166"/>
      <c r="AZ92" s="166"/>
      <c r="BA92" s="167"/>
      <c r="BB92" s="167"/>
      <c r="BC92" s="167"/>
      <c r="BD92" s="168"/>
      <c r="BE92" s="168"/>
      <c r="BF92" s="168"/>
      <c r="BG92" s="169"/>
      <c r="BH92" s="169"/>
      <c r="BI92" s="169"/>
      <c r="BJ92" s="170"/>
      <c r="BK92" s="170"/>
      <c r="BL92" s="170"/>
      <c r="BM92" s="166"/>
      <c r="BN92" s="166"/>
      <c r="BO92" s="171"/>
    </row>
    <row r="93" spans="1:67">
      <c r="A93" s="37" t="s">
        <v>1198</v>
      </c>
      <c r="B93" s="37" t="s">
        <v>1199</v>
      </c>
      <c r="C93" s="164">
        <v>185</v>
      </c>
      <c r="D93" s="164">
        <v>219</v>
      </c>
      <c r="E93" s="164">
        <v>258</v>
      </c>
      <c r="F93" s="166">
        <v>383</v>
      </c>
      <c r="G93" s="166">
        <v>477</v>
      </c>
      <c r="H93" s="166">
        <v>561</v>
      </c>
      <c r="I93" s="167">
        <v>241</v>
      </c>
      <c r="J93" s="167">
        <v>285</v>
      </c>
      <c r="K93" s="167">
        <v>335</v>
      </c>
      <c r="L93" s="168">
        <v>439</v>
      </c>
      <c r="M93" s="168">
        <v>542</v>
      </c>
      <c r="N93" s="168">
        <v>638</v>
      </c>
      <c r="O93" s="169" t="s">
        <v>1030</v>
      </c>
      <c r="P93" s="169" t="s">
        <v>1030</v>
      </c>
      <c r="Q93" s="169" t="s">
        <v>1030</v>
      </c>
      <c r="R93" s="170">
        <v>459</v>
      </c>
      <c r="S93" s="170">
        <v>712</v>
      </c>
      <c r="T93" s="170">
        <v>838</v>
      </c>
      <c r="U93" s="166">
        <v>796</v>
      </c>
      <c r="V93" s="166">
        <v>1052</v>
      </c>
      <c r="W93" s="171">
        <v>1238</v>
      </c>
      <c r="Y93" s="164">
        <v>233</v>
      </c>
      <c r="Z93" s="164">
        <v>543</v>
      </c>
      <c r="AA93" s="164">
        <v>639</v>
      </c>
      <c r="AB93" s="166">
        <v>431</v>
      </c>
      <c r="AC93" s="166">
        <v>801</v>
      </c>
      <c r="AD93" s="166">
        <v>942</v>
      </c>
      <c r="AE93" s="167">
        <v>303</v>
      </c>
      <c r="AF93" s="167">
        <v>706</v>
      </c>
      <c r="AG93" s="167">
        <v>831</v>
      </c>
      <c r="AH93" s="168">
        <v>501</v>
      </c>
      <c r="AI93" s="168">
        <v>964</v>
      </c>
      <c r="AJ93" s="168">
        <v>1134</v>
      </c>
      <c r="AK93" s="169" t="s">
        <v>1030</v>
      </c>
      <c r="AL93" s="169" t="s">
        <v>1030</v>
      </c>
      <c r="AM93" s="169" t="s">
        <v>1030</v>
      </c>
      <c r="AN93" s="170">
        <v>521</v>
      </c>
      <c r="AO93" s="170">
        <v>1134</v>
      </c>
      <c r="AP93" s="170">
        <v>1334</v>
      </c>
      <c r="AQ93" s="166">
        <v>858</v>
      </c>
      <c r="AR93" s="166">
        <v>1474</v>
      </c>
      <c r="AS93" s="171">
        <v>1734</v>
      </c>
      <c r="AU93" s="164"/>
      <c r="AV93" s="164"/>
      <c r="AW93" s="164"/>
      <c r="AX93" s="166"/>
      <c r="AY93" s="166"/>
      <c r="AZ93" s="166"/>
      <c r="BA93" s="167"/>
      <c r="BB93" s="167"/>
      <c r="BC93" s="167"/>
      <c r="BD93" s="168"/>
      <c r="BE93" s="168"/>
      <c r="BF93" s="168"/>
      <c r="BG93" s="169"/>
      <c r="BH93" s="169"/>
      <c r="BI93" s="169"/>
      <c r="BJ93" s="170"/>
      <c r="BK93" s="170"/>
      <c r="BL93" s="170"/>
      <c r="BM93" s="166"/>
      <c r="BN93" s="166"/>
      <c r="BO93" s="171"/>
    </row>
    <row r="94" spans="1:67">
      <c r="A94" s="37" t="s">
        <v>1200</v>
      </c>
      <c r="B94" s="37" t="s">
        <v>1201</v>
      </c>
      <c r="C94" s="164">
        <v>397</v>
      </c>
      <c r="D94" s="164">
        <v>525.29999999999995</v>
      </c>
      <c r="E94" s="164">
        <v>618</v>
      </c>
      <c r="F94" s="166">
        <v>727</v>
      </c>
      <c r="G94" s="166">
        <v>858.5</v>
      </c>
      <c r="H94" s="166">
        <v>1010</v>
      </c>
      <c r="I94" s="167">
        <v>412</v>
      </c>
      <c r="J94" s="167">
        <v>578</v>
      </c>
      <c r="K94" s="167">
        <v>680</v>
      </c>
      <c r="L94" s="168">
        <v>745</v>
      </c>
      <c r="M94" s="168">
        <v>1030.2</v>
      </c>
      <c r="N94" s="168">
        <v>1212</v>
      </c>
      <c r="O94" s="169" t="s">
        <v>1030</v>
      </c>
      <c r="P94" s="169" t="s">
        <v>1030</v>
      </c>
      <c r="Q94" s="169" t="s">
        <v>1030</v>
      </c>
      <c r="R94" s="170">
        <v>773</v>
      </c>
      <c r="S94" s="170">
        <v>1338.75</v>
      </c>
      <c r="T94" s="170">
        <v>1575</v>
      </c>
      <c r="U94" s="166">
        <v>794</v>
      </c>
      <c r="V94" s="166">
        <v>1870</v>
      </c>
      <c r="W94" s="171">
        <v>2200</v>
      </c>
      <c r="Y94" s="164">
        <v>545</v>
      </c>
      <c r="Z94" s="164">
        <v>1064</v>
      </c>
      <c r="AA94" s="164">
        <v>1252</v>
      </c>
      <c r="AB94" s="166">
        <v>875</v>
      </c>
      <c r="AC94" s="166">
        <v>1489</v>
      </c>
      <c r="AD94" s="166">
        <v>1752</v>
      </c>
      <c r="AE94" s="167">
        <v>574</v>
      </c>
      <c r="AF94" s="167">
        <v>1234</v>
      </c>
      <c r="AG94" s="167">
        <v>1452</v>
      </c>
      <c r="AH94" s="168">
        <v>893</v>
      </c>
      <c r="AI94" s="168">
        <v>1632</v>
      </c>
      <c r="AJ94" s="168">
        <v>1920</v>
      </c>
      <c r="AK94" s="169" t="s">
        <v>1030</v>
      </c>
      <c r="AL94" s="169" t="s">
        <v>1030</v>
      </c>
      <c r="AM94" s="169" t="s">
        <v>1030</v>
      </c>
      <c r="AN94" s="170">
        <v>900</v>
      </c>
      <c r="AO94" s="170">
        <v>2194.6999999999998</v>
      </c>
      <c r="AP94" s="170">
        <v>2582</v>
      </c>
      <c r="AQ94" s="166">
        <v>909</v>
      </c>
      <c r="AR94" s="166">
        <v>2482</v>
      </c>
      <c r="AS94" s="171">
        <v>2920</v>
      </c>
      <c r="AU94" s="164"/>
      <c r="AV94" s="164"/>
      <c r="AW94" s="164"/>
      <c r="AX94" s="166"/>
      <c r="AY94" s="166"/>
      <c r="AZ94" s="166"/>
      <c r="BA94" s="167"/>
      <c r="BB94" s="167"/>
      <c r="BC94" s="167"/>
      <c r="BD94" s="168"/>
      <c r="BE94" s="168"/>
      <c r="BF94" s="168"/>
      <c r="BG94" s="169"/>
      <c r="BH94" s="169"/>
      <c r="BI94" s="169"/>
      <c r="BJ94" s="170"/>
      <c r="BK94" s="170"/>
      <c r="BL94" s="170"/>
      <c r="BM94" s="166"/>
      <c r="BN94" s="166"/>
      <c r="BO94" s="171"/>
    </row>
    <row r="95" spans="1:67">
      <c r="A95" s="37" t="s">
        <v>1202</v>
      </c>
      <c r="B95" s="37" t="s">
        <v>1203</v>
      </c>
      <c r="C95" s="164">
        <v>397</v>
      </c>
      <c r="D95" s="164">
        <v>525.29999999999995</v>
      </c>
      <c r="E95" s="164">
        <v>618</v>
      </c>
      <c r="F95" s="166">
        <v>727</v>
      </c>
      <c r="G95" s="166">
        <v>858.5</v>
      </c>
      <c r="H95" s="166">
        <v>1010</v>
      </c>
      <c r="I95" s="167">
        <v>412</v>
      </c>
      <c r="J95" s="167">
        <v>578</v>
      </c>
      <c r="K95" s="167">
        <v>680</v>
      </c>
      <c r="L95" s="168">
        <v>745</v>
      </c>
      <c r="M95" s="168">
        <v>1030.2</v>
      </c>
      <c r="N95" s="168">
        <v>1212</v>
      </c>
      <c r="O95" s="169" t="s">
        <v>1030</v>
      </c>
      <c r="P95" s="169" t="s">
        <v>1030</v>
      </c>
      <c r="Q95" s="169" t="s">
        <v>1030</v>
      </c>
      <c r="R95" s="170">
        <v>773</v>
      </c>
      <c r="S95" s="170">
        <v>1338.75</v>
      </c>
      <c r="T95" s="170">
        <v>1575</v>
      </c>
      <c r="U95" s="166">
        <v>794</v>
      </c>
      <c r="V95" s="166">
        <v>1870</v>
      </c>
      <c r="W95" s="171">
        <v>2200</v>
      </c>
      <c r="Y95" s="164">
        <v>545</v>
      </c>
      <c r="Z95" s="164">
        <v>1064</v>
      </c>
      <c r="AA95" s="164">
        <v>1252</v>
      </c>
      <c r="AB95" s="166">
        <v>875</v>
      </c>
      <c r="AC95" s="166">
        <v>1489</v>
      </c>
      <c r="AD95" s="166">
        <v>1752</v>
      </c>
      <c r="AE95" s="167">
        <v>574</v>
      </c>
      <c r="AF95" s="167">
        <v>1234</v>
      </c>
      <c r="AG95" s="167">
        <v>1452</v>
      </c>
      <c r="AH95" s="168">
        <v>893</v>
      </c>
      <c r="AI95" s="168">
        <v>1632</v>
      </c>
      <c r="AJ95" s="168">
        <v>1920</v>
      </c>
      <c r="AK95" s="169" t="s">
        <v>1030</v>
      </c>
      <c r="AL95" s="169" t="s">
        <v>1030</v>
      </c>
      <c r="AM95" s="169" t="s">
        <v>1030</v>
      </c>
      <c r="AN95" s="170">
        <v>900</v>
      </c>
      <c r="AO95" s="170">
        <v>2194.6999999999998</v>
      </c>
      <c r="AP95" s="170">
        <v>2582</v>
      </c>
      <c r="AQ95" s="166">
        <v>909</v>
      </c>
      <c r="AR95" s="166">
        <v>2482</v>
      </c>
      <c r="AS95" s="171">
        <v>2920</v>
      </c>
      <c r="AU95" s="164"/>
      <c r="AV95" s="164"/>
      <c r="AW95" s="164"/>
      <c r="AX95" s="166"/>
      <c r="AY95" s="166"/>
      <c r="AZ95" s="166"/>
      <c r="BA95" s="167"/>
      <c r="BB95" s="167"/>
      <c r="BC95" s="167"/>
      <c r="BD95" s="168"/>
      <c r="BE95" s="168"/>
      <c r="BF95" s="168"/>
      <c r="BG95" s="169"/>
      <c r="BH95" s="169"/>
      <c r="BI95" s="169"/>
      <c r="BJ95" s="170"/>
      <c r="BK95" s="170"/>
      <c r="BL95" s="170"/>
      <c r="BM95" s="166"/>
      <c r="BN95" s="166"/>
      <c r="BO95" s="171"/>
    </row>
    <row r="96" spans="1:67">
      <c r="A96" s="37" t="s">
        <v>1204</v>
      </c>
      <c r="B96" s="37" t="s">
        <v>1205</v>
      </c>
      <c r="C96" s="164">
        <v>511</v>
      </c>
      <c r="D96" s="164">
        <v>610.29999999999995</v>
      </c>
      <c r="E96" s="164">
        <v>718</v>
      </c>
      <c r="F96" s="166">
        <v>833</v>
      </c>
      <c r="G96" s="166">
        <v>1045.5</v>
      </c>
      <c r="H96" s="166">
        <v>1230</v>
      </c>
      <c r="I96" s="167">
        <v>540</v>
      </c>
      <c r="J96" s="167">
        <v>671.5</v>
      </c>
      <c r="K96" s="167">
        <v>790</v>
      </c>
      <c r="L96" s="168">
        <v>870</v>
      </c>
      <c r="M96" s="168">
        <v>1181.5</v>
      </c>
      <c r="N96" s="168">
        <v>1390</v>
      </c>
      <c r="O96" s="169" t="s">
        <v>1030</v>
      </c>
      <c r="P96" s="169" t="s">
        <v>1030</v>
      </c>
      <c r="Q96" s="169" t="s">
        <v>1030</v>
      </c>
      <c r="R96" s="170">
        <v>913</v>
      </c>
      <c r="S96" s="170">
        <v>1423.75</v>
      </c>
      <c r="T96" s="170">
        <v>1675</v>
      </c>
      <c r="U96" s="166">
        <v>953</v>
      </c>
      <c r="V96" s="166">
        <v>2244</v>
      </c>
      <c r="W96" s="171">
        <v>2640</v>
      </c>
      <c r="Y96" s="164">
        <v>728</v>
      </c>
      <c r="Z96" s="164">
        <v>1632.85</v>
      </c>
      <c r="AA96" s="164">
        <v>1921</v>
      </c>
      <c r="AB96" s="166">
        <v>1054</v>
      </c>
      <c r="AC96" s="166">
        <v>1829.2</v>
      </c>
      <c r="AD96" s="166">
        <v>2152</v>
      </c>
      <c r="AE96" s="167">
        <v>754</v>
      </c>
      <c r="AF96" s="167">
        <v>1743</v>
      </c>
      <c r="AG96" s="167">
        <v>2050</v>
      </c>
      <c r="AH96" s="168">
        <v>1060</v>
      </c>
      <c r="AI96" s="168">
        <v>1959.25</v>
      </c>
      <c r="AJ96" s="168">
        <v>2305</v>
      </c>
      <c r="AK96" s="169" t="s">
        <v>1030</v>
      </c>
      <c r="AL96" s="169" t="s">
        <v>1030</v>
      </c>
      <c r="AM96" s="169" t="s">
        <v>1030</v>
      </c>
      <c r="AN96" s="170">
        <v>1080</v>
      </c>
      <c r="AO96" s="170">
        <v>2312</v>
      </c>
      <c r="AP96" s="170">
        <v>2720</v>
      </c>
      <c r="AQ96" s="166">
        <v>1127</v>
      </c>
      <c r="AR96" s="166">
        <v>2652</v>
      </c>
      <c r="AS96" s="171">
        <v>3120</v>
      </c>
      <c r="AU96" s="164"/>
      <c r="AV96" s="164"/>
      <c r="AW96" s="164"/>
      <c r="AX96" s="166"/>
      <c r="AY96" s="166"/>
      <c r="AZ96" s="166"/>
      <c r="BA96" s="167"/>
      <c r="BB96" s="167"/>
      <c r="BC96" s="167"/>
      <c r="BD96" s="168"/>
      <c r="BE96" s="168"/>
      <c r="BF96" s="168"/>
      <c r="BG96" s="169"/>
      <c r="BH96" s="169"/>
      <c r="BI96" s="169"/>
      <c r="BJ96" s="170"/>
      <c r="BK96" s="170"/>
      <c r="BL96" s="170"/>
      <c r="BM96" s="166"/>
      <c r="BN96" s="166"/>
      <c r="BO96" s="171"/>
    </row>
    <row r="97" spans="1:67">
      <c r="A97" s="37" t="s">
        <v>1206</v>
      </c>
      <c r="B97" s="37" t="s">
        <v>1207</v>
      </c>
      <c r="C97" s="164">
        <v>511</v>
      </c>
      <c r="D97" s="164">
        <v>610.29999999999995</v>
      </c>
      <c r="E97" s="164">
        <v>718</v>
      </c>
      <c r="F97" s="166">
        <v>833</v>
      </c>
      <c r="G97" s="166">
        <v>1045.5</v>
      </c>
      <c r="H97" s="166">
        <v>1230</v>
      </c>
      <c r="I97" s="167">
        <v>540</v>
      </c>
      <c r="J97" s="167">
        <v>671.5</v>
      </c>
      <c r="K97" s="167">
        <v>790</v>
      </c>
      <c r="L97" s="168">
        <v>870</v>
      </c>
      <c r="M97" s="168">
        <v>1181.5</v>
      </c>
      <c r="N97" s="168">
        <v>1390</v>
      </c>
      <c r="O97" s="169" t="s">
        <v>1030</v>
      </c>
      <c r="P97" s="169" t="s">
        <v>1030</v>
      </c>
      <c r="Q97" s="169" t="s">
        <v>1030</v>
      </c>
      <c r="R97" s="170">
        <v>913</v>
      </c>
      <c r="S97" s="170">
        <v>1423.75</v>
      </c>
      <c r="T97" s="170">
        <v>1675</v>
      </c>
      <c r="U97" s="166">
        <v>953</v>
      </c>
      <c r="V97" s="166">
        <v>2244</v>
      </c>
      <c r="W97" s="171">
        <v>2640</v>
      </c>
      <c r="Y97" s="164">
        <v>728</v>
      </c>
      <c r="Z97" s="164">
        <v>1632.85</v>
      </c>
      <c r="AA97" s="164">
        <v>1921</v>
      </c>
      <c r="AB97" s="166">
        <v>1054</v>
      </c>
      <c r="AC97" s="166">
        <v>1829.2</v>
      </c>
      <c r="AD97" s="166">
        <v>2152</v>
      </c>
      <c r="AE97" s="167">
        <v>754</v>
      </c>
      <c r="AF97" s="167">
        <v>1743</v>
      </c>
      <c r="AG97" s="167">
        <v>2050</v>
      </c>
      <c r="AH97" s="168">
        <v>1060</v>
      </c>
      <c r="AI97" s="168">
        <v>1959.25</v>
      </c>
      <c r="AJ97" s="168">
        <v>2305</v>
      </c>
      <c r="AK97" s="169" t="s">
        <v>1030</v>
      </c>
      <c r="AL97" s="169" t="s">
        <v>1030</v>
      </c>
      <c r="AM97" s="169" t="s">
        <v>1030</v>
      </c>
      <c r="AN97" s="170">
        <v>1080</v>
      </c>
      <c r="AO97" s="170">
        <v>2312</v>
      </c>
      <c r="AP97" s="170">
        <v>2720</v>
      </c>
      <c r="AQ97" s="166">
        <v>1127</v>
      </c>
      <c r="AR97" s="166">
        <v>2652</v>
      </c>
      <c r="AS97" s="171">
        <v>3120</v>
      </c>
      <c r="AU97" s="164"/>
      <c r="AV97" s="164"/>
      <c r="AW97" s="164"/>
      <c r="AX97" s="166"/>
      <c r="AY97" s="166"/>
      <c r="AZ97" s="166"/>
      <c r="BA97" s="167"/>
      <c r="BB97" s="167"/>
      <c r="BC97" s="167"/>
      <c r="BD97" s="168"/>
      <c r="BE97" s="168"/>
      <c r="BF97" s="168"/>
      <c r="BG97" s="169"/>
      <c r="BH97" s="169"/>
      <c r="BI97" s="169"/>
      <c r="BJ97" s="170"/>
      <c r="BK97" s="170"/>
      <c r="BL97" s="170"/>
      <c r="BM97" s="166"/>
      <c r="BN97" s="166"/>
      <c r="BO97" s="171"/>
    </row>
    <row r="98" spans="1:67">
      <c r="A98" s="37" t="s">
        <v>1208</v>
      </c>
      <c r="B98" s="37" t="s">
        <v>1209</v>
      </c>
      <c r="C98" s="164">
        <v>247</v>
      </c>
      <c r="D98" s="164">
        <v>287</v>
      </c>
      <c r="E98" s="164">
        <v>338</v>
      </c>
      <c r="F98" s="166">
        <v>478</v>
      </c>
      <c r="G98" s="166">
        <v>588</v>
      </c>
      <c r="H98" s="166">
        <v>692</v>
      </c>
      <c r="I98" s="167">
        <v>321</v>
      </c>
      <c r="J98" s="167">
        <v>373</v>
      </c>
      <c r="K98" s="167">
        <v>439</v>
      </c>
      <c r="L98" s="168">
        <v>552</v>
      </c>
      <c r="M98" s="168">
        <v>674</v>
      </c>
      <c r="N98" s="168">
        <v>793</v>
      </c>
      <c r="O98" s="169" t="s">
        <v>1030</v>
      </c>
      <c r="P98" s="169" t="s">
        <v>1030</v>
      </c>
      <c r="Q98" s="169" t="s">
        <v>1030</v>
      </c>
      <c r="R98" s="170">
        <v>582</v>
      </c>
      <c r="S98" s="170">
        <v>929</v>
      </c>
      <c r="T98" s="170">
        <v>1093</v>
      </c>
      <c r="U98" s="166">
        <v>982</v>
      </c>
      <c r="V98" s="166">
        <v>1354</v>
      </c>
      <c r="W98" s="171">
        <v>1593</v>
      </c>
      <c r="Y98" s="164">
        <v>344</v>
      </c>
      <c r="Z98" s="164">
        <v>931</v>
      </c>
      <c r="AA98" s="164">
        <v>1095</v>
      </c>
      <c r="AB98" s="166">
        <v>575</v>
      </c>
      <c r="AC98" s="166">
        <v>1232</v>
      </c>
      <c r="AD98" s="166">
        <v>1449</v>
      </c>
      <c r="AE98" s="167">
        <v>447</v>
      </c>
      <c r="AF98" s="167">
        <v>1210</v>
      </c>
      <c r="AG98" s="167">
        <v>1424</v>
      </c>
      <c r="AH98" s="168">
        <v>678</v>
      </c>
      <c r="AI98" s="168">
        <v>1511</v>
      </c>
      <c r="AJ98" s="168">
        <v>1778</v>
      </c>
      <c r="AK98" s="169" t="s">
        <v>1030</v>
      </c>
      <c r="AL98" s="169" t="s">
        <v>1030</v>
      </c>
      <c r="AM98" s="169" t="s">
        <v>1030</v>
      </c>
      <c r="AN98" s="170">
        <v>708</v>
      </c>
      <c r="AO98" s="170">
        <v>1766</v>
      </c>
      <c r="AP98" s="170">
        <v>2078</v>
      </c>
      <c r="AQ98" s="166">
        <v>1108</v>
      </c>
      <c r="AR98" s="166">
        <v>2191</v>
      </c>
      <c r="AS98" s="171">
        <v>2578</v>
      </c>
      <c r="AU98" s="164"/>
      <c r="AV98" s="164"/>
      <c r="AW98" s="164"/>
      <c r="AX98" s="166"/>
      <c r="AY98" s="166"/>
      <c r="AZ98" s="166"/>
      <c r="BA98" s="167"/>
      <c r="BB98" s="167"/>
      <c r="BC98" s="167"/>
      <c r="BD98" s="168"/>
      <c r="BE98" s="168"/>
      <c r="BF98" s="168"/>
      <c r="BG98" s="169"/>
      <c r="BH98" s="169"/>
      <c r="BI98" s="169"/>
      <c r="BJ98" s="170"/>
      <c r="BK98" s="170"/>
      <c r="BL98" s="170"/>
      <c r="BM98" s="166"/>
      <c r="BN98" s="166"/>
      <c r="BO98" s="171"/>
    </row>
    <row r="99" spans="1:67">
      <c r="A99" s="37" t="s">
        <v>1210</v>
      </c>
      <c r="B99" s="37" t="s">
        <v>1211</v>
      </c>
      <c r="C99" s="164">
        <v>649</v>
      </c>
      <c r="D99" s="164">
        <v>780.3</v>
      </c>
      <c r="E99" s="164">
        <v>918</v>
      </c>
      <c r="F99" s="166">
        <v>1004</v>
      </c>
      <c r="G99" s="166">
        <v>1217.2</v>
      </c>
      <c r="H99" s="166">
        <v>1432</v>
      </c>
      <c r="I99" s="167">
        <v>669</v>
      </c>
      <c r="J99" s="167">
        <v>858.5</v>
      </c>
      <c r="K99" s="167">
        <v>1010</v>
      </c>
      <c r="L99" s="168">
        <v>1040</v>
      </c>
      <c r="M99" s="168">
        <v>1412.7</v>
      </c>
      <c r="N99" s="168">
        <v>1662</v>
      </c>
      <c r="O99" s="169" t="s">
        <v>1030</v>
      </c>
      <c r="P99" s="169" t="s">
        <v>1030</v>
      </c>
      <c r="Q99" s="169" t="s">
        <v>1030</v>
      </c>
      <c r="R99" s="170">
        <v>1057</v>
      </c>
      <c r="S99" s="170">
        <v>1753.55</v>
      </c>
      <c r="T99" s="170">
        <v>2063</v>
      </c>
      <c r="U99" s="166">
        <v>1085</v>
      </c>
      <c r="V99" s="166">
        <v>2482</v>
      </c>
      <c r="W99" s="171">
        <v>2920</v>
      </c>
      <c r="Y99" s="164">
        <v>949</v>
      </c>
      <c r="Z99" s="164">
        <v>2138.6</v>
      </c>
      <c r="AA99" s="164">
        <v>2516</v>
      </c>
      <c r="AB99" s="166">
        <v>1222</v>
      </c>
      <c r="AC99" s="166">
        <v>2395.2999999999997</v>
      </c>
      <c r="AD99" s="166">
        <v>2818</v>
      </c>
      <c r="AE99" s="167">
        <v>932</v>
      </c>
      <c r="AF99" s="167">
        <v>2352.7999999999997</v>
      </c>
      <c r="AG99" s="167">
        <v>2768</v>
      </c>
      <c r="AH99" s="168">
        <v>1263</v>
      </c>
      <c r="AI99" s="168">
        <v>2566.15</v>
      </c>
      <c r="AJ99" s="168">
        <v>3019</v>
      </c>
      <c r="AK99" s="169" t="s">
        <v>1030</v>
      </c>
      <c r="AL99" s="169" t="s">
        <v>1030</v>
      </c>
      <c r="AM99" s="169" t="s">
        <v>1030</v>
      </c>
      <c r="AN99" s="170">
        <v>1290</v>
      </c>
      <c r="AO99" s="170">
        <v>3250.4</v>
      </c>
      <c r="AP99" s="170">
        <v>3824</v>
      </c>
      <c r="AQ99" s="166">
        <v>1346</v>
      </c>
      <c r="AR99" s="166">
        <v>3264</v>
      </c>
      <c r="AS99" s="171">
        <v>3840</v>
      </c>
      <c r="AU99" s="164"/>
      <c r="AV99" s="164"/>
      <c r="AW99" s="164"/>
      <c r="AX99" s="166"/>
      <c r="AY99" s="166"/>
      <c r="AZ99" s="166"/>
      <c r="BA99" s="167"/>
      <c r="BB99" s="167"/>
      <c r="BC99" s="167"/>
      <c r="BD99" s="168"/>
      <c r="BE99" s="168"/>
      <c r="BF99" s="168"/>
      <c r="BG99" s="169"/>
      <c r="BH99" s="169"/>
      <c r="BI99" s="169"/>
      <c r="BJ99" s="170"/>
      <c r="BK99" s="170"/>
      <c r="BL99" s="170"/>
      <c r="BM99" s="166"/>
      <c r="BN99" s="166"/>
      <c r="BO99" s="171"/>
    </row>
    <row r="100" spans="1:67">
      <c r="A100" s="37" t="s">
        <v>1212</v>
      </c>
      <c r="B100" s="37" t="s">
        <v>1213</v>
      </c>
      <c r="C100" s="164">
        <v>649</v>
      </c>
      <c r="D100" s="164">
        <v>780.3</v>
      </c>
      <c r="E100" s="164">
        <v>918</v>
      </c>
      <c r="F100" s="166">
        <v>1004</v>
      </c>
      <c r="G100" s="166">
        <v>1217.2</v>
      </c>
      <c r="H100" s="166">
        <v>1432</v>
      </c>
      <c r="I100" s="167">
        <v>669</v>
      </c>
      <c r="J100" s="167">
        <v>858.5</v>
      </c>
      <c r="K100" s="167">
        <v>1010</v>
      </c>
      <c r="L100" s="168">
        <v>1040</v>
      </c>
      <c r="M100" s="168">
        <v>1412.7</v>
      </c>
      <c r="N100" s="168">
        <v>1662</v>
      </c>
      <c r="O100" s="169" t="s">
        <v>1030</v>
      </c>
      <c r="P100" s="169" t="s">
        <v>1030</v>
      </c>
      <c r="Q100" s="169" t="s">
        <v>1030</v>
      </c>
      <c r="R100" s="170">
        <v>1057</v>
      </c>
      <c r="S100" s="170">
        <v>1753.55</v>
      </c>
      <c r="T100" s="170">
        <v>2063</v>
      </c>
      <c r="U100" s="166">
        <v>1085</v>
      </c>
      <c r="V100" s="166">
        <v>2482</v>
      </c>
      <c r="W100" s="171">
        <v>2920</v>
      </c>
      <c r="Y100" s="164">
        <v>949</v>
      </c>
      <c r="Z100" s="164">
        <v>2138.6</v>
      </c>
      <c r="AA100" s="164">
        <v>2516</v>
      </c>
      <c r="AB100" s="166">
        <v>1222</v>
      </c>
      <c r="AC100" s="166">
        <v>2395.2999999999997</v>
      </c>
      <c r="AD100" s="166">
        <v>2818</v>
      </c>
      <c r="AE100" s="167">
        <v>932</v>
      </c>
      <c r="AF100" s="167">
        <v>2352.7999999999997</v>
      </c>
      <c r="AG100" s="167">
        <v>2768</v>
      </c>
      <c r="AH100" s="168">
        <v>1263</v>
      </c>
      <c r="AI100" s="168">
        <v>2566.15</v>
      </c>
      <c r="AJ100" s="168">
        <v>3019</v>
      </c>
      <c r="AK100" s="169" t="s">
        <v>1030</v>
      </c>
      <c r="AL100" s="169" t="s">
        <v>1030</v>
      </c>
      <c r="AM100" s="169" t="s">
        <v>1030</v>
      </c>
      <c r="AN100" s="170">
        <v>1290</v>
      </c>
      <c r="AO100" s="170">
        <v>3250.4</v>
      </c>
      <c r="AP100" s="170">
        <v>3824</v>
      </c>
      <c r="AQ100" s="166">
        <v>1346</v>
      </c>
      <c r="AR100" s="166">
        <v>3264</v>
      </c>
      <c r="AS100" s="171">
        <v>3840</v>
      </c>
      <c r="AU100" s="164"/>
      <c r="AV100" s="164"/>
      <c r="AW100" s="164"/>
      <c r="AX100" s="166"/>
      <c r="AY100" s="166"/>
      <c r="AZ100" s="166"/>
      <c r="BA100" s="167"/>
      <c r="BB100" s="167"/>
      <c r="BC100" s="167"/>
      <c r="BD100" s="168"/>
      <c r="BE100" s="168"/>
      <c r="BF100" s="168"/>
      <c r="BG100" s="169"/>
      <c r="BH100" s="169"/>
      <c r="BI100" s="169"/>
      <c r="BJ100" s="170"/>
      <c r="BK100" s="170"/>
      <c r="BL100" s="170"/>
      <c r="BM100" s="166"/>
      <c r="BN100" s="166"/>
      <c r="BO100" s="171"/>
    </row>
    <row r="101" spans="1:67">
      <c r="A101" s="37" t="s">
        <v>1214</v>
      </c>
      <c r="B101" s="37" t="s">
        <v>1215</v>
      </c>
      <c r="C101" s="164">
        <v>775</v>
      </c>
      <c r="D101" s="164">
        <v>973.25</v>
      </c>
      <c r="E101" s="164">
        <v>1145</v>
      </c>
      <c r="F101" s="166">
        <v>1317</v>
      </c>
      <c r="G101" s="166">
        <v>1589.5</v>
      </c>
      <c r="H101" s="166">
        <v>1870</v>
      </c>
      <c r="I101" s="167">
        <v>799</v>
      </c>
      <c r="J101" s="167">
        <v>1069.3</v>
      </c>
      <c r="K101" s="167">
        <v>1258</v>
      </c>
      <c r="L101" s="168">
        <v>1350</v>
      </c>
      <c r="M101" s="168">
        <v>1824.1</v>
      </c>
      <c r="N101" s="168">
        <v>2146</v>
      </c>
      <c r="O101" s="169" t="s">
        <v>1030</v>
      </c>
      <c r="P101" s="169" t="s">
        <v>1030</v>
      </c>
      <c r="Q101" s="169" t="s">
        <v>1030</v>
      </c>
      <c r="R101" s="170">
        <v>1388</v>
      </c>
      <c r="S101" s="170">
        <v>1956.7</v>
      </c>
      <c r="T101" s="170">
        <v>2302</v>
      </c>
      <c r="U101" s="166">
        <v>1425</v>
      </c>
      <c r="V101" s="166">
        <v>3187.5</v>
      </c>
      <c r="W101" s="171">
        <v>3750</v>
      </c>
      <c r="Y101" s="164">
        <v>1108</v>
      </c>
      <c r="Z101" s="164">
        <v>2536.4</v>
      </c>
      <c r="AA101" s="164">
        <v>2984</v>
      </c>
      <c r="AB101" s="166">
        <v>1614</v>
      </c>
      <c r="AC101" s="166">
        <v>2840.7</v>
      </c>
      <c r="AD101" s="166">
        <v>3342</v>
      </c>
      <c r="AE101" s="167">
        <v>1117</v>
      </c>
      <c r="AF101" s="167">
        <v>2789.7</v>
      </c>
      <c r="AG101" s="167">
        <v>3282</v>
      </c>
      <c r="AH101" s="168">
        <v>1623</v>
      </c>
      <c r="AI101" s="168">
        <v>3128</v>
      </c>
      <c r="AJ101" s="168">
        <v>3680</v>
      </c>
      <c r="AK101" s="169" t="s">
        <v>1030</v>
      </c>
      <c r="AL101" s="169" t="s">
        <v>1030</v>
      </c>
      <c r="AM101" s="169" t="s">
        <v>1030</v>
      </c>
      <c r="AN101" s="170">
        <v>1661</v>
      </c>
      <c r="AO101" s="170">
        <v>3627.7999999999997</v>
      </c>
      <c r="AP101" s="170">
        <v>4268</v>
      </c>
      <c r="AQ101" s="166">
        <v>1779</v>
      </c>
      <c r="AR101" s="166">
        <v>4062.15</v>
      </c>
      <c r="AS101" s="171">
        <v>4779</v>
      </c>
      <c r="AU101" s="164"/>
      <c r="AV101" s="164"/>
      <c r="AW101" s="164"/>
      <c r="AX101" s="166"/>
      <c r="AY101" s="166"/>
      <c r="AZ101" s="166"/>
      <c r="BA101" s="167"/>
      <c r="BB101" s="167"/>
      <c r="BC101" s="167"/>
      <c r="BD101" s="168"/>
      <c r="BE101" s="168"/>
      <c r="BF101" s="168"/>
      <c r="BG101" s="169"/>
      <c r="BH101" s="169"/>
      <c r="BI101" s="169"/>
      <c r="BJ101" s="170"/>
      <c r="BK101" s="170"/>
      <c r="BL101" s="170"/>
      <c r="BM101" s="166"/>
      <c r="BN101" s="166"/>
      <c r="BO101" s="171"/>
    </row>
    <row r="102" spans="1:67">
      <c r="A102" s="37" t="s">
        <v>1216</v>
      </c>
      <c r="B102" s="37" t="s">
        <v>1217</v>
      </c>
      <c r="C102" s="164">
        <v>775</v>
      </c>
      <c r="D102" s="164">
        <v>973.25</v>
      </c>
      <c r="E102" s="164">
        <v>1145</v>
      </c>
      <c r="F102" s="166">
        <v>1317</v>
      </c>
      <c r="G102" s="166">
        <v>1589.5</v>
      </c>
      <c r="H102" s="166">
        <v>1870</v>
      </c>
      <c r="I102" s="167">
        <v>799</v>
      </c>
      <c r="J102" s="167">
        <v>1069.3</v>
      </c>
      <c r="K102" s="167">
        <v>1258</v>
      </c>
      <c r="L102" s="168">
        <v>1350</v>
      </c>
      <c r="M102" s="168">
        <v>1824.1</v>
      </c>
      <c r="N102" s="168">
        <v>2146</v>
      </c>
      <c r="O102" s="169" t="s">
        <v>1030</v>
      </c>
      <c r="P102" s="169" t="s">
        <v>1030</v>
      </c>
      <c r="Q102" s="169" t="s">
        <v>1030</v>
      </c>
      <c r="R102" s="170">
        <v>1388</v>
      </c>
      <c r="S102" s="170">
        <v>1956.7</v>
      </c>
      <c r="T102" s="170">
        <v>2302</v>
      </c>
      <c r="U102" s="166">
        <v>1425</v>
      </c>
      <c r="V102" s="166">
        <v>3187.5</v>
      </c>
      <c r="W102" s="171">
        <v>3750</v>
      </c>
      <c r="Y102" s="164">
        <v>1108</v>
      </c>
      <c r="Z102" s="164">
        <v>2536.4</v>
      </c>
      <c r="AA102" s="164">
        <v>2984</v>
      </c>
      <c r="AB102" s="166">
        <v>1614</v>
      </c>
      <c r="AC102" s="166">
        <v>2840.7</v>
      </c>
      <c r="AD102" s="166">
        <v>3342</v>
      </c>
      <c r="AE102" s="167">
        <v>1117</v>
      </c>
      <c r="AF102" s="167">
        <v>2789.7</v>
      </c>
      <c r="AG102" s="167">
        <v>3282</v>
      </c>
      <c r="AH102" s="168">
        <v>1623</v>
      </c>
      <c r="AI102" s="168">
        <v>3128</v>
      </c>
      <c r="AJ102" s="168">
        <v>3680</v>
      </c>
      <c r="AK102" s="169" t="s">
        <v>1030</v>
      </c>
      <c r="AL102" s="169" t="s">
        <v>1030</v>
      </c>
      <c r="AM102" s="169" t="s">
        <v>1030</v>
      </c>
      <c r="AN102" s="170">
        <v>1661</v>
      </c>
      <c r="AO102" s="170">
        <v>3627.7999999999997</v>
      </c>
      <c r="AP102" s="170">
        <v>4268</v>
      </c>
      <c r="AQ102" s="166">
        <v>1779</v>
      </c>
      <c r="AR102" s="166">
        <v>4062.15</v>
      </c>
      <c r="AS102" s="171">
        <v>4779</v>
      </c>
      <c r="AU102" s="164"/>
      <c r="AV102" s="164"/>
      <c r="AW102" s="164"/>
      <c r="AX102" s="166"/>
      <c r="AY102" s="166"/>
      <c r="AZ102" s="166"/>
      <c r="BA102" s="167"/>
      <c r="BB102" s="167"/>
      <c r="BC102" s="167"/>
      <c r="BD102" s="168"/>
      <c r="BE102" s="168"/>
      <c r="BF102" s="168"/>
      <c r="BG102" s="169"/>
      <c r="BH102" s="169"/>
      <c r="BI102" s="169"/>
      <c r="BJ102" s="170"/>
      <c r="BK102" s="170"/>
      <c r="BL102" s="170"/>
      <c r="BM102" s="166"/>
      <c r="BN102" s="166"/>
      <c r="BO102" s="171"/>
    </row>
    <row r="103" spans="1:67">
      <c r="A103" s="37" t="s">
        <v>1218</v>
      </c>
      <c r="B103" s="37" t="s">
        <v>1219</v>
      </c>
      <c r="C103" s="164">
        <v>1105</v>
      </c>
      <c r="D103" s="164">
        <v>1394</v>
      </c>
      <c r="E103" s="164">
        <v>1640</v>
      </c>
      <c r="F103" s="166">
        <v>1677</v>
      </c>
      <c r="G103" s="166">
        <v>2095.25</v>
      </c>
      <c r="H103" s="166">
        <v>2465</v>
      </c>
      <c r="I103" s="167">
        <v>1168</v>
      </c>
      <c r="J103" s="167">
        <v>1513</v>
      </c>
      <c r="K103" s="167">
        <v>1780</v>
      </c>
      <c r="L103" s="168">
        <v>1690</v>
      </c>
      <c r="M103" s="168">
        <v>2369.7999999999997</v>
      </c>
      <c r="N103" s="168">
        <v>2788</v>
      </c>
      <c r="O103" s="169" t="s">
        <v>1030</v>
      </c>
      <c r="P103" s="169" t="s">
        <v>1030</v>
      </c>
      <c r="Q103" s="169" t="s">
        <v>1030</v>
      </c>
      <c r="R103" s="170">
        <v>1784</v>
      </c>
      <c r="S103" s="170">
        <v>2709.7999999999997</v>
      </c>
      <c r="T103" s="170">
        <v>3188</v>
      </c>
      <c r="U103" s="166">
        <v>1862</v>
      </c>
      <c r="V103" s="166">
        <v>3918.5</v>
      </c>
      <c r="W103" s="171">
        <v>4610</v>
      </c>
      <c r="Y103" s="164">
        <v>2088</v>
      </c>
      <c r="Z103" s="164">
        <v>3511.35</v>
      </c>
      <c r="AA103" s="164">
        <v>4131</v>
      </c>
      <c r="AB103" s="166">
        <v>2540</v>
      </c>
      <c r="AC103" s="166">
        <v>3932.95</v>
      </c>
      <c r="AD103" s="166">
        <v>4627</v>
      </c>
      <c r="AE103" s="167">
        <v>2102</v>
      </c>
      <c r="AF103" s="167">
        <v>3862.4</v>
      </c>
      <c r="AG103" s="167">
        <v>4544</v>
      </c>
      <c r="AH103" s="168">
        <v>2553</v>
      </c>
      <c r="AI103" s="168">
        <v>4213.45</v>
      </c>
      <c r="AJ103" s="168">
        <v>4957</v>
      </c>
      <c r="AK103" s="169" t="s">
        <v>1030</v>
      </c>
      <c r="AL103" s="169" t="s">
        <v>1030</v>
      </c>
      <c r="AM103" s="169" t="s">
        <v>1030</v>
      </c>
      <c r="AN103" s="170">
        <v>2670</v>
      </c>
      <c r="AO103" s="170">
        <v>4709</v>
      </c>
      <c r="AP103" s="170">
        <v>5540</v>
      </c>
      <c r="AQ103" s="166">
        <v>2786</v>
      </c>
      <c r="AR103" s="166">
        <v>5329.5</v>
      </c>
      <c r="AS103" s="171">
        <v>6270</v>
      </c>
      <c r="AU103" s="164"/>
      <c r="AV103" s="164"/>
      <c r="AW103" s="164"/>
      <c r="AX103" s="166"/>
      <c r="AY103" s="166"/>
      <c r="AZ103" s="166"/>
      <c r="BA103" s="167"/>
      <c r="BB103" s="167"/>
      <c r="BC103" s="167"/>
      <c r="BD103" s="168"/>
      <c r="BE103" s="168"/>
      <c r="BF103" s="168"/>
      <c r="BG103" s="169"/>
      <c r="BH103" s="169"/>
      <c r="BI103" s="169"/>
      <c r="BJ103" s="170"/>
      <c r="BK103" s="170"/>
      <c r="BL103" s="170"/>
      <c r="BM103" s="166"/>
      <c r="BN103" s="166"/>
      <c r="BO103" s="171"/>
    </row>
    <row r="104" spans="1:67">
      <c r="A104" s="37" t="s">
        <v>1220</v>
      </c>
      <c r="B104" s="37" t="s">
        <v>1221</v>
      </c>
      <c r="C104" s="164">
        <v>1105</v>
      </c>
      <c r="D104" s="164">
        <v>1394</v>
      </c>
      <c r="E104" s="164">
        <v>1640</v>
      </c>
      <c r="F104" s="166">
        <v>1677</v>
      </c>
      <c r="G104" s="166">
        <v>2095.25</v>
      </c>
      <c r="H104" s="166">
        <v>2465</v>
      </c>
      <c r="I104" s="167">
        <v>1168</v>
      </c>
      <c r="J104" s="167">
        <v>1513</v>
      </c>
      <c r="K104" s="167">
        <v>1780</v>
      </c>
      <c r="L104" s="168">
        <v>1690</v>
      </c>
      <c r="M104" s="168">
        <v>2369.7999999999997</v>
      </c>
      <c r="N104" s="168">
        <v>2788</v>
      </c>
      <c r="O104" s="169" t="s">
        <v>1030</v>
      </c>
      <c r="P104" s="169" t="s">
        <v>1030</v>
      </c>
      <c r="Q104" s="169" t="s">
        <v>1030</v>
      </c>
      <c r="R104" s="170">
        <v>1784</v>
      </c>
      <c r="S104" s="170">
        <v>2709.7999999999997</v>
      </c>
      <c r="T104" s="170">
        <v>3188</v>
      </c>
      <c r="U104" s="166">
        <v>1862</v>
      </c>
      <c r="V104" s="166">
        <v>3918.5</v>
      </c>
      <c r="W104" s="171">
        <v>4610</v>
      </c>
      <c r="Y104" s="164">
        <v>2088</v>
      </c>
      <c r="Z104" s="164">
        <v>3511.35</v>
      </c>
      <c r="AA104" s="164">
        <v>4131</v>
      </c>
      <c r="AB104" s="166">
        <v>2540</v>
      </c>
      <c r="AC104" s="166">
        <v>3932.95</v>
      </c>
      <c r="AD104" s="166">
        <v>4627</v>
      </c>
      <c r="AE104" s="167">
        <v>2102</v>
      </c>
      <c r="AF104" s="167">
        <v>3862.4</v>
      </c>
      <c r="AG104" s="167">
        <v>4544</v>
      </c>
      <c r="AH104" s="168">
        <v>2553</v>
      </c>
      <c r="AI104" s="168">
        <v>4213.45</v>
      </c>
      <c r="AJ104" s="168">
        <v>4957</v>
      </c>
      <c r="AK104" s="169" t="s">
        <v>1030</v>
      </c>
      <c r="AL104" s="169" t="s">
        <v>1030</v>
      </c>
      <c r="AM104" s="169" t="s">
        <v>1030</v>
      </c>
      <c r="AN104" s="170">
        <v>2670</v>
      </c>
      <c r="AO104" s="170">
        <v>4709</v>
      </c>
      <c r="AP104" s="170">
        <v>5540</v>
      </c>
      <c r="AQ104" s="166">
        <v>2786</v>
      </c>
      <c r="AR104" s="166">
        <v>5329.5</v>
      </c>
      <c r="AS104" s="171">
        <v>6270</v>
      </c>
      <c r="AU104" s="164"/>
      <c r="AV104" s="164"/>
      <c r="AW104" s="164"/>
      <c r="AX104" s="166"/>
      <c r="AY104" s="166"/>
      <c r="AZ104" s="166"/>
      <c r="BA104" s="167"/>
      <c r="BB104" s="167"/>
      <c r="BC104" s="167"/>
      <c r="BD104" s="168"/>
      <c r="BE104" s="168"/>
      <c r="BF104" s="168"/>
      <c r="BG104" s="169"/>
      <c r="BH104" s="169"/>
      <c r="BI104" s="169"/>
      <c r="BJ104" s="170"/>
      <c r="BK104" s="170"/>
      <c r="BL104" s="170"/>
      <c r="BM104" s="166"/>
      <c r="BN104" s="166"/>
      <c r="BO104" s="171"/>
    </row>
    <row r="105" spans="1:67">
      <c r="A105" s="37" t="s">
        <v>1222</v>
      </c>
      <c r="B105" s="37" t="s">
        <v>1223</v>
      </c>
      <c r="C105" s="164">
        <v>6</v>
      </c>
      <c r="D105" s="164">
        <v>12.75</v>
      </c>
      <c r="E105" s="164">
        <v>15</v>
      </c>
      <c r="F105" s="166">
        <v>6.7200000000000006</v>
      </c>
      <c r="G105" s="166">
        <v>14.28</v>
      </c>
      <c r="H105" s="166">
        <v>21</v>
      </c>
      <c r="I105" s="167">
        <v>6.6</v>
      </c>
      <c r="J105" s="167">
        <v>14.025000000000002</v>
      </c>
      <c r="K105" s="167">
        <v>20</v>
      </c>
      <c r="L105" s="168">
        <v>7.1999999999999993</v>
      </c>
      <c r="M105" s="168">
        <v>15.299999999999999</v>
      </c>
      <c r="N105" s="168">
        <v>25</v>
      </c>
      <c r="O105" s="169" t="s">
        <v>1030</v>
      </c>
      <c r="P105" s="169" t="s">
        <v>1030</v>
      </c>
      <c r="Q105" s="169" t="s">
        <v>1030</v>
      </c>
      <c r="R105" s="170">
        <v>9.1199999999999992</v>
      </c>
      <c r="S105" s="170">
        <v>19.38</v>
      </c>
      <c r="T105" s="170">
        <v>41</v>
      </c>
      <c r="U105" s="166">
        <v>13.92</v>
      </c>
      <c r="V105" s="166">
        <v>29.579999999999991</v>
      </c>
      <c r="W105" s="171">
        <v>81</v>
      </c>
      <c r="Y105" s="164">
        <v>20</v>
      </c>
      <c r="Z105" s="164">
        <v>42.5</v>
      </c>
      <c r="AA105" s="164">
        <v>50</v>
      </c>
      <c r="AB105" s="166">
        <v>22.400000000000002</v>
      </c>
      <c r="AC105" s="166">
        <v>47.6</v>
      </c>
      <c r="AD105" s="166">
        <v>56.000000000000007</v>
      </c>
      <c r="AE105" s="167">
        <v>22</v>
      </c>
      <c r="AF105" s="167">
        <v>46.750000000000007</v>
      </c>
      <c r="AG105" s="167">
        <v>55.000000000000007</v>
      </c>
      <c r="AH105" s="168">
        <v>24</v>
      </c>
      <c r="AI105" s="168">
        <v>51</v>
      </c>
      <c r="AJ105" s="168">
        <v>60</v>
      </c>
      <c r="AK105" s="169" t="s">
        <v>1030</v>
      </c>
      <c r="AL105" s="169" t="s">
        <v>1030</v>
      </c>
      <c r="AM105" s="169" t="s">
        <v>1030</v>
      </c>
      <c r="AN105" s="170">
        <v>30.4</v>
      </c>
      <c r="AO105" s="170">
        <v>64.599999999999994</v>
      </c>
      <c r="AP105" s="170">
        <v>76</v>
      </c>
      <c r="AQ105" s="166">
        <v>46.4</v>
      </c>
      <c r="AR105" s="166">
        <v>98.59999999999998</v>
      </c>
      <c r="AS105" s="171">
        <v>115.99999999999999</v>
      </c>
      <c r="AU105" s="164"/>
      <c r="AV105" s="164"/>
      <c r="AW105" s="164"/>
      <c r="AX105" s="166"/>
      <c r="AY105" s="166"/>
      <c r="AZ105" s="166"/>
      <c r="BA105" s="167"/>
      <c r="BB105" s="167"/>
      <c r="BC105" s="167"/>
      <c r="BD105" s="168"/>
      <c r="BE105" s="168"/>
      <c r="BF105" s="168"/>
      <c r="BG105" s="169"/>
      <c r="BH105" s="169"/>
      <c r="BI105" s="169"/>
      <c r="BJ105" s="170"/>
      <c r="BK105" s="170"/>
      <c r="BL105" s="170"/>
      <c r="BM105" s="166"/>
      <c r="BN105" s="166"/>
      <c r="BO105" s="171"/>
    </row>
    <row r="106" spans="1:67">
      <c r="A106" s="37" t="s">
        <v>1224</v>
      </c>
      <c r="B106" s="37" t="s">
        <v>1225</v>
      </c>
      <c r="C106" s="164">
        <v>6</v>
      </c>
      <c r="D106" s="164">
        <v>12.75</v>
      </c>
      <c r="E106" s="164">
        <v>15</v>
      </c>
      <c r="F106" s="166">
        <v>6.7200000000000006</v>
      </c>
      <c r="G106" s="166">
        <v>14.28</v>
      </c>
      <c r="H106" s="166">
        <v>21</v>
      </c>
      <c r="I106" s="167">
        <v>6.6</v>
      </c>
      <c r="J106" s="167">
        <v>14.025000000000002</v>
      </c>
      <c r="K106" s="167">
        <v>20</v>
      </c>
      <c r="L106" s="168">
        <v>7.1999999999999993</v>
      </c>
      <c r="M106" s="168">
        <v>15.299999999999999</v>
      </c>
      <c r="N106" s="168">
        <v>25</v>
      </c>
      <c r="O106" s="169" t="s">
        <v>1030</v>
      </c>
      <c r="P106" s="169" t="s">
        <v>1030</v>
      </c>
      <c r="Q106" s="169" t="s">
        <v>1030</v>
      </c>
      <c r="R106" s="170">
        <v>9.1199999999999992</v>
      </c>
      <c r="S106" s="170">
        <v>19.38</v>
      </c>
      <c r="T106" s="170">
        <v>41</v>
      </c>
      <c r="U106" s="166">
        <v>13.92</v>
      </c>
      <c r="V106" s="166">
        <v>29.579999999999991</v>
      </c>
      <c r="W106" s="171">
        <v>81</v>
      </c>
      <c r="Y106" s="164">
        <v>20</v>
      </c>
      <c r="Z106" s="164">
        <v>42.5</v>
      </c>
      <c r="AA106" s="164">
        <v>50</v>
      </c>
      <c r="AB106" s="166">
        <v>22.400000000000002</v>
      </c>
      <c r="AC106" s="166">
        <v>47.6</v>
      </c>
      <c r="AD106" s="166">
        <v>56.000000000000007</v>
      </c>
      <c r="AE106" s="167">
        <v>22</v>
      </c>
      <c r="AF106" s="167">
        <v>46.750000000000007</v>
      </c>
      <c r="AG106" s="167">
        <v>55.000000000000007</v>
      </c>
      <c r="AH106" s="168">
        <v>24</v>
      </c>
      <c r="AI106" s="168">
        <v>51</v>
      </c>
      <c r="AJ106" s="168">
        <v>60</v>
      </c>
      <c r="AK106" s="169" t="s">
        <v>1030</v>
      </c>
      <c r="AL106" s="169" t="s">
        <v>1030</v>
      </c>
      <c r="AM106" s="169" t="s">
        <v>1030</v>
      </c>
      <c r="AN106" s="170">
        <v>30.4</v>
      </c>
      <c r="AO106" s="170">
        <v>64.599999999999994</v>
      </c>
      <c r="AP106" s="170">
        <v>76</v>
      </c>
      <c r="AQ106" s="166">
        <v>46.4</v>
      </c>
      <c r="AR106" s="166">
        <v>98.59999999999998</v>
      </c>
      <c r="AS106" s="171">
        <v>115.99999999999999</v>
      </c>
      <c r="AU106" s="164"/>
      <c r="AV106" s="164"/>
      <c r="AW106" s="164"/>
      <c r="AX106" s="166"/>
      <c r="AY106" s="166"/>
      <c r="AZ106" s="166"/>
      <c r="BA106" s="167"/>
      <c r="BB106" s="167"/>
      <c r="BC106" s="167"/>
      <c r="BD106" s="168"/>
      <c r="BE106" s="168"/>
      <c r="BF106" s="168"/>
      <c r="BG106" s="169"/>
      <c r="BH106" s="169"/>
      <c r="BI106" s="169"/>
      <c r="BJ106" s="170"/>
      <c r="BK106" s="170"/>
      <c r="BL106" s="170"/>
      <c r="BM106" s="166"/>
      <c r="BN106" s="166"/>
      <c r="BO106" s="171"/>
    </row>
    <row r="107" spans="1:67">
      <c r="A107" s="37" t="s">
        <v>1226</v>
      </c>
      <c r="B107" s="37" t="s">
        <v>1227</v>
      </c>
      <c r="C107" s="164">
        <v>6</v>
      </c>
      <c r="D107" s="164">
        <v>12.75</v>
      </c>
      <c r="E107" s="164">
        <v>15</v>
      </c>
      <c r="F107" s="166">
        <v>6.7200000000000006</v>
      </c>
      <c r="G107" s="166">
        <v>14.28</v>
      </c>
      <c r="H107" s="166">
        <v>21</v>
      </c>
      <c r="I107" s="167">
        <v>6.6</v>
      </c>
      <c r="J107" s="167">
        <v>14.025000000000002</v>
      </c>
      <c r="K107" s="167">
        <v>20</v>
      </c>
      <c r="L107" s="168">
        <v>7.1999999999999993</v>
      </c>
      <c r="M107" s="168">
        <v>15.299999999999999</v>
      </c>
      <c r="N107" s="168">
        <v>25</v>
      </c>
      <c r="O107" s="169" t="s">
        <v>1030</v>
      </c>
      <c r="P107" s="169" t="s">
        <v>1030</v>
      </c>
      <c r="Q107" s="169" t="s">
        <v>1030</v>
      </c>
      <c r="R107" s="170">
        <v>9.1199999999999992</v>
      </c>
      <c r="S107" s="170">
        <v>19.38</v>
      </c>
      <c r="T107" s="170">
        <v>41</v>
      </c>
      <c r="U107" s="166">
        <v>13.92</v>
      </c>
      <c r="V107" s="166">
        <v>29.579999999999991</v>
      </c>
      <c r="W107" s="171">
        <v>81</v>
      </c>
      <c r="Y107" s="164">
        <v>20</v>
      </c>
      <c r="Z107" s="164">
        <v>42.5</v>
      </c>
      <c r="AA107" s="164">
        <v>50</v>
      </c>
      <c r="AB107" s="166">
        <v>22.400000000000002</v>
      </c>
      <c r="AC107" s="166">
        <v>47.6</v>
      </c>
      <c r="AD107" s="166">
        <v>56.000000000000007</v>
      </c>
      <c r="AE107" s="167">
        <v>22</v>
      </c>
      <c r="AF107" s="167">
        <v>46.750000000000007</v>
      </c>
      <c r="AG107" s="167">
        <v>55.000000000000007</v>
      </c>
      <c r="AH107" s="168">
        <v>24</v>
      </c>
      <c r="AI107" s="168">
        <v>51</v>
      </c>
      <c r="AJ107" s="168">
        <v>60</v>
      </c>
      <c r="AK107" s="169" t="s">
        <v>1030</v>
      </c>
      <c r="AL107" s="169" t="s">
        <v>1030</v>
      </c>
      <c r="AM107" s="169" t="s">
        <v>1030</v>
      </c>
      <c r="AN107" s="170">
        <v>30.4</v>
      </c>
      <c r="AO107" s="170">
        <v>64.599999999999994</v>
      </c>
      <c r="AP107" s="170">
        <v>76</v>
      </c>
      <c r="AQ107" s="166">
        <v>46.4</v>
      </c>
      <c r="AR107" s="166">
        <v>98.59999999999998</v>
      </c>
      <c r="AS107" s="171">
        <v>115.99999999999999</v>
      </c>
      <c r="AU107" s="164"/>
      <c r="AV107" s="164"/>
      <c r="AW107" s="164"/>
      <c r="AX107" s="166"/>
      <c r="AY107" s="166"/>
      <c r="AZ107" s="166"/>
      <c r="BA107" s="167"/>
      <c r="BB107" s="167"/>
      <c r="BC107" s="167"/>
      <c r="BD107" s="168"/>
      <c r="BE107" s="168"/>
      <c r="BF107" s="168"/>
      <c r="BG107" s="169"/>
      <c r="BH107" s="169"/>
      <c r="BI107" s="169"/>
      <c r="BJ107" s="170"/>
      <c r="BK107" s="170"/>
      <c r="BL107" s="170"/>
      <c r="BM107" s="166"/>
      <c r="BN107" s="166"/>
      <c r="BO107" s="171"/>
    </row>
    <row r="108" spans="1:67">
      <c r="A108" s="37" t="s">
        <v>1228</v>
      </c>
      <c r="B108" s="37" t="s">
        <v>1229</v>
      </c>
      <c r="C108" s="164">
        <v>6</v>
      </c>
      <c r="D108" s="164">
        <v>12.75</v>
      </c>
      <c r="E108" s="164">
        <v>15</v>
      </c>
      <c r="F108" s="166">
        <v>6.7200000000000006</v>
      </c>
      <c r="G108" s="166">
        <v>14.28</v>
      </c>
      <c r="H108" s="166">
        <v>21</v>
      </c>
      <c r="I108" s="167">
        <v>6.6</v>
      </c>
      <c r="J108" s="167">
        <v>14.025000000000002</v>
      </c>
      <c r="K108" s="167">
        <v>20</v>
      </c>
      <c r="L108" s="168">
        <v>7.1999999999999993</v>
      </c>
      <c r="M108" s="168">
        <v>15.299999999999999</v>
      </c>
      <c r="N108" s="168">
        <v>25</v>
      </c>
      <c r="O108" s="169" t="s">
        <v>1030</v>
      </c>
      <c r="P108" s="169" t="s">
        <v>1030</v>
      </c>
      <c r="Q108" s="169" t="s">
        <v>1030</v>
      </c>
      <c r="R108" s="170">
        <v>9.1199999999999992</v>
      </c>
      <c r="S108" s="170">
        <v>19.38</v>
      </c>
      <c r="T108" s="170">
        <v>41</v>
      </c>
      <c r="U108" s="166">
        <v>13.92</v>
      </c>
      <c r="V108" s="166">
        <v>29.579999999999991</v>
      </c>
      <c r="W108" s="171">
        <v>81</v>
      </c>
      <c r="Y108" s="164">
        <v>20</v>
      </c>
      <c r="Z108" s="164">
        <v>42.5</v>
      </c>
      <c r="AA108" s="164">
        <v>50</v>
      </c>
      <c r="AB108" s="166">
        <v>22.400000000000002</v>
      </c>
      <c r="AC108" s="166">
        <v>47.6</v>
      </c>
      <c r="AD108" s="166">
        <v>56.000000000000007</v>
      </c>
      <c r="AE108" s="167">
        <v>22</v>
      </c>
      <c r="AF108" s="167">
        <v>46.750000000000007</v>
      </c>
      <c r="AG108" s="167">
        <v>55.000000000000007</v>
      </c>
      <c r="AH108" s="168">
        <v>24</v>
      </c>
      <c r="AI108" s="168">
        <v>51</v>
      </c>
      <c r="AJ108" s="168">
        <v>60</v>
      </c>
      <c r="AK108" s="169" t="s">
        <v>1030</v>
      </c>
      <c r="AL108" s="169" t="s">
        <v>1030</v>
      </c>
      <c r="AM108" s="169" t="s">
        <v>1030</v>
      </c>
      <c r="AN108" s="170">
        <v>30.4</v>
      </c>
      <c r="AO108" s="170">
        <v>64.599999999999994</v>
      </c>
      <c r="AP108" s="170">
        <v>76</v>
      </c>
      <c r="AQ108" s="166">
        <v>46.4</v>
      </c>
      <c r="AR108" s="166">
        <v>98.59999999999998</v>
      </c>
      <c r="AS108" s="171">
        <v>115.99999999999999</v>
      </c>
      <c r="AU108" s="164"/>
      <c r="AV108" s="164"/>
      <c r="AW108" s="164"/>
      <c r="AX108" s="166"/>
      <c r="AY108" s="166"/>
      <c r="AZ108" s="166"/>
      <c r="BA108" s="167"/>
      <c r="BB108" s="167"/>
      <c r="BC108" s="167"/>
      <c r="BD108" s="168"/>
      <c r="BE108" s="168"/>
      <c r="BF108" s="168"/>
      <c r="BG108" s="169"/>
      <c r="BH108" s="169"/>
      <c r="BI108" s="169"/>
      <c r="BJ108" s="170"/>
      <c r="BK108" s="170"/>
      <c r="BL108" s="170"/>
      <c r="BM108" s="166"/>
      <c r="BN108" s="166"/>
      <c r="BO108" s="171"/>
    </row>
    <row r="109" spans="1:67" ht="13.5" thickBot="1">
      <c r="A109" s="37" t="s">
        <v>1222</v>
      </c>
      <c r="B109" s="37" t="s">
        <v>1223</v>
      </c>
      <c r="C109" s="164">
        <v>6</v>
      </c>
      <c r="D109" s="164">
        <v>12.75</v>
      </c>
      <c r="E109" s="164">
        <v>15</v>
      </c>
      <c r="F109" s="166">
        <v>6.7200000000000006</v>
      </c>
      <c r="G109" s="166">
        <v>14.28</v>
      </c>
      <c r="H109" s="166">
        <v>21</v>
      </c>
      <c r="I109" s="167">
        <v>6.6</v>
      </c>
      <c r="J109" s="167">
        <v>14.025000000000002</v>
      </c>
      <c r="K109" s="167">
        <v>20</v>
      </c>
      <c r="L109" s="168">
        <v>7.1999999999999993</v>
      </c>
      <c r="M109" s="168">
        <v>15.299999999999999</v>
      </c>
      <c r="N109" s="168">
        <v>25</v>
      </c>
      <c r="O109" s="169" t="s">
        <v>1030</v>
      </c>
      <c r="P109" s="169" t="s">
        <v>1030</v>
      </c>
      <c r="Q109" s="169" t="s">
        <v>1030</v>
      </c>
      <c r="R109" s="170">
        <v>9.1199999999999992</v>
      </c>
      <c r="S109" s="170">
        <v>19.38</v>
      </c>
      <c r="T109" s="170">
        <v>41</v>
      </c>
      <c r="U109" s="166">
        <v>13.92</v>
      </c>
      <c r="V109" s="166">
        <v>29.579999999999991</v>
      </c>
      <c r="W109" s="171">
        <v>81</v>
      </c>
      <c r="Y109" s="164">
        <v>20</v>
      </c>
      <c r="Z109" s="164">
        <v>42.5</v>
      </c>
      <c r="AA109" s="164">
        <v>50</v>
      </c>
      <c r="AB109" s="166">
        <v>22.400000000000002</v>
      </c>
      <c r="AC109" s="166">
        <v>47.6</v>
      </c>
      <c r="AD109" s="166">
        <v>56.000000000000007</v>
      </c>
      <c r="AE109" s="167">
        <v>22</v>
      </c>
      <c r="AF109" s="167">
        <v>46.750000000000007</v>
      </c>
      <c r="AG109" s="167">
        <v>55.000000000000007</v>
      </c>
      <c r="AH109" s="168">
        <v>24</v>
      </c>
      <c r="AI109" s="168">
        <v>51</v>
      </c>
      <c r="AJ109" s="168">
        <v>60</v>
      </c>
      <c r="AK109" s="169" t="s">
        <v>1030</v>
      </c>
      <c r="AL109" s="169" t="s">
        <v>1030</v>
      </c>
      <c r="AM109" s="169" t="s">
        <v>1030</v>
      </c>
      <c r="AN109" s="170">
        <v>30.4</v>
      </c>
      <c r="AO109" s="170">
        <v>64.599999999999994</v>
      </c>
      <c r="AP109" s="170">
        <v>76</v>
      </c>
      <c r="AQ109" s="166">
        <v>46.4</v>
      </c>
      <c r="AR109" s="166">
        <v>98.59999999999998</v>
      </c>
      <c r="AS109" s="171">
        <v>115.99999999999999</v>
      </c>
      <c r="AU109" s="164"/>
      <c r="AV109" s="164"/>
      <c r="AW109" s="164"/>
      <c r="AX109" s="166"/>
      <c r="AY109" s="166"/>
      <c r="AZ109" s="166"/>
      <c r="BA109" s="167"/>
      <c r="BB109" s="167"/>
      <c r="BC109" s="167"/>
      <c r="BD109" s="168"/>
      <c r="BE109" s="168"/>
      <c r="BF109" s="168"/>
      <c r="BG109" s="169"/>
      <c r="BH109" s="169"/>
      <c r="BI109" s="169"/>
      <c r="BJ109" s="170"/>
      <c r="BK109" s="170"/>
      <c r="BL109" s="170"/>
      <c r="BM109" s="166"/>
      <c r="BN109" s="166"/>
      <c r="BO109" s="171"/>
    </row>
    <row r="110" spans="1:67">
      <c r="A110" s="36" t="s">
        <v>1230</v>
      </c>
      <c r="B110" s="47"/>
      <c r="C110" s="164"/>
      <c r="D110" s="164"/>
      <c r="E110" s="164"/>
      <c r="F110" s="166"/>
      <c r="G110" s="166"/>
      <c r="H110" s="166"/>
      <c r="I110" s="167"/>
      <c r="J110" s="167"/>
      <c r="K110" s="167"/>
      <c r="L110" s="168"/>
      <c r="M110" s="168"/>
      <c r="N110" s="168"/>
      <c r="O110" s="169"/>
      <c r="P110" s="169"/>
      <c r="Q110" s="169"/>
      <c r="R110" s="170"/>
      <c r="S110" s="170"/>
      <c r="T110" s="170"/>
      <c r="U110" s="166"/>
      <c r="V110" s="166"/>
      <c r="W110" s="171"/>
      <c r="Y110" s="164"/>
      <c r="Z110" s="164"/>
      <c r="AA110" s="164"/>
      <c r="AB110" s="166"/>
      <c r="AC110" s="166"/>
      <c r="AD110" s="166"/>
      <c r="AE110" s="167"/>
      <c r="AF110" s="167"/>
      <c r="AG110" s="167"/>
      <c r="AH110" s="168"/>
      <c r="AI110" s="168"/>
      <c r="AJ110" s="168"/>
      <c r="AK110" s="169"/>
      <c r="AL110" s="169"/>
      <c r="AM110" s="169"/>
      <c r="AN110" s="170"/>
      <c r="AO110" s="170"/>
      <c r="AP110" s="170"/>
      <c r="AQ110" s="166"/>
      <c r="AR110" s="166"/>
      <c r="AS110" s="171"/>
      <c r="AU110" s="164"/>
      <c r="AV110" s="164"/>
      <c r="AW110" s="164"/>
      <c r="AX110" s="166"/>
      <c r="AY110" s="166"/>
      <c r="AZ110" s="166"/>
      <c r="BA110" s="167"/>
      <c r="BB110" s="167"/>
      <c r="BC110" s="167"/>
      <c r="BD110" s="168"/>
      <c r="BE110" s="168"/>
      <c r="BF110" s="168"/>
      <c r="BG110" s="169"/>
      <c r="BH110" s="169"/>
      <c r="BI110" s="169"/>
      <c r="BJ110" s="170"/>
      <c r="BK110" s="170"/>
      <c r="BL110" s="170"/>
      <c r="BM110" s="166"/>
      <c r="BN110" s="166"/>
      <c r="BO110" s="171"/>
    </row>
    <row r="111" spans="1:67">
      <c r="A111" s="37" t="s">
        <v>1231</v>
      </c>
      <c r="B111" s="37" t="s">
        <v>1232</v>
      </c>
      <c r="C111" s="164">
        <v>61</v>
      </c>
      <c r="D111" s="164">
        <v>80.75</v>
      </c>
      <c r="E111" s="164">
        <v>95</v>
      </c>
      <c r="F111" s="166" t="s">
        <v>1030</v>
      </c>
      <c r="G111" s="166" t="s">
        <v>1030</v>
      </c>
      <c r="H111" s="166" t="s">
        <v>1030</v>
      </c>
      <c r="I111" s="167">
        <v>63</v>
      </c>
      <c r="J111" s="167">
        <v>89.25</v>
      </c>
      <c r="K111" s="167">
        <v>105</v>
      </c>
      <c r="L111" s="168" t="s">
        <v>1030</v>
      </c>
      <c r="M111" s="168" t="s">
        <v>1030</v>
      </c>
      <c r="N111" s="168" t="s">
        <v>1030</v>
      </c>
      <c r="O111" s="169">
        <v>89.46</v>
      </c>
      <c r="P111" s="169">
        <v>103.98</v>
      </c>
      <c r="Q111" s="169">
        <v>121.28</v>
      </c>
      <c r="R111" s="170" t="s">
        <v>1030</v>
      </c>
      <c r="S111" s="170" t="s">
        <v>1030</v>
      </c>
      <c r="T111" s="170" t="s">
        <v>1030</v>
      </c>
      <c r="U111" s="166" t="s">
        <v>1030</v>
      </c>
      <c r="V111" s="166" t="s">
        <v>1030</v>
      </c>
      <c r="W111" s="171" t="s">
        <v>1030</v>
      </c>
      <c r="Y111" s="164">
        <v>93</v>
      </c>
      <c r="Z111" s="164">
        <v>212.5</v>
      </c>
      <c r="AA111" s="164">
        <v>250</v>
      </c>
      <c r="AB111" s="166" t="s">
        <v>1030</v>
      </c>
      <c r="AC111" s="166" t="s">
        <v>1030</v>
      </c>
      <c r="AD111" s="166" t="s">
        <v>1030</v>
      </c>
      <c r="AE111" s="167">
        <v>95</v>
      </c>
      <c r="AF111" s="167">
        <v>229.5</v>
      </c>
      <c r="AG111" s="167">
        <v>270</v>
      </c>
      <c r="AH111" s="168" t="s">
        <v>1030</v>
      </c>
      <c r="AI111" s="168" t="s">
        <v>1030</v>
      </c>
      <c r="AJ111" s="168" t="s">
        <v>1030</v>
      </c>
      <c r="AK111" s="169">
        <v>89.46</v>
      </c>
      <c r="AL111" s="169">
        <v>103.09</v>
      </c>
      <c r="AM111" s="169">
        <v>121.28</v>
      </c>
      <c r="AN111" s="170" t="s">
        <v>1030</v>
      </c>
      <c r="AO111" s="170" t="s">
        <v>1030</v>
      </c>
      <c r="AP111" s="170" t="s">
        <v>1030</v>
      </c>
      <c r="AQ111" s="166" t="s">
        <v>1030</v>
      </c>
      <c r="AR111" s="166" t="s">
        <v>1030</v>
      </c>
      <c r="AS111" s="171" t="s">
        <v>1030</v>
      </c>
      <c r="AU111" s="164">
        <v>2580</v>
      </c>
      <c r="AV111" s="164">
        <v>4488</v>
      </c>
      <c r="AW111" s="164">
        <v>5280</v>
      </c>
      <c r="AX111" s="166" t="e">
        <v>#VALUE!</v>
      </c>
      <c r="AY111" s="166" t="e">
        <v>#VALUE!</v>
      </c>
      <c r="AZ111" s="166" t="e">
        <v>#VALUE!</v>
      </c>
      <c r="BA111" s="167">
        <v>2652</v>
      </c>
      <c r="BB111" s="167">
        <v>4896</v>
      </c>
      <c r="BC111" s="167">
        <v>5760</v>
      </c>
      <c r="BD111" s="168" t="e">
        <v>#VALUE!</v>
      </c>
      <c r="BE111" s="168" t="e">
        <v>#VALUE!</v>
      </c>
      <c r="BF111" s="168" t="e">
        <v>#VALUE!</v>
      </c>
      <c r="BG111" s="169">
        <v>3220.56</v>
      </c>
      <c r="BH111" s="169">
        <v>3732.6</v>
      </c>
      <c r="BI111" s="169">
        <v>4366.08</v>
      </c>
      <c r="BJ111" s="170" t="e">
        <v>#VALUE!</v>
      </c>
      <c r="BK111" s="170" t="e">
        <v>#VALUE!</v>
      </c>
      <c r="BL111" s="170" t="e">
        <v>#VALUE!</v>
      </c>
      <c r="BM111" s="166" t="e">
        <v>#VALUE!</v>
      </c>
      <c r="BN111" s="166" t="e">
        <v>#VALUE!</v>
      </c>
      <c r="BO111" s="171" t="e">
        <v>#VALUE!</v>
      </c>
    </row>
    <row r="112" spans="1:67">
      <c r="A112" s="37" t="s">
        <v>1233</v>
      </c>
      <c r="B112" s="37" t="s">
        <v>1234</v>
      </c>
      <c r="C112" s="164">
        <v>207</v>
      </c>
      <c r="D112" s="164">
        <v>254.15</v>
      </c>
      <c r="E112" s="164">
        <v>299</v>
      </c>
      <c r="F112" s="166">
        <v>554</v>
      </c>
      <c r="G112" s="166">
        <v>667.25</v>
      </c>
      <c r="H112" s="166">
        <v>785</v>
      </c>
      <c r="I112" s="167">
        <v>219</v>
      </c>
      <c r="J112" s="167">
        <v>279.64999999999998</v>
      </c>
      <c r="K112" s="167">
        <v>329</v>
      </c>
      <c r="L112" s="168">
        <v>567</v>
      </c>
      <c r="M112" s="168">
        <v>701.25</v>
      </c>
      <c r="N112" s="168">
        <v>825</v>
      </c>
      <c r="O112" s="169">
        <v>310.98</v>
      </c>
      <c r="P112" s="169">
        <v>323</v>
      </c>
      <c r="Q112" s="169">
        <v>380</v>
      </c>
      <c r="R112" s="170">
        <v>583</v>
      </c>
      <c r="S112" s="170">
        <v>743.75</v>
      </c>
      <c r="T112" s="170">
        <v>875</v>
      </c>
      <c r="U112" s="166">
        <v>636</v>
      </c>
      <c r="V112" s="166">
        <v>991.1</v>
      </c>
      <c r="W112" s="171">
        <v>1166</v>
      </c>
      <c r="Y112" s="164">
        <v>317</v>
      </c>
      <c r="Z112" s="164">
        <v>612</v>
      </c>
      <c r="AA112" s="164">
        <v>720</v>
      </c>
      <c r="AB112" s="166">
        <v>595</v>
      </c>
      <c r="AC112" s="166">
        <v>752.25</v>
      </c>
      <c r="AD112" s="166">
        <v>885</v>
      </c>
      <c r="AE112" s="167">
        <v>319</v>
      </c>
      <c r="AF112" s="167">
        <v>692.75</v>
      </c>
      <c r="AG112" s="167">
        <v>815</v>
      </c>
      <c r="AH112" s="168">
        <v>608</v>
      </c>
      <c r="AI112" s="168">
        <v>872.94999999999993</v>
      </c>
      <c r="AJ112" s="168">
        <v>1027</v>
      </c>
      <c r="AK112" s="169">
        <v>414.7</v>
      </c>
      <c r="AL112" s="169">
        <v>705.5</v>
      </c>
      <c r="AM112" s="169">
        <v>830</v>
      </c>
      <c r="AN112" s="170">
        <v>653</v>
      </c>
      <c r="AO112" s="170">
        <v>988.55</v>
      </c>
      <c r="AP112" s="170">
        <v>1163</v>
      </c>
      <c r="AQ112" s="166">
        <v>681</v>
      </c>
      <c r="AR112" s="166">
        <v>1419.5</v>
      </c>
      <c r="AS112" s="171">
        <v>1670</v>
      </c>
      <c r="AU112" s="164">
        <v>8772</v>
      </c>
      <c r="AV112" s="164">
        <v>13443.6</v>
      </c>
      <c r="AW112" s="164">
        <v>15816</v>
      </c>
      <c r="AX112" s="166">
        <v>20436</v>
      </c>
      <c r="AY112" s="166">
        <v>25041</v>
      </c>
      <c r="AZ112" s="166">
        <v>29460</v>
      </c>
      <c r="BA112" s="167">
        <v>9084</v>
      </c>
      <c r="BB112" s="167">
        <v>15024.599999999999</v>
      </c>
      <c r="BC112" s="167">
        <v>17676</v>
      </c>
      <c r="BD112" s="168">
        <v>20904</v>
      </c>
      <c r="BE112" s="168">
        <v>27305.4</v>
      </c>
      <c r="BF112" s="168">
        <v>32124</v>
      </c>
      <c r="BG112" s="169">
        <v>12439.92</v>
      </c>
      <c r="BH112" s="169">
        <v>16218</v>
      </c>
      <c r="BI112" s="169">
        <v>19080</v>
      </c>
      <c r="BJ112" s="170">
        <v>21828</v>
      </c>
      <c r="BK112" s="170">
        <v>29712.6</v>
      </c>
      <c r="BL112" s="170">
        <v>34956</v>
      </c>
      <c r="BM112" s="166">
        <v>23436</v>
      </c>
      <c r="BN112" s="166">
        <v>40820.400000000001</v>
      </c>
      <c r="BO112" s="171">
        <v>48024</v>
      </c>
    </row>
    <row r="113" spans="1:67">
      <c r="A113" s="37" t="s">
        <v>1235</v>
      </c>
      <c r="B113" s="37" t="s">
        <v>1236</v>
      </c>
      <c r="C113" s="164">
        <v>207</v>
      </c>
      <c r="D113" s="164">
        <v>254.15</v>
      </c>
      <c r="E113" s="164">
        <v>299</v>
      </c>
      <c r="F113" s="166">
        <v>554</v>
      </c>
      <c r="G113" s="166">
        <v>667.25</v>
      </c>
      <c r="H113" s="166">
        <v>785</v>
      </c>
      <c r="I113" s="167">
        <v>219</v>
      </c>
      <c r="J113" s="167">
        <v>279.64999999999998</v>
      </c>
      <c r="K113" s="167">
        <v>329</v>
      </c>
      <c r="L113" s="168">
        <v>567</v>
      </c>
      <c r="M113" s="168">
        <v>701.25</v>
      </c>
      <c r="N113" s="168">
        <v>825</v>
      </c>
      <c r="O113" s="169">
        <v>310.98</v>
      </c>
      <c r="P113" s="169">
        <v>323</v>
      </c>
      <c r="Q113" s="169">
        <v>380</v>
      </c>
      <c r="R113" s="170">
        <v>583</v>
      </c>
      <c r="S113" s="170">
        <v>743.75</v>
      </c>
      <c r="T113" s="170">
        <v>875</v>
      </c>
      <c r="U113" s="166">
        <v>636</v>
      </c>
      <c r="V113" s="166">
        <v>991.1</v>
      </c>
      <c r="W113" s="171">
        <v>1166</v>
      </c>
      <c r="Y113" s="164">
        <v>317</v>
      </c>
      <c r="Z113" s="164">
        <v>612</v>
      </c>
      <c r="AA113" s="164">
        <v>720</v>
      </c>
      <c r="AB113" s="166">
        <v>595</v>
      </c>
      <c r="AC113" s="166">
        <v>752.25</v>
      </c>
      <c r="AD113" s="166">
        <v>885</v>
      </c>
      <c r="AE113" s="167">
        <v>319</v>
      </c>
      <c r="AF113" s="167">
        <v>692.75</v>
      </c>
      <c r="AG113" s="167">
        <v>815</v>
      </c>
      <c r="AH113" s="168">
        <v>608</v>
      </c>
      <c r="AI113" s="168">
        <v>872.94999999999993</v>
      </c>
      <c r="AJ113" s="168">
        <v>1027</v>
      </c>
      <c r="AK113" s="169">
        <v>414.7</v>
      </c>
      <c r="AL113" s="169">
        <v>705.5</v>
      </c>
      <c r="AM113" s="169">
        <v>830</v>
      </c>
      <c r="AN113" s="170">
        <v>653</v>
      </c>
      <c r="AO113" s="170">
        <v>988.55</v>
      </c>
      <c r="AP113" s="170">
        <v>1163</v>
      </c>
      <c r="AQ113" s="166">
        <v>681</v>
      </c>
      <c r="AR113" s="166">
        <v>1419.5</v>
      </c>
      <c r="AS113" s="171">
        <v>1670</v>
      </c>
      <c r="AU113" s="164">
        <v>8772</v>
      </c>
      <c r="AV113" s="164">
        <v>13443.6</v>
      </c>
      <c r="AW113" s="164">
        <v>15816</v>
      </c>
      <c r="AX113" s="166">
        <v>20436</v>
      </c>
      <c r="AY113" s="166">
        <v>25041</v>
      </c>
      <c r="AZ113" s="166">
        <v>29460</v>
      </c>
      <c r="BA113" s="167">
        <v>9084</v>
      </c>
      <c r="BB113" s="167">
        <v>15024.599999999999</v>
      </c>
      <c r="BC113" s="167">
        <v>17676</v>
      </c>
      <c r="BD113" s="168">
        <v>20904</v>
      </c>
      <c r="BE113" s="168">
        <v>27305.4</v>
      </c>
      <c r="BF113" s="168">
        <v>32124</v>
      </c>
      <c r="BG113" s="169">
        <v>12439.92</v>
      </c>
      <c r="BH113" s="169">
        <v>16218</v>
      </c>
      <c r="BI113" s="169">
        <v>19080</v>
      </c>
      <c r="BJ113" s="170">
        <v>21828</v>
      </c>
      <c r="BK113" s="170">
        <v>29712.6</v>
      </c>
      <c r="BL113" s="170">
        <v>34956</v>
      </c>
      <c r="BM113" s="166">
        <v>23436</v>
      </c>
      <c r="BN113" s="166">
        <v>40820.400000000001</v>
      </c>
      <c r="BO113" s="171">
        <v>48024</v>
      </c>
    </row>
    <row r="114" spans="1:67">
      <c r="A114" s="37" t="s">
        <v>1237</v>
      </c>
      <c r="B114" s="37" t="s">
        <v>1238</v>
      </c>
      <c r="C114" s="164">
        <v>207</v>
      </c>
      <c r="D114" s="164">
        <v>254.15</v>
      </c>
      <c r="E114" s="164">
        <v>299</v>
      </c>
      <c r="F114" s="166">
        <v>554</v>
      </c>
      <c r="G114" s="166">
        <v>667.25</v>
      </c>
      <c r="H114" s="166">
        <v>785</v>
      </c>
      <c r="I114" s="167">
        <v>219</v>
      </c>
      <c r="J114" s="167">
        <v>279.64999999999998</v>
      </c>
      <c r="K114" s="167">
        <v>329</v>
      </c>
      <c r="L114" s="168">
        <v>567</v>
      </c>
      <c r="M114" s="168">
        <v>701.25</v>
      </c>
      <c r="N114" s="168">
        <v>825</v>
      </c>
      <c r="O114" s="169">
        <v>310.98</v>
      </c>
      <c r="P114" s="169">
        <v>323</v>
      </c>
      <c r="Q114" s="169">
        <v>380</v>
      </c>
      <c r="R114" s="170">
        <v>583</v>
      </c>
      <c r="S114" s="170">
        <v>743.75</v>
      </c>
      <c r="T114" s="170">
        <v>875</v>
      </c>
      <c r="U114" s="166">
        <v>636</v>
      </c>
      <c r="V114" s="166">
        <v>991.1</v>
      </c>
      <c r="W114" s="171">
        <v>1166</v>
      </c>
      <c r="Y114" s="164">
        <v>317</v>
      </c>
      <c r="Z114" s="164">
        <v>612</v>
      </c>
      <c r="AA114" s="164">
        <v>720</v>
      </c>
      <c r="AB114" s="166">
        <v>595</v>
      </c>
      <c r="AC114" s="166">
        <v>752.25</v>
      </c>
      <c r="AD114" s="166">
        <v>885</v>
      </c>
      <c r="AE114" s="167">
        <v>319</v>
      </c>
      <c r="AF114" s="167">
        <v>692.75</v>
      </c>
      <c r="AG114" s="167">
        <v>815</v>
      </c>
      <c r="AH114" s="168">
        <v>608</v>
      </c>
      <c r="AI114" s="168">
        <v>872.94999999999993</v>
      </c>
      <c r="AJ114" s="168">
        <v>1027</v>
      </c>
      <c r="AK114" s="169">
        <v>414.7</v>
      </c>
      <c r="AL114" s="169">
        <v>705.5</v>
      </c>
      <c r="AM114" s="169">
        <v>830</v>
      </c>
      <c r="AN114" s="170">
        <v>653</v>
      </c>
      <c r="AO114" s="170">
        <v>988.55</v>
      </c>
      <c r="AP114" s="170">
        <v>1163</v>
      </c>
      <c r="AQ114" s="166">
        <v>681</v>
      </c>
      <c r="AR114" s="166">
        <v>1419.5</v>
      </c>
      <c r="AS114" s="171">
        <v>1670</v>
      </c>
      <c r="AU114" s="164">
        <v>8772</v>
      </c>
      <c r="AV114" s="164">
        <v>13443.6</v>
      </c>
      <c r="AW114" s="164">
        <v>15816</v>
      </c>
      <c r="AX114" s="166">
        <v>20436</v>
      </c>
      <c r="AY114" s="166">
        <v>25041</v>
      </c>
      <c r="AZ114" s="166">
        <v>29460</v>
      </c>
      <c r="BA114" s="167">
        <v>9084</v>
      </c>
      <c r="BB114" s="167">
        <v>15024.599999999999</v>
      </c>
      <c r="BC114" s="167">
        <v>17676</v>
      </c>
      <c r="BD114" s="168">
        <v>20904</v>
      </c>
      <c r="BE114" s="168">
        <v>27305.4</v>
      </c>
      <c r="BF114" s="168">
        <v>32124</v>
      </c>
      <c r="BG114" s="169">
        <v>12439.92</v>
      </c>
      <c r="BH114" s="169">
        <v>16218</v>
      </c>
      <c r="BI114" s="169">
        <v>19080</v>
      </c>
      <c r="BJ114" s="170">
        <v>21828</v>
      </c>
      <c r="BK114" s="170">
        <v>29712.6</v>
      </c>
      <c r="BL114" s="170">
        <v>34956</v>
      </c>
      <c r="BM114" s="166">
        <v>23436</v>
      </c>
      <c r="BN114" s="166">
        <v>40820.400000000001</v>
      </c>
      <c r="BO114" s="171">
        <v>48024</v>
      </c>
    </row>
    <row r="115" spans="1:67">
      <c r="A115" s="37" t="s">
        <v>1239</v>
      </c>
      <c r="B115" s="37" t="s">
        <v>1240</v>
      </c>
      <c r="C115" s="164">
        <v>397</v>
      </c>
      <c r="D115" s="164">
        <v>525.29999999999995</v>
      </c>
      <c r="E115" s="164">
        <v>618</v>
      </c>
      <c r="F115" s="166">
        <v>727</v>
      </c>
      <c r="G115" s="166">
        <v>858.5</v>
      </c>
      <c r="H115" s="166">
        <v>1010</v>
      </c>
      <c r="I115" s="167">
        <v>412</v>
      </c>
      <c r="J115" s="167">
        <v>578</v>
      </c>
      <c r="K115" s="167">
        <v>680</v>
      </c>
      <c r="L115" s="168">
        <v>745</v>
      </c>
      <c r="M115" s="168">
        <v>1030.2</v>
      </c>
      <c r="N115" s="168">
        <v>1212</v>
      </c>
      <c r="O115" s="169">
        <v>585.04</v>
      </c>
      <c r="P115" s="169">
        <v>670.48</v>
      </c>
      <c r="Q115" s="169">
        <v>788.8</v>
      </c>
      <c r="R115" s="170">
        <v>773</v>
      </c>
      <c r="S115" s="170">
        <v>1338.75</v>
      </c>
      <c r="T115" s="170">
        <v>1575</v>
      </c>
      <c r="U115" s="166">
        <v>794</v>
      </c>
      <c r="V115" s="166">
        <v>1870</v>
      </c>
      <c r="W115" s="171">
        <v>2200</v>
      </c>
      <c r="Y115" s="164">
        <v>545</v>
      </c>
      <c r="Z115" s="164">
        <v>1064</v>
      </c>
      <c r="AA115" s="164">
        <v>1252</v>
      </c>
      <c r="AB115" s="166">
        <v>875</v>
      </c>
      <c r="AC115" s="166">
        <v>1489</v>
      </c>
      <c r="AD115" s="166">
        <v>1752</v>
      </c>
      <c r="AE115" s="167">
        <v>574</v>
      </c>
      <c r="AF115" s="167">
        <v>1234</v>
      </c>
      <c r="AG115" s="167">
        <v>1452</v>
      </c>
      <c r="AH115" s="168">
        <v>893</v>
      </c>
      <c r="AI115" s="168">
        <v>1632</v>
      </c>
      <c r="AJ115" s="168">
        <v>1920</v>
      </c>
      <c r="AK115" s="169">
        <v>746.2</v>
      </c>
      <c r="AL115" s="169">
        <v>1258.8800000000001</v>
      </c>
      <c r="AM115" s="169">
        <v>1481.04</v>
      </c>
      <c r="AN115" s="170">
        <v>900</v>
      </c>
      <c r="AO115" s="170">
        <v>2194.6999999999998</v>
      </c>
      <c r="AP115" s="170">
        <v>2582</v>
      </c>
      <c r="AQ115" s="166">
        <v>909</v>
      </c>
      <c r="AR115" s="166">
        <v>2482</v>
      </c>
      <c r="AS115" s="171">
        <v>2920</v>
      </c>
      <c r="AU115" s="164">
        <v>16068</v>
      </c>
      <c r="AV115" s="164">
        <v>25375.199999999997</v>
      </c>
      <c r="AW115" s="164">
        <v>29856</v>
      </c>
      <c r="AX115" s="166">
        <v>27948</v>
      </c>
      <c r="AY115" s="166">
        <v>38472</v>
      </c>
      <c r="AZ115" s="166">
        <v>45264</v>
      </c>
      <c r="BA115" s="167">
        <v>16776</v>
      </c>
      <c r="BB115" s="167">
        <v>28680</v>
      </c>
      <c r="BC115" s="167">
        <v>33744</v>
      </c>
      <c r="BD115" s="168">
        <v>28596</v>
      </c>
      <c r="BE115" s="168">
        <v>44308.800000000003</v>
      </c>
      <c r="BF115" s="168">
        <v>52128</v>
      </c>
      <c r="BG115" s="169">
        <v>22995.360000000001</v>
      </c>
      <c r="BH115" s="169">
        <v>31198.080000000002</v>
      </c>
      <c r="BI115" s="169">
        <v>36703.679999999993</v>
      </c>
      <c r="BJ115" s="170">
        <v>29352</v>
      </c>
      <c r="BK115" s="170">
        <v>58466.399999999994</v>
      </c>
      <c r="BL115" s="170">
        <v>68784</v>
      </c>
      <c r="BM115" s="166">
        <v>29964</v>
      </c>
      <c r="BN115" s="166">
        <v>74664</v>
      </c>
      <c r="BO115" s="171">
        <v>87840</v>
      </c>
    </row>
    <row r="116" spans="1:67">
      <c r="A116" s="37" t="s">
        <v>1241</v>
      </c>
      <c r="B116" s="37" t="s">
        <v>1242</v>
      </c>
      <c r="C116" s="164">
        <v>397</v>
      </c>
      <c r="D116" s="164">
        <v>525.29999999999995</v>
      </c>
      <c r="E116" s="164">
        <v>618</v>
      </c>
      <c r="F116" s="166">
        <v>727</v>
      </c>
      <c r="G116" s="166">
        <v>858.5</v>
      </c>
      <c r="H116" s="166">
        <v>1010</v>
      </c>
      <c r="I116" s="167">
        <v>412</v>
      </c>
      <c r="J116" s="167">
        <v>578</v>
      </c>
      <c r="K116" s="167">
        <v>680</v>
      </c>
      <c r="L116" s="168">
        <v>745</v>
      </c>
      <c r="M116" s="168">
        <v>1030.2</v>
      </c>
      <c r="N116" s="168">
        <v>1212</v>
      </c>
      <c r="O116" s="169">
        <v>585.04</v>
      </c>
      <c r="P116" s="169">
        <v>670.48</v>
      </c>
      <c r="Q116" s="169">
        <v>788.8</v>
      </c>
      <c r="R116" s="170">
        <v>773</v>
      </c>
      <c r="S116" s="170">
        <v>1338.75</v>
      </c>
      <c r="T116" s="170">
        <v>1575</v>
      </c>
      <c r="U116" s="166">
        <v>794</v>
      </c>
      <c r="V116" s="166">
        <v>1870</v>
      </c>
      <c r="W116" s="171">
        <v>2200</v>
      </c>
      <c r="Y116" s="164">
        <v>545</v>
      </c>
      <c r="Z116" s="164">
        <v>1064</v>
      </c>
      <c r="AA116" s="164">
        <v>1252</v>
      </c>
      <c r="AB116" s="166">
        <v>875</v>
      </c>
      <c r="AC116" s="166">
        <v>1489</v>
      </c>
      <c r="AD116" s="166">
        <v>1752</v>
      </c>
      <c r="AE116" s="167">
        <v>574</v>
      </c>
      <c r="AF116" s="167">
        <v>1234</v>
      </c>
      <c r="AG116" s="167">
        <v>1452</v>
      </c>
      <c r="AH116" s="168">
        <v>893</v>
      </c>
      <c r="AI116" s="168">
        <v>1632</v>
      </c>
      <c r="AJ116" s="168">
        <v>1920</v>
      </c>
      <c r="AK116" s="169">
        <v>746.2</v>
      </c>
      <c r="AL116" s="169">
        <v>1258.8</v>
      </c>
      <c r="AM116" s="169">
        <v>1481.04</v>
      </c>
      <c r="AN116" s="170">
        <v>900</v>
      </c>
      <c r="AO116" s="170">
        <v>2194.6999999999998</v>
      </c>
      <c r="AP116" s="170">
        <v>2582</v>
      </c>
      <c r="AQ116" s="166">
        <v>909</v>
      </c>
      <c r="AR116" s="166">
        <v>2482</v>
      </c>
      <c r="AS116" s="171">
        <v>2920</v>
      </c>
      <c r="AU116" s="164">
        <v>16068</v>
      </c>
      <c r="AV116" s="164">
        <v>25375.199999999997</v>
      </c>
      <c r="AW116" s="164">
        <v>29856</v>
      </c>
      <c r="AX116" s="166">
        <v>27948</v>
      </c>
      <c r="AY116" s="166">
        <v>38472</v>
      </c>
      <c r="AZ116" s="166">
        <v>45264</v>
      </c>
      <c r="BA116" s="167">
        <v>16776</v>
      </c>
      <c r="BB116" s="167">
        <v>28680</v>
      </c>
      <c r="BC116" s="167">
        <v>33744</v>
      </c>
      <c r="BD116" s="168">
        <v>28596</v>
      </c>
      <c r="BE116" s="168">
        <v>44308.800000000003</v>
      </c>
      <c r="BF116" s="168">
        <v>52128</v>
      </c>
      <c r="BG116" s="169">
        <v>22995.360000000001</v>
      </c>
      <c r="BH116" s="169">
        <v>31197.119999999999</v>
      </c>
      <c r="BI116" s="169">
        <v>36703.679999999993</v>
      </c>
      <c r="BJ116" s="170">
        <v>29352</v>
      </c>
      <c r="BK116" s="170">
        <v>58466.399999999994</v>
      </c>
      <c r="BL116" s="170">
        <v>68784</v>
      </c>
      <c r="BM116" s="166">
        <v>29964</v>
      </c>
      <c r="BN116" s="166">
        <v>74664</v>
      </c>
      <c r="BO116" s="171">
        <v>87840</v>
      </c>
    </row>
    <row r="117" spans="1:67">
      <c r="A117" s="37" t="s">
        <v>1243</v>
      </c>
      <c r="B117" s="37" t="s">
        <v>1244</v>
      </c>
      <c r="C117" s="164">
        <v>511</v>
      </c>
      <c r="D117" s="164">
        <v>610.29999999999995</v>
      </c>
      <c r="E117" s="164">
        <v>718</v>
      </c>
      <c r="F117" s="166">
        <v>833</v>
      </c>
      <c r="G117" s="166">
        <v>1045.5</v>
      </c>
      <c r="H117" s="166">
        <v>1230</v>
      </c>
      <c r="I117" s="167">
        <v>540</v>
      </c>
      <c r="J117" s="167">
        <v>671.5</v>
      </c>
      <c r="K117" s="167">
        <v>790</v>
      </c>
      <c r="L117" s="168">
        <v>870</v>
      </c>
      <c r="M117" s="168">
        <v>1181.5</v>
      </c>
      <c r="N117" s="168">
        <v>1390</v>
      </c>
      <c r="O117" s="169">
        <v>766.8</v>
      </c>
      <c r="P117" s="169">
        <v>778.94</v>
      </c>
      <c r="Q117" s="169">
        <v>916.4</v>
      </c>
      <c r="R117" s="170">
        <v>913</v>
      </c>
      <c r="S117" s="170">
        <v>1423.75</v>
      </c>
      <c r="T117" s="170">
        <v>1675</v>
      </c>
      <c r="U117" s="166">
        <v>953</v>
      </c>
      <c r="V117" s="166">
        <v>2244</v>
      </c>
      <c r="W117" s="171">
        <v>2640</v>
      </c>
      <c r="Y117" s="164">
        <v>728</v>
      </c>
      <c r="Z117" s="164">
        <v>1632.85</v>
      </c>
      <c r="AA117" s="164">
        <v>1921</v>
      </c>
      <c r="AB117" s="166">
        <v>1054</v>
      </c>
      <c r="AC117" s="166">
        <v>1829.2</v>
      </c>
      <c r="AD117" s="166">
        <v>2152</v>
      </c>
      <c r="AE117" s="167">
        <v>754</v>
      </c>
      <c r="AF117" s="167">
        <v>1743</v>
      </c>
      <c r="AG117" s="167">
        <v>2050</v>
      </c>
      <c r="AH117" s="168">
        <v>1060</v>
      </c>
      <c r="AI117" s="168">
        <v>1959.25</v>
      </c>
      <c r="AJ117" s="168">
        <v>2305</v>
      </c>
      <c r="AK117" s="169">
        <v>980.2</v>
      </c>
      <c r="AL117" s="169">
        <v>1776.5</v>
      </c>
      <c r="AM117" s="169">
        <v>2090</v>
      </c>
      <c r="AN117" s="170">
        <v>1080</v>
      </c>
      <c r="AO117" s="170">
        <v>2312</v>
      </c>
      <c r="AP117" s="170">
        <v>2720</v>
      </c>
      <c r="AQ117" s="166">
        <v>1127</v>
      </c>
      <c r="AR117" s="166">
        <v>2652</v>
      </c>
      <c r="AS117" s="171">
        <v>3120</v>
      </c>
      <c r="AU117" s="164">
        <v>21000</v>
      </c>
      <c r="AV117" s="164">
        <v>34241.399999999994</v>
      </c>
      <c r="AW117" s="164">
        <v>40284</v>
      </c>
      <c r="AX117" s="166">
        <v>32640</v>
      </c>
      <c r="AY117" s="166">
        <v>47042.400000000001</v>
      </c>
      <c r="AZ117" s="166">
        <v>55344</v>
      </c>
      <c r="BA117" s="167">
        <v>22008</v>
      </c>
      <c r="BB117" s="167">
        <v>37032</v>
      </c>
      <c r="BC117" s="167">
        <v>43560</v>
      </c>
      <c r="BD117" s="168">
        <v>33600</v>
      </c>
      <c r="BE117" s="168">
        <v>51867</v>
      </c>
      <c r="BF117" s="168">
        <v>61020</v>
      </c>
      <c r="BG117" s="169">
        <v>30165.599999999999</v>
      </c>
      <c r="BH117" s="169">
        <v>40012.559999999998</v>
      </c>
      <c r="BI117" s="169">
        <v>47073.599999999999</v>
      </c>
      <c r="BJ117" s="170">
        <v>34872</v>
      </c>
      <c r="BK117" s="170">
        <v>61914</v>
      </c>
      <c r="BL117" s="170">
        <v>72840</v>
      </c>
      <c r="BM117" s="166">
        <v>36396</v>
      </c>
      <c r="BN117" s="166">
        <v>85680</v>
      </c>
      <c r="BO117" s="171">
        <v>100800</v>
      </c>
    </row>
    <row r="118" spans="1:67">
      <c r="A118" s="37" t="s">
        <v>1245</v>
      </c>
      <c r="B118" s="37" t="s">
        <v>1246</v>
      </c>
      <c r="C118" s="164">
        <v>649</v>
      </c>
      <c r="D118" s="164">
        <v>780.3</v>
      </c>
      <c r="E118" s="164">
        <v>918</v>
      </c>
      <c r="F118" s="166">
        <v>1004</v>
      </c>
      <c r="G118" s="166">
        <v>1217.2</v>
      </c>
      <c r="H118" s="166">
        <v>1432</v>
      </c>
      <c r="I118" s="167">
        <v>669</v>
      </c>
      <c r="J118" s="167">
        <v>858.5</v>
      </c>
      <c r="K118" s="167">
        <v>1010</v>
      </c>
      <c r="L118" s="168">
        <v>1040</v>
      </c>
      <c r="M118" s="168">
        <v>1412.7</v>
      </c>
      <c r="N118" s="168">
        <v>1662</v>
      </c>
      <c r="O118" s="169">
        <v>949.98</v>
      </c>
      <c r="P118" s="169">
        <v>995.86</v>
      </c>
      <c r="Q118" s="169">
        <v>1171.5999999999999</v>
      </c>
      <c r="R118" s="170">
        <v>1057</v>
      </c>
      <c r="S118" s="170">
        <v>1753.55</v>
      </c>
      <c r="T118" s="170">
        <v>2063</v>
      </c>
      <c r="U118" s="166">
        <v>1085</v>
      </c>
      <c r="V118" s="166">
        <v>2482</v>
      </c>
      <c r="W118" s="171">
        <v>2920</v>
      </c>
      <c r="Y118" s="164">
        <v>949</v>
      </c>
      <c r="Z118" s="164">
        <v>2138.6</v>
      </c>
      <c r="AA118" s="164">
        <v>2516</v>
      </c>
      <c r="AB118" s="166">
        <v>1222</v>
      </c>
      <c r="AC118" s="166">
        <v>2395.2999999999997</v>
      </c>
      <c r="AD118" s="166">
        <v>2818</v>
      </c>
      <c r="AE118" s="167">
        <v>932</v>
      </c>
      <c r="AF118" s="167">
        <v>2352.7999999999997</v>
      </c>
      <c r="AG118" s="167">
        <v>2768</v>
      </c>
      <c r="AH118" s="168">
        <v>1263</v>
      </c>
      <c r="AI118" s="168">
        <v>2566.15</v>
      </c>
      <c r="AJ118" s="168">
        <v>3019</v>
      </c>
      <c r="AK118" s="169">
        <v>1211.5999999999999</v>
      </c>
      <c r="AL118" s="169">
        <v>2399.86</v>
      </c>
      <c r="AM118" s="169">
        <v>2823.36</v>
      </c>
      <c r="AN118" s="170">
        <v>1290</v>
      </c>
      <c r="AO118" s="170">
        <v>3250.4</v>
      </c>
      <c r="AP118" s="170">
        <v>3824</v>
      </c>
      <c r="AQ118" s="166">
        <v>1346</v>
      </c>
      <c r="AR118" s="166">
        <v>3264</v>
      </c>
      <c r="AS118" s="171">
        <v>3840</v>
      </c>
      <c r="AU118" s="164">
        <v>26964</v>
      </c>
      <c r="AV118" s="164">
        <v>44390.399999999994</v>
      </c>
      <c r="AW118" s="164">
        <v>52224</v>
      </c>
      <c r="AX118" s="166">
        <v>38760</v>
      </c>
      <c r="AY118" s="166">
        <v>57956.4</v>
      </c>
      <c r="AZ118" s="166">
        <v>68184</v>
      </c>
      <c r="BA118" s="167">
        <v>27240</v>
      </c>
      <c r="BB118" s="167">
        <v>48837.599999999999</v>
      </c>
      <c r="BC118" s="167">
        <v>57456</v>
      </c>
      <c r="BD118" s="168">
        <v>40116</v>
      </c>
      <c r="BE118" s="168">
        <v>64698.600000000006</v>
      </c>
      <c r="BF118" s="168">
        <v>76116</v>
      </c>
      <c r="BG118" s="169">
        <v>37338.720000000001</v>
      </c>
      <c r="BH118" s="169">
        <v>52698.96</v>
      </c>
      <c r="BI118" s="169">
        <v>61998.720000000001</v>
      </c>
      <c r="BJ118" s="170">
        <v>40848</v>
      </c>
      <c r="BK118" s="170">
        <v>81090</v>
      </c>
      <c r="BL118" s="170">
        <v>95400</v>
      </c>
      <c r="BM118" s="166">
        <v>42192</v>
      </c>
      <c r="BN118" s="166">
        <v>98736</v>
      </c>
      <c r="BO118" s="171">
        <v>116160</v>
      </c>
    </row>
    <row r="119" spans="1:67">
      <c r="A119" s="37" t="s">
        <v>1247</v>
      </c>
      <c r="B119" s="37" t="s">
        <v>1248</v>
      </c>
      <c r="C119" s="164">
        <v>775</v>
      </c>
      <c r="D119" s="164">
        <v>973.25</v>
      </c>
      <c r="E119" s="164">
        <v>1145</v>
      </c>
      <c r="F119" s="166">
        <v>1317</v>
      </c>
      <c r="G119" s="166">
        <v>1589.5</v>
      </c>
      <c r="H119" s="166">
        <v>1870</v>
      </c>
      <c r="I119" s="167">
        <v>799</v>
      </c>
      <c r="J119" s="167">
        <v>1069.3</v>
      </c>
      <c r="K119" s="167">
        <v>1258</v>
      </c>
      <c r="L119" s="168">
        <v>1350</v>
      </c>
      <c r="M119" s="168">
        <v>1824.1</v>
      </c>
      <c r="N119" s="168">
        <v>2146</v>
      </c>
      <c r="O119" s="169">
        <v>1134.58</v>
      </c>
      <c r="P119" s="169">
        <v>1240.3900000000001</v>
      </c>
      <c r="Q119" s="169">
        <v>1458.28</v>
      </c>
      <c r="R119" s="170">
        <v>1388</v>
      </c>
      <c r="S119" s="170">
        <v>1956.7</v>
      </c>
      <c r="T119" s="170">
        <v>2302</v>
      </c>
      <c r="U119" s="166">
        <v>1425</v>
      </c>
      <c r="V119" s="166">
        <v>3187.5</v>
      </c>
      <c r="W119" s="171">
        <v>3750</v>
      </c>
      <c r="Y119" s="164">
        <v>1108</v>
      </c>
      <c r="Z119" s="164">
        <v>2536.4</v>
      </c>
      <c r="AA119" s="164">
        <v>2984</v>
      </c>
      <c r="AB119" s="166">
        <v>1614</v>
      </c>
      <c r="AC119" s="166">
        <v>2840.7</v>
      </c>
      <c r="AD119" s="166">
        <v>3342</v>
      </c>
      <c r="AE119" s="167">
        <v>1117</v>
      </c>
      <c r="AF119" s="167">
        <v>2789.7</v>
      </c>
      <c r="AG119" s="167">
        <v>3282</v>
      </c>
      <c r="AH119" s="168">
        <v>1623</v>
      </c>
      <c r="AI119" s="168">
        <v>3128</v>
      </c>
      <c r="AJ119" s="168">
        <v>3680</v>
      </c>
      <c r="AK119" s="169">
        <v>1452.1</v>
      </c>
      <c r="AL119" s="169">
        <v>2845.49</v>
      </c>
      <c r="AM119" s="169">
        <v>3347.64</v>
      </c>
      <c r="AN119" s="170">
        <v>1661</v>
      </c>
      <c r="AO119" s="170">
        <v>3627.7999999999997</v>
      </c>
      <c r="AP119" s="170">
        <v>4268</v>
      </c>
      <c r="AQ119" s="166">
        <v>1779</v>
      </c>
      <c r="AR119" s="166">
        <v>4062.15</v>
      </c>
      <c r="AS119" s="171">
        <v>4779</v>
      </c>
      <c r="AU119" s="164">
        <v>31896</v>
      </c>
      <c r="AV119" s="164">
        <v>53794.8</v>
      </c>
      <c r="AW119" s="164">
        <v>63288</v>
      </c>
      <c r="AX119" s="166">
        <v>50976</v>
      </c>
      <c r="AY119" s="166">
        <v>72236.399999999994</v>
      </c>
      <c r="AZ119" s="166">
        <v>84984</v>
      </c>
      <c r="BA119" s="167">
        <v>32580</v>
      </c>
      <c r="BB119" s="167">
        <v>59139.599999999991</v>
      </c>
      <c r="BC119" s="167">
        <v>69576</v>
      </c>
      <c r="BD119" s="168">
        <v>51876</v>
      </c>
      <c r="BE119" s="168">
        <v>81314.399999999994</v>
      </c>
      <c r="BF119" s="168">
        <v>95664</v>
      </c>
      <c r="BG119" s="169">
        <v>44655.119999999995</v>
      </c>
      <c r="BH119" s="169">
        <v>63915.24</v>
      </c>
      <c r="BI119" s="169">
        <v>75170.399999999994</v>
      </c>
      <c r="BJ119" s="170">
        <v>53244</v>
      </c>
      <c r="BK119" s="170">
        <v>90494.399999999994</v>
      </c>
      <c r="BL119" s="170">
        <v>106464</v>
      </c>
      <c r="BM119" s="166">
        <v>55548</v>
      </c>
      <c r="BN119" s="166">
        <v>125245.8</v>
      </c>
      <c r="BO119" s="171">
        <v>147348</v>
      </c>
    </row>
    <row r="120" spans="1:67">
      <c r="A120" s="37" t="s">
        <v>1249</v>
      </c>
      <c r="B120" s="37" t="s">
        <v>1250</v>
      </c>
      <c r="C120" s="164">
        <v>1105</v>
      </c>
      <c r="D120" s="164">
        <v>1394</v>
      </c>
      <c r="E120" s="164">
        <v>1640</v>
      </c>
      <c r="F120" s="166">
        <v>1677</v>
      </c>
      <c r="G120" s="166">
        <v>2095.25</v>
      </c>
      <c r="H120" s="166">
        <v>2465</v>
      </c>
      <c r="I120" s="167">
        <v>1168</v>
      </c>
      <c r="J120" s="167">
        <v>1513</v>
      </c>
      <c r="K120" s="167">
        <v>1780</v>
      </c>
      <c r="L120" s="168">
        <v>1690</v>
      </c>
      <c r="M120" s="168">
        <v>2369.7999999999997</v>
      </c>
      <c r="N120" s="168">
        <v>2788</v>
      </c>
      <c r="O120" s="169">
        <v>1658.56</v>
      </c>
      <c r="P120" s="169">
        <v>1755.08</v>
      </c>
      <c r="Q120" s="169">
        <v>2064.8000000000002</v>
      </c>
      <c r="R120" s="170">
        <v>1784</v>
      </c>
      <c r="S120" s="170">
        <v>2709.7999999999997</v>
      </c>
      <c r="T120" s="170">
        <v>3188</v>
      </c>
      <c r="U120" s="166">
        <v>1862</v>
      </c>
      <c r="V120" s="166">
        <v>3918.5</v>
      </c>
      <c r="W120" s="171">
        <v>4610</v>
      </c>
      <c r="Y120" s="164">
        <v>2088</v>
      </c>
      <c r="Z120" s="164">
        <v>3511.35</v>
      </c>
      <c r="AA120" s="164">
        <v>4131</v>
      </c>
      <c r="AB120" s="166">
        <v>2540</v>
      </c>
      <c r="AC120" s="166">
        <v>3932.95</v>
      </c>
      <c r="AD120" s="166">
        <v>4627</v>
      </c>
      <c r="AE120" s="167">
        <v>2102</v>
      </c>
      <c r="AF120" s="167">
        <v>3862.4</v>
      </c>
      <c r="AG120" s="167">
        <v>4544</v>
      </c>
      <c r="AH120" s="168">
        <v>2553</v>
      </c>
      <c r="AI120" s="168">
        <v>4213.45</v>
      </c>
      <c r="AJ120" s="168">
        <v>4957</v>
      </c>
      <c r="AK120" s="169">
        <v>2732.6</v>
      </c>
      <c r="AL120" s="169">
        <v>3939.65</v>
      </c>
      <c r="AM120" s="169">
        <v>4634.88</v>
      </c>
      <c r="AN120" s="170">
        <v>2670</v>
      </c>
      <c r="AO120" s="170">
        <v>4709</v>
      </c>
      <c r="AP120" s="170">
        <v>5540</v>
      </c>
      <c r="AQ120" s="166">
        <v>2786</v>
      </c>
      <c r="AR120" s="166">
        <v>5329.5</v>
      </c>
      <c r="AS120" s="171">
        <v>6270</v>
      </c>
      <c r="AU120" s="164">
        <v>51576</v>
      </c>
      <c r="AV120" s="164">
        <v>75592.2</v>
      </c>
      <c r="AW120" s="164">
        <v>88932</v>
      </c>
      <c r="AX120" s="166">
        <v>70728</v>
      </c>
      <c r="AY120" s="166">
        <v>97481.4</v>
      </c>
      <c r="AZ120" s="166">
        <v>114684</v>
      </c>
      <c r="BA120" s="167">
        <v>53256</v>
      </c>
      <c r="BB120" s="167">
        <v>82660.800000000003</v>
      </c>
      <c r="BC120" s="167">
        <v>97248</v>
      </c>
      <c r="BD120" s="168">
        <v>71196</v>
      </c>
      <c r="BE120" s="168">
        <v>107436.59999999999</v>
      </c>
      <c r="BF120" s="168">
        <v>126396</v>
      </c>
      <c r="BG120" s="169">
        <v>72596.639999999999</v>
      </c>
      <c r="BH120" s="169">
        <v>89397.72</v>
      </c>
      <c r="BI120" s="169">
        <v>105173.76000000001</v>
      </c>
      <c r="BJ120" s="170">
        <v>74856</v>
      </c>
      <c r="BK120" s="170">
        <v>121543.2</v>
      </c>
      <c r="BL120" s="170">
        <v>142992</v>
      </c>
      <c r="BM120" s="166">
        <v>78120</v>
      </c>
      <c r="BN120" s="166">
        <v>157998</v>
      </c>
      <c r="BO120" s="171">
        <v>185880</v>
      </c>
    </row>
    <row r="121" spans="1:67">
      <c r="A121" s="37" t="s">
        <v>1251</v>
      </c>
      <c r="B121" s="37" t="s">
        <v>1252</v>
      </c>
      <c r="C121" s="164">
        <v>19.8</v>
      </c>
      <c r="D121" s="164">
        <v>28.05</v>
      </c>
      <c r="E121" s="164">
        <v>33</v>
      </c>
      <c r="F121" s="166">
        <v>22.175999999999998</v>
      </c>
      <c r="G121" s="166">
        <v>31.416000000000004</v>
      </c>
      <c r="H121" s="166">
        <v>46.2</v>
      </c>
      <c r="I121" s="167">
        <v>21.78</v>
      </c>
      <c r="J121" s="167">
        <v>30.855</v>
      </c>
      <c r="K121" s="167">
        <v>44</v>
      </c>
      <c r="L121" s="168">
        <v>23.76</v>
      </c>
      <c r="M121" s="168">
        <v>33.659999999999997</v>
      </c>
      <c r="N121" s="168">
        <v>55</v>
      </c>
      <c r="O121" s="169">
        <v>28.31</v>
      </c>
      <c r="P121" s="169">
        <v>53.11</v>
      </c>
      <c r="Q121" s="169">
        <v>62.48</v>
      </c>
      <c r="R121" s="170">
        <v>30.096</v>
      </c>
      <c r="S121" s="170">
        <v>42.635999999999989</v>
      </c>
      <c r="T121" s="170">
        <v>90.2</v>
      </c>
      <c r="U121" s="166">
        <v>45.935999999999993</v>
      </c>
      <c r="V121" s="166">
        <v>65.075999999999993</v>
      </c>
      <c r="W121" s="171">
        <v>178.20000000000002</v>
      </c>
      <c r="Y121" s="164">
        <v>66</v>
      </c>
      <c r="Z121" s="164">
        <v>93.5</v>
      </c>
      <c r="AA121" s="164">
        <v>110</v>
      </c>
      <c r="AB121" s="166">
        <v>73.92</v>
      </c>
      <c r="AC121" s="166">
        <v>104.72000000000001</v>
      </c>
      <c r="AD121" s="166">
        <v>123.20000000000002</v>
      </c>
      <c r="AE121" s="167">
        <v>72.600000000000009</v>
      </c>
      <c r="AF121" s="167">
        <v>102.85000000000001</v>
      </c>
      <c r="AG121" s="167">
        <v>121.00000000000001</v>
      </c>
      <c r="AH121" s="168">
        <v>79.2</v>
      </c>
      <c r="AI121" s="168">
        <v>112.2</v>
      </c>
      <c r="AJ121" s="168">
        <v>132</v>
      </c>
      <c r="AK121" s="169">
        <v>94.38</v>
      </c>
      <c r="AL121" s="169">
        <v>133.71</v>
      </c>
      <c r="AM121" s="169">
        <v>157.30000000000001</v>
      </c>
      <c r="AN121" s="170">
        <v>100.32000000000001</v>
      </c>
      <c r="AO121" s="170">
        <v>142.11999999999998</v>
      </c>
      <c r="AP121" s="170">
        <v>167.2</v>
      </c>
      <c r="AQ121" s="166">
        <v>153.11999999999998</v>
      </c>
      <c r="AR121" s="166">
        <v>216.92</v>
      </c>
      <c r="AS121" s="171">
        <v>255.2</v>
      </c>
      <c r="AU121" s="164">
        <v>1267.2</v>
      </c>
      <c r="AV121" s="164">
        <v>1795.2</v>
      </c>
      <c r="AW121" s="164">
        <v>2112</v>
      </c>
      <c r="AX121" s="166">
        <v>1419.2639999999999</v>
      </c>
      <c r="AY121" s="166">
        <v>2010.6240000000003</v>
      </c>
      <c r="AZ121" s="166">
        <v>2587.2000000000003</v>
      </c>
      <c r="BA121" s="167">
        <v>1393.92</v>
      </c>
      <c r="BB121" s="167">
        <v>1974.72</v>
      </c>
      <c r="BC121" s="167">
        <v>2508</v>
      </c>
      <c r="BD121" s="168">
        <v>1520.64</v>
      </c>
      <c r="BE121" s="168">
        <v>2154.2399999999998</v>
      </c>
      <c r="BF121" s="168">
        <v>2904</v>
      </c>
      <c r="BG121" s="169">
        <v>1812</v>
      </c>
      <c r="BH121" s="169">
        <v>2879.16</v>
      </c>
      <c r="BI121" s="169">
        <v>3387.12</v>
      </c>
      <c r="BJ121" s="170">
        <v>1926.1440000000002</v>
      </c>
      <c r="BK121" s="170">
        <v>2728.7039999999993</v>
      </c>
      <c r="BL121" s="170">
        <v>4171.2</v>
      </c>
      <c r="BM121" s="166">
        <v>2939.9039999999995</v>
      </c>
      <c r="BN121" s="166">
        <v>4164.8639999999996</v>
      </c>
      <c r="BO121" s="171">
        <v>7339.2</v>
      </c>
    </row>
    <row r="122" spans="1:67">
      <c r="A122" s="37" t="s">
        <v>1253</v>
      </c>
      <c r="B122" s="37" t="s">
        <v>1254</v>
      </c>
      <c r="C122" s="164">
        <v>36</v>
      </c>
      <c r="D122" s="164">
        <v>51</v>
      </c>
      <c r="E122" s="164">
        <v>60</v>
      </c>
      <c r="F122" s="166">
        <v>40.32</v>
      </c>
      <c r="G122" s="166">
        <v>57.12</v>
      </c>
      <c r="H122" s="166">
        <v>84</v>
      </c>
      <c r="I122" s="167">
        <v>39.6</v>
      </c>
      <c r="J122" s="167">
        <v>56.100000000000009</v>
      </c>
      <c r="K122" s="167">
        <v>80</v>
      </c>
      <c r="L122" s="168">
        <v>43.199999999999996</v>
      </c>
      <c r="M122" s="168">
        <v>61.199999999999996</v>
      </c>
      <c r="N122" s="168">
        <v>100</v>
      </c>
      <c r="O122" s="169">
        <v>51.48</v>
      </c>
      <c r="P122" s="169">
        <v>96.56</v>
      </c>
      <c r="Q122" s="169">
        <v>113.6</v>
      </c>
      <c r="R122" s="170">
        <v>54.72</v>
      </c>
      <c r="S122" s="170">
        <v>77.52</v>
      </c>
      <c r="T122" s="170">
        <v>164</v>
      </c>
      <c r="U122" s="166">
        <v>83.52</v>
      </c>
      <c r="V122" s="166">
        <v>118.31999999999996</v>
      </c>
      <c r="W122" s="171">
        <v>324</v>
      </c>
      <c r="Y122" s="164">
        <v>120</v>
      </c>
      <c r="Z122" s="164">
        <v>170</v>
      </c>
      <c r="AA122" s="164">
        <v>200</v>
      </c>
      <c r="AB122" s="166">
        <v>134.4</v>
      </c>
      <c r="AC122" s="166">
        <v>190.4</v>
      </c>
      <c r="AD122" s="166">
        <v>224.00000000000003</v>
      </c>
      <c r="AE122" s="167">
        <v>132</v>
      </c>
      <c r="AF122" s="167">
        <v>187.00000000000003</v>
      </c>
      <c r="AG122" s="167">
        <v>220.00000000000003</v>
      </c>
      <c r="AH122" s="168">
        <v>144</v>
      </c>
      <c r="AI122" s="168">
        <v>204</v>
      </c>
      <c r="AJ122" s="168">
        <v>240</v>
      </c>
      <c r="AK122" s="169">
        <v>171.6</v>
      </c>
      <c r="AL122" s="169">
        <v>243.1</v>
      </c>
      <c r="AM122" s="169">
        <v>286</v>
      </c>
      <c r="AN122" s="170">
        <v>182.4</v>
      </c>
      <c r="AO122" s="170">
        <v>258.39999999999998</v>
      </c>
      <c r="AP122" s="170">
        <v>304</v>
      </c>
      <c r="AQ122" s="166">
        <v>278.39999999999998</v>
      </c>
      <c r="AR122" s="166">
        <v>394.39999999999992</v>
      </c>
      <c r="AS122" s="171">
        <v>463.99999999999994</v>
      </c>
      <c r="AU122" s="164">
        <v>2304</v>
      </c>
      <c r="AV122" s="164">
        <v>3264</v>
      </c>
      <c r="AW122" s="164">
        <v>3840</v>
      </c>
      <c r="AX122" s="166">
        <v>2580.4800000000005</v>
      </c>
      <c r="AY122" s="166">
        <v>3655.6800000000003</v>
      </c>
      <c r="AZ122" s="166">
        <v>4704</v>
      </c>
      <c r="BA122" s="167">
        <v>2534.4</v>
      </c>
      <c r="BB122" s="167">
        <v>3590.4000000000005</v>
      </c>
      <c r="BC122" s="167">
        <v>4560</v>
      </c>
      <c r="BD122" s="168">
        <v>2764.8</v>
      </c>
      <c r="BE122" s="168">
        <v>3916.8</v>
      </c>
      <c r="BF122" s="168">
        <v>5280</v>
      </c>
      <c r="BG122" s="169">
        <v>3294.72</v>
      </c>
      <c r="BH122" s="169">
        <v>5234.6399999999994</v>
      </c>
      <c r="BI122" s="169">
        <v>6158.4</v>
      </c>
      <c r="BJ122" s="170">
        <v>3502.08</v>
      </c>
      <c r="BK122" s="170">
        <v>4961.28</v>
      </c>
      <c r="BL122" s="170">
        <v>7584</v>
      </c>
      <c r="BM122" s="166">
        <v>5345.28</v>
      </c>
      <c r="BN122" s="166">
        <v>7572.4799999999987</v>
      </c>
      <c r="BO122" s="171">
        <v>13344</v>
      </c>
    </row>
    <row r="123" spans="1:67">
      <c r="A123" s="37" t="s">
        <v>1255</v>
      </c>
      <c r="B123" s="37" t="s">
        <v>1256</v>
      </c>
      <c r="C123" s="164">
        <v>36</v>
      </c>
      <c r="D123" s="164">
        <v>51</v>
      </c>
      <c r="E123" s="164">
        <v>60</v>
      </c>
      <c r="F123" s="166">
        <v>40.32</v>
      </c>
      <c r="G123" s="166">
        <v>57.12</v>
      </c>
      <c r="H123" s="166">
        <v>84</v>
      </c>
      <c r="I123" s="167">
        <v>39.6</v>
      </c>
      <c r="J123" s="167">
        <v>56.100000000000009</v>
      </c>
      <c r="K123" s="167">
        <v>80</v>
      </c>
      <c r="L123" s="168">
        <v>43.199999999999996</v>
      </c>
      <c r="M123" s="168">
        <v>61.199999999999996</v>
      </c>
      <c r="N123" s="168">
        <v>100</v>
      </c>
      <c r="O123" s="169">
        <v>51.48</v>
      </c>
      <c r="P123" s="169">
        <v>96.56</v>
      </c>
      <c r="Q123" s="169">
        <v>113.6</v>
      </c>
      <c r="R123" s="170">
        <v>54.72</v>
      </c>
      <c r="S123" s="170">
        <v>77.52</v>
      </c>
      <c r="T123" s="170">
        <v>164</v>
      </c>
      <c r="U123" s="166">
        <v>83.52</v>
      </c>
      <c r="V123" s="166">
        <v>118.31999999999996</v>
      </c>
      <c r="W123" s="171">
        <v>324</v>
      </c>
      <c r="Y123" s="164">
        <v>120</v>
      </c>
      <c r="Z123" s="164">
        <v>170</v>
      </c>
      <c r="AA123" s="164">
        <v>200</v>
      </c>
      <c r="AB123" s="166">
        <v>134.4</v>
      </c>
      <c r="AC123" s="166">
        <v>190.4</v>
      </c>
      <c r="AD123" s="166">
        <v>224.00000000000003</v>
      </c>
      <c r="AE123" s="167">
        <v>132</v>
      </c>
      <c r="AF123" s="167">
        <v>187.00000000000003</v>
      </c>
      <c r="AG123" s="167">
        <v>220.00000000000003</v>
      </c>
      <c r="AH123" s="168">
        <v>144</v>
      </c>
      <c r="AI123" s="168">
        <v>204</v>
      </c>
      <c r="AJ123" s="168">
        <v>240</v>
      </c>
      <c r="AK123" s="169">
        <v>171.6</v>
      </c>
      <c r="AL123" s="169">
        <v>243.1</v>
      </c>
      <c r="AM123" s="169">
        <v>286</v>
      </c>
      <c r="AN123" s="170">
        <v>182.4</v>
      </c>
      <c r="AO123" s="170">
        <v>258.39999999999998</v>
      </c>
      <c r="AP123" s="170">
        <v>304</v>
      </c>
      <c r="AQ123" s="166">
        <v>278.39999999999998</v>
      </c>
      <c r="AR123" s="166">
        <v>394.39999999999992</v>
      </c>
      <c r="AS123" s="171">
        <v>463.99999999999994</v>
      </c>
      <c r="AU123" s="164">
        <v>2304</v>
      </c>
      <c r="AV123" s="164">
        <v>3264</v>
      </c>
      <c r="AW123" s="164">
        <v>3840</v>
      </c>
      <c r="AX123" s="166">
        <v>2580.4800000000005</v>
      </c>
      <c r="AY123" s="166">
        <v>3655.6800000000003</v>
      </c>
      <c r="AZ123" s="166">
        <v>4704</v>
      </c>
      <c r="BA123" s="167">
        <v>2534.4</v>
      </c>
      <c r="BB123" s="167">
        <v>3590.4000000000005</v>
      </c>
      <c r="BC123" s="167">
        <v>4560</v>
      </c>
      <c r="BD123" s="168">
        <v>2764.8</v>
      </c>
      <c r="BE123" s="168">
        <v>3916.8</v>
      </c>
      <c r="BF123" s="168">
        <v>5280</v>
      </c>
      <c r="BG123" s="169">
        <v>3294.72</v>
      </c>
      <c r="BH123" s="169">
        <v>5234.6399999999994</v>
      </c>
      <c r="BI123" s="169">
        <v>6158.4</v>
      </c>
      <c r="BJ123" s="170">
        <v>3502.08</v>
      </c>
      <c r="BK123" s="170">
        <v>4961.28</v>
      </c>
      <c r="BL123" s="170">
        <v>7584</v>
      </c>
      <c r="BM123" s="166">
        <v>5345.28</v>
      </c>
      <c r="BN123" s="166">
        <v>7572.4799999999987</v>
      </c>
      <c r="BO123" s="171">
        <v>13344</v>
      </c>
    </row>
    <row r="124" spans="1:67">
      <c r="A124" s="37" t="s">
        <v>1257</v>
      </c>
      <c r="B124" s="37" t="s">
        <v>1258</v>
      </c>
      <c r="C124" s="164">
        <v>36</v>
      </c>
      <c r="D124" s="164">
        <v>51</v>
      </c>
      <c r="E124" s="164">
        <v>60</v>
      </c>
      <c r="F124" s="166">
        <v>40.32</v>
      </c>
      <c r="G124" s="166">
        <v>57.12</v>
      </c>
      <c r="H124" s="166">
        <v>84</v>
      </c>
      <c r="I124" s="167">
        <v>39.6</v>
      </c>
      <c r="J124" s="167">
        <v>56.100000000000009</v>
      </c>
      <c r="K124" s="167">
        <v>80</v>
      </c>
      <c r="L124" s="168">
        <v>43.199999999999996</v>
      </c>
      <c r="M124" s="168">
        <v>61.199999999999996</v>
      </c>
      <c r="N124" s="168">
        <v>100</v>
      </c>
      <c r="O124" s="169">
        <v>51.48</v>
      </c>
      <c r="P124" s="169">
        <v>96.56</v>
      </c>
      <c r="Q124" s="169">
        <v>113.6</v>
      </c>
      <c r="R124" s="170">
        <v>54.72</v>
      </c>
      <c r="S124" s="170">
        <v>77.52</v>
      </c>
      <c r="T124" s="170">
        <v>164</v>
      </c>
      <c r="U124" s="166">
        <v>83.52</v>
      </c>
      <c r="V124" s="166">
        <v>118.31999999999996</v>
      </c>
      <c r="W124" s="171">
        <v>324</v>
      </c>
      <c r="Y124" s="164">
        <v>120</v>
      </c>
      <c r="Z124" s="164">
        <v>170</v>
      </c>
      <c r="AA124" s="164">
        <v>200</v>
      </c>
      <c r="AB124" s="166">
        <v>134.4</v>
      </c>
      <c r="AC124" s="166">
        <v>190.4</v>
      </c>
      <c r="AD124" s="166">
        <v>224.00000000000003</v>
      </c>
      <c r="AE124" s="167">
        <v>132</v>
      </c>
      <c r="AF124" s="167">
        <v>187.00000000000003</v>
      </c>
      <c r="AG124" s="167">
        <v>220.00000000000003</v>
      </c>
      <c r="AH124" s="168">
        <v>144</v>
      </c>
      <c r="AI124" s="168">
        <v>204</v>
      </c>
      <c r="AJ124" s="168">
        <v>240</v>
      </c>
      <c r="AK124" s="169">
        <v>171.6</v>
      </c>
      <c r="AL124" s="169">
        <v>243.1</v>
      </c>
      <c r="AM124" s="169">
        <v>286</v>
      </c>
      <c r="AN124" s="170">
        <v>182.4</v>
      </c>
      <c r="AO124" s="170">
        <v>258.39999999999998</v>
      </c>
      <c r="AP124" s="170">
        <v>304</v>
      </c>
      <c r="AQ124" s="166">
        <v>278.39999999999998</v>
      </c>
      <c r="AR124" s="166">
        <v>394.39999999999992</v>
      </c>
      <c r="AS124" s="171">
        <v>463.99999999999994</v>
      </c>
      <c r="AU124" s="164">
        <v>2304</v>
      </c>
      <c r="AV124" s="164">
        <v>3264</v>
      </c>
      <c r="AW124" s="164">
        <v>3840</v>
      </c>
      <c r="AX124" s="166">
        <v>2580.4800000000005</v>
      </c>
      <c r="AY124" s="166">
        <v>3655.6800000000003</v>
      </c>
      <c r="AZ124" s="166">
        <v>4704</v>
      </c>
      <c r="BA124" s="167">
        <v>2534.4</v>
      </c>
      <c r="BB124" s="167">
        <v>3590.4000000000005</v>
      </c>
      <c r="BC124" s="167">
        <v>4560</v>
      </c>
      <c r="BD124" s="168">
        <v>2764.8</v>
      </c>
      <c r="BE124" s="168">
        <v>3916.8</v>
      </c>
      <c r="BF124" s="168">
        <v>5280</v>
      </c>
      <c r="BG124" s="169">
        <v>3294.72</v>
      </c>
      <c r="BH124" s="169">
        <v>5234.6399999999994</v>
      </c>
      <c r="BI124" s="169">
        <v>6158.4</v>
      </c>
      <c r="BJ124" s="170">
        <v>3502.08</v>
      </c>
      <c r="BK124" s="170">
        <v>4961.28</v>
      </c>
      <c r="BL124" s="170">
        <v>7584</v>
      </c>
      <c r="BM124" s="166">
        <v>5345.28</v>
      </c>
      <c r="BN124" s="166">
        <v>7572.4799999999987</v>
      </c>
      <c r="BO124" s="171">
        <v>13344</v>
      </c>
    </row>
    <row r="125" spans="1:67">
      <c r="A125" s="37" t="s">
        <v>1259</v>
      </c>
      <c r="B125" s="37" t="s">
        <v>1260</v>
      </c>
      <c r="C125" s="164">
        <v>6</v>
      </c>
      <c r="D125" s="164">
        <v>12.75</v>
      </c>
      <c r="E125" s="164">
        <v>15</v>
      </c>
      <c r="F125" s="166">
        <v>6.7200000000000006</v>
      </c>
      <c r="G125" s="166">
        <v>14.28</v>
      </c>
      <c r="H125" s="166">
        <v>21</v>
      </c>
      <c r="I125" s="167">
        <v>6.6</v>
      </c>
      <c r="J125" s="167">
        <v>14.025000000000002</v>
      </c>
      <c r="K125" s="167">
        <v>20</v>
      </c>
      <c r="L125" s="168">
        <v>7.1999999999999993</v>
      </c>
      <c r="M125" s="168">
        <v>15.299999999999999</v>
      </c>
      <c r="N125" s="168">
        <v>25</v>
      </c>
      <c r="O125" s="169">
        <v>8.58</v>
      </c>
      <c r="P125" s="169">
        <v>24.14</v>
      </c>
      <c r="Q125" s="169">
        <v>28.4</v>
      </c>
      <c r="R125" s="170">
        <v>9.1199999999999992</v>
      </c>
      <c r="S125" s="170">
        <v>19.38</v>
      </c>
      <c r="T125" s="170">
        <v>41</v>
      </c>
      <c r="U125" s="166">
        <v>13.92</v>
      </c>
      <c r="V125" s="166">
        <v>29.579999999999991</v>
      </c>
      <c r="W125" s="171">
        <v>81</v>
      </c>
      <c r="Y125" s="164">
        <v>20</v>
      </c>
      <c r="Z125" s="164">
        <v>42.5</v>
      </c>
      <c r="AA125" s="164">
        <v>50</v>
      </c>
      <c r="AB125" s="166">
        <v>22.400000000000002</v>
      </c>
      <c r="AC125" s="166">
        <v>47.6</v>
      </c>
      <c r="AD125" s="166">
        <v>56.000000000000007</v>
      </c>
      <c r="AE125" s="167">
        <v>22</v>
      </c>
      <c r="AF125" s="167">
        <v>46.750000000000007</v>
      </c>
      <c r="AG125" s="167">
        <v>55.000000000000007</v>
      </c>
      <c r="AH125" s="168">
        <v>24</v>
      </c>
      <c r="AI125" s="168">
        <v>51</v>
      </c>
      <c r="AJ125" s="168">
        <v>60</v>
      </c>
      <c r="AK125" s="169">
        <v>28.6</v>
      </c>
      <c r="AL125" s="169">
        <v>60.7</v>
      </c>
      <c r="AM125" s="169">
        <v>71.5</v>
      </c>
      <c r="AN125" s="170">
        <v>30.4</v>
      </c>
      <c r="AO125" s="170">
        <v>64.599999999999994</v>
      </c>
      <c r="AP125" s="170">
        <v>76</v>
      </c>
      <c r="AQ125" s="166">
        <v>46.4</v>
      </c>
      <c r="AR125" s="166">
        <v>98.59999999999998</v>
      </c>
      <c r="AS125" s="171">
        <v>115.99999999999999</v>
      </c>
      <c r="AU125" s="164">
        <v>384</v>
      </c>
      <c r="AV125" s="164">
        <v>816</v>
      </c>
      <c r="AW125" s="164">
        <v>960</v>
      </c>
      <c r="AX125" s="166">
        <v>430.08000000000004</v>
      </c>
      <c r="AY125" s="166">
        <v>913.92000000000007</v>
      </c>
      <c r="AZ125" s="166">
        <v>1176</v>
      </c>
      <c r="BA125" s="167">
        <v>422.4</v>
      </c>
      <c r="BB125" s="167">
        <v>897.60000000000014</v>
      </c>
      <c r="BC125" s="167">
        <v>1140</v>
      </c>
      <c r="BD125" s="168">
        <v>460.79999999999995</v>
      </c>
      <c r="BE125" s="168">
        <v>979.2</v>
      </c>
      <c r="BF125" s="168">
        <v>1320</v>
      </c>
      <c r="BG125" s="169">
        <v>549.12000000000012</v>
      </c>
      <c r="BH125" s="169">
        <v>1307.7600000000002</v>
      </c>
      <c r="BI125" s="169">
        <v>1539.6</v>
      </c>
      <c r="BJ125" s="170">
        <v>583.67999999999995</v>
      </c>
      <c r="BK125" s="170">
        <v>1240.32</v>
      </c>
      <c r="BL125" s="170">
        <v>1896</v>
      </c>
      <c r="BM125" s="166">
        <v>890.87999999999988</v>
      </c>
      <c r="BN125" s="166">
        <v>1893.1199999999997</v>
      </c>
      <c r="BO125" s="171">
        <v>3336</v>
      </c>
    </row>
    <row r="126" spans="1:67">
      <c r="A126" s="37" t="s">
        <v>1261</v>
      </c>
      <c r="B126" s="37" t="s">
        <v>1262</v>
      </c>
      <c r="C126" s="164">
        <v>6</v>
      </c>
      <c r="D126" s="164">
        <v>12.75</v>
      </c>
      <c r="E126" s="164">
        <v>15</v>
      </c>
      <c r="F126" s="166">
        <v>6.7200000000000006</v>
      </c>
      <c r="G126" s="166">
        <v>14.28</v>
      </c>
      <c r="H126" s="166">
        <v>21</v>
      </c>
      <c r="I126" s="167">
        <v>6.6</v>
      </c>
      <c r="J126" s="167">
        <v>14.025000000000002</v>
      </c>
      <c r="K126" s="167">
        <v>20</v>
      </c>
      <c r="L126" s="168">
        <v>7.1999999999999993</v>
      </c>
      <c r="M126" s="168">
        <v>15.299999999999999</v>
      </c>
      <c r="N126" s="168">
        <v>25</v>
      </c>
      <c r="O126" s="169">
        <v>8.58</v>
      </c>
      <c r="P126" s="169">
        <v>24.14</v>
      </c>
      <c r="Q126" s="169">
        <v>28.4</v>
      </c>
      <c r="R126" s="170">
        <v>9.1199999999999992</v>
      </c>
      <c r="S126" s="170">
        <v>19.38</v>
      </c>
      <c r="T126" s="170">
        <v>41</v>
      </c>
      <c r="U126" s="166">
        <v>13.92</v>
      </c>
      <c r="V126" s="166">
        <v>29.579999999999991</v>
      </c>
      <c r="W126" s="171">
        <v>81</v>
      </c>
      <c r="Y126" s="164">
        <v>20</v>
      </c>
      <c r="Z126" s="164">
        <v>42.5</v>
      </c>
      <c r="AA126" s="164">
        <v>50</v>
      </c>
      <c r="AB126" s="166">
        <v>22.400000000000002</v>
      </c>
      <c r="AC126" s="166">
        <v>47.6</v>
      </c>
      <c r="AD126" s="166">
        <v>56.000000000000007</v>
      </c>
      <c r="AE126" s="167">
        <v>22</v>
      </c>
      <c r="AF126" s="167">
        <v>46.750000000000007</v>
      </c>
      <c r="AG126" s="167">
        <v>55.000000000000007</v>
      </c>
      <c r="AH126" s="168">
        <v>24</v>
      </c>
      <c r="AI126" s="168">
        <v>51</v>
      </c>
      <c r="AJ126" s="168">
        <v>60</v>
      </c>
      <c r="AK126" s="169">
        <v>28.6</v>
      </c>
      <c r="AL126" s="169">
        <v>60.7</v>
      </c>
      <c r="AM126" s="169">
        <v>71.5</v>
      </c>
      <c r="AN126" s="170">
        <v>30.4</v>
      </c>
      <c r="AO126" s="170">
        <v>64.599999999999994</v>
      </c>
      <c r="AP126" s="170">
        <v>76</v>
      </c>
      <c r="AQ126" s="166">
        <v>46.4</v>
      </c>
      <c r="AR126" s="166">
        <v>98.59999999999998</v>
      </c>
      <c r="AS126" s="171">
        <v>115.99999999999999</v>
      </c>
      <c r="AU126" s="164">
        <v>384</v>
      </c>
      <c r="AV126" s="164">
        <v>816</v>
      </c>
      <c r="AW126" s="164">
        <v>960</v>
      </c>
      <c r="AX126" s="166">
        <v>430.08000000000004</v>
      </c>
      <c r="AY126" s="166">
        <v>913.92000000000007</v>
      </c>
      <c r="AZ126" s="166">
        <v>1176</v>
      </c>
      <c r="BA126" s="167">
        <v>422.4</v>
      </c>
      <c r="BB126" s="167">
        <v>897.60000000000014</v>
      </c>
      <c r="BC126" s="167">
        <v>1140</v>
      </c>
      <c r="BD126" s="168">
        <v>460.79999999999995</v>
      </c>
      <c r="BE126" s="168">
        <v>979.2</v>
      </c>
      <c r="BF126" s="168">
        <v>1320</v>
      </c>
      <c r="BG126" s="169">
        <v>549.12000000000012</v>
      </c>
      <c r="BH126" s="169">
        <v>1307.7600000000002</v>
      </c>
      <c r="BI126" s="169">
        <v>1539.6</v>
      </c>
      <c r="BJ126" s="170">
        <v>583.67999999999995</v>
      </c>
      <c r="BK126" s="170">
        <v>1240.32</v>
      </c>
      <c r="BL126" s="170">
        <v>1896</v>
      </c>
      <c r="BM126" s="166">
        <v>890.87999999999988</v>
      </c>
      <c r="BN126" s="166">
        <v>1893.1199999999997</v>
      </c>
      <c r="BO126" s="171">
        <v>3336</v>
      </c>
    </row>
    <row r="127" spans="1:67">
      <c r="A127" s="37" t="s">
        <v>1263</v>
      </c>
      <c r="B127" s="37" t="s">
        <v>1264</v>
      </c>
      <c r="C127" s="164">
        <v>6</v>
      </c>
      <c r="D127" s="164">
        <v>12.75</v>
      </c>
      <c r="E127" s="164">
        <v>15</v>
      </c>
      <c r="F127" s="166">
        <v>6.7200000000000006</v>
      </c>
      <c r="G127" s="166">
        <v>14.28</v>
      </c>
      <c r="H127" s="166">
        <v>21</v>
      </c>
      <c r="I127" s="167">
        <v>6.6</v>
      </c>
      <c r="J127" s="167">
        <v>14.025000000000002</v>
      </c>
      <c r="K127" s="167">
        <v>20</v>
      </c>
      <c r="L127" s="168">
        <v>7.1999999999999993</v>
      </c>
      <c r="M127" s="168">
        <v>15.299999999999999</v>
      </c>
      <c r="N127" s="168">
        <v>25</v>
      </c>
      <c r="O127" s="169">
        <v>8.58</v>
      </c>
      <c r="P127" s="169">
        <v>24.14</v>
      </c>
      <c r="Q127" s="169">
        <v>28.4</v>
      </c>
      <c r="R127" s="170">
        <v>9.1199999999999992</v>
      </c>
      <c r="S127" s="170">
        <v>19.38</v>
      </c>
      <c r="T127" s="170">
        <v>41</v>
      </c>
      <c r="U127" s="166">
        <v>13.92</v>
      </c>
      <c r="V127" s="166">
        <v>29.579999999999991</v>
      </c>
      <c r="W127" s="171">
        <v>81</v>
      </c>
      <c r="Y127" s="164">
        <v>20</v>
      </c>
      <c r="Z127" s="164">
        <v>42.5</v>
      </c>
      <c r="AA127" s="164">
        <v>50</v>
      </c>
      <c r="AB127" s="166">
        <v>22.400000000000002</v>
      </c>
      <c r="AC127" s="166">
        <v>47.6</v>
      </c>
      <c r="AD127" s="166">
        <v>56.000000000000007</v>
      </c>
      <c r="AE127" s="167">
        <v>22</v>
      </c>
      <c r="AF127" s="167">
        <v>46.750000000000007</v>
      </c>
      <c r="AG127" s="167">
        <v>55.000000000000007</v>
      </c>
      <c r="AH127" s="168">
        <v>24</v>
      </c>
      <c r="AI127" s="168">
        <v>51</v>
      </c>
      <c r="AJ127" s="168">
        <v>60</v>
      </c>
      <c r="AK127" s="169">
        <v>28.6</v>
      </c>
      <c r="AL127" s="169">
        <v>60.7</v>
      </c>
      <c r="AM127" s="169">
        <v>71.5</v>
      </c>
      <c r="AN127" s="170">
        <v>30.4</v>
      </c>
      <c r="AO127" s="170">
        <v>64.599999999999994</v>
      </c>
      <c r="AP127" s="170">
        <v>76</v>
      </c>
      <c r="AQ127" s="166">
        <v>46.4</v>
      </c>
      <c r="AR127" s="166">
        <v>98.59999999999998</v>
      </c>
      <c r="AS127" s="171">
        <v>115.99999999999999</v>
      </c>
      <c r="AU127" s="164">
        <v>384</v>
      </c>
      <c r="AV127" s="164">
        <v>816</v>
      </c>
      <c r="AW127" s="164">
        <v>960</v>
      </c>
      <c r="AX127" s="166">
        <v>430.08000000000004</v>
      </c>
      <c r="AY127" s="166">
        <v>913.92000000000007</v>
      </c>
      <c r="AZ127" s="166">
        <v>1176</v>
      </c>
      <c r="BA127" s="167">
        <v>422.4</v>
      </c>
      <c r="BB127" s="167">
        <v>897.60000000000014</v>
      </c>
      <c r="BC127" s="167">
        <v>1140</v>
      </c>
      <c r="BD127" s="168">
        <v>460.79999999999995</v>
      </c>
      <c r="BE127" s="168">
        <v>979.2</v>
      </c>
      <c r="BF127" s="168">
        <v>1320</v>
      </c>
      <c r="BG127" s="169">
        <v>549.12000000000012</v>
      </c>
      <c r="BH127" s="169">
        <v>1307.7600000000002</v>
      </c>
      <c r="BI127" s="169">
        <v>1539.6</v>
      </c>
      <c r="BJ127" s="170">
        <v>583.67999999999995</v>
      </c>
      <c r="BK127" s="170">
        <v>1240.32</v>
      </c>
      <c r="BL127" s="170">
        <v>1896</v>
      </c>
      <c r="BM127" s="166">
        <v>890.87999999999988</v>
      </c>
      <c r="BN127" s="166">
        <v>1893.1199999999997</v>
      </c>
      <c r="BO127" s="171">
        <v>3336</v>
      </c>
    </row>
    <row r="128" spans="1:67">
      <c r="A128" s="37" t="s">
        <v>1265</v>
      </c>
      <c r="B128" s="37" t="s">
        <v>1266</v>
      </c>
      <c r="C128" s="164">
        <v>6</v>
      </c>
      <c r="D128" s="164">
        <v>12.75</v>
      </c>
      <c r="E128" s="164">
        <v>15</v>
      </c>
      <c r="F128" s="166">
        <v>6.7200000000000006</v>
      </c>
      <c r="G128" s="166">
        <v>14.28</v>
      </c>
      <c r="H128" s="166">
        <v>21</v>
      </c>
      <c r="I128" s="167">
        <v>6.6</v>
      </c>
      <c r="J128" s="167">
        <v>14.025000000000002</v>
      </c>
      <c r="K128" s="167">
        <v>20</v>
      </c>
      <c r="L128" s="168">
        <v>7.1999999999999993</v>
      </c>
      <c r="M128" s="168">
        <v>15.299999999999999</v>
      </c>
      <c r="N128" s="168">
        <v>25</v>
      </c>
      <c r="O128" s="169">
        <v>8.58</v>
      </c>
      <c r="P128" s="169">
        <v>24.14</v>
      </c>
      <c r="Q128" s="169">
        <v>28.4</v>
      </c>
      <c r="R128" s="170">
        <v>9.1199999999999992</v>
      </c>
      <c r="S128" s="170">
        <v>19.38</v>
      </c>
      <c r="T128" s="170">
        <v>41</v>
      </c>
      <c r="U128" s="166">
        <v>13.92</v>
      </c>
      <c r="V128" s="166">
        <v>29.579999999999991</v>
      </c>
      <c r="W128" s="171">
        <v>81</v>
      </c>
      <c r="Y128" s="164">
        <v>20</v>
      </c>
      <c r="Z128" s="164">
        <v>42.5</v>
      </c>
      <c r="AA128" s="164">
        <v>50</v>
      </c>
      <c r="AB128" s="166">
        <v>22.400000000000002</v>
      </c>
      <c r="AC128" s="166">
        <v>47.6</v>
      </c>
      <c r="AD128" s="166">
        <v>56.000000000000007</v>
      </c>
      <c r="AE128" s="167">
        <v>22</v>
      </c>
      <c r="AF128" s="167">
        <v>46.750000000000007</v>
      </c>
      <c r="AG128" s="167">
        <v>55.000000000000007</v>
      </c>
      <c r="AH128" s="168">
        <v>24</v>
      </c>
      <c r="AI128" s="168">
        <v>51</v>
      </c>
      <c r="AJ128" s="168">
        <v>60</v>
      </c>
      <c r="AK128" s="169">
        <v>28.6</v>
      </c>
      <c r="AL128" s="169">
        <v>60.7</v>
      </c>
      <c r="AM128" s="169">
        <v>71.5</v>
      </c>
      <c r="AN128" s="170">
        <v>30.4</v>
      </c>
      <c r="AO128" s="170">
        <v>64.599999999999994</v>
      </c>
      <c r="AP128" s="170">
        <v>76</v>
      </c>
      <c r="AQ128" s="166">
        <v>46.4</v>
      </c>
      <c r="AR128" s="166">
        <v>98.59999999999998</v>
      </c>
      <c r="AS128" s="171">
        <v>115.99999999999999</v>
      </c>
      <c r="AU128" s="164">
        <v>384</v>
      </c>
      <c r="AV128" s="164">
        <v>816</v>
      </c>
      <c r="AW128" s="164">
        <v>960</v>
      </c>
      <c r="AX128" s="166">
        <v>430.08000000000004</v>
      </c>
      <c r="AY128" s="166">
        <v>913.92000000000007</v>
      </c>
      <c r="AZ128" s="166">
        <v>1176</v>
      </c>
      <c r="BA128" s="167">
        <v>422.4</v>
      </c>
      <c r="BB128" s="167">
        <v>897.60000000000014</v>
      </c>
      <c r="BC128" s="167">
        <v>1140</v>
      </c>
      <c r="BD128" s="168">
        <v>460.79999999999995</v>
      </c>
      <c r="BE128" s="168">
        <v>979.2</v>
      </c>
      <c r="BF128" s="168">
        <v>1320</v>
      </c>
      <c r="BG128" s="169">
        <v>549.12000000000012</v>
      </c>
      <c r="BH128" s="169">
        <v>1307.7600000000002</v>
      </c>
      <c r="BI128" s="169">
        <v>1539.6</v>
      </c>
      <c r="BJ128" s="170">
        <v>583.67999999999995</v>
      </c>
      <c r="BK128" s="170">
        <v>1240.32</v>
      </c>
      <c r="BL128" s="170">
        <v>1896</v>
      </c>
      <c r="BM128" s="166">
        <v>890.87999999999988</v>
      </c>
      <c r="BN128" s="166">
        <v>1893.1199999999997</v>
      </c>
      <c r="BO128" s="171">
        <v>3336</v>
      </c>
    </row>
    <row r="129" spans="1:67">
      <c r="A129" s="37" t="s">
        <v>1267</v>
      </c>
      <c r="B129" s="37" t="s">
        <v>1268</v>
      </c>
      <c r="C129" s="164">
        <v>19.8</v>
      </c>
      <c r="D129" s="164">
        <v>28.05</v>
      </c>
      <c r="E129" s="164">
        <v>33</v>
      </c>
      <c r="F129" s="166">
        <v>22.175999999999998</v>
      </c>
      <c r="G129" s="166">
        <v>31.416000000000004</v>
      </c>
      <c r="H129" s="166">
        <v>46.2</v>
      </c>
      <c r="I129" s="167">
        <v>21.78</v>
      </c>
      <c r="J129" s="167">
        <v>30.855</v>
      </c>
      <c r="K129" s="167">
        <v>44</v>
      </c>
      <c r="L129" s="168">
        <v>23.76</v>
      </c>
      <c r="M129" s="168">
        <v>33.659999999999997</v>
      </c>
      <c r="N129" s="168">
        <v>55</v>
      </c>
      <c r="O129" s="169">
        <v>51.48</v>
      </c>
      <c r="P129" s="169">
        <v>96.56</v>
      </c>
      <c r="Q129" s="169">
        <v>113.6</v>
      </c>
      <c r="R129" s="170">
        <v>30.096</v>
      </c>
      <c r="S129" s="170">
        <v>42.635999999999989</v>
      </c>
      <c r="T129" s="170">
        <v>90.2</v>
      </c>
      <c r="U129" s="166">
        <v>45.935999999999993</v>
      </c>
      <c r="V129" s="166">
        <v>65.075999999999993</v>
      </c>
      <c r="W129" s="171">
        <v>178.20000000000002</v>
      </c>
      <c r="Y129" s="164">
        <v>66</v>
      </c>
      <c r="Z129" s="164">
        <v>93.5</v>
      </c>
      <c r="AA129" s="164">
        <v>110</v>
      </c>
      <c r="AB129" s="166">
        <v>73.92</v>
      </c>
      <c r="AC129" s="166">
        <v>104.72000000000001</v>
      </c>
      <c r="AD129" s="166">
        <v>123.20000000000002</v>
      </c>
      <c r="AE129" s="167">
        <v>72.600000000000009</v>
      </c>
      <c r="AF129" s="167">
        <v>102.85000000000001</v>
      </c>
      <c r="AG129" s="167">
        <v>121.00000000000001</v>
      </c>
      <c r="AH129" s="168">
        <v>79.2</v>
      </c>
      <c r="AI129" s="168">
        <v>112.2</v>
      </c>
      <c r="AJ129" s="168">
        <v>132</v>
      </c>
      <c r="AK129" s="169">
        <v>171.6</v>
      </c>
      <c r="AL129" s="169">
        <v>243.1</v>
      </c>
      <c r="AM129" s="169">
        <v>286</v>
      </c>
      <c r="AN129" s="170">
        <v>100.32000000000001</v>
      </c>
      <c r="AO129" s="170">
        <v>142.11999999999998</v>
      </c>
      <c r="AP129" s="170">
        <v>167.2</v>
      </c>
      <c r="AQ129" s="166">
        <v>153.11999999999998</v>
      </c>
      <c r="AR129" s="166">
        <v>216.92</v>
      </c>
      <c r="AS129" s="171">
        <v>255.2</v>
      </c>
      <c r="AU129" s="164">
        <v>1267.2</v>
      </c>
      <c r="AV129" s="164">
        <v>1795.2</v>
      </c>
      <c r="AW129" s="164">
        <v>2112</v>
      </c>
      <c r="AX129" s="166">
        <v>1419.2639999999999</v>
      </c>
      <c r="AY129" s="166">
        <v>2010.6240000000003</v>
      </c>
      <c r="AZ129" s="166">
        <v>2587.2000000000003</v>
      </c>
      <c r="BA129" s="167">
        <v>1393.92</v>
      </c>
      <c r="BB129" s="167">
        <v>1974.72</v>
      </c>
      <c r="BC129" s="167">
        <v>2508</v>
      </c>
      <c r="BD129" s="168">
        <v>1520.64</v>
      </c>
      <c r="BE129" s="168">
        <v>2154.2399999999998</v>
      </c>
      <c r="BF129" s="168">
        <v>2904</v>
      </c>
      <c r="BG129" s="169">
        <v>3294.72</v>
      </c>
      <c r="BH129" s="169">
        <v>5234.6399999999994</v>
      </c>
      <c r="BI129" s="169">
        <v>6158.4</v>
      </c>
      <c r="BJ129" s="170">
        <v>1926.1440000000002</v>
      </c>
      <c r="BK129" s="170">
        <v>2728.7039999999993</v>
      </c>
      <c r="BL129" s="170">
        <v>4171.2</v>
      </c>
      <c r="BM129" s="166">
        <v>2939.9039999999995</v>
      </c>
      <c r="BN129" s="166">
        <v>4164.8639999999996</v>
      </c>
      <c r="BO129" s="171">
        <v>7339.2</v>
      </c>
    </row>
    <row r="130" spans="1:67">
      <c r="A130" s="37" t="s">
        <v>1269</v>
      </c>
      <c r="B130" s="37" t="s">
        <v>1270</v>
      </c>
      <c r="C130" s="164">
        <v>36</v>
      </c>
      <c r="D130" s="164">
        <v>51</v>
      </c>
      <c r="E130" s="164">
        <v>60</v>
      </c>
      <c r="F130" s="166">
        <v>40.32</v>
      </c>
      <c r="G130" s="166">
        <v>57.12</v>
      </c>
      <c r="H130" s="166">
        <v>84</v>
      </c>
      <c r="I130" s="167">
        <v>39.6</v>
      </c>
      <c r="J130" s="167">
        <v>56.100000000000009</v>
      </c>
      <c r="K130" s="167">
        <v>80</v>
      </c>
      <c r="L130" s="168">
        <v>43.199999999999996</v>
      </c>
      <c r="M130" s="168">
        <v>61.199999999999996</v>
      </c>
      <c r="N130" s="168">
        <v>100</v>
      </c>
      <c r="O130" s="169">
        <v>51.48</v>
      </c>
      <c r="P130" s="169">
        <v>96.56</v>
      </c>
      <c r="Q130" s="169">
        <v>113.6</v>
      </c>
      <c r="R130" s="170">
        <v>54.72</v>
      </c>
      <c r="S130" s="170">
        <v>77.52</v>
      </c>
      <c r="T130" s="170">
        <v>164</v>
      </c>
      <c r="U130" s="166">
        <v>83.52</v>
      </c>
      <c r="V130" s="166">
        <v>118.31999999999996</v>
      </c>
      <c r="W130" s="171">
        <v>324</v>
      </c>
      <c r="Y130" s="164">
        <v>120</v>
      </c>
      <c r="Z130" s="164">
        <v>170</v>
      </c>
      <c r="AA130" s="164">
        <v>200</v>
      </c>
      <c r="AB130" s="166">
        <v>134.4</v>
      </c>
      <c r="AC130" s="166">
        <v>190.4</v>
      </c>
      <c r="AD130" s="166">
        <v>224.00000000000003</v>
      </c>
      <c r="AE130" s="167">
        <v>132</v>
      </c>
      <c r="AF130" s="167">
        <v>187.00000000000003</v>
      </c>
      <c r="AG130" s="167">
        <v>220.00000000000003</v>
      </c>
      <c r="AH130" s="168">
        <v>144</v>
      </c>
      <c r="AI130" s="168">
        <v>204</v>
      </c>
      <c r="AJ130" s="168">
        <v>240</v>
      </c>
      <c r="AK130" s="169">
        <v>171.6</v>
      </c>
      <c r="AL130" s="169">
        <v>243.1</v>
      </c>
      <c r="AM130" s="169">
        <v>286</v>
      </c>
      <c r="AN130" s="170">
        <v>182.4</v>
      </c>
      <c r="AO130" s="170">
        <v>258.39999999999998</v>
      </c>
      <c r="AP130" s="170">
        <v>304</v>
      </c>
      <c r="AQ130" s="166">
        <v>278.39999999999998</v>
      </c>
      <c r="AR130" s="166">
        <v>394.39999999999992</v>
      </c>
      <c r="AS130" s="171">
        <v>463.99999999999994</v>
      </c>
      <c r="AU130" s="164">
        <v>2304</v>
      </c>
      <c r="AV130" s="164">
        <v>3264</v>
      </c>
      <c r="AW130" s="164">
        <v>3840</v>
      </c>
      <c r="AX130" s="166">
        <v>2580.4800000000005</v>
      </c>
      <c r="AY130" s="166">
        <v>3655.6800000000003</v>
      </c>
      <c r="AZ130" s="166">
        <v>4704</v>
      </c>
      <c r="BA130" s="167">
        <v>2534.4</v>
      </c>
      <c r="BB130" s="167">
        <v>3590.4000000000005</v>
      </c>
      <c r="BC130" s="167">
        <v>4560</v>
      </c>
      <c r="BD130" s="168">
        <v>2764.8</v>
      </c>
      <c r="BE130" s="168">
        <v>3916.8</v>
      </c>
      <c r="BF130" s="168">
        <v>5280</v>
      </c>
      <c r="BG130" s="169">
        <v>3294.72</v>
      </c>
      <c r="BH130" s="169">
        <v>5234.6399999999994</v>
      </c>
      <c r="BI130" s="169">
        <v>6158.4</v>
      </c>
      <c r="BJ130" s="170">
        <v>3502.08</v>
      </c>
      <c r="BK130" s="170">
        <v>4961.28</v>
      </c>
      <c r="BL130" s="170">
        <v>7584</v>
      </c>
      <c r="BM130" s="166">
        <v>5345.28</v>
      </c>
      <c r="BN130" s="166">
        <v>7572.4799999999987</v>
      </c>
      <c r="BO130" s="171">
        <v>13344</v>
      </c>
    </row>
    <row r="131" spans="1:67">
      <c r="A131" s="37" t="s">
        <v>1271</v>
      </c>
      <c r="B131" s="37" t="s">
        <v>1272</v>
      </c>
      <c r="C131" s="164">
        <v>185</v>
      </c>
      <c r="D131" s="164">
        <v>219</v>
      </c>
      <c r="E131" s="164">
        <v>258</v>
      </c>
      <c r="F131" s="166">
        <v>383</v>
      </c>
      <c r="G131" s="166">
        <v>477</v>
      </c>
      <c r="H131" s="166">
        <v>561</v>
      </c>
      <c r="I131" s="167">
        <v>241</v>
      </c>
      <c r="J131" s="167">
        <v>285</v>
      </c>
      <c r="K131" s="167">
        <v>335</v>
      </c>
      <c r="L131" s="168">
        <v>439</v>
      </c>
      <c r="M131" s="168">
        <v>542</v>
      </c>
      <c r="N131" s="168">
        <v>638</v>
      </c>
      <c r="O131" s="169">
        <v>342.22</v>
      </c>
      <c r="P131" s="169">
        <v>330.31</v>
      </c>
      <c r="Q131" s="169">
        <v>388.6</v>
      </c>
      <c r="R131" s="170">
        <v>459</v>
      </c>
      <c r="S131" s="170">
        <v>712</v>
      </c>
      <c r="T131" s="170">
        <v>838</v>
      </c>
      <c r="U131" s="166">
        <v>796</v>
      </c>
      <c r="V131" s="166">
        <v>1052</v>
      </c>
      <c r="W131" s="171">
        <v>1238</v>
      </c>
      <c r="Y131" s="164">
        <v>233</v>
      </c>
      <c r="Z131" s="164">
        <v>543</v>
      </c>
      <c r="AA131" s="164">
        <v>639</v>
      </c>
      <c r="AB131" s="166">
        <v>431</v>
      </c>
      <c r="AC131" s="166">
        <v>801</v>
      </c>
      <c r="AD131" s="166">
        <v>942</v>
      </c>
      <c r="AE131" s="167">
        <v>303</v>
      </c>
      <c r="AF131" s="167">
        <v>706</v>
      </c>
      <c r="AG131" s="167">
        <v>831</v>
      </c>
      <c r="AH131" s="168">
        <v>501</v>
      </c>
      <c r="AI131" s="168">
        <v>964</v>
      </c>
      <c r="AJ131" s="168">
        <v>1134</v>
      </c>
      <c r="AK131" s="169">
        <v>393.9</v>
      </c>
      <c r="AL131" s="169">
        <v>720.48</v>
      </c>
      <c r="AM131" s="169">
        <v>847.62</v>
      </c>
      <c r="AN131" s="170">
        <v>521</v>
      </c>
      <c r="AO131" s="170">
        <v>1134</v>
      </c>
      <c r="AP131" s="170">
        <v>1334</v>
      </c>
      <c r="AQ131" s="166">
        <v>858</v>
      </c>
      <c r="AR131" s="166">
        <v>1474</v>
      </c>
      <c r="AS131" s="171">
        <v>1734</v>
      </c>
      <c r="AU131" s="164">
        <v>7236</v>
      </c>
      <c r="AV131" s="164">
        <v>11772</v>
      </c>
      <c r="AW131" s="164">
        <v>13860</v>
      </c>
      <c r="AX131" s="166">
        <v>14364</v>
      </c>
      <c r="AY131" s="166">
        <v>21060</v>
      </c>
      <c r="AZ131" s="166">
        <v>24768</v>
      </c>
      <c r="BA131" s="167">
        <v>9420</v>
      </c>
      <c r="BB131" s="167">
        <v>15312</v>
      </c>
      <c r="BC131" s="167">
        <v>18012</v>
      </c>
      <c r="BD131" s="168">
        <v>16548</v>
      </c>
      <c r="BE131" s="168">
        <v>24576</v>
      </c>
      <c r="BF131" s="168">
        <v>28920</v>
      </c>
      <c r="BG131" s="169">
        <v>12940.08</v>
      </c>
      <c r="BH131" s="169">
        <v>16573.2</v>
      </c>
      <c r="BI131" s="169">
        <v>19497.840000000004</v>
      </c>
      <c r="BJ131" s="170">
        <v>17268</v>
      </c>
      <c r="BK131" s="170">
        <v>30696</v>
      </c>
      <c r="BL131" s="170">
        <v>36120</v>
      </c>
      <c r="BM131" s="166">
        <v>29400</v>
      </c>
      <c r="BN131" s="166">
        <v>42936</v>
      </c>
      <c r="BO131" s="171">
        <v>50520</v>
      </c>
    </row>
    <row r="132" spans="1:67">
      <c r="A132" s="37" t="s">
        <v>1273</v>
      </c>
      <c r="B132" s="37" t="s">
        <v>1274</v>
      </c>
      <c r="C132" s="164">
        <v>6</v>
      </c>
      <c r="D132" s="164">
        <v>12.75</v>
      </c>
      <c r="E132" s="164">
        <v>15</v>
      </c>
      <c r="F132" s="166">
        <v>6.7200000000000006</v>
      </c>
      <c r="G132" s="166">
        <v>14.28</v>
      </c>
      <c r="H132" s="166">
        <v>21</v>
      </c>
      <c r="I132" s="167">
        <v>6.6</v>
      </c>
      <c r="J132" s="167">
        <v>14.025000000000002</v>
      </c>
      <c r="K132" s="167">
        <v>20</v>
      </c>
      <c r="L132" s="168">
        <v>7.1999999999999993</v>
      </c>
      <c r="M132" s="168">
        <v>15.299999999999999</v>
      </c>
      <c r="N132" s="168">
        <v>25</v>
      </c>
      <c r="O132" s="169">
        <v>8.58</v>
      </c>
      <c r="P132" s="169">
        <v>24.14</v>
      </c>
      <c r="Q132" s="169">
        <v>28.4</v>
      </c>
      <c r="R132" s="170">
        <v>9.1199999999999992</v>
      </c>
      <c r="S132" s="170">
        <v>19.38</v>
      </c>
      <c r="T132" s="170">
        <v>41</v>
      </c>
      <c r="U132" s="166">
        <v>13.92</v>
      </c>
      <c r="V132" s="166">
        <v>29.579999999999991</v>
      </c>
      <c r="W132" s="171">
        <v>81</v>
      </c>
      <c r="Y132" s="164">
        <v>20</v>
      </c>
      <c r="Z132" s="164">
        <v>42.5</v>
      </c>
      <c r="AA132" s="164">
        <v>50</v>
      </c>
      <c r="AB132" s="166">
        <v>22.400000000000002</v>
      </c>
      <c r="AC132" s="166">
        <v>47.6</v>
      </c>
      <c r="AD132" s="166">
        <v>56.000000000000007</v>
      </c>
      <c r="AE132" s="167">
        <v>22</v>
      </c>
      <c r="AF132" s="167">
        <v>46.750000000000007</v>
      </c>
      <c r="AG132" s="167">
        <v>55.000000000000007</v>
      </c>
      <c r="AH132" s="168">
        <v>24</v>
      </c>
      <c r="AI132" s="168">
        <v>51</v>
      </c>
      <c r="AJ132" s="168">
        <v>60</v>
      </c>
      <c r="AK132" s="169">
        <v>28.6</v>
      </c>
      <c r="AL132" s="169">
        <v>60.78</v>
      </c>
      <c r="AM132" s="169">
        <v>71.5</v>
      </c>
      <c r="AN132" s="170">
        <v>30.4</v>
      </c>
      <c r="AO132" s="170">
        <v>64.599999999999994</v>
      </c>
      <c r="AP132" s="170">
        <v>76</v>
      </c>
      <c r="AQ132" s="166">
        <v>46.4</v>
      </c>
      <c r="AR132" s="166">
        <v>98.59999999999998</v>
      </c>
      <c r="AS132" s="171">
        <v>115.99999999999999</v>
      </c>
      <c r="AU132" s="164">
        <v>384</v>
      </c>
      <c r="AV132" s="164">
        <v>816</v>
      </c>
      <c r="AW132" s="164">
        <v>960</v>
      </c>
      <c r="AX132" s="166">
        <v>430.08000000000004</v>
      </c>
      <c r="AY132" s="166">
        <v>913.92000000000007</v>
      </c>
      <c r="AZ132" s="166">
        <v>1176</v>
      </c>
      <c r="BA132" s="167">
        <v>422.4</v>
      </c>
      <c r="BB132" s="167">
        <v>897.60000000000014</v>
      </c>
      <c r="BC132" s="167">
        <v>1140</v>
      </c>
      <c r="BD132" s="168">
        <v>460.79999999999995</v>
      </c>
      <c r="BE132" s="168">
        <v>979.2</v>
      </c>
      <c r="BF132" s="168">
        <v>1320</v>
      </c>
      <c r="BG132" s="169">
        <v>549.12000000000012</v>
      </c>
      <c r="BH132" s="169">
        <v>1308.72</v>
      </c>
      <c r="BI132" s="169">
        <v>1539.6</v>
      </c>
      <c r="BJ132" s="170">
        <v>583.67999999999995</v>
      </c>
      <c r="BK132" s="170">
        <v>1240.32</v>
      </c>
      <c r="BL132" s="170">
        <v>1896</v>
      </c>
      <c r="BM132" s="166">
        <v>890.87999999999988</v>
      </c>
      <c r="BN132" s="166">
        <v>1893.1199999999997</v>
      </c>
      <c r="BO132" s="171">
        <v>3336</v>
      </c>
    </row>
    <row r="133" spans="1:67">
      <c r="A133" s="37" t="s">
        <v>1275</v>
      </c>
      <c r="B133" s="37" t="s">
        <v>1274</v>
      </c>
      <c r="C133" s="164">
        <v>6</v>
      </c>
      <c r="D133" s="164">
        <v>12.75</v>
      </c>
      <c r="E133" s="164">
        <v>15</v>
      </c>
      <c r="F133" s="166">
        <v>6.7200000000000006</v>
      </c>
      <c r="G133" s="166">
        <v>14.28</v>
      </c>
      <c r="H133" s="166">
        <v>21</v>
      </c>
      <c r="I133" s="167">
        <v>6.6</v>
      </c>
      <c r="J133" s="167">
        <v>14.025000000000002</v>
      </c>
      <c r="K133" s="167">
        <v>20</v>
      </c>
      <c r="L133" s="168">
        <v>7.1999999999999993</v>
      </c>
      <c r="M133" s="168">
        <v>15.299999999999999</v>
      </c>
      <c r="N133" s="168">
        <v>25</v>
      </c>
      <c r="O133" s="169">
        <v>8.58</v>
      </c>
      <c r="P133" s="169">
        <v>24.14</v>
      </c>
      <c r="Q133" s="169">
        <v>28.4</v>
      </c>
      <c r="R133" s="170">
        <v>9.1199999999999992</v>
      </c>
      <c r="S133" s="170">
        <v>19.38</v>
      </c>
      <c r="T133" s="170">
        <v>41</v>
      </c>
      <c r="U133" s="166">
        <v>13.92</v>
      </c>
      <c r="V133" s="166">
        <v>29.579999999999991</v>
      </c>
      <c r="W133" s="171">
        <v>81</v>
      </c>
      <c r="Y133" s="164">
        <v>20</v>
      </c>
      <c r="Z133" s="164">
        <v>42.5</v>
      </c>
      <c r="AA133" s="164">
        <v>50</v>
      </c>
      <c r="AB133" s="166">
        <v>22.400000000000002</v>
      </c>
      <c r="AC133" s="166">
        <v>47.6</v>
      </c>
      <c r="AD133" s="166">
        <v>56.000000000000007</v>
      </c>
      <c r="AE133" s="167">
        <v>22</v>
      </c>
      <c r="AF133" s="167">
        <v>46.750000000000007</v>
      </c>
      <c r="AG133" s="167">
        <v>55.000000000000007</v>
      </c>
      <c r="AH133" s="168">
        <v>24</v>
      </c>
      <c r="AI133" s="168">
        <v>51</v>
      </c>
      <c r="AJ133" s="168">
        <v>60</v>
      </c>
      <c r="AK133" s="169">
        <v>28.6</v>
      </c>
      <c r="AL133" s="169">
        <v>60.78</v>
      </c>
      <c r="AM133" s="169">
        <v>71.5</v>
      </c>
      <c r="AN133" s="170">
        <v>30.4</v>
      </c>
      <c r="AO133" s="170">
        <v>64.599999999999994</v>
      </c>
      <c r="AP133" s="170">
        <v>76</v>
      </c>
      <c r="AQ133" s="166">
        <v>46.4</v>
      </c>
      <c r="AR133" s="166">
        <v>98.59999999999998</v>
      </c>
      <c r="AS133" s="171">
        <v>115.99999999999999</v>
      </c>
      <c r="AU133" s="164">
        <v>384</v>
      </c>
      <c r="AV133" s="164">
        <v>816</v>
      </c>
      <c r="AW133" s="164">
        <v>960</v>
      </c>
      <c r="AX133" s="166">
        <v>430.08000000000004</v>
      </c>
      <c r="AY133" s="166">
        <v>913.92000000000007</v>
      </c>
      <c r="AZ133" s="166">
        <v>1176</v>
      </c>
      <c r="BA133" s="167">
        <v>422.4</v>
      </c>
      <c r="BB133" s="167">
        <v>897.60000000000014</v>
      </c>
      <c r="BC133" s="167">
        <v>1140</v>
      </c>
      <c r="BD133" s="168">
        <v>460.79999999999995</v>
      </c>
      <c r="BE133" s="168">
        <v>979.2</v>
      </c>
      <c r="BF133" s="168">
        <v>1320</v>
      </c>
      <c r="BG133" s="169">
        <v>549.12000000000012</v>
      </c>
      <c r="BH133" s="169">
        <v>1308.72</v>
      </c>
      <c r="BI133" s="169">
        <v>1539.6</v>
      </c>
      <c r="BJ133" s="170">
        <v>583.67999999999995</v>
      </c>
      <c r="BK133" s="170">
        <v>1240.32</v>
      </c>
      <c r="BL133" s="170">
        <v>1896</v>
      </c>
      <c r="BM133" s="166">
        <v>890.87999999999988</v>
      </c>
      <c r="BN133" s="166">
        <v>1893.1199999999997</v>
      </c>
      <c r="BO133" s="171">
        <v>3336</v>
      </c>
    </row>
    <row r="134" spans="1:67">
      <c r="A134" s="37" t="s">
        <v>1276</v>
      </c>
      <c r="B134" s="37" t="s">
        <v>1277</v>
      </c>
      <c r="C134" s="164">
        <v>6</v>
      </c>
      <c r="D134" s="164">
        <v>12.75</v>
      </c>
      <c r="E134" s="164">
        <v>15</v>
      </c>
      <c r="F134" s="166">
        <v>6.7200000000000006</v>
      </c>
      <c r="G134" s="166">
        <v>14.28</v>
      </c>
      <c r="H134" s="166">
        <v>21</v>
      </c>
      <c r="I134" s="167">
        <v>6.6</v>
      </c>
      <c r="J134" s="167">
        <v>14.025000000000002</v>
      </c>
      <c r="K134" s="167">
        <v>20</v>
      </c>
      <c r="L134" s="168">
        <v>7.1999999999999993</v>
      </c>
      <c r="M134" s="168">
        <v>15.299999999999999</v>
      </c>
      <c r="N134" s="168">
        <v>25</v>
      </c>
      <c r="O134" s="169">
        <v>8.58</v>
      </c>
      <c r="P134" s="169">
        <v>24.14</v>
      </c>
      <c r="Q134" s="169">
        <v>28.4</v>
      </c>
      <c r="R134" s="170">
        <v>9.1199999999999992</v>
      </c>
      <c r="S134" s="170">
        <v>19.38</v>
      </c>
      <c r="T134" s="170">
        <v>41</v>
      </c>
      <c r="U134" s="166">
        <v>13.92</v>
      </c>
      <c r="V134" s="166">
        <v>29.579999999999991</v>
      </c>
      <c r="W134" s="171">
        <v>81</v>
      </c>
      <c r="Y134" s="164">
        <v>20</v>
      </c>
      <c r="Z134" s="164">
        <v>42.5</v>
      </c>
      <c r="AA134" s="164">
        <v>50</v>
      </c>
      <c r="AB134" s="166">
        <v>22.400000000000002</v>
      </c>
      <c r="AC134" s="166">
        <v>47.6</v>
      </c>
      <c r="AD134" s="166">
        <v>56.000000000000007</v>
      </c>
      <c r="AE134" s="167">
        <v>22</v>
      </c>
      <c r="AF134" s="167">
        <v>46.750000000000007</v>
      </c>
      <c r="AG134" s="167">
        <v>55.000000000000007</v>
      </c>
      <c r="AH134" s="168">
        <v>24</v>
      </c>
      <c r="AI134" s="168">
        <v>51</v>
      </c>
      <c r="AJ134" s="168">
        <v>60</v>
      </c>
      <c r="AK134" s="169">
        <v>28.6</v>
      </c>
      <c r="AL134" s="169">
        <v>60.78</v>
      </c>
      <c r="AM134" s="169">
        <v>71.5</v>
      </c>
      <c r="AN134" s="170">
        <v>30.4</v>
      </c>
      <c r="AO134" s="170">
        <v>64.599999999999994</v>
      </c>
      <c r="AP134" s="170">
        <v>76</v>
      </c>
      <c r="AQ134" s="166">
        <v>46.4</v>
      </c>
      <c r="AR134" s="166">
        <v>98.59999999999998</v>
      </c>
      <c r="AS134" s="171">
        <v>115.99999999999999</v>
      </c>
      <c r="AU134" s="164">
        <v>384</v>
      </c>
      <c r="AV134" s="164">
        <v>816</v>
      </c>
      <c r="AW134" s="164">
        <v>960</v>
      </c>
      <c r="AX134" s="166">
        <v>430.08000000000004</v>
      </c>
      <c r="AY134" s="166">
        <v>913.92000000000007</v>
      </c>
      <c r="AZ134" s="166">
        <v>1176</v>
      </c>
      <c r="BA134" s="167">
        <v>422.4</v>
      </c>
      <c r="BB134" s="167">
        <v>897.60000000000014</v>
      </c>
      <c r="BC134" s="167">
        <v>1140</v>
      </c>
      <c r="BD134" s="168">
        <v>460.79999999999995</v>
      </c>
      <c r="BE134" s="168">
        <v>979.2</v>
      </c>
      <c r="BF134" s="168">
        <v>1320</v>
      </c>
      <c r="BG134" s="169">
        <v>549.12000000000012</v>
      </c>
      <c r="BH134" s="169">
        <v>1308.72</v>
      </c>
      <c r="BI134" s="169">
        <v>1539.6</v>
      </c>
      <c r="BJ134" s="170">
        <v>583.67999999999995</v>
      </c>
      <c r="BK134" s="170">
        <v>1240.32</v>
      </c>
      <c r="BL134" s="170">
        <v>1896</v>
      </c>
      <c r="BM134" s="166">
        <v>890.87999999999988</v>
      </c>
      <c r="BN134" s="166">
        <v>1893.1199999999997</v>
      </c>
      <c r="BO134" s="171">
        <v>3336</v>
      </c>
    </row>
    <row r="135" spans="1:67">
      <c r="A135" s="37" t="s">
        <v>1278</v>
      </c>
      <c r="B135" s="37" t="s">
        <v>1279</v>
      </c>
      <c r="C135" s="164">
        <v>6</v>
      </c>
      <c r="D135" s="164">
        <v>12.75</v>
      </c>
      <c r="E135" s="164">
        <v>15</v>
      </c>
      <c r="F135" s="166">
        <v>6.7200000000000006</v>
      </c>
      <c r="G135" s="166">
        <v>14.28</v>
      </c>
      <c r="H135" s="166">
        <v>21</v>
      </c>
      <c r="I135" s="167">
        <v>6.6</v>
      </c>
      <c r="J135" s="167">
        <v>14.025000000000002</v>
      </c>
      <c r="K135" s="167">
        <v>20</v>
      </c>
      <c r="L135" s="168">
        <v>7.1999999999999993</v>
      </c>
      <c r="M135" s="168">
        <v>15.299999999999999</v>
      </c>
      <c r="N135" s="168">
        <v>25</v>
      </c>
      <c r="O135" s="169">
        <v>8.58</v>
      </c>
      <c r="P135" s="169">
        <v>24.14</v>
      </c>
      <c r="Q135" s="169">
        <v>28.4</v>
      </c>
      <c r="R135" s="170">
        <v>9.1199999999999992</v>
      </c>
      <c r="S135" s="170">
        <v>19.38</v>
      </c>
      <c r="T135" s="170">
        <v>41</v>
      </c>
      <c r="U135" s="166">
        <v>13.92</v>
      </c>
      <c r="V135" s="166">
        <v>29.579999999999991</v>
      </c>
      <c r="W135" s="171">
        <v>81</v>
      </c>
      <c r="Y135" s="164">
        <v>20</v>
      </c>
      <c r="Z135" s="164">
        <v>42.5</v>
      </c>
      <c r="AA135" s="164">
        <v>50</v>
      </c>
      <c r="AB135" s="166">
        <v>22.400000000000002</v>
      </c>
      <c r="AC135" s="166">
        <v>47.6</v>
      </c>
      <c r="AD135" s="166">
        <v>56.000000000000007</v>
      </c>
      <c r="AE135" s="167">
        <v>22</v>
      </c>
      <c r="AF135" s="167">
        <v>46.750000000000007</v>
      </c>
      <c r="AG135" s="167">
        <v>55.000000000000007</v>
      </c>
      <c r="AH135" s="168">
        <v>24</v>
      </c>
      <c r="AI135" s="168">
        <v>51</v>
      </c>
      <c r="AJ135" s="168">
        <v>60</v>
      </c>
      <c r="AK135" s="169">
        <v>28.6</v>
      </c>
      <c r="AL135" s="169">
        <v>60.78</v>
      </c>
      <c r="AM135" s="169">
        <v>71.5</v>
      </c>
      <c r="AN135" s="170">
        <v>30.4</v>
      </c>
      <c r="AO135" s="170">
        <v>64.599999999999994</v>
      </c>
      <c r="AP135" s="170">
        <v>76</v>
      </c>
      <c r="AQ135" s="166">
        <v>46.4</v>
      </c>
      <c r="AR135" s="166">
        <v>98.59999999999998</v>
      </c>
      <c r="AS135" s="171">
        <v>115.99999999999999</v>
      </c>
      <c r="AU135" s="164">
        <v>384</v>
      </c>
      <c r="AV135" s="164">
        <v>816</v>
      </c>
      <c r="AW135" s="164">
        <v>960</v>
      </c>
      <c r="AX135" s="166">
        <v>430.08000000000004</v>
      </c>
      <c r="AY135" s="166">
        <v>913.92000000000007</v>
      </c>
      <c r="AZ135" s="166">
        <v>1176</v>
      </c>
      <c r="BA135" s="167">
        <v>422.4</v>
      </c>
      <c r="BB135" s="167">
        <v>897.60000000000014</v>
      </c>
      <c r="BC135" s="167">
        <v>1140</v>
      </c>
      <c r="BD135" s="168">
        <v>460.79999999999995</v>
      </c>
      <c r="BE135" s="168">
        <v>979.2</v>
      </c>
      <c r="BF135" s="168">
        <v>1320</v>
      </c>
      <c r="BG135" s="169">
        <v>549.12000000000012</v>
      </c>
      <c r="BH135" s="169">
        <v>1308.72</v>
      </c>
      <c r="BI135" s="169">
        <v>1539.6</v>
      </c>
      <c r="BJ135" s="170">
        <v>583.67999999999995</v>
      </c>
      <c r="BK135" s="170">
        <v>1240.32</v>
      </c>
      <c r="BL135" s="170">
        <v>1896</v>
      </c>
      <c r="BM135" s="166">
        <v>890.87999999999988</v>
      </c>
      <c r="BN135" s="166">
        <v>1893.1199999999997</v>
      </c>
      <c r="BO135" s="171">
        <v>3336</v>
      </c>
    </row>
    <row r="136" spans="1:67">
      <c r="A136" s="37" t="s">
        <v>1280</v>
      </c>
      <c r="B136" s="37" t="s">
        <v>1281</v>
      </c>
      <c r="C136" s="164">
        <v>6</v>
      </c>
      <c r="D136" s="164">
        <v>12.75</v>
      </c>
      <c r="E136" s="164">
        <v>15</v>
      </c>
      <c r="F136" s="166">
        <v>6.7200000000000006</v>
      </c>
      <c r="G136" s="166">
        <v>14.28</v>
      </c>
      <c r="H136" s="166">
        <v>21</v>
      </c>
      <c r="I136" s="167">
        <v>6.6</v>
      </c>
      <c r="J136" s="167">
        <v>14.025000000000002</v>
      </c>
      <c r="K136" s="167">
        <v>20</v>
      </c>
      <c r="L136" s="168">
        <v>7.1999999999999993</v>
      </c>
      <c r="M136" s="168">
        <v>15.299999999999999</v>
      </c>
      <c r="N136" s="168">
        <v>25</v>
      </c>
      <c r="O136" s="169">
        <v>8.58</v>
      </c>
      <c r="P136" s="169">
        <v>24.14</v>
      </c>
      <c r="Q136" s="169">
        <v>28.4</v>
      </c>
      <c r="R136" s="170">
        <v>9.1199999999999992</v>
      </c>
      <c r="S136" s="170">
        <v>19.38</v>
      </c>
      <c r="T136" s="170">
        <v>41</v>
      </c>
      <c r="U136" s="166">
        <v>13.92</v>
      </c>
      <c r="V136" s="166">
        <v>29.579999999999991</v>
      </c>
      <c r="W136" s="171">
        <v>81</v>
      </c>
      <c r="Y136" s="164">
        <v>20</v>
      </c>
      <c r="Z136" s="164">
        <v>42.5</v>
      </c>
      <c r="AA136" s="164">
        <v>50</v>
      </c>
      <c r="AB136" s="166">
        <v>22.400000000000002</v>
      </c>
      <c r="AC136" s="166">
        <v>47.6</v>
      </c>
      <c r="AD136" s="166">
        <v>56.000000000000007</v>
      </c>
      <c r="AE136" s="167">
        <v>22</v>
      </c>
      <c r="AF136" s="167">
        <v>46.750000000000007</v>
      </c>
      <c r="AG136" s="167">
        <v>55.000000000000007</v>
      </c>
      <c r="AH136" s="168">
        <v>24</v>
      </c>
      <c r="AI136" s="168">
        <v>51</v>
      </c>
      <c r="AJ136" s="168">
        <v>60</v>
      </c>
      <c r="AK136" s="169">
        <v>28.6</v>
      </c>
      <c r="AL136" s="169">
        <v>60.78</v>
      </c>
      <c r="AM136" s="169">
        <v>71.5</v>
      </c>
      <c r="AN136" s="170">
        <v>30.4</v>
      </c>
      <c r="AO136" s="170">
        <v>64.599999999999994</v>
      </c>
      <c r="AP136" s="170">
        <v>76</v>
      </c>
      <c r="AQ136" s="166">
        <v>46.4</v>
      </c>
      <c r="AR136" s="166">
        <v>98.59999999999998</v>
      </c>
      <c r="AS136" s="171">
        <v>115.99999999999999</v>
      </c>
      <c r="AU136" s="164">
        <v>384</v>
      </c>
      <c r="AV136" s="164">
        <v>816</v>
      </c>
      <c r="AW136" s="164">
        <v>960</v>
      </c>
      <c r="AX136" s="166">
        <v>430.08000000000004</v>
      </c>
      <c r="AY136" s="166">
        <v>913.92000000000007</v>
      </c>
      <c r="AZ136" s="166">
        <v>1176</v>
      </c>
      <c r="BA136" s="167">
        <v>422.4</v>
      </c>
      <c r="BB136" s="167">
        <v>897.60000000000014</v>
      </c>
      <c r="BC136" s="167">
        <v>1140</v>
      </c>
      <c r="BD136" s="168">
        <v>460.79999999999995</v>
      </c>
      <c r="BE136" s="168">
        <v>979.2</v>
      </c>
      <c r="BF136" s="168">
        <v>1320</v>
      </c>
      <c r="BG136" s="169">
        <v>549.12000000000012</v>
      </c>
      <c r="BH136" s="169">
        <v>1308.72</v>
      </c>
      <c r="BI136" s="169">
        <v>1539.6</v>
      </c>
      <c r="BJ136" s="170">
        <v>583.67999999999995</v>
      </c>
      <c r="BK136" s="170">
        <v>1240.32</v>
      </c>
      <c r="BL136" s="170">
        <v>1896</v>
      </c>
      <c r="BM136" s="166">
        <v>890.87999999999988</v>
      </c>
      <c r="BN136" s="166">
        <v>1893.1199999999997</v>
      </c>
      <c r="BO136" s="171">
        <v>3336</v>
      </c>
    </row>
    <row r="137" spans="1:67">
      <c r="A137" s="37" t="s">
        <v>1282</v>
      </c>
      <c r="B137" s="37" t="s">
        <v>1283</v>
      </c>
      <c r="C137" s="164">
        <v>6</v>
      </c>
      <c r="D137" s="164">
        <v>12.75</v>
      </c>
      <c r="E137" s="164">
        <v>15</v>
      </c>
      <c r="F137" s="166">
        <v>6.7200000000000006</v>
      </c>
      <c r="G137" s="166">
        <v>14.28</v>
      </c>
      <c r="H137" s="166">
        <v>21</v>
      </c>
      <c r="I137" s="167">
        <v>6.6</v>
      </c>
      <c r="J137" s="167">
        <v>14.025000000000002</v>
      </c>
      <c r="K137" s="167">
        <v>20</v>
      </c>
      <c r="L137" s="168">
        <v>7.1999999999999993</v>
      </c>
      <c r="M137" s="168">
        <v>15.299999999999999</v>
      </c>
      <c r="N137" s="168">
        <v>25</v>
      </c>
      <c r="O137" s="169">
        <v>8.58</v>
      </c>
      <c r="P137" s="169">
        <v>24.14</v>
      </c>
      <c r="Q137" s="169">
        <v>28.4</v>
      </c>
      <c r="R137" s="170">
        <v>9.1199999999999992</v>
      </c>
      <c r="S137" s="170">
        <v>19.38</v>
      </c>
      <c r="T137" s="170">
        <v>41</v>
      </c>
      <c r="U137" s="166">
        <v>13.92</v>
      </c>
      <c r="V137" s="166">
        <v>29.579999999999991</v>
      </c>
      <c r="W137" s="171">
        <v>81</v>
      </c>
      <c r="Y137" s="164">
        <v>20</v>
      </c>
      <c r="Z137" s="164">
        <v>42.5</v>
      </c>
      <c r="AA137" s="164">
        <v>50</v>
      </c>
      <c r="AB137" s="166">
        <v>22.400000000000002</v>
      </c>
      <c r="AC137" s="166">
        <v>47.6</v>
      </c>
      <c r="AD137" s="166">
        <v>56.000000000000007</v>
      </c>
      <c r="AE137" s="167">
        <v>22</v>
      </c>
      <c r="AF137" s="167">
        <v>46.750000000000007</v>
      </c>
      <c r="AG137" s="167">
        <v>55.000000000000007</v>
      </c>
      <c r="AH137" s="168">
        <v>24</v>
      </c>
      <c r="AI137" s="168">
        <v>51</v>
      </c>
      <c r="AJ137" s="168">
        <v>60</v>
      </c>
      <c r="AK137" s="169">
        <v>28.6</v>
      </c>
      <c r="AL137" s="169">
        <v>60.78</v>
      </c>
      <c r="AM137" s="169">
        <v>71.5</v>
      </c>
      <c r="AN137" s="170">
        <v>30.4</v>
      </c>
      <c r="AO137" s="170">
        <v>64.599999999999994</v>
      </c>
      <c r="AP137" s="170">
        <v>76</v>
      </c>
      <c r="AQ137" s="166">
        <v>46.4</v>
      </c>
      <c r="AR137" s="166">
        <v>98.59999999999998</v>
      </c>
      <c r="AS137" s="171">
        <v>115.99999999999999</v>
      </c>
      <c r="AU137" s="164">
        <v>384</v>
      </c>
      <c r="AV137" s="164">
        <v>816</v>
      </c>
      <c r="AW137" s="164">
        <v>960</v>
      </c>
      <c r="AX137" s="166">
        <v>430.08000000000004</v>
      </c>
      <c r="AY137" s="166">
        <v>913.92000000000007</v>
      </c>
      <c r="AZ137" s="166">
        <v>1176</v>
      </c>
      <c r="BA137" s="167">
        <v>422.4</v>
      </c>
      <c r="BB137" s="167">
        <v>897.60000000000014</v>
      </c>
      <c r="BC137" s="167">
        <v>1140</v>
      </c>
      <c r="BD137" s="168">
        <v>460.79999999999995</v>
      </c>
      <c r="BE137" s="168">
        <v>979.2</v>
      </c>
      <c r="BF137" s="168">
        <v>1320</v>
      </c>
      <c r="BG137" s="169">
        <v>549.12000000000012</v>
      </c>
      <c r="BH137" s="169">
        <v>1308.72</v>
      </c>
      <c r="BI137" s="169">
        <v>1539.6</v>
      </c>
      <c r="BJ137" s="170">
        <v>583.67999999999995</v>
      </c>
      <c r="BK137" s="170">
        <v>1240.32</v>
      </c>
      <c r="BL137" s="170">
        <v>1896</v>
      </c>
      <c r="BM137" s="166">
        <v>890.87999999999988</v>
      </c>
      <c r="BN137" s="166">
        <v>1893.1199999999997</v>
      </c>
      <c r="BO137" s="171">
        <v>3336</v>
      </c>
    </row>
    <row r="138" spans="1:67">
      <c r="A138" s="37" t="s">
        <v>1284</v>
      </c>
      <c r="B138" s="37" t="s">
        <v>1285</v>
      </c>
      <c r="C138" s="164">
        <v>36</v>
      </c>
      <c r="D138" s="164">
        <v>51</v>
      </c>
      <c r="E138" s="164">
        <v>60</v>
      </c>
      <c r="F138" s="166">
        <v>40.32</v>
      </c>
      <c r="G138" s="166">
        <v>57.12</v>
      </c>
      <c r="H138" s="166">
        <v>84</v>
      </c>
      <c r="I138" s="167">
        <v>39.6</v>
      </c>
      <c r="J138" s="167">
        <v>56.100000000000009</v>
      </c>
      <c r="K138" s="167">
        <v>80</v>
      </c>
      <c r="L138" s="168">
        <v>43.199999999999996</v>
      </c>
      <c r="M138" s="168">
        <v>61.199999999999996</v>
      </c>
      <c r="N138" s="168">
        <v>100</v>
      </c>
      <c r="O138" s="169">
        <v>51.48</v>
      </c>
      <c r="P138" s="169">
        <v>96.56</v>
      </c>
      <c r="Q138" s="169">
        <v>113.6</v>
      </c>
      <c r="R138" s="170">
        <v>54.72</v>
      </c>
      <c r="S138" s="170">
        <v>77.52</v>
      </c>
      <c r="T138" s="170">
        <v>164</v>
      </c>
      <c r="U138" s="166">
        <v>83.52</v>
      </c>
      <c r="V138" s="166">
        <v>118.31999999999996</v>
      </c>
      <c r="W138" s="171">
        <v>324</v>
      </c>
      <c r="Y138" s="164">
        <v>120</v>
      </c>
      <c r="Z138" s="164">
        <v>170</v>
      </c>
      <c r="AA138" s="164">
        <v>200</v>
      </c>
      <c r="AB138" s="166">
        <v>134.4</v>
      </c>
      <c r="AC138" s="166">
        <v>190.4</v>
      </c>
      <c r="AD138" s="166">
        <v>224.00000000000003</v>
      </c>
      <c r="AE138" s="167">
        <v>132</v>
      </c>
      <c r="AF138" s="167">
        <v>187.00000000000003</v>
      </c>
      <c r="AG138" s="167">
        <v>220.00000000000003</v>
      </c>
      <c r="AH138" s="168">
        <v>144</v>
      </c>
      <c r="AI138" s="168">
        <v>204</v>
      </c>
      <c r="AJ138" s="168">
        <v>240</v>
      </c>
      <c r="AK138" s="169">
        <v>94.38</v>
      </c>
      <c r="AL138" s="169">
        <v>133.71</v>
      </c>
      <c r="AM138" s="169">
        <v>157.30000000000001</v>
      </c>
      <c r="AN138" s="170">
        <v>182.4</v>
      </c>
      <c r="AO138" s="170">
        <v>258.39999999999998</v>
      </c>
      <c r="AP138" s="170">
        <v>304</v>
      </c>
      <c r="AQ138" s="166">
        <v>278.39999999999998</v>
      </c>
      <c r="AR138" s="166">
        <v>394.39999999999992</v>
      </c>
      <c r="AS138" s="171">
        <v>463.99999999999994</v>
      </c>
      <c r="AU138" s="164">
        <v>2304</v>
      </c>
      <c r="AV138" s="164">
        <v>3264</v>
      </c>
      <c r="AW138" s="164">
        <v>3840</v>
      </c>
      <c r="AX138" s="166">
        <v>2580.4800000000005</v>
      </c>
      <c r="AY138" s="166">
        <v>3655.6800000000003</v>
      </c>
      <c r="AZ138" s="166">
        <v>4704</v>
      </c>
      <c r="BA138" s="167">
        <v>2534.4</v>
      </c>
      <c r="BB138" s="167">
        <v>3590.4000000000005</v>
      </c>
      <c r="BC138" s="167">
        <v>4560</v>
      </c>
      <c r="BD138" s="168">
        <v>2764.8</v>
      </c>
      <c r="BE138" s="168">
        <v>3916.8</v>
      </c>
      <c r="BF138" s="168">
        <v>5280</v>
      </c>
      <c r="BG138" s="169">
        <v>2368.08</v>
      </c>
      <c r="BH138" s="169">
        <v>3921.96</v>
      </c>
      <c r="BI138" s="169">
        <v>4614</v>
      </c>
      <c r="BJ138" s="170">
        <v>3502.08</v>
      </c>
      <c r="BK138" s="170">
        <v>4961.28</v>
      </c>
      <c r="BL138" s="170">
        <v>7584</v>
      </c>
      <c r="BM138" s="166">
        <v>5345.28</v>
      </c>
      <c r="BN138" s="166">
        <v>7572.4799999999987</v>
      </c>
      <c r="BO138" s="171">
        <v>13344</v>
      </c>
    </row>
    <row r="139" spans="1:67" ht="13.5" thickBot="1">
      <c r="A139" s="37" t="s">
        <v>1286</v>
      </c>
      <c r="B139" s="37" t="s">
        <v>1287</v>
      </c>
      <c r="C139" s="164">
        <v>247</v>
      </c>
      <c r="D139" s="164">
        <v>287</v>
      </c>
      <c r="E139" s="164">
        <v>338</v>
      </c>
      <c r="F139" s="166">
        <v>478</v>
      </c>
      <c r="G139" s="166">
        <v>588</v>
      </c>
      <c r="H139" s="166">
        <v>692</v>
      </c>
      <c r="I139" s="167">
        <v>321</v>
      </c>
      <c r="J139" s="167">
        <v>373</v>
      </c>
      <c r="K139" s="167">
        <v>439</v>
      </c>
      <c r="L139" s="168">
        <v>552</v>
      </c>
      <c r="M139" s="168">
        <v>674</v>
      </c>
      <c r="N139" s="168">
        <v>793</v>
      </c>
      <c r="O139" s="169">
        <v>455.82</v>
      </c>
      <c r="P139" s="169">
        <v>432.85</v>
      </c>
      <c r="Q139" s="169">
        <v>509.24</v>
      </c>
      <c r="R139" s="170">
        <v>582</v>
      </c>
      <c r="S139" s="170">
        <v>929</v>
      </c>
      <c r="T139" s="170">
        <v>1093</v>
      </c>
      <c r="U139" s="166">
        <v>982</v>
      </c>
      <c r="V139" s="166">
        <v>1354</v>
      </c>
      <c r="W139" s="171">
        <v>1593</v>
      </c>
      <c r="Y139" s="164">
        <v>344</v>
      </c>
      <c r="Z139" s="164">
        <v>931</v>
      </c>
      <c r="AA139" s="164">
        <v>1095</v>
      </c>
      <c r="AB139" s="166">
        <v>575</v>
      </c>
      <c r="AC139" s="166">
        <v>1232</v>
      </c>
      <c r="AD139" s="166">
        <v>1449</v>
      </c>
      <c r="AE139" s="167">
        <v>447</v>
      </c>
      <c r="AF139" s="167">
        <v>1210</v>
      </c>
      <c r="AG139" s="167">
        <v>1424</v>
      </c>
      <c r="AH139" s="168">
        <v>678</v>
      </c>
      <c r="AI139" s="168">
        <v>1511</v>
      </c>
      <c r="AJ139" s="168">
        <v>1778</v>
      </c>
      <c r="AK139" s="169">
        <v>581.1</v>
      </c>
      <c r="AL139" s="169">
        <v>1234.6099999999999</v>
      </c>
      <c r="AM139" s="169">
        <v>1452.48</v>
      </c>
      <c r="AN139" s="170">
        <v>708</v>
      </c>
      <c r="AO139" s="170">
        <v>1766</v>
      </c>
      <c r="AP139" s="170">
        <v>2078</v>
      </c>
      <c r="AQ139" s="166">
        <v>1108</v>
      </c>
      <c r="AR139" s="166">
        <v>2191</v>
      </c>
      <c r="AS139" s="171">
        <v>2578</v>
      </c>
      <c r="AU139" s="164">
        <v>10056</v>
      </c>
      <c r="AV139" s="164">
        <v>18060</v>
      </c>
      <c r="AW139" s="164">
        <v>21252</v>
      </c>
      <c r="AX139" s="166">
        <v>18372</v>
      </c>
      <c r="AY139" s="166">
        <v>28896</v>
      </c>
      <c r="AZ139" s="166">
        <v>33996</v>
      </c>
      <c r="BA139" s="167">
        <v>13068</v>
      </c>
      <c r="BB139" s="167">
        <v>23472</v>
      </c>
      <c r="BC139" s="167">
        <v>27624</v>
      </c>
      <c r="BD139" s="168">
        <v>21384</v>
      </c>
      <c r="BE139" s="168">
        <v>34308</v>
      </c>
      <c r="BF139" s="168">
        <v>40368</v>
      </c>
      <c r="BG139" s="169">
        <v>17912.88</v>
      </c>
      <c r="BH139" s="169">
        <v>25203.72</v>
      </c>
      <c r="BI139" s="169">
        <v>29651.520000000004</v>
      </c>
      <c r="BJ139" s="170">
        <v>22464</v>
      </c>
      <c r="BK139" s="170">
        <v>43488</v>
      </c>
      <c r="BL139" s="170">
        <v>51168</v>
      </c>
      <c r="BM139" s="166">
        <v>36864</v>
      </c>
      <c r="BN139" s="166">
        <v>58788</v>
      </c>
      <c r="BO139" s="171">
        <v>69168</v>
      </c>
    </row>
    <row r="140" spans="1:67" ht="26.25" thickBot="1">
      <c r="A140" s="36" t="s">
        <v>1288</v>
      </c>
      <c r="B140" s="47"/>
      <c r="C140" s="35" t="s">
        <v>502</v>
      </c>
      <c r="D140" s="35" t="s">
        <v>502</v>
      </c>
      <c r="E140" s="35" t="s">
        <v>502</v>
      </c>
      <c r="F140" s="35" t="s">
        <v>858</v>
      </c>
      <c r="G140" s="35" t="s">
        <v>858</v>
      </c>
      <c r="H140" s="35" t="s">
        <v>858</v>
      </c>
      <c r="I140" s="35" t="s">
        <v>598</v>
      </c>
      <c r="J140" s="35" t="s">
        <v>598</v>
      </c>
      <c r="K140" s="35" t="s">
        <v>598</v>
      </c>
      <c r="L140" s="35" t="s">
        <v>859</v>
      </c>
      <c r="M140" s="35" t="s">
        <v>859</v>
      </c>
      <c r="N140" s="35" t="s">
        <v>859</v>
      </c>
      <c r="O140" s="35" t="s">
        <v>599</v>
      </c>
      <c r="P140" s="35" t="s">
        <v>599</v>
      </c>
      <c r="Q140" s="35" t="s">
        <v>599</v>
      </c>
      <c r="R140" s="35" t="s">
        <v>860</v>
      </c>
      <c r="S140" s="35" t="s">
        <v>860</v>
      </c>
      <c r="T140" s="35" t="s">
        <v>860</v>
      </c>
      <c r="U140" s="35" t="s">
        <v>861</v>
      </c>
      <c r="V140" s="35" t="s">
        <v>861</v>
      </c>
      <c r="W140" s="35" t="s">
        <v>861</v>
      </c>
      <c r="Y140" s="35" t="s">
        <v>502</v>
      </c>
      <c r="Z140" s="35" t="s">
        <v>502</v>
      </c>
      <c r="AA140" s="35" t="s">
        <v>502</v>
      </c>
      <c r="AB140" s="35" t="s">
        <v>858</v>
      </c>
      <c r="AC140" s="35" t="s">
        <v>858</v>
      </c>
      <c r="AD140" s="35" t="s">
        <v>858</v>
      </c>
      <c r="AE140" s="35" t="s">
        <v>598</v>
      </c>
      <c r="AF140" s="35" t="s">
        <v>598</v>
      </c>
      <c r="AG140" s="35" t="s">
        <v>598</v>
      </c>
      <c r="AH140" s="35" t="s">
        <v>859</v>
      </c>
      <c r="AI140" s="35" t="s">
        <v>859</v>
      </c>
      <c r="AJ140" s="35" t="s">
        <v>859</v>
      </c>
      <c r="AK140" s="35" t="s">
        <v>599</v>
      </c>
      <c r="AL140" s="35" t="s">
        <v>599</v>
      </c>
      <c r="AM140" s="35" t="s">
        <v>599</v>
      </c>
      <c r="AN140" s="35" t="s">
        <v>860</v>
      </c>
      <c r="AO140" s="35" t="s">
        <v>860</v>
      </c>
      <c r="AP140" s="35" t="s">
        <v>860</v>
      </c>
      <c r="AQ140" s="35" t="s">
        <v>861</v>
      </c>
      <c r="AR140" s="35" t="s">
        <v>861</v>
      </c>
      <c r="AS140" s="35" t="s">
        <v>861</v>
      </c>
      <c r="AU140" s="35"/>
      <c r="AV140" s="35"/>
      <c r="AW140" s="35"/>
      <c r="AX140" s="35"/>
      <c r="AY140" s="35"/>
      <c r="AZ140" s="35"/>
      <c r="BA140" s="35"/>
      <c r="BB140" s="35"/>
      <c r="BC140" s="35"/>
      <c r="BD140" s="35"/>
      <c r="BE140" s="35"/>
      <c r="BF140" s="35"/>
      <c r="BG140" s="35"/>
      <c r="BH140" s="35"/>
      <c r="BI140" s="35"/>
      <c r="BJ140" s="35"/>
      <c r="BK140" s="35"/>
      <c r="BL140" s="35"/>
      <c r="BM140" s="35"/>
      <c r="BN140" s="35"/>
      <c r="BO140" s="35"/>
    </row>
    <row r="141" spans="1:67">
      <c r="A141" s="37" t="s">
        <v>1289</v>
      </c>
      <c r="B141" s="37" t="s">
        <v>1290</v>
      </c>
      <c r="C141" s="164">
        <v>0</v>
      </c>
      <c r="D141" s="164">
        <v>0</v>
      </c>
      <c r="E141" s="164">
        <v>0</v>
      </c>
      <c r="F141" s="166">
        <v>0</v>
      </c>
      <c r="G141" s="166">
        <v>0</v>
      </c>
      <c r="H141" s="166">
        <v>0</v>
      </c>
      <c r="I141" s="167">
        <v>0</v>
      </c>
      <c r="J141" s="167">
        <v>0</v>
      </c>
      <c r="K141" s="167">
        <v>0</v>
      </c>
      <c r="L141" s="168">
        <v>0</v>
      </c>
      <c r="M141" s="168">
        <v>0</v>
      </c>
      <c r="N141" s="168">
        <v>0</v>
      </c>
      <c r="O141" s="169" t="s">
        <v>1030</v>
      </c>
      <c r="P141" s="169" t="s">
        <v>1030</v>
      </c>
      <c r="Q141" s="169" t="s">
        <v>1030</v>
      </c>
      <c r="R141" s="170">
        <v>0</v>
      </c>
      <c r="S141" s="170">
        <v>0</v>
      </c>
      <c r="T141" s="170">
        <v>0</v>
      </c>
      <c r="U141" s="166">
        <v>0</v>
      </c>
      <c r="V141" s="166">
        <v>0</v>
      </c>
      <c r="W141" s="171">
        <v>0</v>
      </c>
      <c r="Y141" s="164">
        <v>0</v>
      </c>
      <c r="Z141" s="164">
        <v>0</v>
      </c>
      <c r="AA141" s="164">
        <v>0</v>
      </c>
      <c r="AB141" s="166">
        <v>0</v>
      </c>
      <c r="AC141" s="166">
        <v>0</v>
      </c>
      <c r="AD141" s="166">
        <v>0</v>
      </c>
      <c r="AE141" s="167">
        <v>0</v>
      </c>
      <c r="AF141" s="167">
        <v>0</v>
      </c>
      <c r="AG141" s="167">
        <v>0</v>
      </c>
      <c r="AH141" s="168">
        <v>0</v>
      </c>
      <c r="AI141" s="168">
        <v>0</v>
      </c>
      <c r="AJ141" s="168">
        <v>0</v>
      </c>
      <c r="AK141" s="169" t="s">
        <v>1030</v>
      </c>
      <c r="AL141" s="169" t="s">
        <v>1030</v>
      </c>
      <c r="AM141" s="169" t="s">
        <v>1030</v>
      </c>
      <c r="AN141" s="170">
        <v>0</v>
      </c>
      <c r="AO141" s="170">
        <v>0</v>
      </c>
      <c r="AP141" s="170">
        <v>0</v>
      </c>
      <c r="AQ141" s="166">
        <v>0</v>
      </c>
      <c r="AR141" s="166">
        <v>0</v>
      </c>
      <c r="AS141" s="171">
        <v>0</v>
      </c>
      <c r="AU141" s="164"/>
      <c r="AV141" s="164"/>
      <c r="AW141" s="164"/>
      <c r="AX141" s="166"/>
      <c r="AY141" s="166"/>
      <c r="AZ141" s="166"/>
      <c r="BA141" s="167"/>
      <c r="BB141" s="167"/>
      <c r="BC141" s="167"/>
      <c r="BD141" s="168"/>
      <c r="BE141" s="168"/>
      <c r="BF141" s="168"/>
      <c r="BG141" s="169"/>
      <c r="BH141" s="169"/>
      <c r="BI141" s="169"/>
      <c r="BJ141" s="170"/>
      <c r="BK141" s="170"/>
      <c r="BL141" s="170"/>
      <c r="BM141" s="166"/>
      <c r="BN141" s="166"/>
      <c r="BO141" s="171"/>
    </row>
    <row r="142" spans="1:67">
      <c r="A142" s="37" t="s">
        <v>1291</v>
      </c>
      <c r="B142" s="37" t="s">
        <v>1292</v>
      </c>
      <c r="C142" s="164" t="s">
        <v>1293</v>
      </c>
      <c r="D142" s="164" t="s">
        <v>1293</v>
      </c>
      <c r="E142" s="164" t="s">
        <v>1293</v>
      </c>
      <c r="F142" s="166" t="s">
        <v>1293</v>
      </c>
      <c r="G142" s="166" t="s">
        <v>1293</v>
      </c>
      <c r="H142" s="166" t="s">
        <v>1293</v>
      </c>
      <c r="I142" s="167" t="s">
        <v>1293</v>
      </c>
      <c r="J142" s="167" t="s">
        <v>1293</v>
      </c>
      <c r="K142" s="167" t="s">
        <v>1293</v>
      </c>
      <c r="L142" s="168" t="s">
        <v>1293</v>
      </c>
      <c r="M142" s="168" t="s">
        <v>1293</v>
      </c>
      <c r="N142" s="168" t="s">
        <v>1293</v>
      </c>
      <c r="O142" s="169" t="s">
        <v>1030</v>
      </c>
      <c r="P142" s="169" t="s">
        <v>1030</v>
      </c>
      <c r="Q142" s="169" t="s">
        <v>1030</v>
      </c>
      <c r="R142" s="170" t="s">
        <v>1293</v>
      </c>
      <c r="S142" s="170" t="s">
        <v>1293</v>
      </c>
      <c r="T142" s="170" t="s">
        <v>1293</v>
      </c>
      <c r="U142" s="166" t="s">
        <v>1293</v>
      </c>
      <c r="V142" s="166" t="s">
        <v>1293</v>
      </c>
      <c r="W142" s="171" t="s">
        <v>1293</v>
      </c>
      <c r="Y142" s="164" t="s">
        <v>1293</v>
      </c>
      <c r="Z142" s="164" t="s">
        <v>1293</v>
      </c>
      <c r="AA142" s="164" t="s">
        <v>1293</v>
      </c>
      <c r="AB142" s="166" t="s">
        <v>1293</v>
      </c>
      <c r="AC142" s="166" t="s">
        <v>1293</v>
      </c>
      <c r="AD142" s="166" t="s">
        <v>1293</v>
      </c>
      <c r="AE142" s="167" t="s">
        <v>1293</v>
      </c>
      <c r="AF142" s="167" t="s">
        <v>1293</v>
      </c>
      <c r="AG142" s="167" t="s">
        <v>1293</v>
      </c>
      <c r="AH142" s="168" t="s">
        <v>1293</v>
      </c>
      <c r="AI142" s="168" t="s">
        <v>1293</v>
      </c>
      <c r="AJ142" s="168" t="s">
        <v>1293</v>
      </c>
      <c r="AK142" s="169" t="s">
        <v>1030</v>
      </c>
      <c r="AL142" s="169" t="s">
        <v>1030</v>
      </c>
      <c r="AM142" s="169" t="s">
        <v>1030</v>
      </c>
      <c r="AN142" s="170" t="s">
        <v>1293</v>
      </c>
      <c r="AO142" s="170" t="s">
        <v>1293</v>
      </c>
      <c r="AP142" s="170" t="s">
        <v>1293</v>
      </c>
      <c r="AQ142" s="166" t="s">
        <v>1293</v>
      </c>
      <c r="AR142" s="166" t="s">
        <v>1293</v>
      </c>
      <c r="AS142" s="171" t="s">
        <v>1293</v>
      </c>
      <c r="AU142" s="164"/>
      <c r="AV142" s="164"/>
      <c r="AW142" s="164"/>
      <c r="AX142" s="166"/>
      <c r="AY142" s="166"/>
      <c r="AZ142" s="166"/>
      <c r="BA142" s="167"/>
      <c r="BB142" s="167"/>
      <c r="BC142" s="167"/>
      <c r="BD142" s="168"/>
      <c r="BE142" s="168"/>
      <c r="BF142" s="168"/>
      <c r="BG142" s="169"/>
      <c r="BH142" s="169"/>
      <c r="BI142" s="169"/>
      <c r="BJ142" s="170"/>
      <c r="BK142" s="170"/>
      <c r="BL142" s="170"/>
      <c r="BM142" s="166"/>
      <c r="BN142" s="166"/>
      <c r="BO142" s="171"/>
    </row>
    <row r="143" spans="1:67">
      <c r="A143" s="37" t="s">
        <v>1294</v>
      </c>
      <c r="B143" s="37" t="s">
        <v>1295</v>
      </c>
      <c r="C143" s="164" t="s">
        <v>1293</v>
      </c>
      <c r="D143" s="164" t="s">
        <v>1293</v>
      </c>
      <c r="E143" s="164" t="s">
        <v>1293</v>
      </c>
      <c r="F143" s="166" t="s">
        <v>1293</v>
      </c>
      <c r="G143" s="166" t="s">
        <v>1293</v>
      </c>
      <c r="H143" s="166" t="s">
        <v>1293</v>
      </c>
      <c r="I143" s="167" t="s">
        <v>1293</v>
      </c>
      <c r="J143" s="167" t="s">
        <v>1293</v>
      </c>
      <c r="K143" s="167" t="s">
        <v>1293</v>
      </c>
      <c r="L143" s="168" t="s">
        <v>1293</v>
      </c>
      <c r="M143" s="168" t="s">
        <v>1293</v>
      </c>
      <c r="N143" s="168" t="s">
        <v>1293</v>
      </c>
      <c r="O143" s="169" t="s">
        <v>1030</v>
      </c>
      <c r="P143" s="169" t="s">
        <v>1030</v>
      </c>
      <c r="Q143" s="169" t="s">
        <v>1030</v>
      </c>
      <c r="R143" s="170" t="s">
        <v>1293</v>
      </c>
      <c r="S143" s="170" t="s">
        <v>1293</v>
      </c>
      <c r="T143" s="170" t="s">
        <v>1293</v>
      </c>
      <c r="U143" s="166" t="s">
        <v>1293</v>
      </c>
      <c r="V143" s="166" t="s">
        <v>1293</v>
      </c>
      <c r="W143" s="171" t="s">
        <v>1293</v>
      </c>
      <c r="Y143" s="164" t="s">
        <v>1293</v>
      </c>
      <c r="Z143" s="164" t="s">
        <v>1293</v>
      </c>
      <c r="AA143" s="164" t="s">
        <v>1293</v>
      </c>
      <c r="AB143" s="166" t="s">
        <v>1293</v>
      </c>
      <c r="AC143" s="166" t="s">
        <v>1293</v>
      </c>
      <c r="AD143" s="166" t="s">
        <v>1293</v>
      </c>
      <c r="AE143" s="167" t="s">
        <v>1293</v>
      </c>
      <c r="AF143" s="167" t="s">
        <v>1293</v>
      </c>
      <c r="AG143" s="167" t="s">
        <v>1293</v>
      </c>
      <c r="AH143" s="168" t="s">
        <v>1293</v>
      </c>
      <c r="AI143" s="168" t="s">
        <v>1293</v>
      </c>
      <c r="AJ143" s="168" t="s">
        <v>1293</v>
      </c>
      <c r="AK143" s="169" t="s">
        <v>1030</v>
      </c>
      <c r="AL143" s="169" t="s">
        <v>1030</v>
      </c>
      <c r="AM143" s="169" t="s">
        <v>1030</v>
      </c>
      <c r="AN143" s="170" t="s">
        <v>1293</v>
      </c>
      <c r="AO143" s="170" t="s">
        <v>1293</v>
      </c>
      <c r="AP143" s="170" t="s">
        <v>1293</v>
      </c>
      <c r="AQ143" s="166" t="s">
        <v>1293</v>
      </c>
      <c r="AR143" s="166" t="s">
        <v>1293</v>
      </c>
      <c r="AS143" s="171" t="s">
        <v>1293</v>
      </c>
      <c r="AU143" s="164"/>
      <c r="AV143" s="164"/>
      <c r="AW143" s="164"/>
      <c r="AX143" s="166"/>
      <c r="AY143" s="166"/>
      <c r="AZ143" s="166"/>
      <c r="BA143" s="167"/>
      <c r="BB143" s="167"/>
      <c r="BC143" s="167"/>
      <c r="BD143" s="168"/>
      <c r="BE143" s="168"/>
      <c r="BF143" s="168"/>
      <c r="BG143" s="169"/>
      <c r="BH143" s="169"/>
      <c r="BI143" s="169"/>
      <c r="BJ143" s="170"/>
      <c r="BK143" s="170"/>
      <c r="BL143" s="170"/>
      <c r="BM143" s="166"/>
      <c r="BN143" s="166"/>
      <c r="BO143" s="171"/>
    </row>
    <row r="144" spans="1:67">
      <c r="A144" s="37" t="s">
        <v>1296</v>
      </c>
      <c r="B144" s="37" t="s">
        <v>1297</v>
      </c>
      <c r="C144" s="164" t="s">
        <v>1293</v>
      </c>
      <c r="D144" s="164" t="s">
        <v>1293</v>
      </c>
      <c r="E144" s="164" t="s">
        <v>1293</v>
      </c>
      <c r="F144" s="166" t="s">
        <v>1293</v>
      </c>
      <c r="G144" s="166" t="s">
        <v>1293</v>
      </c>
      <c r="H144" s="166" t="s">
        <v>1293</v>
      </c>
      <c r="I144" s="167" t="s">
        <v>1293</v>
      </c>
      <c r="J144" s="167" t="s">
        <v>1293</v>
      </c>
      <c r="K144" s="167" t="s">
        <v>1293</v>
      </c>
      <c r="L144" s="168" t="s">
        <v>1293</v>
      </c>
      <c r="M144" s="168" t="s">
        <v>1293</v>
      </c>
      <c r="N144" s="168" t="s">
        <v>1293</v>
      </c>
      <c r="O144" s="169" t="s">
        <v>1030</v>
      </c>
      <c r="P144" s="169" t="s">
        <v>1030</v>
      </c>
      <c r="Q144" s="169" t="s">
        <v>1030</v>
      </c>
      <c r="R144" s="170" t="s">
        <v>1293</v>
      </c>
      <c r="S144" s="170" t="s">
        <v>1293</v>
      </c>
      <c r="T144" s="170" t="s">
        <v>1293</v>
      </c>
      <c r="U144" s="166" t="s">
        <v>1293</v>
      </c>
      <c r="V144" s="166" t="s">
        <v>1293</v>
      </c>
      <c r="W144" s="171" t="s">
        <v>1293</v>
      </c>
      <c r="Y144" s="164" t="s">
        <v>1293</v>
      </c>
      <c r="Z144" s="164" t="s">
        <v>1293</v>
      </c>
      <c r="AA144" s="164" t="s">
        <v>1293</v>
      </c>
      <c r="AB144" s="166" t="s">
        <v>1293</v>
      </c>
      <c r="AC144" s="166" t="s">
        <v>1293</v>
      </c>
      <c r="AD144" s="166" t="s">
        <v>1293</v>
      </c>
      <c r="AE144" s="167" t="s">
        <v>1293</v>
      </c>
      <c r="AF144" s="167" t="s">
        <v>1293</v>
      </c>
      <c r="AG144" s="167" t="s">
        <v>1293</v>
      </c>
      <c r="AH144" s="168" t="s">
        <v>1293</v>
      </c>
      <c r="AI144" s="168" t="s">
        <v>1293</v>
      </c>
      <c r="AJ144" s="168" t="s">
        <v>1293</v>
      </c>
      <c r="AK144" s="169" t="s">
        <v>1030</v>
      </c>
      <c r="AL144" s="169" t="s">
        <v>1030</v>
      </c>
      <c r="AM144" s="169" t="s">
        <v>1030</v>
      </c>
      <c r="AN144" s="170" t="s">
        <v>1293</v>
      </c>
      <c r="AO144" s="170" t="s">
        <v>1293</v>
      </c>
      <c r="AP144" s="170" t="s">
        <v>1293</v>
      </c>
      <c r="AQ144" s="166" t="s">
        <v>1293</v>
      </c>
      <c r="AR144" s="166" t="s">
        <v>1293</v>
      </c>
      <c r="AS144" s="171" t="s">
        <v>1293</v>
      </c>
      <c r="AU144" s="164"/>
      <c r="AV144" s="164"/>
      <c r="AW144" s="164"/>
      <c r="AX144" s="166"/>
      <c r="AY144" s="166"/>
      <c r="AZ144" s="166"/>
      <c r="BA144" s="167"/>
      <c r="BB144" s="167"/>
      <c r="BC144" s="167"/>
      <c r="BD144" s="168"/>
      <c r="BE144" s="168"/>
      <c r="BF144" s="168"/>
      <c r="BG144" s="169"/>
      <c r="BH144" s="169"/>
      <c r="BI144" s="169"/>
      <c r="BJ144" s="170"/>
      <c r="BK144" s="170"/>
      <c r="BL144" s="170"/>
      <c r="BM144" s="166"/>
      <c r="BN144" s="166"/>
      <c r="BO144" s="171"/>
    </row>
    <row r="145" spans="1:67">
      <c r="A145" s="37" t="s">
        <v>1298</v>
      </c>
      <c r="B145" s="37" t="s">
        <v>1299</v>
      </c>
      <c r="C145" s="164" t="s">
        <v>1293</v>
      </c>
      <c r="D145" s="164" t="s">
        <v>1293</v>
      </c>
      <c r="E145" s="164" t="s">
        <v>1293</v>
      </c>
      <c r="F145" s="166" t="s">
        <v>1293</v>
      </c>
      <c r="G145" s="166" t="s">
        <v>1293</v>
      </c>
      <c r="H145" s="166" t="s">
        <v>1293</v>
      </c>
      <c r="I145" s="167" t="s">
        <v>1293</v>
      </c>
      <c r="J145" s="167" t="s">
        <v>1293</v>
      </c>
      <c r="K145" s="167" t="s">
        <v>1293</v>
      </c>
      <c r="L145" s="168" t="s">
        <v>1293</v>
      </c>
      <c r="M145" s="168" t="s">
        <v>1293</v>
      </c>
      <c r="N145" s="168" t="s">
        <v>1293</v>
      </c>
      <c r="O145" s="169" t="s">
        <v>1030</v>
      </c>
      <c r="P145" s="169" t="s">
        <v>1030</v>
      </c>
      <c r="Q145" s="169" t="s">
        <v>1030</v>
      </c>
      <c r="R145" s="170" t="s">
        <v>1293</v>
      </c>
      <c r="S145" s="170" t="s">
        <v>1293</v>
      </c>
      <c r="T145" s="170" t="s">
        <v>1293</v>
      </c>
      <c r="U145" s="166" t="s">
        <v>1293</v>
      </c>
      <c r="V145" s="166" t="s">
        <v>1293</v>
      </c>
      <c r="W145" s="171" t="s">
        <v>1293</v>
      </c>
      <c r="Y145" s="164" t="s">
        <v>1293</v>
      </c>
      <c r="Z145" s="164" t="s">
        <v>1293</v>
      </c>
      <c r="AA145" s="164" t="s">
        <v>1293</v>
      </c>
      <c r="AB145" s="166" t="s">
        <v>1293</v>
      </c>
      <c r="AC145" s="166" t="s">
        <v>1293</v>
      </c>
      <c r="AD145" s="166" t="s">
        <v>1293</v>
      </c>
      <c r="AE145" s="167" t="s">
        <v>1293</v>
      </c>
      <c r="AF145" s="167" t="s">
        <v>1293</v>
      </c>
      <c r="AG145" s="167" t="s">
        <v>1293</v>
      </c>
      <c r="AH145" s="168" t="s">
        <v>1293</v>
      </c>
      <c r="AI145" s="168" t="s">
        <v>1293</v>
      </c>
      <c r="AJ145" s="168" t="s">
        <v>1293</v>
      </c>
      <c r="AK145" s="169" t="s">
        <v>1030</v>
      </c>
      <c r="AL145" s="169" t="s">
        <v>1030</v>
      </c>
      <c r="AM145" s="169" t="s">
        <v>1030</v>
      </c>
      <c r="AN145" s="170" t="s">
        <v>1293</v>
      </c>
      <c r="AO145" s="170" t="s">
        <v>1293</v>
      </c>
      <c r="AP145" s="170" t="s">
        <v>1293</v>
      </c>
      <c r="AQ145" s="166" t="s">
        <v>1293</v>
      </c>
      <c r="AR145" s="166" t="s">
        <v>1293</v>
      </c>
      <c r="AS145" s="171" t="s">
        <v>1293</v>
      </c>
      <c r="AU145" s="164"/>
      <c r="AV145" s="164"/>
      <c r="AW145" s="164"/>
      <c r="AX145" s="166"/>
      <c r="AY145" s="166"/>
      <c r="AZ145" s="166"/>
      <c r="BA145" s="167"/>
      <c r="BB145" s="167"/>
      <c r="BC145" s="167"/>
      <c r="BD145" s="168"/>
      <c r="BE145" s="168"/>
      <c r="BF145" s="168"/>
      <c r="BG145" s="169"/>
      <c r="BH145" s="169"/>
      <c r="BI145" s="169"/>
      <c r="BJ145" s="170"/>
      <c r="BK145" s="170"/>
      <c r="BL145" s="170"/>
      <c r="BM145" s="166"/>
      <c r="BN145" s="166"/>
      <c r="BO145" s="171"/>
    </row>
    <row r="146" spans="1:67">
      <c r="A146" s="37" t="s">
        <v>1300</v>
      </c>
      <c r="B146" s="37" t="s">
        <v>1301</v>
      </c>
      <c r="C146" s="164" t="s">
        <v>1293</v>
      </c>
      <c r="D146" s="164" t="s">
        <v>1293</v>
      </c>
      <c r="E146" s="164" t="s">
        <v>1293</v>
      </c>
      <c r="F146" s="166" t="s">
        <v>1293</v>
      </c>
      <c r="G146" s="166" t="s">
        <v>1293</v>
      </c>
      <c r="H146" s="166" t="s">
        <v>1293</v>
      </c>
      <c r="I146" s="167" t="s">
        <v>1293</v>
      </c>
      <c r="J146" s="167" t="s">
        <v>1293</v>
      </c>
      <c r="K146" s="167" t="s">
        <v>1293</v>
      </c>
      <c r="L146" s="168" t="s">
        <v>1293</v>
      </c>
      <c r="M146" s="168" t="s">
        <v>1293</v>
      </c>
      <c r="N146" s="168" t="s">
        <v>1293</v>
      </c>
      <c r="O146" s="169" t="s">
        <v>1030</v>
      </c>
      <c r="P146" s="169" t="s">
        <v>1030</v>
      </c>
      <c r="Q146" s="169" t="s">
        <v>1030</v>
      </c>
      <c r="R146" s="170" t="s">
        <v>1293</v>
      </c>
      <c r="S146" s="170" t="s">
        <v>1293</v>
      </c>
      <c r="T146" s="170" t="s">
        <v>1293</v>
      </c>
      <c r="U146" s="166" t="s">
        <v>1293</v>
      </c>
      <c r="V146" s="166" t="s">
        <v>1293</v>
      </c>
      <c r="W146" s="171" t="s">
        <v>1293</v>
      </c>
      <c r="Y146" s="164" t="s">
        <v>1293</v>
      </c>
      <c r="Z146" s="164" t="s">
        <v>1293</v>
      </c>
      <c r="AA146" s="164" t="s">
        <v>1293</v>
      </c>
      <c r="AB146" s="166" t="s">
        <v>1293</v>
      </c>
      <c r="AC146" s="166" t="s">
        <v>1293</v>
      </c>
      <c r="AD146" s="166" t="s">
        <v>1293</v>
      </c>
      <c r="AE146" s="167" t="s">
        <v>1293</v>
      </c>
      <c r="AF146" s="167" t="s">
        <v>1293</v>
      </c>
      <c r="AG146" s="167" t="s">
        <v>1293</v>
      </c>
      <c r="AH146" s="168" t="s">
        <v>1293</v>
      </c>
      <c r="AI146" s="168" t="s">
        <v>1293</v>
      </c>
      <c r="AJ146" s="168" t="s">
        <v>1293</v>
      </c>
      <c r="AK146" s="169" t="s">
        <v>1030</v>
      </c>
      <c r="AL146" s="169" t="s">
        <v>1030</v>
      </c>
      <c r="AM146" s="169" t="s">
        <v>1030</v>
      </c>
      <c r="AN146" s="170" t="s">
        <v>1293</v>
      </c>
      <c r="AO146" s="170" t="s">
        <v>1293</v>
      </c>
      <c r="AP146" s="170" t="s">
        <v>1293</v>
      </c>
      <c r="AQ146" s="166" t="s">
        <v>1293</v>
      </c>
      <c r="AR146" s="166" t="s">
        <v>1293</v>
      </c>
      <c r="AS146" s="171" t="s">
        <v>1293</v>
      </c>
      <c r="AU146" s="164"/>
      <c r="AV146" s="164"/>
      <c r="AW146" s="164"/>
      <c r="AX146" s="166"/>
      <c r="AY146" s="166"/>
      <c r="AZ146" s="166"/>
      <c r="BA146" s="167"/>
      <c r="BB146" s="167"/>
      <c r="BC146" s="167"/>
      <c r="BD146" s="168"/>
      <c r="BE146" s="168"/>
      <c r="BF146" s="168"/>
      <c r="BG146" s="169"/>
      <c r="BH146" s="169"/>
      <c r="BI146" s="169"/>
      <c r="BJ146" s="170"/>
      <c r="BK146" s="170"/>
      <c r="BL146" s="170"/>
      <c r="BM146" s="166"/>
      <c r="BN146" s="166"/>
      <c r="BO146" s="171"/>
    </row>
    <row r="147" spans="1:67">
      <c r="A147" s="37" t="s">
        <v>1302</v>
      </c>
      <c r="B147" s="37" t="s">
        <v>1303</v>
      </c>
      <c r="C147" s="164" t="s">
        <v>1293</v>
      </c>
      <c r="D147" s="164" t="s">
        <v>1293</v>
      </c>
      <c r="E147" s="164" t="s">
        <v>1293</v>
      </c>
      <c r="F147" s="166" t="s">
        <v>1293</v>
      </c>
      <c r="G147" s="166" t="s">
        <v>1293</v>
      </c>
      <c r="H147" s="166" t="s">
        <v>1293</v>
      </c>
      <c r="I147" s="167" t="s">
        <v>1293</v>
      </c>
      <c r="J147" s="167" t="s">
        <v>1293</v>
      </c>
      <c r="K147" s="167" t="s">
        <v>1293</v>
      </c>
      <c r="L147" s="168" t="s">
        <v>1293</v>
      </c>
      <c r="M147" s="168" t="s">
        <v>1293</v>
      </c>
      <c r="N147" s="168" t="s">
        <v>1293</v>
      </c>
      <c r="O147" s="169" t="s">
        <v>1030</v>
      </c>
      <c r="P147" s="169" t="s">
        <v>1030</v>
      </c>
      <c r="Q147" s="169" t="s">
        <v>1030</v>
      </c>
      <c r="R147" s="170" t="s">
        <v>1293</v>
      </c>
      <c r="S147" s="170" t="s">
        <v>1293</v>
      </c>
      <c r="T147" s="170" t="s">
        <v>1293</v>
      </c>
      <c r="U147" s="166" t="s">
        <v>1293</v>
      </c>
      <c r="V147" s="166" t="s">
        <v>1293</v>
      </c>
      <c r="W147" s="171" t="s">
        <v>1293</v>
      </c>
      <c r="Y147" s="164" t="s">
        <v>1293</v>
      </c>
      <c r="Z147" s="164" t="s">
        <v>1293</v>
      </c>
      <c r="AA147" s="164" t="s">
        <v>1293</v>
      </c>
      <c r="AB147" s="166" t="s">
        <v>1293</v>
      </c>
      <c r="AC147" s="166" t="s">
        <v>1293</v>
      </c>
      <c r="AD147" s="166" t="s">
        <v>1293</v>
      </c>
      <c r="AE147" s="167" t="s">
        <v>1293</v>
      </c>
      <c r="AF147" s="167" t="s">
        <v>1293</v>
      </c>
      <c r="AG147" s="167" t="s">
        <v>1293</v>
      </c>
      <c r="AH147" s="168" t="s">
        <v>1293</v>
      </c>
      <c r="AI147" s="168" t="s">
        <v>1293</v>
      </c>
      <c r="AJ147" s="168" t="s">
        <v>1293</v>
      </c>
      <c r="AK147" s="169" t="s">
        <v>1030</v>
      </c>
      <c r="AL147" s="169" t="s">
        <v>1030</v>
      </c>
      <c r="AM147" s="169" t="s">
        <v>1030</v>
      </c>
      <c r="AN147" s="170" t="s">
        <v>1293</v>
      </c>
      <c r="AO147" s="170" t="s">
        <v>1293</v>
      </c>
      <c r="AP147" s="170" t="s">
        <v>1293</v>
      </c>
      <c r="AQ147" s="166" t="s">
        <v>1293</v>
      </c>
      <c r="AR147" s="166" t="s">
        <v>1293</v>
      </c>
      <c r="AS147" s="171" t="s">
        <v>1293</v>
      </c>
      <c r="AU147" s="164"/>
      <c r="AV147" s="164"/>
      <c r="AW147" s="164"/>
      <c r="AX147" s="166"/>
      <c r="AY147" s="166"/>
      <c r="AZ147" s="166"/>
      <c r="BA147" s="167"/>
      <c r="BB147" s="167"/>
      <c r="BC147" s="167"/>
      <c r="BD147" s="168"/>
      <c r="BE147" s="168"/>
      <c r="BF147" s="168"/>
      <c r="BG147" s="169"/>
      <c r="BH147" s="169"/>
      <c r="BI147" s="169"/>
      <c r="BJ147" s="170"/>
      <c r="BK147" s="170"/>
      <c r="BL147" s="170"/>
      <c r="BM147" s="166"/>
      <c r="BN147" s="166"/>
      <c r="BO147" s="171"/>
    </row>
    <row r="148" spans="1:67">
      <c r="A148" s="37" t="s">
        <v>1304</v>
      </c>
      <c r="B148" s="37" t="s">
        <v>1305</v>
      </c>
      <c r="C148" s="164" t="s">
        <v>1293</v>
      </c>
      <c r="D148" s="164" t="s">
        <v>1293</v>
      </c>
      <c r="E148" s="164" t="s">
        <v>1293</v>
      </c>
      <c r="F148" s="166" t="s">
        <v>1293</v>
      </c>
      <c r="G148" s="166" t="s">
        <v>1293</v>
      </c>
      <c r="H148" s="166" t="s">
        <v>1293</v>
      </c>
      <c r="I148" s="167" t="s">
        <v>1293</v>
      </c>
      <c r="J148" s="167" t="s">
        <v>1293</v>
      </c>
      <c r="K148" s="167" t="s">
        <v>1293</v>
      </c>
      <c r="L148" s="168" t="s">
        <v>1293</v>
      </c>
      <c r="M148" s="168" t="s">
        <v>1293</v>
      </c>
      <c r="N148" s="168" t="s">
        <v>1293</v>
      </c>
      <c r="O148" s="169" t="s">
        <v>1030</v>
      </c>
      <c r="P148" s="169" t="s">
        <v>1030</v>
      </c>
      <c r="Q148" s="169" t="s">
        <v>1030</v>
      </c>
      <c r="R148" s="170" t="s">
        <v>1293</v>
      </c>
      <c r="S148" s="170" t="s">
        <v>1293</v>
      </c>
      <c r="T148" s="170" t="s">
        <v>1293</v>
      </c>
      <c r="U148" s="166" t="s">
        <v>1293</v>
      </c>
      <c r="V148" s="166" t="s">
        <v>1293</v>
      </c>
      <c r="W148" s="171" t="s">
        <v>1293</v>
      </c>
      <c r="Y148" s="164" t="s">
        <v>1293</v>
      </c>
      <c r="Z148" s="164" t="s">
        <v>1293</v>
      </c>
      <c r="AA148" s="164" t="s">
        <v>1293</v>
      </c>
      <c r="AB148" s="166" t="s">
        <v>1293</v>
      </c>
      <c r="AC148" s="166" t="s">
        <v>1293</v>
      </c>
      <c r="AD148" s="166" t="s">
        <v>1293</v>
      </c>
      <c r="AE148" s="167" t="s">
        <v>1293</v>
      </c>
      <c r="AF148" s="167" t="s">
        <v>1293</v>
      </c>
      <c r="AG148" s="167" t="s">
        <v>1293</v>
      </c>
      <c r="AH148" s="168" t="s">
        <v>1293</v>
      </c>
      <c r="AI148" s="168" t="s">
        <v>1293</v>
      </c>
      <c r="AJ148" s="168" t="s">
        <v>1293</v>
      </c>
      <c r="AK148" s="169" t="s">
        <v>1030</v>
      </c>
      <c r="AL148" s="169" t="s">
        <v>1030</v>
      </c>
      <c r="AM148" s="169" t="s">
        <v>1030</v>
      </c>
      <c r="AN148" s="170" t="s">
        <v>1293</v>
      </c>
      <c r="AO148" s="170" t="s">
        <v>1293</v>
      </c>
      <c r="AP148" s="170" t="s">
        <v>1293</v>
      </c>
      <c r="AQ148" s="166" t="s">
        <v>1293</v>
      </c>
      <c r="AR148" s="166" t="s">
        <v>1293</v>
      </c>
      <c r="AS148" s="171" t="s">
        <v>1293</v>
      </c>
      <c r="AU148" s="164"/>
      <c r="AV148" s="164"/>
      <c r="AW148" s="164"/>
      <c r="AX148" s="166"/>
      <c r="AY148" s="166"/>
      <c r="AZ148" s="166"/>
      <c r="BA148" s="167"/>
      <c r="BB148" s="167"/>
      <c r="BC148" s="167"/>
      <c r="BD148" s="168"/>
      <c r="BE148" s="168"/>
      <c r="BF148" s="168"/>
      <c r="BG148" s="169"/>
      <c r="BH148" s="169"/>
      <c r="BI148" s="169"/>
      <c r="BJ148" s="170"/>
      <c r="BK148" s="170"/>
      <c r="BL148" s="170"/>
      <c r="BM148" s="166"/>
      <c r="BN148" s="166"/>
      <c r="BO148" s="171"/>
    </row>
    <row r="149" spans="1:67">
      <c r="A149" s="37" t="s">
        <v>1306</v>
      </c>
      <c r="B149" s="37" t="s">
        <v>1307</v>
      </c>
      <c r="C149" s="164" t="s">
        <v>1293</v>
      </c>
      <c r="D149" s="164" t="s">
        <v>1293</v>
      </c>
      <c r="E149" s="164" t="s">
        <v>1293</v>
      </c>
      <c r="F149" s="166" t="s">
        <v>1293</v>
      </c>
      <c r="G149" s="166" t="s">
        <v>1293</v>
      </c>
      <c r="H149" s="166" t="s">
        <v>1293</v>
      </c>
      <c r="I149" s="167" t="s">
        <v>1293</v>
      </c>
      <c r="J149" s="167" t="s">
        <v>1293</v>
      </c>
      <c r="K149" s="167" t="s">
        <v>1293</v>
      </c>
      <c r="L149" s="168" t="s">
        <v>1293</v>
      </c>
      <c r="M149" s="168" t="s">
        <v>1293</v>
      </c>
      <c r="N149" s="168" t="s">
        <v>1293</v>
      </c>
      <c r="O149" s="169" t="s">
        <v>1030</v>
      </c>
      <c r="P149" s="169" t="s">
        <v>1030</v>
      </c>
      <c r="Q149" s="169" t="s">
        <v>1030</v>
      </c>
      <c r="R149" s="170" t="s">
        <v>1293</v>
      </c>
      <c r="S149" s="170" t="s">
        <v>1293</v>
      </c>
      <c r="T149" s="170" t="s">
        <v>1293</v>
      </c>
      <c r="U149" s="166" t="s">
        <v>1293</v>
      </c>
      <c r="V149" s="166" t="s">
        <v>1293</v>
      </c>
      <c r="W149" s="171" t="s">
        <v>1293</v>
      </c>
      <c r="Y149" s="164" t="s">
        <v>1293</v>
      </c>
      <c r="Z149" s="164" t="s">
        <v>1293</v>
      </c>
      <c r="AA149" s="164" t="s">
        <v>1293</v>
      </c>
      <c r="AB149" s="166" t="s">
        <v>1293</v>
      </c>
      <c r="AC149" s="166" t="s">
        <v>1293</v>
      </c>
      <c r="AD149" s="166" t="s">
        <v>1293</v>
      </c>
      <c r="AE149" s="167" t="s">
        <v>1293</v>
      </c>
      <c r="AF149" s="167" t="s">
        <v>1293</v>
      </c>
      <c r="AG149" s="167" t="s">
        <v>1293</v>
      </c>
      <c r="AH149" s="168" t="s">
        <v>1293</v>
      </c>
      <c r="AI149" s="168" t="s">
        <v>1293</v>
      </c>
      <c r="AJ149" s="168" t="s">
        <v>1293</v>
      </c>
      <c r="AK149" s="169" t="s">
        <v>1030</v>
      </c>
      <c r="AL149" s="169" t="s">
        <v>1030</v>
      </c>
      <c r="AM149" s="169" t="s">
        <v>1030</v>
      </c>
      <c r="AN149" s="170" t="s">
        <v>1293</v>
      </c>
      <c r="AO149" s="170" t="s">
        <v>1293</v>
      </c>
      <c r="AP149" s="170" t="s">
        <v>1293</v>
      </c>
      <c r="AQ149" s="166" t="s">
        <v>1293</v>
      </c>
      <c r="AR149" s="166" t="s">
        <v>1293</v>
      </c>
      <c r="AS149" s="171" t="s">
        <v>1293</v>
      </c>
      <c r="AU149" s="164"/>
      <c r="AV149" s="164"/>
      <c r="AW149" s="164"/>
      <c r="AX149" s="166"/>
      <c r="AY149" s="166"/>
      <c r="AZ149" s="166"/>
      <c r="BA149" s="167"/>
      <c r="BB149" s="167"/>
      <c r="BC149" s="167"/>
      <c r="BD149" s="168"/>
      <c r="BE149" s="168"/>
      <c r="BF149" s="168"/>
      <c r="BG149" s="169"/>
      <c r="BH149" s="169"/>
      <c r="BI149" s="169"/>
      <c r="BJ149" s="170"/>
      <c r="BK149" s="170"/>
      <c r="BL149" s="170"/>
      <c r="BM149" s="166"/>
      <c r="BN149" s="166"/>
      <c r="BO149" s="171"/>
    </row>
    <row r="150" spans="1:67">
      <c r="A150" s="37" t="s">
        <v>1308</v>
      </c>
      <c r="B150" s="37" t="s">
        <v>1309</v>
      </c>
      <c r="C150" s="164" t="s">
        <v>1293</v>
      </c>
      <c r="D150" s="164" t="s">
        <v>1293</v>
      </c>
      <c r="E150" s="164" t="s">
        <v>1293</v>
      </c>
      <c r="F150" s="166" t="s">
        <v>1293</v>
      </c>
      <c r="G150" s="166" t="s">
        <v>1293</v>
      </c>
      <c r="H150" s="166" t="s">
        <v>1293</v>
      </c>
      <c r="I150" s="167" t="s">
        <v>1293</v>
      </c>
      <c r="J150" s="167" t="s">
        <v>1293</v>
      </c>
      <c r="K150" s="167" t="s">
        <v>1293</v>
      </c>
      <c r="L150" s="168" t="s">
        <v>1293</v>
      </c>
      <c r="M150" s="168" t="s">
        <v>1293</v>
      </c>
      <c r="N150" s="168" t="s">
        <v>1293</v>
      </c>
      <c r="O150" s="169" t="s">
        <v>1030</v>
      </c>
      <c r="P150" s="169" t="s">
        <v>1030</v>
      </c>
      <c r="Q150" s="169" t="s">
        <v>1030</v>
      </c>
      <c r="R150" s="170" t="s">
        <v>1293</v>
      </c>
      <c r="S150" s="170" t="s">
        <v>1293</v>
      </c>
      <c r="T150" s="170" t="s">
        <v>1293</v>
      </c>
      <c r="U150" s="166" t="s">
        <v>1293</v>
      </c>
      <c r="V150" s="166" t="s">
        <v>1293</v>
      </c>
      <c r="W150" s="171" t="s">
        <v>1293</v>
      </c>
      <c r="Y150" s="164" t="s">
        <v>1293</v>
      </c>
      <c r="Z150" s="164" t="s">
        <v>1293</v>
      </c>
      <c r="AA150" s="164" t="s">
        <v>1293</v>
      </c>
      <c r="AB150" s="166" t="s">
        <v>1293</v>
      </c>
      <c r="AC150" s="166" t="s">
        <v>1293</v>
      </c>
      <c r="AD150" s="166" t="s">
        <v>1293</v>
      </c>
      <c r="AE150" s="167" t="s">
        <v>1293</v>
      </c>
      <c r="AF150" s="167" t="s">
        <v>1293</v>
      </c>
      <c r="AG150" s="167" t="s">
        <v>1293</v>
      </c>
      <c r="AH150" s="168" t="s">
        <v>1293</v>
      </c>
      <c r="AI150" s="168" t="s">
        <v>1293</v>
      </c>
      <c r="AJ150" s="168" t="s">
        <v>1293</v>
      </c>
      <c r="AK150" s="169" t="s">
        <v>1030</v>
      </c>
      <c r="AL150" s="169" t="s">
        <v>1030</v>
      </c>
      <c r="AM150" s="169" t="s">
        <v>1030</v>
      </c>
      <c r="AN150" s="170" t="s">
        <v>1293</v>
      </c>
      <c r="AO150" s="170" t="s">
        <v>1293</v>
      </c>
      <c r="AP150" s="170" t="s">
        <v>1293</v>
      </c>
      <c r="AQ150" s="166" t="s">
        <v>1293</v>
      </c>
      <c r="AR150" s="166" t="s">
        <v>1293</v>
      </c>
      <c r="AS150" s="171" t="s">
        <v>1293</v>
      </c>
      <c r="AU150" s="164"/>
      <c r="AV150" s="164"/>
      <c r="AW150" s="164"/>
      <c r="AX150" s="166"/>
      <c r="AY150" s="166"/>
      <c r="AZ150" s="166"/>
      <c r="BA150" s="167"/>
      <c r="BB150" s="167"/>
      <c r="BC150" s="167"/>
      <c r="BD150" s="168"/>
      <c r="BE150" s="168"/>
      <c r="BF150" s="168"/>
      <c r="BG150" s="169"/>
      <c r="BH150" s="169"/>
      <c r="BI150" s="169"/>
      <c r="BJ150" s="170"/>
      <c r="BK150" s="170"/>
      <c r="BL150" s="170"/>
      <c r="BM150" s="166"/>
      <c r="BN150" s="166"/>
      <c r="BO150" s="171"/>
    </row>
    <row r="151" spans="1:67">
      <c r="A151" s="37" t="s">
        <v>1310</v>
      </c>
      <c r="B151" s="37" t="s">
        <v>1311</v>
      </c>
      <c r="C151" s="164" t="s">
        <v>1293</v>
      </c>
      <c r="D151" s="164" t="s">
        <v>1293</v>
      </c>
      <c r="E151" s="164" t="s">
        <v>1293</v>
      </c>
      <c r="F151" s="166" t="s">
        <v>1293</v>
      </c>
      <c r="G151" s="166" t="s">
        <v>1293</v>
      </c>
      <c r="H151" s="166" t="s">
        <v>1293</v>
      </c>
      <c r="I151" s="167" t="s">
        <v>1293</v>
      </c>
      <c r="J151" s="167" t="s">
        <v>1293</v>
      </c>
      <c r="K151" s="167" t="s">
        <v>1293</v>
      </c>
      <c r="L151" s="168" t="s">
        <v>1293</v>
      </c>
      <c r="M151" s="168" t="s">
        <v>1293</v>
      </c>
      <c r="N151" s="168" t="s">
        <v>1293</v>
      </c>
      <c r="O151" s="169" t="s">
        <v>1030</v>
      </c>
      <c r="P151" s="169" t="s">
        <v>1030</v>
      </c>
      <c r="Q151" s="169" t="s">
        <v>1030</v>
      </c>
      <c r="R151" s="170" t="s">
        <v>1293</v>
      </c>
      <c r="S151" s="170" t="s">
        <v>1293</v>
      </c>
      <c r="T151" s="170" t="s">
        <v>1293</v>
      </c>
      <c r="U151" s="166" t="s">
        <v>1293</v>
      </c>
      <c r="V151" s="166" t="s">
        <v>1293</v>
      </c>
      <c r="W151" s="171" t="s">
        <v>1293</v>
      </c>
      <c r="Y151" s="164" t="s">
        <v>1293</v>
      </c>
      <c r="Z151" s="164" t="s">
        <v>1293</v>
      </c>
      <c r="AA151" s="164" t="s">
        <v>1293</v>
      </c>
      <c r="AB151" s="166" t="s">
        <v>1293</v>
      </c>
      <c r="AC151" s="166" t="s">
        <v>1293</v>
      </c>
      <c r="AD151" s="166" t="s">
        <v>1293</v>
      </c>
      <c r="AE151" s="167" t="s">
        <v>1293</v>
      </c>
      <c r="AF151" s="167" t="s">
        <v>1293</v>
      </c>
      <c r="AG151" s="167" t="s">
        <v>1293</v>
      </c>
      <c r="AH151" s="168" t="s">
        <v>1293</v>
      </c>
      <c r="AI151" s="168" t="s">
        <v>1293</v>
      </c>
      <c r="AJ151" s="168" t="s">
        <v>1293</v>
      </c>
      <c r="AK151" s="169" t="s">
        <v>1030</v>
      </c>
      <c r="AL151" s="169" t="s">
        <v>1030</v>
      </c>
      <c r="AM151" s="169" t="s">
        <v>1030</v>
      </c>
      <c r="AN151" s="170" t="s">
        <v>1293</v>
      </c>
      <c r="AO151" s="170" t="s">
        <v>1293</v>
      </c>
      <c r="AP151" s="170" t="s">
        <v>1293</v>
      </c>
      <c r="AQ151" s="166" t="s">
        <v>1293</v>
      </c>
      <c r="AR151" s="166" t="s">
        <v>1293</v>
      </c>
      <c r="AS151" s="171" t="s">
        <v>1293</v>
      </c>
      <c r="AU151" s="164"/>
      <c r="AV151" s="164"/>
      <c r="AW151" s="164"/>
      <c r="AX151" s="166"/>
      <c r="AY151" s="166"/>
      <c r="AZ151" s="166"/>
      <c r="BA151" s="167"/>
      <c r="BB151" s="167"/>
      <c r="BC151" s="167"/>
      <c r="BD151" s="168"/>
      <c r="BE151" s="168"/>
      <c r="BF151" s="168"/>
      <c r="BG151" s="169"/>
      <c r="BH151" s="169"/>
      <c r="BI151" s="169"/>
      <c r="BJ151" s="170"/>
      <c r="BK151" s="170"/>
      <c r="BL151" s="170"/>
      <c r="BM151" s="166"/>
      <c r="BN151" s="166"/>
      <c r="BO151" s="171"/>
    </row>
    <row r="152" spans="1:67">
      <c r="A152" s="37" t="s">
        <v>1312</v>
      </c>
      <c r="B152" s="37" t="s">
        <v>1313</v>
      </c>
      <c r="C152" s="164" t="s">
        <v>1293</v>
      </c>
      <c r="D152" s="164" t="s">
        <v>1293</v>
      </c>
      <c r="E152" s="164" t="s">
        <v>1293</v>
      </c>
      <c r="F152" s="166" t="s">
        <v>1293</v>
      </c>
      <c r="G152" s="166" t="s">
        <v>1293</v>
      </c>
      <c r="H152" s="166" t="s">
        <v>1293</v>
      </c>
      <c r="I152" s="167" t="s">
        <v>1293</v>
      </c>
      <c r="J152" s="167" t="s">
        <v>1293</v>
      </c>
      <c r="K152" s="167" t="s">
        <v>1293</v>
      </c>
      <c r="L152" s="168" t="s">
        <v>1293</v>
      </c>
      <c r="M152" s="168" t="s">
        <v>1293</v>
      </c>
      <c r="N152" s="168" t="s">
        <v>1293</v>
      </c>
      <c r="O152" s="169" t="s">
        <v>1030</v>
      </c>
      <c r="P152" s="169" t="s">
        <v>1030</v>
      </c>
      <c r="Q152" s="169" t="s">
        <v>1030</v>
      </c>
      <c r="R152" s="170" t="s">
        <v>1293</v>
      </c>
      <c r="S152" s="170" t="s">
        <v>1293</v>
      </c>
      <c r="T152" s="170" t="s">
        <v>1293</v>
      </c>
      <c r="U152" s="166" t="s">
        <v>1293</v>
      </c>
      <c r="V152" s="166" t="s">
        <v>1293</v>
      </c>
      <c r="W152" s="171" t="s">
        <v>1293</v>
      </c>
      <c r="Y152" s="164" t="s">
        <v>1293</v>
      </c>
      <c r="Z152" s="164" t="s">
        <v>1293</v>
      </c>
      <c r="AA152" s="164" t="s">
        <v>1293</v>
      </c>
      <c r="AB152" s="166" t="s">
        <v>1293</v>
      </c>
      <c r="AC152" s="166" t="s">
        <v>1293</v>
      </c>
      <c r="AD152" s="166" t="s">
        <v>1293</v>
      </c>
      <c r="AE152" s="167" t="s">
        <v>1293</v>
      </c>
      <c r="AF152" s="167" t="s">
        <v>1293</v>
      </c>
      <c r="AG152" s="167" t="s">
        <v>1293</v>
      </c>
      <c r="AH152" s="168" t="s">
        <v>1293</v>
      </c>
      <c r="AI152" s="168" t="s">
        <v>1293</v>
      </c>
      <c r="AJ152" s="168" t="s">
        <v>1293</v>
      </c>
      <c r="AK152" s="169" t="s">
        <v>1030</v>
      </c>
      <c r="AL152" s="169" t="s">
        <v>1030</v>
      </c>
      <c r="AM152" s="169" t="s">
        <v>1030</v>
      </c>
      <c r="AN152" s="170" t="s">
        <v>1293</v>
      </c>
      <c r="AO152" s="170" t="s">
        <v>1293</v>
      </c>
      <c r="AP152" s="170" t="s">
        <v>1293</v>
      </c>
      <c r="AQ152" s="166" t="s">
        <v>1293</v>
      </c>
      <c r="AR152" s="166" t="s">
        <v>1293</v>
      </c>
      <c r="AS152" s="171" t="s">
        <v>1293</v>
      </c>
      <c r="AU152" s="164"/>
      <c r="AV152" s="164"/>
      <c r="AW152" s="164"/>
      <c r="AX152" s="166"/>
      <c r="AY152" s="166"/>
      <c r="AZ152" s="166"/>
      <c r="BA152" s="167"/>
      <c r="BB152" s="167"/>
      <c r="BC152" s="167"/>
      <c r="BD152" s="168"/>
      <c r="BE152" s="168"/>
      <c r="BF152" s="168"/>
      <c r="BG152" s="169"/>
      <c r="BH152" s="169"/>
      <c r="BI152" s="169"/>
      <c r="BJ152" s="170"/>
      <c r="BK152" s="170"/>
      <c r="BL152" s="170"/>
      <c r="BM152" s="166"/>
      <c r="BN152" s="166"/>
      <c r="BO152" s="171"/>
    </row>
    <row r="153" spans="1:67">
      <c r="A153" s="37" t="s">
        <v>1314</v>
      </c>
      <c r="B153" s="37" t="s">
        <v>1315</v>
      </c>
      <c r="C153" s="164" t="s">
        <v>1293</v>
      </c>
      <c r="D153" s="164" t="s">
        <v>1293</v>
      </c>
      <c r="E153" s="164" t="s">
        <v>1293</v>
      </c>
      <c r="F153" s="166" t="s">
        <v>1293</v>
      </c>
      <c r="G153" s="166" t="s">
        <v>1293</v>
      </c>
      <c r="H153" s="166" t="s">
        <v>1293</v>
      </c>
      <c r="I153" s="167" t="s">
        <v>1293</v>
      </c>
      <c r="J153" s="167" t="s">
        <v>1293</v>
      </c>
      <c r="K153" s="167" t="s">
        <v>1293</v>
      </c>
      <c r="L153" s="168" t="s">
        <v>1293</v>
      </c>
      <c r="M153" s="168" t="s">
        <v>1293</v>
      </c>
      <c r="N153" s="168" t="s">
        <v>1293</v>
      </c>
      <c r="O153" s="169" t="s">
        <v>1030</v>
      </c>
      <c r="P153" s="169" t="s">
        <v>1030</v>
      </c>
      <c r="Q153" s="169" t="s">
        <v>1030</v>
      </c>
      <c r="R153" s="170" t="s">
        <v>1293</v>
      </c>
      <c r="S153" s="170" t="s">
        <v>1293</v>
      </c>
      <c r="T153" s="170" t="s">
        <v>1293</v>
      </c>
      <c r="U153" s="166" t="s">
        <v>1293</v>
      </c>
      <c r="V153" s="166" t="s">
        <v>1293</v>
      </c>
      <c r="W153" s="171" t="s">
        <v>1293</v>
      </c>
      <c r="Y153" s="164" t="s">
        <v>1293</v>
      </c>
      <c r="Z153" s="164" t="s">
        <v>1293</v>
      </c>
      <c r="AA153" s="164" t="s">
        <v>1293</v>
      </c>
      <c r="AB153" s="166" t="s">
        <v>1293</v>
      </c>
      <c r="AC153" s="166" t="s">
        <v>1293</v>
      </c>
      <c r="AD153" s="166" t="s">
        <v>1293</v>
      </c>
      <c r="AE153" s="167" t="s">
        <v>1293</v>
      </c>
      <c r="AF153" s="167" t="s">
        <v>1293</v>
      </c>
      <c r="AG153" s="167" t="s">
        <v>1293</v>
      </c>
      <c r="AH153" s="168" t="s">
        <v>1293</v>
      </c>
      <c r="AI153" s="168" t="s">
        <v>1293</v>
      </c>
      <c r="AJ153" s="168" t="s">
        <v>1293</v>
      </c>
      <c r="AK153" s="169" t="s">
        <v>1030</v>
      </c>
      <c r="AL153" s="169" t="s">
        <v>1030</v>
      </c>
      <c r="AM153" s="169" t="s">
        <v>1030</v>
      </c>
      <c r="AN153" s="170" t="s">
        <v>1293</v>
      </c>
      <c r="AO153" s="170" t="s">
        <v>1293</v>
      </c>
      <c r="AP153" s="170" t="s">
        <v>1293</v>
      </c>
      <c r="AQ153" s="166" t="s">
        <v>1293</v>
      </c>
      <c r="AR153" s="166" t="s">
        <v>1293</v>
      </c>
      <c r="AS153" s="171" t="s">
        <v>1293</v>
      </c>
      <c r="AU153" s="164"/>
      <c r="AV153" s="164"/>
      <c r="AW153" s="164"/>
      <c r="AX153" s="166"/>
      <c r="AY153" s="166"/>
      <c r="AZ153" s="166"/>
      <c r="BA153" s="167"/>
      <c r="BB153" s="167"/>
      <c r="BC153" s="167"/>
      <c r="BD153" s="168"/>
      <c r="BE153" s="168"/>
      <c r="BF153" s="168"/>
      <c r="BG153" s="169"/>
      <c r="BH153" s="169"/>
      <c r="BI153" s="169"/>
      <c r="BJ153" s="170"/>
      <c r="BK153" s="170"/>
      <c r="BL153" s="170"/>
      <c r="BM153" s="166"/>
      <c r="BN153" s="166"/>
      <c r="BO153" s="171"/>
    </row>
    <row r="154" spans="1:67">
      <c r="A154" s="37" t="s">
        <v>1316</v>
      </c>
      <c r="B154" s="37" t="s">
        <v>1317</v>
      </c>
      <c r="C154" s="164" t="s">
        <v>1293</v>
      </c>
      <c r="D154" s="164" t="s">
        <v>1293</v>
      </c>
      <c r="E154" s="164" t="s">
        <v>1293</v>
      </c>
      <c r="F154" s="166" t="s">
        <v>1293</v>
      </c>
      <c r="G154" s="166" t="s">
        <v>1293</v>
      </c>
      <c r="H154" s="166" t="s">
        <v>1293</v>
      </c>
      <c r="I154" s="167" t="s">
        <v>1293</v>
      </c>
      <c r="J154" s="167" t="s">
        <v>1293</v>
      </c>
      <c r="K154" s="167" t="s">
        <v>1293</v>
      </c>
      <c r="L154" s="168" t="s">
        <v>1293</v>
      </c>
      <c r="M154" s="168" t="s">
        <v>1293</v>
      </c>
      <c r="N154" s="168" t="s">
        <v>1293</v>
      </c>
      <c r="O154" s="169" t="s">
        <v>1030</v>
      </c>
      <c r="P154" s="169" t="s">
        <v>1030</v>
      </c>
      <c r="Q154" s="169" t="s">
        <v>1030</v>
      </c>
      <c r="R154" s="170" t="s">
        <v>1293</v>
      </c>
      <c r="S154" s="170" t="s">
        <v>1293</v>
      </c>
      <c r="T154" s="170" t="s">
        <v>1293</v>
      </c>
      <c r="U154" s="166" t="s">
        <v>1293</v>
      </c>
      <c r="V154" s="166" t="s">
        <v>1293</v>
      </c>
      <c r="W154" s="171" t="s">
        <v>1293</v>
      </c>
      <c r="Y154" s="164" t="s">
        <v>1293</v>
      </c>
      <c r="Z154" s="164" t="s">
        <v>1293</v>
      </c>
      <c r="AA154" s="164" t="s">
        <v>1293</v>
      </c>
      <c r="AB154" s="166" t="s">
        <v>1293</v>
      </c>
      <c r="AC154" s="166" t="s">
        <v>1293</v>
      </c>
      <c r="AD154" s="166" t="s">
        <v>1293</v>
      </c>
      <c r="AE154" s="167" t="s">
        <v>1293</v>
      </c>
      <c r="AF154" s="167" t="s">
        <v>1293</v>
      </c>
      <c r="AG154" s="167" t="s">
        <v>1293</v>
      </c>
      <c r="AH154" s="168" t="s">
        <v>1293</v>
      </c>
      <c r="AI154" s="168" t="s">
        <v>1293</v>
      </c>
      <c r="AJ154" s="168" t="s">
        <v>1293</v>
      </c>
      <c r="AK154" s="169" t="s">
        <v>1030</v>
      </c>
      <c r="AL154" s="169" t="s">
        <v>1030</v>
      </c>
      <c r="AM154" s="169" t="s">
        <v>1030</v>
      </c>
      <c r="AN154" s="170" t="s">
        <v>1293</v>
      </c>
      <c r="AO154" s="170" t="s">
        <v>1293</v>
      </c>
      <c r="AP154" s="170" t="s">
        <v>1293</v>
      </c>
      <c r="AQ154" s="166" t="s">
        <v>1293</v>
      </c>
      <c r="AR154" s="166" t="s">
        <v>1293</v>
      </c>
      <c r="AS154" s="171" t="s">
        <v>1293</v>
      </c>
      <c r="AU154" s="164"/>
      <c r="AV154" s="164"/>
      <c r="AW154" s="164"/>
      <c r="AX154" s="166"/>
      <c r="AY154" s="166"/>
      <c r="AZ154" s="166"/>
      <c r="BA154" s="167"/>
      <c r="BB154" s="167"/>
      <c r="BC154" s="167"/>
      <c r="BD154" s="168"/>
      <c r="BE154" s="168"/>
      <c r="BF154" s="168"/>
      <c r="BG154" s="169"/>
      <c r="BH154" s="169"/>
      <c r="BI154" s="169"/>
      <c r="BJ154" s="170"/>
      <c r="BK154" s="170"/>
      <c r="BL154" s="170"/>
      <c r="BM154" s="166"/>
      <c r="BN154" s="166"/>
      <c r="BO154" s="171"/>
    </row>
    <row r="155" spans="1:67">
      <c r="A155" s="37" t="s">
        <v>1318</v>
      </c>
      <c r="B155" s="37" t="s">
        <v>1319</v>
      </c>
      <c r="C155" s="164" t="s">
        <v>1293</v>
      </c>
      <c r="D155" s="164" t="s">
        <v>1293</v>
      </c>
      <c r="E155" s="164" t="s">
        <v>1293</v>
      </c>
      <c r="F155" s="166" t="s">
        <v>1293</v>
      </c>
      <c r="G155" s="166" t="s">
        <v>1293</v>
      </c>
      <c r="H155" s="166" t="s">
        <v>1293</v>
      </c>
      <c r="I155" s="167" t="s">
        <v>1293</v>
      </c>
      <c r="J155" s="167" t="s">
        <v>1293</v>
      </c>
      <c r="K155" s="167" t="s">
        <v>1293</v>
      </c>
      <c r="L155" s="168" t="s">
        <v>1293</v>
      </c>
      <c r="M155" s="168" t="s">
        <v>1293</v>
      </c>
      <c r="N155" s="168" t="s">
        <v>1293</v>
      </c>
      <c r="O155" s="169" t="s">
        <v>1030</v>
      </c>
      <c r="P155" s="169" t="s">
        <v>1030</v>
      </c>
      <c r="Q155" s="169" t="s">
        <v>1030</v>
      </c>
      <c r="R155" s="170" t="s">
        <v>1293</v>
      </c>
      <c r="S155" s="170" t="s">
        <v>1293</v>
      </c>
      <c r="T155" s="170" t="s">
        <v>1293</v>
      </c>
      <c r="U155" s="166" t="s">
        <v>1293</v>
      </c>
      <c r="V155" s="166" t="s">
        <v>1293</v>
      </c>
      <c r="W155" s="171" t="s">
        <v>1293</v>
      </c>
      <c r="Y155" s="164" t="s">
        <v>1293</v>
      </c>
      <c r="Z155" s="164" t="s">
        <v>1293</v>
      </c>
      <c r="AA155" s="164" t="s">
        <v>1293</v>
      </c>
      <c r="AB155" s="166" t="s">
        <v>1293</v>
      </c>
      <c r="AC155" s="166" t="s">
        <v>1293</v>
      </c>
      <c r="AD155" s="166" t="s">
        <v>1293</v>
      </c>
      <c r="AE155" s="167" t="s">
        <v>1293</v>
      </c>
      <c r="AF155" s="167" t="s">
        <v>1293</v>
      </c>
      <c r="AG155" s="167" t="s">
        <v>1293</v>
      </c>
      <c r="AH155" s="168" t="s">
        <v>1293</v>
      </c>
      <c r="AI155" s="168" t="s">
        <v>1293</v>
      </c>
      <c r="AJ155" s="168" t="s">
        <v>1293</v>
      </c>
      <c r="AK155" s="169" t="s">
        <v>1030</v>
      </c>
      <c r="AL155" s="169" t="s">
        <v>1030</v>
      </c>
      <c r="AM155" s="169" t="s">
        <v>1030</v>
      </c>
      <c r="AN155" s="170" t="s">
        <v>1293</v>
      </c>
      <c r="AO155" s="170" t="s">
        <v>1293</v>
      </c>
      <c r="AP155" s="170" t="s">
        <v>1293</v>
      </c>
      <c r="AQ155" s="166" t="s">
        <v>1293</v>
      </c>
      <c r="AR155" s="166" t="s">
        <v>1293</v>
      </c>
      <c r="AS155" s="171" t="s">
        <v>1293</v>
      </c>
      <c r="AU155" s="164"/>
      <c r="AV155" s="164"/>
      <c r="AW155" s="164"/>
      <c r="AX155" s="166"/>
      <c r="AY155" s="166"/>
      <c r="AZ155" s="166"/>
      <c r="BA155" s="167"/>
      <c r="BB155" s="167"/>
      <c r="BC155" s="167"/>
      <c r="BD155" s="168"/>
      <c r="BE155" s="168"/>
      <c r="BF155" s="168"/>
      <c r="BG155" s="169"/>
      <c r="BH155" s="169"/>
      <c r="BI155" s="169"/>
      <c r="BJ155" s="170"/>
      <c r="BK155" s="170"/>
      <c r="BL155" s="170"/>
      <c r="BM155" s="166"/>
      <c r="BN155" s="166"/>
      <c r="BO155" s="171"/>
    </row>
    <row r="156" spans="1:67">
      <c r="A156" s="37" t="s">
        <v>1320</v>
      </c>
      <c r="B156" s="37" t="s">
        <v>1321</v>
      </c>
      <c r="C156" s="164" t="s">
        <v>1293</v>
      </c>
      <c r="D156" s="164" t="s">
        <v>1293</v>
      </c>
      <c r="E156" s="164" t="s">
        <v>1293</v>
      </c>
      <c r="F156" s="166" t="s">
        <v>1293</v>
      </c>
      <c r="G156" s="166" t="s">
        <v>1293</v>
      </c>
      <c r="H156" s="166" t="s">
        <v>1293</v>
      </c>
      <c r="I156" s="167" t="s">
        <v>1293</v>
      </c>
      <c r="J156" s="167" t="s">
        <v>1293</v>
      </c>
      <c r="K156" s="167" t="s">
        <v>1293</v>
      </c>
      <c r="L156" s="168" t="s">
        <v>1293</v>
      </c>
      <c r="M156" s="168" t="s">
        <v>1293</v>
      </c>
      <c r="N156" s="168" t="s">
        <v>1293</v>
      </c>
      <c r="O156" s="169" t="s">
        <v>1030</v>
      </c>
      <c r="P156" s="169" t="s">
        <v>1030</v>
      </c>
      <c r="Q156" s="169" t="s">
        <v>1030</v>
      </c>
      <c r="R156" s="170" t="s">
        <v>1293</v>
      </c>
      <c r="S156" s="170" t="s">
        <v>1293</v>
      </c>
      <c r="T156" s="170" t="s">
        <v>1293</v>
      </c>
      <c r="U156" s="166" t="s">
        <v>1293</v>
      </c>
      <c r="V156" s="166" t="s">
        <v>1293</v>
      </c>
      <c r="W156" s="171" t="s">
        <v>1293</v>
      </c>
      <c r="Y156" s="164" t="s">
        <v>1293</v>
      </c>
      <c r="Z156" s="164" t="s">
        <v>1293</v>
      </c>
      <c r="AA156" s="164" t="s">
        <v>1293</v>
      </c>
      <c r="AB156" s="166" t="s">
        <v>1293</v>
      </c>
      <c r="AC156" s="166" t="s">
        <v>1293</v>
      </c>
      <c r="AD156" s="166" t="s">
        <v>1293</v>
      </c>
      <c r="AE156" s="167" t="s">
        <v>1293</v>
      </c>
      <c r="AF156" s="167" t="s">
        <v>1293</v>
      </c>
      <c r="AG156" s="167" t="s">
        <v>1293</v>
      </c>
      <c r="AH156" s="168" t="s">
        <v>1293</v>
      </c>
      <c r="AI156" s="168" t="s">
        <v>1293</v>
      </c>
      <c r="AJ156" s="168" t="s">
        <v>1293</v>
      </c>
      <c r="AK156" s="169" t="s">
        <v>1030</v>
      </c>
      <c r="AL156" s="169" t="s">
        <v>1030</v>
      </c>
      <c r="AM156" s="169" t="s">
        <v>1030</v>
      </c>
      <c r="AN156" s="170" t="s">
        <v>1293</v>
      </c>
      <c r="AO156" s="170" t="s">
        <v>1293</v>
      </c>
      <c r="AP156" s="170" t="s">
        <v>1293</v>
      </c>
      <c r="AQ156" s="166" t="s">
        <v>1293</v>
      </c>
      <c r="AR156" s="166" t="s">
        <v>1293</v>
      </c>
      <c r="AS156" s="171" t="s">
        <v>1293</v>
      </c>
      <c r="AU156" s="164"/>
      <c r="AV156" s="164"/>
      <c r="AW156" s="164"/>
      <c r="AX156" s="166"/>
      <c r="AY156" s="166"/>
      <c r="AZ156" s="166"/>
      <c r="BA156" s="167"/>
      <c r="BB156" s="167"/>
      <c r="BC156" s="167"/>
      <c r="BD156" s="168"/>
      <c r="BE156" s="168"/>
      <c r="BF156" s="168"/>
      <c r="BG156" s="169"/>
      <c r="BH156" s="169"/>
      <c r="BI156" s="169"/>
      <c r="BJ156" s="170"/>
      <c r="BK156" s="170"/>
      <c r="BL156" s="170"/>
      <c r="BM156" s="166"/>
      <c r="BN156" s="166"/>
      <c r="BO156" s="171"/>
    </row>
    <row r="157" spans="1:67">
      <c r="A157" s="37" t="s">
        <v>1322</v>
      </c>
      <c r="B157" s="37" t="s">
        <v>1323</v>
      </c>
      <c r="C157" s="164" t="s">
        <v>1293</v>
      </c>
      <c r="D157" s="164" t="s">
        <v>1293</v>
      </c>
      <c r="E157" s="164" t="s">
        <v>1293</v>
      </c>
      <c r="F157" s="166" t="s">
        <v>1293</v>
      </c>
      <c r="G157" s="166" t="s">
        <v>1293</v>
      </c>
      <c r="H157" s="166" t="s">
        <v>1293</v>
      </c>
      <c r="I157" s="167" t="s">
        <v>1293</v>
      </c>
      <c r="J157" s="167" t="s">
        <v>1293</v>
      </c>
      <c r="K157" s="167" t="s">
        <v>1293</v>
      </c>
      <c r="L157" s="168" t="s">
        <v>1293</v>
      </c>
      <c r="M157" s="168" t="s">
        <v>1293</v>
      </c>
      <c r="N157" s="168" t="s">
        <v>1293</v>
      </c>
      <c r="O157" s="169" t="s">
        <v>1030</v>
      </c>
      <c r="P157" s="169" t="s">
        <v>1030</v>
      </c>
      <c r="Q157" s="169" t="s">
        <v>1030</v>
      </c>
      <c r="R157" s="170" t="s">
        <v>1293</v>
      </c>
      <c r="S157" s="170" t="s">
        <v>1293</v>
      </c>
      <c r="T157" s="170" t="s">
        <v>1293</v>
      </c>
      <c r="U157" s="166" t="s">
        <v>1293</v>
      </c>
      <c r="V157" s="166" t="s">
        <v>1293</v>
      </c>
      <c r="W157" s="171" t="s">
        <v>1293</v>
      </c>
      <c r="Y157" s="164" t="s">
        <v>1293</v>
      </c>
      <c r="Z157" s="164" t="s">
        <v>1293</v>
      </c>
      <c r="AA157" s="164" t="s">
        <v>1293</v>
      </c>
      <c r="AB157" s="166" t="s">
        <v>1293</v>
      </c>
      <c r="AC157" s="166" t="s">
        <v>1293</v>
      </c>
      <c r="AD157" s="166" t="s">
        <v>1293</v>
      </c>
      <c r="AE157" s="167" t="s">
        <v>1293</v>
      </c>
      <c r="AF157" s="167" t="s">
        <v>1293</v>
      </c>
      <c r="AG157" s="167" t="s">
        <v>1293</v>
      </c>
      <c r="AH157" s="168" t="s">
        <v>1293</v>
      </c>
      <c r="AI157" s="168" t="s">
        <v>1293</v>
      </c>
      <c r="AJ157" s="168" t="s">
        <v>1293</v>
      </c>
      <c r="AK157" s="169" t="s">
        <v>1030</v>
      </c>
      <c r="AL157" s="169" t="s">
        <v>1030</v>
      </c>
      <c r="AM157" s="169" t="s">
        <v>1030</v>
      </c>
      <c r="AN157" s="170" t="s">
        <v>1293</v>
      </c>
      <c r="AO157" s="170" t="s">
        <v>1293</v>
      </c>
      <c r="AP157" s="170" t="s">
        <v>1293</v>
      </c>
      <c r="AQ157" s="166" t="s">
        <v>1293</v>
      </c>
      <c r="AR157" s="166" t="s">
        <v>1293</v>
      </c>
      <c r="AS157" s="171" t="s">
        <v>1293</v>
      </c>
      <c r="AU157" s="164"/>
      <c r="AV157" s="164"/>
      <c r="AW157" s="164"/>
      <c r="AX157" s="166"/>
      <c r="AY157" s="166"/>
      <c r="AZ157" s="166"/>
      <c r="BA157" s="167"/>
      <c r="BB157" s="167"/>
      <c r="BC157" s="167"/>
      <c r="BD157" s="168"/>
      <c r="BE157" s="168"/>
      <c r="BF157" s="168"/>
      <c r="BG157" s="169"/>
      <c r="BH157" s="169"/>
      <c r="BI157" s="169"/>
      <c r="BJ157" s="170"/>
      <c r="BK157" s="170"/>
      <c r="BL157" s="170"/>
      <c r="BM157" s="166"/>
      <c r="BN157" s="166"/>
      <c r="BO157" s="171"/>
    </row>
    <row r="158" spans="1:67">
      <c r="A158" s="37" t="s">
        <v>1324</v>
      </c>
      <c r="B158" s="37" t="s">
        <v>1325</v>
      </c>
      <c r="C158" s="164" t="s">
        <v>1293</v>
      </c>
      <c r="D158" s="164" t="s">
        <v>1293</v>
      </c>
      <c r="E158" s="164" t="s">
        <v>1293</v>
      </c>
      <c r="F158" s="166" t="s">
        <v>1293</v>
      </c>
      <c r="G158" s="166" t="s">
        <v>1293</v>
      </c>
      <c r="H158" s="166" t="s">
        <v>1293</v>
      </c>
      <c r="I158" s="167" t="s">
        <v>1293</v>
      </c>
      <c r="J158" s="167" t="s">
        <v>1293</v>
      </c>
      <c r="K158" s="167" t="s">
        <v>1293</v>
      </c>
      <c r="L158" s="168" t="s">
        <v>1293</v>
      </c>
      <c r="M158" s="168" t="s">
        <v>1293</v>
      </c>
      <c r="N158" s="168" t="s">
        <v>1293</v>
      </c>
      <c r="O158" s="169" t="s">
        <v>1030</v>
      </c>
      <c r="P158" s="169" t="s">
        <v>1030</v>
      </c>
      <c r="Q158" s="169" t="s">
        <v>1030</v>
      </c>
      <c r="R158" s="170" t="s">
        <v>1293</v>
      </c>
      <c r="S158" s="170" t="s">
        <v>1293</v>
      </c>
      <c r="T158" s="170" t="s">
        <v>1293</v>
      </c>
      <c r="U158" s="166" t="s">
        <v>1293</v>
      </c>
      <c r="V158" s="166" t="s">
        <v>1293</v>
      </c>
      <c r="W158" s="171" t="s">
        <v>1293</v>
      </c>
      <c r="Y158" s="164" t="s">
        <v>1293</v>
      </c>
      <c r="Z158" s="164" t="s">
        <v>1293</v>
      </c>
      <c r="AA158" s="164" t="s">
        <v>1293</v>
      </c>
      <c r="AB158" s="166" t="s">
        <v>1293</v>
      </c>
      <c r="AC158" s="166" t="s">
        <v>1293</v>
      </c>
      <c r="AD158" s="166" t="s">
        <v>1293</v>
      </c>
      <c r="AE158" s="167" t="s">
        <v>1293</v>
      </c>
      <c r="AF158" s="167" t="s">
        <v>1293</v>
      </c>
      <c r="AG158" s="167" t="s">
        <v>1293</v>
      </c>
      <c r="AH158" s="168" t="s">
        <v>1293</v>
      </c>
      <c r="AI158" s="168" t="s">
        <v>1293</v>
      </c>
      <c r="AJ158" s="168" t="s">
        <v>1293</v>
      </c>
      <c r="AK158" s="169" t="s">
        <v>1030</v>
      </c>
      <c r="AL158" s="169" t="s">
        <v>1030</v>
      </c>
      <c r="AM158" s="169" t="s">
        <v>1030</v>
      </c>
      <c r="AN158" s="170" t="s">
        <v>1293</v>
      </c>
      <c r="AO158" s="170" t="s">
        <v>1293</v>
      </c>
      <c r="AP158" s="170" t="s">
        <v>1293</v>
      </c>
      <c r="AQ158" s="166" t="s">
        <v>1293</v>
      </c>
      <c r="AR158" s="166" t="s">
        <v>1293</v>
      </c>
      <c r="AS158" s="171" t="s">
        <v>1293</v>
      </c>
      <c r="AU158" s="164"/>
      <c r="AV158" s="164"/>
      <c r="AW158" s="164"/>
      <c r="AX158" s="166"/>
      <c r="AY158" s="166"/>
      <c r="AZ158" s="166"/>
      <c r="BA158" s="167"/>
      <c r="BB158" s="167"/>
      <c r="BC158" s="167"/>
      <c r="BD158" s="168"/>
      <c r="BE158" s="168"/>
      <c r="BF158" s="168"/>
      <c r="BG158" s="169"/>
      <c r="BH158" s="169"/>
      <c r="BI158" s="169"/>
      <c r="BJ158" s="170"/>
      <c r="BK158" s="170"/>
      <c r="BL158" s="170"/>
      <c r="BM158" s="166"/>
      <c r="BN158" s="166"/>
      <c r="BO158" s="171"/>
    </row>
    <row r="159" spans="1:67">
      <c r="A159" s="37" t="s">
        <v>1326</v>
      </c>
      <c r="B159" s="37" t="s">
        <v>1327</v>
      </c>
      <c r="C159" s="164" t="s">
        <v>1293</v>
      </c>
      <c r="D159" s="164" t="s">
        <v>1293</v>
      </c>
      <c r="E159" s="164" t="s">
        <v>1293</v>
      </c>
      <c r="F159" s="166" t="s">
        <v>1293</v>
      </c>
      <c r="G159" s="166" t="s">
        <v>1293</v>
      </c>
      <c r="H159" s="166" t="s">
        <v>1293</v>
      </c>
      <c r="I159" s="167" t="s">
        <v>1293</v>
      </c>
      <c r="J159" s="167" t="s">
        <v>1293</v>
      </c>
      <c r="K159" s="167" t="s">
        <v>1293</v>
      </c>
      <c r="L159" s="168" t="s">
        <v>1293</v>
      </c>
      <c r="M159" s="168" t="s">
        <v>1293</v>
      </c>
      <c r="N159" s="168" t="s">
        <v>1293</v>
      </c>
      <c r="O159" s="169" t="s">
        <v>1030</v>
      </c>
      <c r="P159" s="169" t="s">
        <v>1030</v>
      </c>
      <c r="Q159" s="169" t="s">
        <v>1030</v>
      </c>
      <c r="R159" s="170" t="s">
        <v>1293</v>
      </c>
      <c r="S159" s="170" t="s">
        <v>1293</v>
      </c>
      <c r="T159" s="170" t="s">
        <v>1293</v>
      </c>
      <c r="U159" s="166" t="s">
        <v>1293</v>
      </c>
      <c r="V159" s="166" t="s">
        <v>1293</v>
      </c>
      <c r="W159" s="171" t="s">
        <v>1293</v>
      </c>
      <c r="Y159" s="164" t="s">
        <v>1293</v>
      </c>
      <c r="Z159" s="164" t="s">
        <v>1293</v>
      </c>
      <c r="AA159" s="164" t="s">
        <v>1293</v>
      </c>
      <c r="AB159" s="166" t="s">
        <v>1293</v>
      </c>
      <c r="AC159" s="166" t="s">
        <v>1293</v>
      </c>
      <c r="AD159" s="166" t="s">
        <v>1293</v>
      </c>
      <c r="AE159" s="167" t="s">
        <v>1293</v>
      </c>
      <c r="AF159" s="167" t="s">
        <v>1293</v>
      </c>
      <c r="AG159" s="167" t="s">
        <v>1293</v>
      </c>
      <c r="AH159" s="168" t="s">
        <v>1293</v>
      </c>
      <c r="AI159" s="168" t="s">
        <v>1293</v>
      </c>
      <c r="AJ159" s="168" t="s">
        <v>1293</v>
      </c>
      <c r="AK159" s="169" t="s">
        <v>1030</v>
      </c>
      <c r="AL159" s="169" t="s">
        <v>1030</v>
      </c>
      <c r="AM159" s="169" t="s">
        <v>1030</v>
      </c>
      <c r="AN159" s="170" t="s">
        <v>1293</v>
      </c>
      <c r="AO159" s="170" t="s">
        <v>1293</v>
      </c>
      <c r="AP159" s="170" t="s">
        <v>1293</v>
      </c>
      <c r="AQ159" s="166" t="s">
        <v>1293</v>
      </c>
      <c r="AR159" s="166" t="s">
        <v>1293</v>
      </c>
      <c r="AS159" s="171" t="s">
        <v>1293</v>
      </c>
      <c r="AU159" s="164"/>
      <c r="AV159" s="164"/>
      <c r="AW159" s="164"/>
      <c r="AX159" s="166"/>
      <c r="AY159" s="166"/>
      <c r="AZ159" s="166"/>
      <c r="BA159" s="167"/>
      <c r="BB159" s="167"/>
      <c r="BC159" s="167"/>
      <c r="BD159" s="168"/>
      <c r="BE159" s="168"/>
      <c r="BF159" s="168"/>
      <c r="BG159" s="169"/>
      <c r="BH159" s="169"/>
      <c r="BI159" s="169"/>
      <c r="BJ159" s="170"/>
      <c r="BK159" s="170"/>
      <c r="BL159" s="170"/>
      <c r="BM159" s="166"/>
      <c r="BN159" s="166"/>
      <c r="BO159" s="171"/>
    </row>
    <row r="160" spans="1:67">
      <c r="A160" s="37" t="s">
        <v>1328</v>
      </c>
      <c r="B160" s="37" t="s">
        <v>1329</v>
      </c>
      <c r="C160" s="164" t="s">
        <v>1293</v>
      </c>
      <c r="D160" s="164" t="s">
        <v>1293</v>
      </c>
      <c r="E160" s="164" t="s">
        <v>1293</v>
      </c>
      <c r="F160" s="166" t="s">
        <v>1293</v>
      </c>
      <c r="G160" s="166" t="s">
        <v>1293</v>
      </c>
      <c r="H160" s="166" t="s">
        <v>1293</v>
      </c>
      <c r="I160" s="167" t="s">
        <v>1293</v>
      </c>
      <c r="J160" s="167" t="s">
        <v>1293</v>
      </c>
      <c r="K160" s="167" t="s">
        <v>1293</v>
      </c>
      <c r="L160" s="168" t="s">
        <v>1293</v>
      </c>
      <c r="M160" s="168" t="s">
        <v>1293</v>
      </c>
      <c r="N160" s="168" t="s">
        <v>1293</v>
      </c>
      <c r="O160" s="169" t="s">
        <v>1030</v>
      </c>
      <c r="P160" s="169" t="s">
        <v>1030</v>
      </c>
      <c r="Q160" s="169" t="s">
        <v>1030</v>
      </c>
      <c r="R160" s="170" t="s">
        <v>1293</v>
      </c>
      <c r="S160" s="170" t="s">
        <v>1293</v>
      </c>
      <c r="T160" s="170" t="s">
        <v>1293</v>
      </c>
      <c r="U160" s="166" t="s">
        <v>1293</v>
      </c>
      <c r="V160" s="166" t="s">
        <v>1293</v>
      </c>
      <c r="W160" s="171" t="s">
        <v>1293</v>
      </c>
      <c r="Y160" s="164" t="s">
        <v>1293</v>
      </c>
      <c r="Z160" s="164" t="s">
        <v>1293</v>
      </c>
      <c r="AA160" s="164" t="s">
        <v>1293</v>
      </c>
      <c r="AB160" s="166" t="s">
        <v>1293</v>
      </c>
      <c r="AC160" s="166" t="s">
        <v>1293</v>
      </c>
      <c r="AD160" s="166" t="s">
        <v>1293</v>
      </c>
      <c r="AE160" s="167" t="s">
        <v>1293</v>
      </c>
      <c r="AF160" s="167" t="s">
        <v>1293</v>
      </c>
      <c r="AG160" s="167" t="s">
        <v>1293</v>
      </c>
      <c r="AH160" s="168" t="s">
        <v>1293</v>
      </c>
      <c r="AI160" s="168" t="s">
        <v>1293</v>
      </c>
      <c r="AJ160" s="168" t="s">
        <v>1293</v>
      </c>
      <c r="AK160" s="169" t="s">
        <v>1030</v>
      </c>
      <c r="AL160" s="169" t="s">
        <v>1030</v>
      </c>
      <c r="AM160" s="169" t="s">
        <v>1030</v>
      </c>
      <c r="AN160" s="170" t="s">
        <v>1293</v>
      </c>
      <c r="AO160" s="170" t="s">
        <v>1293</v>
      </c>
      <c r="AP160" s="170" t="s">
        <v>1293</v>
      </c>
      <c r="AQ160" s="166" t="s">
        <v>1293</v>
      </c>
      <c r="AR160" s="166" t="s">
        <v>1293</v>
      </c>
      <c r="AS160" s="171" t="s">
        <v>1293</v>
      </c>
      <c r="AU160" s="164"/>
      <c r="AV160" s="164"/>
      <c r="AW160" s="164"/>
      <c r="AX160" s="166"/>
      <c r="AY160" s="166"/>
      <c r="AZ160" s="166"/>
      <c r="BA160" s="167"/>
      <c r="BB160" s="167"/>
      <c r="BC160" s="167"/>
      <c r="BD160" s="168"/>
      <c r="BE160" s="168"/>
      <c r="BF160" s="168"/>
      <c r="BG160" s="169"/>
      <c r="BH160" s="169"/>
      <c r="BI160" s="169"/>
      <c r="BJ160" s="170"/>
      <c r="BK160" s="170"/>
      <c r="BL160" s="170"/>
      <c r="BM160" s="166"/>
      <c r="BN160" s="166"/>
      <c r="BO160" s="171"/>
    </row>
    <row r="161" spans="1:67">
      <c r="A161" s="37" t="s">
        <v>1330</v>
      </c>
      <c r="B161" s="37" t="s">
        <v>1331</v>
      </c>
      <c r="C161" s="164" t="s">
        <v>1293</v>
      </c>
      <c r="D161" s="164" t="s">
        <v>1293</v>
      </c>
      <c r="E161" s="164" t="s">
        <v>1293</v>
      </c>
      <c r="F161" s="166" t="s">
        <v>1293</v>
      </c>
      <c r="G161" s="166" t="s">
        <v>1293</v>
      </c>
      <c r="H161" s="166" t="s">
        <v>1293</v>
      </c>
      <c r="I161" s="167" t="s">
        <v>1293</v>
      </c>
      <c r="J161" s="167" t="s">
        <v>1293</v>
      </c>
      <c r="K161" s="167" t="s">
        <v>1293</v>
      </c>
      <c r="L161" s="168" t="s">
        <v>1293</v>
      </c>
      <c r="M161" s="168" t="s">
        <v>1293</v>
      </c>
      <c r="N161" s="168" t="s">
        <v>1293</v>
      </c>
      <c r="O161" s="169" t="s">
        <v>1030</v>
      </c>
      <c r="P161" s="169" t="s">
        <v>1030</v>
      </c>
      <c r="Q161" s="169" t="s">
        <v>1030</v>
      </c>
      <c r="R161" s="170" t="s">
        <v>1293</v>
      </c>
      <c r="S161" s="170" t="s">
        <v>1293</v>
      </c>
      <c r="T161" s="170" t="s">
        <v>1293</v>
      </c>
      <c r="U161" s="166" t="s">
        <v>1293</v>
      </c>
      <c r="V161" s="166" t="s">
        <v>1293</v>
      </c>
      <c r="W161" s="171" t="s">
        <v>1293</v>
      </c>
      <c r="Y161" s="164" t="s">
        <v>1293</v>
      </c>
      <c r="Z161" s="164" t="s">
        <v>1293</v>
      </c>
      <c r="AA161" s="164" t="s">
        <v>1293</v>
      </c>
      <c r="AB161" s="166" t="s">
        <v>1293</v>
      </c>
      <c r="AC161" s="166" t="s">
        <v>1293</v>
      </c>
      <c r="AD161" s="166" t="s">
        <v>1293</v>
      </c>
      <c r="AE161" s="167" t="s">
        <v>1293</v>
      </c>
      <c r="AF161" s="167" t="s">
        <v>1293</v>
      </c>
      <c r="AG161" s="167" t="s">
        <v>1293</v>
      </c>
      <c r="AH161" s="168" t="s">
        <v>1293</v>
      </c>
      <c r="AI161" s="168" t="s">
        <v>1293</v>
      </c>
      <c r="AJ161" s="168" t="s">
        <v>1293</v>
      </c>
      <c r="AK161" s="169" t="s">
        <v>1030</v>
      </c>
      <c r="AL161" s="169" t="s">
        <v>1030</v>
      </c>
      <c r="AM161" s="169" t="s">
        <v>1030</v>
      </c>
      <c r="AN161" s="170" t="s">
        <v>1293</v>
      </c>
      <c r="AO161" s="170" t="s">
        <v>1293</v>
      </c>
      <c r="AP161" s="170" t="s">
        <v>1293</v>
      </c>
      <c r="AQ161" s="166" t="s">
        <v>1293</v>
      </c>
      <c r="AR161" s="166" t="s">
        <v>1293</v>
      </c>
      <c r="AS161" s="171" t="s">
        <v>1293</v>
      </c>
      <c r="AU161" s="164"/>
      <c r="AV161" s="164"/>
      <c r="AW161" s="164"/>
      <c r="AX161" s="166"/>
      <c r="AY161" s="166"/>
      <c r="AZ161" s="166"/>
      <c r="BA161" s="167"/>
      <c r="BB161" s="167"/>
      <c r="BC161" s="167"/>
      <c r="BD161" s="168"/>
      <c r="BE161" s="168"/>
      <c r="BF161" s="168"/>
      <c r="BG161" s="169"/>
      <c r="BH161" s="169"/>
      <c r="BI161" s="169"/>
      <c r="BJ161" s="170"/>
      <c r="BK161" s="170"/>
      <c r="BL161" s="170"/>
      <c r="BM161" s="166"/>
      <c r="BN161" s="166"/>
      <c r="BO161" s="171"/>
    </row>
    <row r="162" spans="1:67">
      <c r="A162" s="37" t="s">
        <v>1332</v>
      </c>
      <c r="B162" s="37" t="s">
        <v>1333</v>
      </c>
      <c r="C162" s="164" t="s">
        <v>1293</v>
      </c>
      <c r="D162" s="164" t="s">
        <v>1293</v>
      </c>
      <c r="E162" s="164" t="s">
        <v>1293</v>
      </c>
      <c r="F162" s="166" t="s">
        <v>1293</v>
      </c>
      <c r="G162" s="166" t="s">
        <v>1293</v>
      </c>
      <c r="H162" s="166" t="s">
        <v>1293</v>
      </c>
      <c r="I162" s="167" t="s">
        <v>1293</v>
      </c>
      <c r="J162" s="167" t="s">
        <v>1293</v>
      </c>
      <c r="K162" s="167" t="s">
        <v>1293</v>
      </c>
      <c r="L162" s="168" t="s">
        <v>1293</v>
      </c>
      <c r="M162" s="168" t="s">
        <v>1293</v>
      </c>
      <c r="N162" s="168" t="s">
        <v>1293</v>
      </c>
      <c r="O162" s="169" t="s">
        <v>1030</v>
      </c>
      <c r="P162" s="169" t="s">
        <v>1030</v>
      </c>
      <c r="Q162" s="169" t="s">
        <v>1030</v>
      </c>
      <c r="R162" s="170" t="s">
        <v>1293</v>
      </c>
      <c r="S162" s="170" t="s">
        <v>1293</v>
      </c>
      <c r="T162" s="170" t="s">
        <v>1293</v>
      </c>
      <c r="U162" s="166" t="s">
        <v>1293</v>
      </c>
      <c r="V162" s="166" t="s">
        <v>1293</v>
      </c>
      <c r="W162" s="171" t="s">
        <v>1293</v>
      </c>
      <c r="Y162" s="164" t="s">
        <v>1293</v>
      </c>
      <c r="Z162" s="164" t="s">
        <v>1293</v>
      </c>
      <c r="AA162" s="164" t="s">
        <v>1293</v>
      </c>
      <c r="AB162" s="166" t="s">
        <v>1293</v>
      </c>
      <c r="AC162" s="166" t="s">
        <v>1293</v>
      </c>
      <c r="AD162" s="166" t="s">
        <v>1293</v>
      </c>
      <c r="AE162" s="167" t="s">
        <v>1293</v>
      </c>
      <c r="AF162" s="167" t="s">
        <v>1293</v>
      </c>
      <c r="AG162" s="167" t="s">
        <v>1293</v>
      </c>
      <c r="AH162" s="168" t="s">
        <v>1293</v>
      </c>
      <c r="AI162" s="168" t="s">
        <v>1293</v>
      </c>
      <c r="AJ162" s="168" t="s">
        <v>1293</v>
      </c>
      <c r="AK162" s="169" t="s">
        <v>1030</v>
      </c>
      <c r="AL162" s="169" t="s">
        <v>1030</v>
      </c>
      <c r="AM162" s="169" t="s">
        <v>1030</v>
      </c>
      <c r="AN162" s="170" t="s">
        <v>1293</v>
      </c>
      <c r="AO162" s="170" t="s">
        <v>1293</v>
      </c>
      <c r="AP162" s="170" t="s">
        <v>1293</v>
      </c>
      <c r="AQ162" s="166" t="s">
        <v>1293</v>
      </c>
      <c r="AR162" s="166" t="s">
        <v>1293</v>
      </c>
      <c r="AS162" s="171" t="s">
        <v>1293</v>
      </c>
      <c r="AU162" s="164"/>
      <c r="AV162" s="164"/>
      <c r="AW162" s="164"/>
      <c r="AX162" s="166"/>
      <c r="AY162" s="166"/>
      <c r="AZ162" s="166"/>
      <c r="BA162" s="167"/>
      <c r="BB162" s="167"/>
      <c r="BC162" s="167"/>
      <c r="BD162" s="168"/>
      <c r="BE162" s="168"/>
      <c r="BF162" s="168"/>
      <c r="BG162" s="169"/>
      <c r="BH162" s="169"/>
      <c r="BI162" s="169"/>
      <c r="BJ162" s="170"/>
      <c r="BK162" s="170"/>
      <c r="BL162" s="170"/>
      <c r="BM162" s="166"/>
      <c r="BN162" s="166"/>
      <c r="BO162" s="171"/>
    </row>
    <row r="163" spans="1:67">
      <c r="A163" s="37" t="s">
        <v>1334</v>
      </c>
      <c r="B163" s="37" t="s">
        <v>1335</v>
      </c>
      <c r="C163" s="164" t="s">
        <v>1293</v>
      </c>
      <c r="D163" s="164" t="s">
        <v>1293</v>
      </c>
      <c r="E163" s="164" t="s">
        <v>1293</v>
      </c>
      <c r="F163" s="166" t="s">
        <v>1293</v>
      </c>
      <c r="G163" s="166" t="s">
        <v>1293</v>
      </c>
      <c r="H163" s="166" t="s">
        <v>1293</v>
      </c>
      <c r="I163" s="167" t="s">
        <v>1293</v>
      </c>
      <c r="J163" s="167" t="s">
        <v>1293</v>
      </c>
      <c r="K163" s="167" t="s">
        <v>1293</v>
      </c>
      <c r="L163" s="168" t="s">
        <v>1293</v>
      </c>
      <c r="M163" s="168" t="s">
        <v>1293</v>
      </c>
      <c r="N163" s="168" t="s">
        <v>1293</v>
      </c>
      <c r="O163" s="169" t="s">
        <v>1030</v>
      </c>
      <c r="P163" s="169" t="s">
        <v>1030</v>
      </c>
      <c r="Q163" s="169" t="s">
        <v>1030</v>
      </c>
      <c r="R163" s="170" t="s">
        <v>1293</v>
      </c>
      <c r="S163" s="170" t="s">
        <v>1293</v>
      </c>
      <c r="T163" s="170" t="s">
        <v>1293</v>
      </c>
      <c r="U163" s="166" t="s">
        <v>1293</v>
      </c>
      <c r="V163" s="166" t="s">
        <v>1293</v>
      </c>
      <c r="W163" s="171" t="s">
        <v>1293</v>
      </c>
      <c r="Y163" s="164" t="s">
        <v>1293</v>
      </c>
      <c r="Z163" s="164" t="s">
        <v>1293</v>
      </c>
      <c r="AA163" s="164" t="s">
        <v>1293</v>
      </c>
      <c r="AB163" s="166" t="s">
        <v>1293</v>
      </c>
      <c r="AC163" s="166" t="s">
        <v>1293</v>
      </c>
      <c r="AD163" s="166" t="s">
        <v>1293</v>
      </c>
      <c r="AE163" s="167" t="s">
        <v>1293</v>
      </c>
      <c r="AF163" s="167" t="s">
        <v>1293</v>
      </c>
      <c r="AG163" s="167" t="s">
        <v>1293</v>
      </c>
      <c r="AH163" s="168" t="s">
        <v>1293</v>
      </c>
      <c r="AI163" s="168" t="s">
        <v>1293</v>
      </c>
      <c r="AJ163" s="168" t="s">
        <v>1293</v>
      </c>
      <c r="AK163" s="169" t="s">
        <v>1030</v>
      </c>
      <c r="AL163" s="169" t="s">
        <v>1030</v>
      </c>
      <c r="AM163" s="169" t="s">
        <v>1030</v>
      </c>
      <c r="AN163" s="170" t="s">
        <v>1293</v>
      </c>
      <c r="AO163" s="170" t="s">
        <v>1293</v>
      </c>
      <c r="AP163" s="170" t="s">
        <v>1293</v>
      </c>
      <c r="AQ163" s="166" t="s">
        <v>1293</v>
      </c>
      <c r="AR163" s="166" t="s">
        <v>1293</v>
      </c>
      <c r="AS163" s="171" t="s">
        <v>1293</v>
      </c>
      <c r="AU163" s="164"/>
      <c r="AV163" s="164"/>
      <c r="AW163" s="164"/>
      <c r="AX163" s="166"/>
      <c r="AY163" s="166"/>
      <c r="AZ163" s="166"/>
      <c r="BA163" s="167"/>
      <c r="BB163" s="167"/>
      <c r="BC163" s="167"/>
      <c r="BD163" s="168"/>
      <c r="BE163" s="168"/>
      <c r="BF163" s="168"/>
      <c r="BG163" s="169"/>
      <c r="BH163" s="169"/>
      <c r="BI163" s="169"/>
      <c r="BJ163" s="170"/>
      <c r="BK163" s="170"/>
      <c r="BL163" s="170"/>
      <c r="BM163" s="166"/>
      <c r="BN163" s="166"/>
      <c r="BO163" s="171"/>
    </row>
    <row r="164" spans="1:67">
      <c r="A164" s="37" t="s">
        <v>1336</v>
      </c>
      <c r="B164" s="37" t="s">
        <v>1337</v>
      </c>
      <c r="C164" s="164" t="s">
        <v>1293</v>
      </c>
      <c r="D164" s="164" t="s">
        <v>1293</v>
      </c>
      <c r="E164" s="164" t="s">
        <v>1293</v>
      </c>
      <c r="F164" s="166" t="s">
        <v>1293</v>
      </c>
      <c r="G164" s="166" t="s">
        <v>1293</v>
      </c>
      <c r="H164" s="166" t="s">
        <v>1293</v>
      </c>
      <c r="I164" s="167" t="s">
        <v>1293</v>
      </c>
      <c r="J164" s="167" t="s">
        <v>1293</v>
      </c>
      <c r="K164" s="167" t="s">
        <v>1293</v>
      </c>
      <c r="L164" s="168" t="s">
        <v>1293</v>
      </c>
      <c r="M164" s="168" t="s">
        <v>1293</v>
      </c>
      <c r="N164" s="168" t="s">
        <v>1293</v>
      </c>
      <c r="O164" s="169" t="s">
        <v>1030</v>
      </c>
      <c r="P164" s="169" t="s">
        <v>1030</v>
      </c>
      <c r="Q164" s="169" t="s">
        <v>1030</v>
      </c>
      <c r="R164" s="170" t="s">
        <v>1293</v>
      </c>
      <c r="S164" s="170" t="s">
        <v>1293</v>
      </c>
      <c r="T164" s="170" t="s">
        <v>1293</v>
      </c>
      <c r="U164" s="166" t="s">
        <v>1293</v>
      </c>
      <c r="V164" s="166" t="s">
        <v>1293</v>
      </c>
      <c r="W164" s="171" t="s">
        <v>1293</v>
      </c>
      <c r="Y164" s="164" t="s">
        <v>1293</v>
      </c>
      <c r="Z164" s="164" t="s">
        <v>1293</v>
      </c>
      <c r="AA164" s="164" t="s">
        <v>1293</v>
      </c>
      <c r="AB164" s="166" t="s">
        <v>1293</v>
      </c>
      <c r="AC164" s="166" t="s">
        <v>1293</v>
      </c>
      <c r="AD164" s="166" t="s">
        <v>1293</v>
      </c>
      <c r="AE164" s="167" t="s">
        <v>1293</v>
      </c>
      <c r="AF164" s="167" t="s">
        <v>1293</v>
      </c>
      <c r="AG164" s="167" t="s">
        <v>1293</v>
      </c>
      <c r="AH164" s="168" t="s">
        <v>1293</v>
      </c>
      <c r="AI164" s="168" t="s">
        <v>1293</v>
      </c>
      <c r="AJ164" s="168" t="s">
        <v>1293</v>
      </c>
      <c r="AK164" s="169" t="s">
        <v>1030</v>
      </c>
      <c r="AL164" s="169" t="s">
        <v>1030</v>
      </c>
      <c r="AM164" s="169" t="s">
        <v>1030</v>
      </c>
      <c r="AN164" s="170" t="s">
        <v>1293</v>
      </c>
      <c r="AO164" s="170" t="s">
        <v>1293</v>
      </c>
      <c r="AP164" s="170" t="s">
        <v>1293</v>
      </c>
      <c r="AQ164" s="166" t="s">
        <v>1293</v>
      </c>
      <c r="AR164" s="166" t="s">
        <v>1293</v>
      </c>
      <c r="AS164" s="171" t="s">
        <v>1293</v>
      </c>
      <c r="AU164" s="164"/>
      <c r="AV164" s="164"/>
      <c r="AW164" s="164"/>
      <c r="AX164" s="166"/>
      <c r="AY164" s="166"/>
      <c r="AZ164" s="166"/>
      <c r="BA164" s="167"/>
      <c r="BB164" s="167"/>
      <c r="BC164" s="167"/>
      <c r="BD164" s="168"/>
      <c r="BE164" s="168"/>
      <c r="BF164" s="168"/>
      <c r="BG164" s="169"/>
      <c r="BH164" s="169"/>
      <c r="BI164" s="169"/>
      <c r="BJ164" s="170"/>
      <c r="BK164" s="170"/>
      <c r="BL164" s="170"/>
      <c r="BM164" s="166"/>
      <c r="BN164" s="166"/>
      <c r="BO164" s="171"/>
    </row>
    <row r="165" spans="1:67">
      <c r="A165" s="37" t="s">
        <v>1338</v>
      </c>
      <c r="B165" s="37" t="s">
        <v>1339</v>
      </c>
      <c r="C165" s="164" t="s">
        <v>1293</v>
      </c>
      <c r="D165" s="164" t="s">
        <v>1293</v>
      </c>
      <c r="E165" s="164" t="s">
        <v>1293</v>
      </c>
      <c r="F165" s="166" t="s">
        <v>1293</v>
      </c>
      <c r="G165" s="166" t="s">
        <v>1293</v>
      </c>
      <c r="H165" s="166" t="s">
        <v>1293</v>
      </c>
      <c r="I165" s="167" t="s">
        <v>1293</v>
      </c>
      <c r="J165" s="167" t="s">
        <v>1293</v>
      </c>
      <c r="K165" s="167" t="s">
        <v>1293</v>
      </c>
      <c r="L165" s="168" t="s">
        <v>1293</v>
      </c>
      <c r="M165" s="168" t="s">
        <v>1293</v>
      </c>
      <c r="N165" s="168" t="s">
        <v>1293</v>
      </c>
      <c r="O165" s="169" t="s">
        <v>1030</v>
      </c>
      <c r="P165" s="169" t="s">
        <v>1030</v>
      </c>
      <c r="Q165" s="169" t="s">
        <v>1030</v>
      </c>
      <c r="R165" s="170" t="s">
        <v>1293</v>
      </c>
      <c r="S165" s="170" t="s">
        <v>1293</v>
      </c>
      <c r="T165" s="170" t="s">
        <v>1293</v>
      </c>
      <c r="U165" s="166" t="s">
        <v>1293</v>
      </c>
      <c r="V165" s="166" t="s">
        <v>1293</v>
      </c>
      <c r="W165" s="171" t="s">
        <v>1293</v>
      </c>
      <c r="Y165" s="164" t="s">
        <v>1293</v>
      </c>
      <c r="Z165" s="164" t="s">
        <v>1293</v>
      </c>
      <c r="AA165" s="164" t="s">
        <v>1293</v>
      </c>
      <c r="AB165" s="166" t="s">
        <v>1293</v>
      </c>
      <c r="AC165" s="166" t="s">
        <v>1293</v>
      </c>
      <c r="AD165" s="166" t="s">
        <v>1293</v>
      </c>
      <c r="AE165" s="167" t="s">
        <v>1293</v>
      </c>
      <c r="AF165" s="167" t="s">
        <v>1293</v>
      </c>
      <c r="AG165" s="167" t="s">
        <v>1293</v>
      </c>
      <c r="AH165" s="168" t="s">
        <v>1293</v>
      </c>
      <c r="AI165" s="168" t="s">
        <v>1293</v>
      </c>
      <c r="AJ165" s="168" t="s">
        <v>1293</v>
      </c>
      <c r="AK165" s="169" t="s">
        <v>1030</v>
      </c>
      <c r="AL165" s="169" t="s">
        <v>1030</v>
      </c>
      <c r="AM165" s="169" t="s">
        <v>1030</v>
      </c>
      <c r="AN165" s="170" t="s">
        <v>1293</v>
      </c>
      <c r="AO165" s="170" t="s">
        <v>1293</v>
      </c>
      <c r="AP165" s="170" t="s">
        <v>1293</v>
      </c>
      <c r="AQ165" s="166" t="s">
        <v>1293</v>
      </c>
      <c r="AR165" s="166" t="s">
        <v>1293</v>
      </c>
      <c r="AS165" s="171" t="s">
        <v>1293</v>
      </c>
      <c r="AU165" s="164"/>
      <c r="AV165" s="164"/>
      <c r="AW165" s="164"/>
      <c r="AX165" s="166"/>
      <c r="AY165" s="166"/>
      <c r="AZ165" s="166"/>
      <c r="BA165" s="167"/>
      <c r="BB165" s="167"/>
      <c r="BC165" s="167"/>
      <c r="BD165" s="168"/>
      <c r="BE165" s="168"/>
      <c r="BF165" s="168"/>
      <c r="BG165" s="169"/>
      <c r="BH165" s="169"/>
      <c r="BI165" s="169"/>
      <c r="BJ165" s="170"/>
      <c r="BK165" s="170"/>
      <c r="BL165" s="170"/>
      <c r="BM165" s="166"/>
      <c r="BN165" s="166"/>
      <c r="BO165" s="171"/>
    </row>
    <row r="166" spans="1:67">
      <c r="A166" s="37" t="s">
        <v>1340</v>
      </c>
      <c r="B166" s="37" t="s">
        <v>1341</v>
      </c>
      <c r="C166" s="164" t="s">
        <v>1293</v>
      </c>
      <c r="D166" s="164" t="s">
        <v>1293</v>
      </c>
      <c r="E166" s="164" t="s">
        <v>1293</v>
      </c>
      <c r="F166" s="166" t="s">
        <v>1293</v>
      </c>
      <c r="G166" s="166" t="s">
        <v>1293</v>
      </c>
      <c r="H166" s="166" t="s">
        <v>1293</v>
      </c>
      <c r="I166" s="167" t="s">
        <v>1293</v>
      </c>
      <c r="J166" s="167" t="s">
        <v>1293</v>
      </c>
      <c r="K166" s="167" t="s">
        <v>1293</v>
      </c>
      <c r="L166" s="168" t="s">
        <v>1293</v>
      </c>
      <c r="M166" s="168" t="s">
        <v>1293</v>
      </c>
      <c r="N166" s="168" t="s">
        <v>1293</v>
      </c>
      <c r="O166" s="169" t="s">
        <v>1030</v>
      </c>
      <c r="P166" s="169" t="s">
        <v>1030</v>
      </c>
      <c r="Q166" s="169" t="s">
        <v>1030</v>
      </c>
      <c r="R166" s="170" t="s">
        <v>1293</v>
      </c>
      <c r="S166" s="170" t="s">
        <v>1293</v>
      </c>
      <c r="T166" s="170" t="s">
        <v>1293</v>
      </c>
      <c r="U166" s="166" t="s">
        <v>1293</v>
      </c>
      <c r="V166" s="166" t="s">
        <v>1293</v>
      </c>
      <c r="W166" s="171" t="s">
        <v>1293</v>
      </c>
      <c r="Y166" s="164" t="s">
        <v>1293</v>
      </c>
      <c r="Z166" s="164" t="s">
        <v>1293</v>
      </c>
      <c r="AA166" s="164" t="s">
        <v>1293</v>
      </c>
      <c r="AB166" s="166" t="s">
        <v>1293</v>
      </c>
      <c r="AC166" s="166" t="s">
        <v>1293</v>
      </c>
      <c r="AD166" s="166" t="s">
        <v>1293</v>
      </c>
      <c r="AE166" s="167" t="s">
        <v>1293</v>
      </c>
      <c r="AF166" s="167" t="s">
        <v>1293</v>
      </c>
      <c r="AG166" s="167" t="s">
        <v>1293</v>
      </c>
      <c r="AH166" s="168" t="s">
        <v>1293</v>
      </c>
      <c r="AI166" s="168" t="s">
        <v>1293</v>
      </c>
      <c r="AJ166" s="168" t="s">
        <v>1293</v>
      </c>
      <c r="AK166" s="169" t="s">
        <v>1030</v>
      </c>
      <c r="AL166" s="169" t="s">
        <v>1030</v>
      </c>
      <c r="AM166" s="169" t="s">
        <v>1030</v>
      </c>
      <c r="AN166" s="170" t="s">
        <v>1293</v>
      </c>
      <c r="AO166" s="170" t="s">
        <v>1293</v>
      </c>
      <c r="AP166" s="170" t="s">
        <v>1293</v>
      </c>
      <c r="AQ166" s="166" t="s">
        <v>1293</v>
      </c>
      <c r="AR166" s="166" t="s">
        <v>1293</v>
      </c>
      <c r="AS166" s="171" t="s">
        <v>1293</v>
      </c>
      <c r="AU166" s="164"/>
      <c r="AV166" s="164"/>
      <c r="AW166" s="164"/>
      <c r="AX166" s="166"/>
      <c r="AY166" s="166"/>
      <c r="AZ166" s="166"/>
      <c r="BA166" s="167"/>
      <c r="BB166" s="167"/>
      <c r="BC166" s="167"/>
      <c r="BD166" s="168"/>
      <c r="BE166" s="168"/>
      <c r="BF166" s="168"/>
      <c r="BG166" s="169"/>
      <c r="BH166" s="169"/>
      <c r="BI166" s="169"/>
      <c r="BJ166" s="170"/>
      <c r="BK166" s="170"/>
      <c r="BL166" s="170"/>
      <c r="BM166" s="166"/>
      <c r="BN166" s="166"/>
      <c r="BO166" s="171"/>
    </row>
    <row r="167" spans="1:67">
      <c r="A167" s="37" t="s">
        <v>1342</v>
      </c>
      <c r="B167" s="37" t="s">
        <v>1343</v>
      </c>
      <c r="C167" s="164" t="s">
        <v>1293</v>
      </c>
      <c r="D167" s="164" t="s">
        <v>1293</v>
      </c>
      <c r="E167" s="164" t="s">
        <v>1293</v>
      </c>
      <c r="F167" s="166" t="s">
        <v>1293</v>
      </c>
      <c r="G167" s="166" t="s">
        <v>1293</v>
      </c>
      <c r="H167" s="166" t="s">
        <v>1293</v>
      </c>
      <c r="I167" s="167" t="s">
        <v>1293</v>
      </c>
      <c r="J167" s="167" t="s">
        <v>1293</v>
      </c>
      <c r="K167" s="167" t="s">
        <v>1293</v>
      </c>
      <c r="L167" s="168" t="s">
        <v>1293</v>
      </c>
      <c r="M167" s="168" t="s">
        <v>1293</v>
      </c>
      <c r="N167" s="168" t="s">
        <v>1293</v>
      </c>
      <c r="O167" s="169" t="s">
        <v>1030</v>
      </c>
      <c r="P167" s="169" t="s">
        <v>1030</v>
      </c>
      <c r="Q167" s="169" t="s">
        <v>1030</v>
      </c>
      <c r="R167" s="170" t="s">
        <v>1293</v>
      </c>
      <c r="S167" s="170" t="s">
        <v>1293</v>
      </c>
      <c r="T167" s="170" t="s">
        <v>1293</v>
      </c>
      <c r="U167" s="166" t="s">
        <v>1293</v>
      </c>
      <c r="V167" s="166" t="s">
        <v>1293</v>
      </c>
      <c r="W167" s="171" t="s">
        <v>1293</v>
      </c>
      <c r="Y167" s="164" t="s">
        <v>1293</v>
      </c>
      <c r="Z167" s="164" t="s">
        <v>1293</v>
      </c>
      <c r="AA167" s="164" t="s">
        <v>1293</v>
      </c>
      <c r="AB167" s="166" t="s">
        <v>1293</v>
      </c>
      <c r="AC167" s="166" t="s">
        <v>1293</v>
      </c>
      <c r="AD167" s="166" t="s">
        <v>1293</v>
      </c>
      <c r="AE167" s="167" t="s">
        <v>1293</v>
      </c>
      <c r="AF167" s="167" t="s">
        <v>1293</v>
      </c>
      <c r="AG167" s="167" t="s">
        <v>1293</v>
      </c>
      <c r="AH167" s="168" t="s">
        <v>1293</v>
      </c>
      <c r="AI167" s="168" t="s">
        <v>1293</v>
      </c>
      <c r="AJ167" s="168" t="s">
        <v>1293</v>
      </c>
      <c r="AK167" s="169" t="s">
        <v>1030</v>
      </c>
      <c r="AL167" s="169" t="s">
        <v>1030</v>
      </c>
      <c r="AM167" s="169" t="s">
        <v>1030</v>
      </c>
      <c r="AN167" s="170" t="s">
        <v>1293</v>
      </c>
      <c r="AO167" s="170" t="s">
        <v>1293</v>
      </c>
      <c r="AP167" s="170" t="s">
        <v>1293</v>
      </c>
      <c r="AQ167" s="166" t="s">
        <v>1293</v>
      </c>
      <c r="AR167" s="166" t="s">
        <v>1293</v>
      </c>
      <c r="AS167" s="171" t="s">
        <v>1293</v>
      </c>
      <c r="AU167" s="164"/>
      <c r="AV167" s="164"/>
      <c r="AW167" s="164"/>
      <c r="AX167" s="166"/>
      <c r="AY167" s="166"/>
      <c r="AZ167" s="166"/>
      <c r="BA167" s="167"/>
      <c r="BB167" s="167"/>
      <c r="BC167" s="167"/>
      <c r="BD167" s="168"/>
      <c r="BE167" s="168"/>
      <c r="BF167" s="168"/>
      <c r="BG167" s="169"/>
      <c r="BH167" s="169"/>
      <c r="BI167" s="169"/>
      <c r="BJ167" s="170"/>
      <c r="BK167" s="170"/>
      <c r="BL167" s="170"/>
      <c r="BM167" s="166"/>
      <c r="BN167" s="166"/>
      <c r="BO167" s="171"/>
    </row>
    <row r="168" spans="1:67">
      <c r="A168" s="37" t="s">
        <v>1344</v>
      </c>
      <c r="B168" s="37" t="s">
        <v>1345</v>
      </c>
      <c r="C168" s="164" t="s">
        <v>1293</v>
      </c>
      <c r="D168" s="164" t="s">
        <v>1293</v>
      </c>
      <c r="E168" s="164" t="s">
        <v>1293</v>
      </c>
      <c r="F168" s="166" t="s">
        <v>1293</v>
      </c>
      <c r="G168" s="166" t="s">
        <v>1293</v>
      </c>
      <c r="H168" s="166" t="s">
        <v>1293</v>
      </c>
      <c r="I168" s="167" t="s">
        <v>1293</v>
      </c>
      <c r="J168" s="167" t="s">
        <v>1293</v>
      </c>
      <c r="K168" s="167" t="s">
        <v>1293</v>
      </c>
      <c r="L168" s="168" t="s">
        <v>1293</v>
      </c>
      <c r="M168" s="168" t="s">
        <v>1293</v>
      </c>
      <c r="N168" s="168" t="s">
        <v>1293</v>
      </c>
      <c r="O168" s="169" t="s">
        <v>1030</v>
      </c>
      <c r="P168" s="169" t="s">
        <v>1030</v>
      </c>
      <c r="Q168" s="169" t="s">
        <v>1030</v>
      </c>
      <c r="R168" s="170" t="s">
        <v>1293</v>
      </c>
      <c r="S168" s="170" t="s">
        <v>1293</v>
      </c>
      <c r="T168" s="170" t="s">
        <v>1293</v>
      </c>
      <c r="U168" s="166" t="s">
        <v>1293</v>
      </c>
      <c r="V168" s="166" t="s">
        <v>1293</v>
      </c>
      <c r="W168" s="171" t="s">
        <v>1293</v>
      </c>
      <c r="Y168" s="164" t="s">
        <v>1293</v>
      </c>
      <c r="Z168" s="164" t="s">
        <v>1293</v>
      </c>
      <c r="AA168" s="164" t="s">
        <v>1293</v>
      </c>
      <c r="AB168" s="166" t="s">
        <v>1293</v>
      </c>
      <c r="AC168" s="166" t="s">
        <v>1293</v>
      </c>
      <c r="AD168" s="166" t="s">
        <v>1293</v>
      </c>
      <c r="AE168" s="167" t="s">
        <v>1293</v>
      </c>
      <c r="AF168" s="167" t="s">
        <v>1293</v>
      </c>
      <c r="AG168" s="167" t="s">
        <v>1293</v>
      </c>
      <c r="AH168" s="168" t="s">
        <v>1293</v>
      </c>
      <c r="AI168" s="168" t="s">
        <v>1293</v>
      </c>
      <c r="AJ168" s="168" t="s">
        <v>1293</v>
      </c>
      <c r="AK168" s="169" t="s">
        <v>1030</v>
      </c>
      <c r="AL168" s="169" t="s">
        <v>1030</v>
      </c>
      <c r="AM168" s="169" t="s">
        <v>1030</v>
      </c>
      <c r="AN168" s="170" t="s">
        <v>1293</v>
      </c>
      <c r="AO168" s="170" t="s">
        <v>1293</v>
      </c>
      <c r="AP168" s="170" t="s">
        <v>1293</v>
      </c>
      <c r="AQ168" s="166" t="s">
        <v>1293</v>
      </c>
      <c r="AR168" s="166" t="s">
        <v>1293</v>
      </c>
      <c r="AS168" s="171" t="s">
        <v>1293</v>
      </c>
      <c r="AU168" s="164"/>
      <c r="AV168" s="164"/>
      <c r="AW168" s="164"/>
      <c r="AX168" s="166"/>
      <c r="AY168" s="166"/>
      <c r="AZ168" s="166"/>
      <c r="BA168" s="167"/>
      <c r="BB168" s="167"/>
      <c r="BC168" s="167"/>
      <c r="BD168" s="168"/>
      <c r="BE168" s="168"/>
      <c r="BF168" s="168"/>
      <c r="BG168" s="169"/>
      <c r="BH168" s="169"/>
      <c r="BI168" s="169"/>
      <c r="BJ168" s="170"/>
      <c r="BK168" s="170"/>
      <c r="BL168" s="170"/>
      <c r="BM168" s="166"/>
      <c r="BN168" s="166"/>
      <c r="BO168" s="171"/>
    </row>
    <row r="169" spans="1:67">
      <c r="A169" s="37" t="s">
        <v>1346</v>
      </c>
      <c r="B169" s="37" t="s">
        <v>1347</v>
      </c>
      <c r="C169" s="164" t="s">
        <v>1293</v>
      </c>
      <c r="D169" s="164" t="s">
        <v>1293</v>
      </c>
      <c r="E169" s="164" t="s">
        <v>1293</v>
      </c>
      <c r="F169" s="166" t="s">
        <v>1293</v>
      </c>
      <c r="G169" s="166" t="s">
        <v>1293</v>
      </c>
      <c r="H169" s="166" t="s">
        <v>1293</v>
      </c>
      <c r="I169" s="167" t="s">
        <v>1293</v>
      </c>
      <c r="J169" s="167" t="s">
        <v>1293</v>
      </c>
      <c r="K169" s="167" t="s">
        <v>1293</v>
      </c>
      <c r="L169" s="168" t="s">
        <v>1293</v>
      </c>
      <c r="M169" s="168" t="s">
        <v>1293</v>
      </c>
      <c r="N169" s="168" t="s">
        <v>1293</v>
      </c>
      <c r="O169" s="169" t="s">
        <v>1030</v>
      </c>
      <c r="P169" s="169" t="s">
        <v>1030</v>
      </c>
      <c r="Q169" s="169" t="s">
        <v>1030</v>
      </c>
      <c r="R169" s="170" t="s">
        <v>1293</v>
      </c>
      <c r="S169" s="170" t="s">
        <v>1293</v>
      </c>
      <c r="T169" s="170" t="s">
        <v>1293</v>
      </c>
      <c r="U169" s="166" t="s">
        <v>1293</v>
      </c>
      <c r="V169" s="166" t="s">
        <v>1293</v>
      </c>
      <c r="W169" s="171" t="s">
        <v>1293</v>
      </c>
      <c r="Y169" s="164" t="s">
        <v>1293</v>
      </c>
      <c r="Z169" s="164" t="s">
        <v>1293</v>
      </c>
      <c r="AA169" s="164" t="s">
        <v>1293</v>
      </c>
      <c r="AB169" s="166" t="s">
        <v>1293</v>
      </c>
      <c r="AC169" s="166" t="s">
        <v>1293</v>
      </c>
      <c r="AD169" s="166" t="s">
        <v>1293</v>
      </c>
      <c r="AE169" s="167" t="s">
        <v>1293</v>
      </c>
      <c r="AF169" s="167" t="s">
        <v>1293</v>
      </c>
      <c r="AG169" s="167" t="s">
        <v>1293</v>
      </c>
      <c r="AH169" s="168" t="s">
        <v>1293</v>
      </c>
      <c r="AI169" s="168" t="s">
        <v>1293</v>
      </c>
      <c r="AJ169" s="168" t="s">
        <v>1293</v>
      </c>
      <c r="AK169" s="169" t="s">
        <v>1030</v>
      </c>
      <c r="AL169" s="169" t="s">
        <v>1030</v>
      </c>
      <c r="AM169" s="169" t="s">
        <v>1030</v>
      </c>
      <c r="AN169" s="170" t="s">
        <v>1293</v>
      </c>
      <c r="AO169" s="170" t="s">
        <v>1293</v>
      </c>
      <c r="AP169" s="170" t="s">
        <v>1293</v>
      </c>
      <c r="AQ169" s="166" t="s">
        <v>1293</v>
      </c>
      <c r="AR169" s="166" t="s">
        <v>1293</v>
      </c>
      <c r="AS169" s="171" t="s">
        <v>1293</v>
      </c>
      <c r="AU169" s="164"/>
      <c r="AV169" s="164"/>
      <c r="AW169" s="164"/>
      <c r="AX169" s="166"/>
      <c r="AY169" s="166"/>
      <c r="AZ169" s="166"/>
      <c r="BA169" s="167"/>
      <c r="BB169" s="167"/>
      <c r="BC169" s="167"/>
      <c r="BD169" s="168"/>
      <c r="BE169" s="168"/>
      <c r="BF169" s="168"/>
      <c r="BG169" s="169"/>
      <c r="BH169" s="169"/>
      <c r="BI169" s="169"/>
      <c r="BJ169" s="170"/>
      <c r="BK169" s="170"/>
      <c r="BL169" s="170"/>
      <c r="BM169" s="166"/>
      <c r="BN169" s="166"/>
      <c r="BO169" s="171"/>
    </row>
    <row r="170" spans="1:67">
      <c r="A170" s="37" t="s">
        <v>1348</v>
      </c>
      <c r="B170" s="37" t="s">
        <v>1349</v>
      </c>
      <c r="C170" s="164" t="s">
        <v>1293</v>
      </c>
      <c r="D170" s="164" t="s">
        <v>1293</v>
      </c>
      <c r="E170" s="164" t="s">
        <v>1293</v>
      </c>
      <c r="F170" s="166" t="s">
        <v>1293</v>
      </c>
      <c r="G170" s="166" t="s">
        <v>1293</v>
      </c>
      <c r="H170" s="166" t="s">
        <v>1293</v>
      </c>
      <c r="I170" s="167" t="s">
        <v>1293</v>
      </c>
      <c r="J170" s="167" t="s">
        <v>1293</v>
      </c>
      <c r="K170" s="167" t="s">
        <v>1293</v>
      </c>
      <c r="L170" s="168" t="s">
        <v>1293</v>
      </c>
      <c r="M170" s="168" t="s">
        <v>1293</v>
      </c>
      <c r="N170" s="168" t="s">
        <v>1293</v>
      </c>
      <c r="O170" s="169" t="s">
        <v>1030</v>
      </c>
      <c r="P170" s="169" t="s">
        <v>1030</v>
      </c>
      <c r="Q170" s="169" t="s">
        <v>1030</v>
      </c>
      <c r="R170" s="170" t="s">
        <v>1293</v>
      </c>
      <c r="S170" s="170" t="s">
        <v>1293</v>
      </c>
      <c r="T170" s="170" t="s">
        <v>1293</v>
      </c>
      <c r="U170" s="166" t="s">
        <v>1293</v>
      </c>
      <c r="V170" s="166" t="s">
        <v>1293</v>
      </c>
      <c r="W170" s="171" t="s">
        <v>1293</v>
      </c>
      <c r="Y170" s="164" t="s">
        <v>1293</v>
      </c>
      <c r="Z170" s="164" t="s">
        <v>1293</v>
      </c>
      <c r="AA170" s="164" t="s">
        <v>1293</v>
      </c>
      <c r="AB170" s="166" t="s">
        <v>1293</v>
      </c>
      <c r="AC170" s="166" t="s">
        <v>1293</v>
      </c>
      <c r="AD170" s="166" t="s">
        <v>1293</v>
      </c>
      <c r="AE170" s="167" t="s">
        <v>1293</v>
      </c>
      <c r="AF170" s="167" t="s">
        <v>1293</v>
      </c>
      <c r="AG170" s="167" t="s">
        <v>1293</v>
      </c>
      <c r="AH170" s="168" t="s">
        <v>1293</v>
      </c>
      <c r="AI170" s="168" t="s">
        <v>1293</v>
      </c>
      <c r="AJ170" s="168" t="s">
        <v>1293</v>
      </c>
      <c r="AK170" s="169" t="s">
        <v>1030</v>
      </c>
      <c r="AL170" s="169" t="s">
        <v>1030</v>
      </c>
      <c r="AM170" s="169" t="s">
        <v>1030</v>
      </c>
      <c r="AN170" s="170" t="s">
        <v>1293</v>
      </c>
      <c r="AO170" s="170" t="s">
        <v>1293</v>
      </c>
      <c r="AP170" s="170" t="s">
        <v>1293</v>
      </c>
      <c r="AQ170" s="166" t="s">
        <v>1293</v>
      </c>
      <c r="AR170" s="166" t="s">
        <v>1293</v>
      </c>
      <c r="AS170" s="171" t="s">
        <v>1293</v>
      </c>
      <c r="AU170" s="164"/>
      <c r="AV170" s="164"/>
      <c r="AW170" s="164"/>
      <c r="AX170" s="166"/>
      <c r="AY170" s="166"/>
      <c r="AZ170" s="166"/>
      <c r="BA170" s="167"/>
      <c r="BB170" s="167"/>
      <c r="BC170" s="167"/>
      <c r="BD170" s="168"/>
      <c r="BE170" s="168"/>
      <c r="BF170" s="168"/>
      <c r="BG170" s="169"/>
      <c r="BH170" s="169"/>
      <c r="BI170" s="169"/>
      <c r="BJ170" s="170"/>
      <c r="BK170" s="170"/>
      <c r="BL170" s="170"/>
      <c r="BM170" s="166"/>
      <c r="BN170" s="166"/>
      <c r="BO170" s="171"/>
    </row>
    <row r="171" spans="1:67">
      <c r="A171" s="37" t="s">
        <v>1350</v>
      </c>
      <c r="B171" s="37" t="s">
        <v>1351</v>
      </c>
      <c r="C171" s="164" t="s">
        <v>1293</v>
      </c>
      <c r="D171" s="164" t="s">
        <v>1293</v>
      </c>
      <c r="E171" s="164" t="s">
        <v>1293</v>
      </c>
      <c r="F171" s="166" t="s">
        <v>1293</v>
      </c>
      <c r="G171" s="166" t="s">
        <v>1293</v>
      </c>
      <c r="H171" s="166" t="s">
        <v>1293</v>
      </c>
      <c r="I171" s="167" t="s">
        <v>1293</v>
      </c>
      <c r="J171" s="167" t="s">
        <v>1293</v>
      </c>
      <c r="K171" s="167" t="s">
        <v>1293</v>
      </c>
      <c r="L171" s="168" t="s">
        <v>1293</v>
      </c>
      <c r="M171" s="168" t="s">
        <v>1293</v>
      </c>
      <c r="N171" s="168" t="s">
        <v>1293</v>
      </c>
      <c r="O171" s="169"/>
      <c r="P171" s="169"/>
      <c r="Q171" s="169"/>
      <c r="R171" s="170" t="s">
        <v>1293</v>
      </c>
      <c r="S171" s="170" t="s">
        <v>1293</v>
      </c>
      <c r="T171" s="170" t="s">
        <v>1293</v>
      </c>
      <c r="U171" s="166" t="s">
        <v>1293</v>
      </c>
      <c r="V171" s="166" t="s">
        <v>1293</v>
      </c>
      <c r="W171" s="171" t="s">
        <v>1293</v>
      </c>
      <c r="Y171" s="164" t="s">
        <v>1293</v>
      </c>
      <c r="Z171" s="164" t="s">
        <v>1293</v>
      </c>
      <c r="AA171" s="164" t="s">
        <v>1293</v>
      </c>
      <c r="AB171" s="166" t="s">
        <v>1293</v>
      </c>
      <c r="AC171" s="166" t="s">
        <v>1293</v>
      </c>
      <c r="AD171" s="166" t="s">
        <v>1293</v>
      </c>
      <c r="AE171" s="167" t="s">
        <v>1293</v>
      </c>
      <c r="AF171" s="167" t="s">
        <v>1293</v>
      </c>
      <c r="AG171" s="167" t="s">
        <v>1293</v>
      </c>
      <c r="AH171" s="168" t="s">
        <v>1293</v>
      </c>
      <c r="AI171" s="168" t="s">
        <v>1293</v>
      </c>
      <c r="AJ171" s="168" t="s">
        <v>1293</v>
      </c>
      <c r="AK171" s="169"/>
      <c r="AL171" s="169"/>
      <c r="AM171" s="169"/>
      <c r="AN171" s="170" t="s">
        <v>1293</v>
      </c>
      <c r="AO171" s="170" t="s">
        <v>1293</v>
      </c>
      <c r="AP171" s="170" t="s">
        <v>1293</v>
      </c>
      <c r="AQ171" s="166" t="s">
        <v>1293</v>
      </c>
      <c r="AR171" s="166" t="s">
        <v>1293</v>
      </c>
      <c r="AS171" s="171" t="s">
        <v>1293</v>
      </c>
      <c r="AU171" s="164"/>
      <c r="AV171" s="164"/>
      <c r="AW171" s="164"/>
      <c r="AX171" s="166"/>
      <c r="AY171" s="166"/>
      <c r="AZ171" s="166"/>
      <c r="BA171" s="167"/>
      <c r="BB171" s="167"/>
      <c r="BC171" s="167"/>
      <c r="BD171" s="168"/>
      <c r="BE171" s="168"/>
      <c r="BF171" s="168"/>
      <c r="BG171" s="169"/>
      <c r="BH171" s="169"/>
      <c r="BI171" s="169"/>
      <c r="BJ171" s="170"/>
      <c r="BK171" s="170"/>
      <c r="BL171" s="170"/>
      <c r="BM171" s="166"/>
      <c r="BN171" s="166"/>
      <c r="BO171" s="171"/>
    </row>
    <row r="172" spans="1:67">
      <c r="A172" s="37" t="s">
        <v>1352</v>
      </c>
      <c r="B172" s="37" t="s">
        <v>1353</v>
      </c>
      <c r="C172" s="164">
        <v>0</v>
      </c>
      <c r="D172" s="164">
        <v>0</v>
      </c>
      <c r="E172" s="164">
        <v>0</v>
      </c>
      <c r="F172" s="166">
        <v>0</v>
      </c>
      <c r="G172" s="166">
        <v>0</v>
      </c>
      <c r="H172" s="166">
        <v>0</v>
      </c>
      <c r="I172" s="167">
        <v>0</v>
      </c>
      <c r="J172" s="167">
        <v>0</v>
      </c>
      <c r="K172" s="167">
        <v>0</v>
      </c>
      <c r="L172" s="168">
        <v>0</v>
      </c>
      <c r="M172" s="168">
        <v>0</v>
      </c>
      <c r="N172" s="168">
        <v>0</v>
      </c>
      <c r="O172" s="169" t="s">
        <v>1030</v>
      </c>
      <c r="P172" s="169" t="s">
        <v>1030</v>
      </c>
      <c r="Q172" s="169" t="s">
        <v>1030</v>
      </c>
      <c r="R172" s="170">
        <v>0</v>
      </c>
      <c r="S172" s="170">
        <v>0</v>
      </c>
      <c r="T172" s="170">
        <v>0</v>
      </c>
      <c r="U172" s="166">
        <v>0</v>
      </c>
      <c r="V172" s="166">
        <v>0</v>
      </c>
      <c r="W172" s="171">
        <v>0</v>
      </c>
      <c r="Y172" s="164">
        <v>0</v>
      </c>
      <c r="Z172" s="164">
        <v>0</v>
      </c>
      <c r="AA172" s="164">
        <v>0</v>
      </c>
      <c r="AB172" s="166">
        <v>0</v>
      </c>
      <c r="AC172" s="166">
        <v>0</v>
      </c>
      <c r="AD172" s="166">
        <v>0</v>
      </c>
      <c r="AE172" s="167">
        <v>0</v>
      </c>
      <c r="AF172" s="167">
        <v>0</v>
      </c>
      <c r="AG172" s="167">
        <v>0</v>
      </c>
      <c r="AH172" s="168">
        <v>0</v>
      </c>
      <c r="AI172" s="168">
        <v>0</v>
      </c>
      <c r="AJ172" s="168">
        <v>0</v>
      </c>
      <c r="AK172" s="169" t="s">
        <v>1030</v>
      </c>
      <c r="AL172" s="169" t="s">
        <v>1030</v>
      </c>
      <c r="AM172" s="169" t="s">
        <v>1030</v>
      </c>
      <c r="AN172" s="170">
        <v>0</v>
      </c>
      <c r="AO172" s="170">
        <v>0</v>
      </c>
      <c r="AP172" s="170">
        <v>0</v>
      </c>
      <c r="AQ172" s="166">
        <v>0</v>
      </c>
      <c r="AR172" s="166">
        <v>0</v>
      </c>
      <c r="AS172" s="171">
        <v>0</v>
      </c>
      <c r="AU172" s="164">
        <v>0</v>
      </c>
      <c r="AV172" s="164">
        <v>0</v>
      </c>
      <c r="AW172" s="164">
        <v>0</v>
      </c>
      <c r="AX172" s="166">
        <v>0</v>
      </c>
      <c r="AY172" s="166">
        <v>0</v>
      </c>
      <c r="AZ172" s="166">
        <v>0</v>
      </c>
      <c r="BA172" s="167">
        <v>0</v>
      </c>
      <c r="BB172" s="167">
        <v>0</v>
      </c>
      <c r="BC172" s="167">
        <v>0</v>
      </c>
      <c r="BD172" s="168">
        <v>0</v>
      </c>
      <c r="BE172" s="168">
        <v>0</v>
      </c>
      <c r="BF172" s="168">
        <v>0</v>
      </c>
      <c r="BG172" s="169" t="e">
        <v>#VALUE!</v>
      </c>
      <c r="BH172" s="169" t="e">
        <v>#VALUE!</v>
      </c>
      <c r="BI172" s="169" t="e">
        <v>#VALUE!</v>
      </c>
      <c r="BJ172" s="170">
        <v>0</v>
      </c>
      <c r="BK172" s="170">
        <v>0</v>
      </c>
      <c r="BL172" s="170">
        <v>0</v>
      </c>
      <c r="BM172" s="166">
        <v>0</v>
      </c>
      <c r="BN172" s="166">
        <v>0</v>
      </c>
      <c r="BO172" s="171">
        <v>0</v>
      </c>
    </row>
    <row r="173" spans="1:67">
      <c r="A173" s="37" t="s">
        <v>537</v>
      </c>
      <c r="B173" s="37" t="s">
        <v>1354</v>
      </c>
      <c r="C173" s="164">
        <v>70</v>
      </c>
      <c r="D173" s="164">
        <v>158</v>
      </c>
      <c r="E173" s="164">
        <v>210</v>
      </c>
      <c r="F173" s="166">
        <v>78</v>
      </c>
      <c r="G173" s="166">
        <v>177</v>
      </c>
      <c r="H173" s="166">
        <v>235</v>
      </c>
      <c r="I173" s="167">
        <v>74</v>
      </c>
      <c r="J173" s="167">
        <v>166</v>
      </c>
      <c r="K173" s="167">
        <v>220</v>
      </c>
      <c r="L173" s="168">
        <v>84</v>
      </c>
      <c r="M173" s="168">
        <v>190</v>
      </c>
      <c r="N173" s="168">
        <v>252</v>
      </c>
      <c r="O173" s="169" t="s">
        <v>1030</v>
      </c>
      <c r="P173" s="169" t="s">
        <v>1030</v>
      </c>
      <c r="Q173" s="169" t="s">
        <v>1030</v>
      </c>
      <c r="R173" s="170">
        <v>105</v>
      </c>
      <c r="S173" s="170">
        <v>237</v>
      </c>
      <c r="T173" s="170">
        <v>315</v>
      </c>
      <c r="U173" s="166">
        <v>119</v>
      </c>
      <c r="V173" s="166">
        <v>269</v>
      </c>
      <c r="W173" s="171">
        <v>357</v>
      </c>
      <c r="Y173" s="164">
        <v>70</v>
      </c>
      <c r="Z173" s="164">
        <v>158</v>
      </c>
      <c r="AA173" s="164">
        <v>210</v>
      </c>
      <c r="AB173" s="166">
        <v>78</v>
      </c>
      <c r="AC173" s="166">
        <v>177</v>
      </c>
      <c r="AD173" s="166">
        <v>235</v>
      </c>
      <c r="AE173" s="167">
        <v>74</v>
      </c>
      <c r="AF173" s="167">
        <v>166</v>
      </c>
      <c r="AG173" s="167">
        <v>220</v>
      </c>
      <c r="AH173" s="168">
        <v>84</v>
      </c>
      <c r="AI173" s="168">
        <v>190</v>
      </c>
      <c r="AJ173" s="168">
        <v>252</v>
      </c>
      <c r="AK173" s="169" t="s">
        <v>1030</v>
      </c>
      <c r="AL173" s="169" t="s">
        <v>1030</v>
      </c>
      <c r="AM173" s="169" t="s">
        <v>1030</v>
      </c>
      <c r="AN173" s="170">
        <v>105</v>
      </c>
      <c r="AO173" s="170">
        <v>237</v>
      </c>
      <c r="AP173" s="170">
        <v>315</v>
      </c>
      <c r="AQ173" s="166">
        <v>119</v>
      </c>
      <c r="AR173" s="166">
        <v>269</v>
      </c>
      <c r="AS173" s="171">
        <v>357</v>
      </c>
      <c r="AU173" s="164">
        <v>2520</v>
      </c>
      <c r="AV173" s="164">
        <v>5688</v>
      </c>
      <c r="AW173" s="164">
        <v>7560</v>
      </c>
      <c r="AX173" s="166">
        <v>2808</v>
      </c>
      <c r="AY173" s="166">
        <v>6372</v>
      </c>
      <c r="AZ173" s="166">
        <v>8460</v>
      </c>
      <c r="BA173" s="167">
        <v>2664</v>
      </c>
      <c r="BB173" s="167">
        <v>5976</v>
      </c>
      <c r="BC173" s="167">
        <v>7920</v>
      </c>
      <c r="BD173" s="168">
        <v>3024</v>
      </c>
      <c r="BE173" s="168">
        <v>6840</v>
      </c>
      <c r="BF173" s="168">
        <v>9072</v>
      </c>
      <c r="BG173" s="169" t="e">
        <v>#VALUE!</v>
      </c>
      <c r="BH173" s="169" t="e">
        <v>#VALUE!</v>
      </c>
      <c r="BI173" s="169" t="e">
        <v>#VALUE!</v>
      </c>
      <c r="BJ173" s="170">
        <v>3780</v>
      </c>
      <c r="BK173" s="170">
        <v>8532</v>
      </c>
      <c r="BL173" s="170">
        <v>11340</v>
      </c>
      <c r="BM173" s="166">
        <v>4284</v>
      </c>
      <c r="BN173" s="166">
        <v>9684</v>
      </c>
      <c r="BO173" s="171">
        <v>12852</v>
      </c>
    </row>
    <row r="174" spans="1:67">
      <c r="A174" s="37" t="s">
        <v>1355</v>
      </c>
      <c r="B174" s="37" t="s">
        <v>1356</v>
      </c>
      <c r="C174" s="164">
        <v>58</v>
      </c>
      <c r="D174" s="164">
        <v>132</v>
      </c>
      <c r="E174" s="164">
        <v>175</v>
      </c>
      <c r="F174" s="166">
        <v>65</v>
      </c>
      <c r="G174" s="166">
        <v>147</v>
      </c>
      <c r="H174" s="166">
        <v>196</v>
      </c>
      <c r="I174" s="167">
        <v>61</v>
      </c>
      <c r="J174" s="167">
        <v>138</v>
      </c>
      <c r="K174" s="167">
        <v>184</v>
      </c>
      <c r="L174" s="168">
        <v>70</v>
      </c>
      <c r="M174" s="168">
        <v>158</v>
      </c>
      <c r="N174" s="168">
        <v>210</v>
      </c>
      <c r="O174" s="169" t="s">
        <v>1030</v>
      </c>
      <c r="P174" s="169" t="s">
        <v>1030</v>
      </c>
      <c r="Q174" s="169" t="s">
        <v>1030</v>
      </c>
      <c r="R174" s="170">
        <v>88</v>
      </c>
      <c r="S174" s="170">
        <v>199</v>
      </c>
      <c r="T174" s="170">
        <v>266</v>
      </c>
      <c r="U174" s="166">
        <v>99</v>
      </c>
      <c r="V174" s="166">
        <v>225</v>
      </c>
      <c r="W174" s="171">
        <v>298</v>
      </c>
      <c r="Y174" s="164">
        <v>58</v>
      </c>
      <c r="Z174" s="164">
        <v>132</v>
      </c>
      <c r="AA174" s="164">
        <v>175</v>
      </c>
      <c r="AB174" s="166">
        <v>65</v>
      </c>
      <c r="AC174" s="166">
        <v>147</v>
      </c>
      <c r="AD174" s="166">
        <v>196</v>
      </c>
      <c r="AE174" s="167">
        <v>61</v>
      </c>
      <c r="AF174" s="167">
        <v>138</v>
      </c>
      <c r="AG174" s="167">
        <v>184</v>
      </c>
      <c r="AH174" s="168">
        <v>70</v>
      </c>
      <c r="AI174" s="168">
        <v>158</v>
      </c>
      <c r="AJ174" s="168">
        <v>210</v>
      </c>
      <c r="AK174" s="169" t="s">
        <v>1030</v>
      </c>
      <c r="AL174" s="169" t="s">
        <v>1030</v>
      </c>
      <c r="AM174" s="169" t="s">
        <v>1030</v>
      </c>
      <c r="AN174" s="170">
        <v>88</v>
      </c>
      <c r="AO174" s="170">
        <v>199</v>
      </c>
      <c r="AP174" s="170">
        <v>266</v>
      </c>
      <c r="AQ174" s="166">
        <v>99</v>
      </c>
      <c r="AR174" s="166">
        <v>225</v>
      </c>
      <c r="AS174" s="171">
        <v>298</v>
      </c>
      <c r="AU174" s="164">
        <v>2088</v>
      </c>
      <c r="AV174" s="164">
        <v>4752</v>
      </c>
      <c r="AW174" s="164">
        <v>6300</v>
      </c>
      <c r="AX174" s="166">
        <v>2340</v>
      </c>
      <c r="AY174" s="166">
        <v>5292</v>
      </c>
      <c r="AZ174" s="166">
        <v>7056</v>
      </c>
      <c r="BA174" s="167">
        <v>2196</v>
      </c>
      <c r="BB174" s="167">
        <v>4968</v>
      </c>
      <c r="BC174" s="167">
        <v>6624</v>
      </c>
      <c r="BD174" s="168">
        <v>2520</v>
      </c>
      <c r="BE174" s="168">
        <v>5688</v>
      </c>
      <c r="BF174" s="168">
        <v>7560</v>
      </c>
      <c r="BG174" s="169" t="e">
        <v>#VALUE!</v>
      </c>
      <c r="BH174" s="169" t="e">
        <v>#VALUE!</v>
      </c>
      <c r="BI174" s="169" t="e">
        <v>#VALUE!</v>
      </c>
      <c r="BJ174" s="170">
        <v>3168</v>
      </c>
      <c r="BK174" s="170">
        <v>7164</v>
      </c>
      <c r="BL174" s="170">
        <v>9576</v>
      </c>
      <c r="BM174" s="166">
        <v>3564</v>
      </c>
      <c r="BN174" s="166">
        <v>8100</v>
      </c>
      <c r="BO174" s="171">
        <v>10728</v>
      </c>
    </row>
    <row r="175" spans="1:67">
      <c r="A175" s="37" t="s">
        <v>517</v>
      </c>
      <c r="B175" s="37" t="s">
        <v>1357</v>
      </c>
      <c r="C175" s="164">
        <v>200</v>
      </c>
      <c r="D175" s="164">
        <v>510</v>
      </c>
      <c r="E175" s="164">
        <v>600</v>
      </c>
      <c r="F175" s="166">
        <v>224</v>
      </c>
      <c r="G175" s="166">
        <v>504</v>
      </c>
      <c r="H175" s="166">
        <v>672</v>
      </c>
      <c r="I175" s="167">
        <v>210</v>
      </c>
      <c r="J175" s="167">
        <v>472</v>
      </c>
      <c r="K175" s="167">
        <v>630</v>
      </c>
      <c r="L175" s="168">
        <v>240</v>
      </c>
      <c r="M175" s="168">
        <v>540</v>
      </c>
      <c r="N175" s="168">
        <v>720</v>
      </c>
      <c r="O175" s="169" t="s">
        <v>1030</v>
      </c>
      <c r="P175" s="169" t="s">
        <v>1030</v>
      </c>
      <c r="Q175" s="169" t="s">
        <v>1030</v>
      </c>
      <c r="R175" s="170">
        <v>300</v>
      </c>
      <c r="S175" s="170">
        <v>675</v>
      </c>
      <c r="T175" s="170">
        <v>900</v>
      </c>
      <c r="U175" s="166">
        <v>340</v>
      </c>
      <c r="V175" s="166">
        <v>765</v>
      </c>
      <c r="W175" s="171">
        <v>1020</v>
      </c>
      <c r="Y175" s="164">
        <v>200</v>
      </c>
      <c r="Z175" s="164">
        <v>510</v>
      </c>
      <c r="AA175" s="164">
        <v>600</v>
      </c>
      <c r="AB175" s="166">
        <v>224</v>
      </c>
      <c r="AC175" s="166">
        <v>504</v>
      </c>
      <c r="AD175" s="166">
        <v>672</v>
      </c>
      <c r="AE175" s="167">
        <v>210</v>
      </c>
      <c r="AF175" s="167">
        <v>472</v>
      </c>
      <c r="AG175" s="167">
        <v>630</v>
      </c>
      <c r="AH175" s="168">
        <v>240</v>
      </c>
      <c r="AI175" s="168">
        <v>540</v>
      </c>
      <c r="AJ175" s="168">
        <v>720</v>
      </c>
      <c r="AK175" s="169" t="s">
        <v>1030</v>
      </c>
      <c r="AL175" s="169" t="s">
        <v>1030</v>
      </c>
      <c r="AM175" s="169" t="s">
        <v>1030</v>
      </c>
      <c r="AN175" s="170">
        <v>300</v>
      </c>
      <c r="AO175" s="170">
        <v>675</v>
      </c>
      <c r="AP175" s="170">
        <v>900</v>
      </c>
      <c r="AQ175" s="166">
        <v>340</v>
      </c>
      <c r="AR175" s="166">
        <v>765</v>
      </c>
      <c r="AS175" s="171">
        <v>1020</v>
      </c>
      <c r="AU175" s="164">
        <v>7200</v>
      </c>
      <c r="AV175" s="164">
        <v>18360</v>
      </c>
      <c r="AW175" s="164">
        <v>21600</v>
      </c>
      <c r="AX175" s="166">
        <v>8064</v>
      </c>
      <c r="AY175" s="166">
        <v>18144</v>
      </c>
      <c r="AZ175" s="166">
        <v>24192</v>
      </c>
      <c r="BA175" s="167">
        <v>7560</v>
      </c>
      <c r="BB175" s="167">
        <v>16992</v>
      </c>
      <c r="BC175" s="167">
        <v>22680</v>
      </c>
      <c r="BD175" s="168">
        <v>8640</v>
      </c>
      <c r="BE175" s="168">
        <v>19440</v>
      </c>
      <c r="BF175" s="168">
        <v>25920</v>
      </c>
      <c r="BG175" s="169" t="e">
        <v>#VALUE!</v>
      </c>
      <c r="BH175" s="169" t="e">
        <v>#VALUE!</v>
      </c>
      <c r="BI175" s="169" t="e">
        <v>#VALUE!</v>
      </c>
      <c r="BJ175" s="170">
        <v>10800</v>
      </c>
      <c r="BK175" s="170">
        <v>24300</v>
      </c>
      <c r="BL175" s="170">
        <v>32400</v>
      </c>
      <c r="BM175" s="166">
        <v>12240</v>
      </c>
      <c r="BN175" s="166">
        <v>27540</v>
      </c>
      <c r="BO175" s="171">
        <v>36720</v>
      </c>
    </row>
    <row r="176" spans="1:67">
      <c r="A176" s="37" t="s">
        <v>529</v>
      </c>
      <c r="B176" s="37" t="s">
        <v>1358</v>
      </c>
      <c r="C176" s="164">
        <v>75</v>
      </c>
      <c r="D176" s="164">
        <v>171</v>
      </c>
      <c r="E176" s="164">
        <v>227</v>
      </c>
      <c r="F176" s="166">
        <v>84</v>
      </c>
      <c r="G176" s="166">
        <v>192</v>
      </c>
      <c r="H176" s="166">
        <v>255</v>
      </c>
      <c r="I176" s="167">
        <v>79</v>
      </c>
      <c r="J176" s="167">
        <v>180</v>
      </c>
      <c r="K176" s="167">
        <v>238</v>
      </c>
      <c r="L176" s="168">
        <v>90</v>
      </c>
      <c r="M176" s="168">
        <v>205</v>
      </c>
      <c r="N176" s="168">
        <v>272</v>
      </c>
      <c r="O176" s="169" t="s">
        <v>1030</v>
      </c>
      <c r="P176" s="169" t="s">
        <v>1030</v>
      </c>
      <c r="Q176" s="169" t="s">
        <v>1030</v>
      </c>
      <c r="R176" s="170">
        <v>112</v>
      </c>
      <c r="S176" s="170">
        <v>256</v>
      </c>
      <c r="T176" s="170">
        <v>340</v>
      </c>
      <c r="U176" s="166">
        <v>127</v>
      </c>
      <c r="V176" s="166">
        <v>290</v>
      </c>
      <c r="W176" s="171">
        <v>385</v>
      </c>
      <c r="Y176" s="164">
        <v>75</v>
      </c>
      <c r="Z176" s="164">
        <v>171</v>
      </c>
      <c r="AA176" s="164">
        <v>227</v>
      </c>
      <c r="AB176" s="166">
        <v>84</v>
      </c>
      <c r="AC176" s="166">
        <v>192</v>
      </c>
      <c r="AD176" s="166">
        <v>255</v>
      </c>
      <c r="AE176" s="167">
        <v>79</v>
      </c>
      <c r="AF176" s="167">
        <v>180</v>
      </c>
      <c r="AG176" s="167">
        <v>238</v>
      </c>
      <c r="AH176" s="168">
        <v>90</v>
      </c>
      <c r="AI176" s="168">
        <v>205</v>
      </c>
      <c r="AJ176" s="168">
        <v>272</v>
      </c>
      <c r="AK176" s="169" t="s">
        <v>1030</v>
      </c>
      <c r="AL176" s="169" t="s">
        <v>1030</v>
      </c>
      <c r="AM176" s="169" t="s">
        <v>1030</v>
      </c>
      <c r="AN176" s="170">
        <v>112</v>
      </c>
      <c r="AO176" s="170">
        <v>256</v>
      </c>
      <c r="AP176" s="170">
        <v>340</v>
      </c>
      <c r="AQ176" s="166">
        <v>127</v>
      </c>
      <c r="AR176" s="166">
        <v>290</v>
      </c>
      <c r="AS176" s="171">
        <v>385</v>
      </c>
      <c r="AU176" s="164">
        <v>2700</v>
      </c>
      <c r="AV176" s="164">
        <v>6156</v>
      </c>
      <c r="AW176" s="164">
        <v>8172</v>
      </c>
      <c r="AX176" s="166">
        <v>3024</v>
      </c>
      <c r="AY176" s="166">
        <v>6912</v>
      </c>
      <c r="AZ176" s="166">
        <v>9180</v>
      </c>
      <c r="BA176" s="167">
        <v>2844</v>
      </c>
      <c r="BB176" s="167">
        <v>6480</v>
      </c>
      <c r="BC176" s="167">
        <v>8568</v>
      </c>
      <c r="BD176" s="168">
        <v>3240</v>
      </c>
      <c r="BE176" s="168">
        <v>7380</v>
      </c>
      <c r="BF176" s="168">
        <v>9792</v>
      </c>
      <c r="BG176" s="169" t="e">
        <v>#VALUE!</v>
      </c>
      <c r="BH176" s="169" t="e">
        <v>#VALUE!</v>
      </c>
      <c r="BI176" s="169" t="e">
        <v>#VALUE!</v>
      </c>
      <c r="BJ176" s="170">
        <v>4032</v>
      </c>
      <c r="BK176" s="170">
        <v>9216</v>
      </c>
      <c r="BL176" s="170">
        <v>12240</v>
      </c>
      <c r="BM176" s="166">
        <v>4572</v>
      </c>
      <c r="BN176" s="166">
        <v>10440</v>
      </c>
      <c r="BO176" s="171">
        <v>13860</v>
      </c>
    </row>
    <row r="177" spans="1:67">
      <c r="A177" s="37" t="s">
        <v>535</v>
      </c>
      <c r="B177" s="37" t="s">
        <v>1359</v>
      </c>
      <c r="C177" s="164">
        <v>75</v>
      </c>
      <c r="D177" s="164">
        <v>171</v>
      </c>
      <c r="E177" s="164">
        <v>227</v>
      </c>
      <c r="F177" s="166">
        <v>84</v>
      </c>
      <c r="G177" s="166">
        <v>192</v>
      </c>
      <c r="H177" s="166">
        <v>255</v>
      </c>
      <c r="I177" s="167">
        <v>79</v>
      </c>
      <c r="J177" s="167">
        <v>180</v>
      </c>
      <c r="K177" s="167">
        <v>238</v>
      </c>
      <c r="L177" s="168">
        <v>90</v>
      </c>
      <c r="M177" s="168">
        <v>205</v>
      </c>
      <c r="N177" s="168">
        <v>272</v>
      </c>
      <c r="O177" s="169" t="s">
        <v>1030</v>
      </c>
      <c r="P177" s="169" t="s">
        <v>1030</v>
      </c>
      <c r="Q177" s="169" t="s">
        <v>1030</v>
      </c>
      <c r="R177" s="170">
        <v>112</v>
      </c>
      <c r="S177" s="170">
        <v>256</v>
      </c>
      <c r="T177" s="170">
        <v>340</v>
      </c>
      <c r="U177" s="166">
        <v>127</v>
      </c>
      <c r="V177" s="166">
        <v>290</v>
      </c>
      <c r="W177" s="171">
        <v>385</v>
      </c>
      <c r="Y177" s="164">
        <v>75</v>
      </c>
      <c r="Z177" s="164">
        <v>171</v>
      </c>
      <c r="AA177" s="164">
        <v>227</v>
      </c>
      <c r="AB177" s="166">
        <v>84</v>
      </c>
      <c r="AC177" s="166">
        <v>192</v>
      </c>
      <c r="AD177" s="166">
        <v>255</v>
      </c>
      <c r="AE177" s="167">
        <v>79</v>
      </c>
      <c r="AF177" s="167">
        <v>180</v>
      </c>
      <c r="AG177" s="167">
        <v>238</v>
      </c>
      <c r="AH177" s="168">
        <v>90</v>
      </c>
      <c r="AI177" s="168">
        <v>205</v>
      </c>
      <c r="AJ177" s="168">
        <v>272</v>
      </c>
      <c r="AK177" s="169" t="s">
        <v>1030</v>
      </c>
      <c r="AL177" s="169" t="s">
        <v>1030</v>
      </c>
      <c r="AM177" s="169" t="s">
        <v>1030</v>
      </c>
      <c r="AN177" s="170">
        <v>112</v>
      </c>
      <c r="AO177" s="170">
        <v>256</v>
      </c>
      <c r="AP177" s="170">
        <v>340</v>
      </c>
      <c r="AQ177" s="166">
        <v>127</v>
      </c>
      <c r="AR177" s="166">
        <v>290</v>
      </c>
      <c r="AS177" s="171">
        <v>385</v>
      </c>
      <c r="AU177" s="164">
        <v>2700</v>
      </c>
      <c r="AV177" s="164">
        <v>6156</v>
      </c>
      <c r="AW177" s="164">
        <v>8172</v>
      </c>
      <c r="AX177" s="166">
        <v>3024</v>
      </c>
      <c r="AY177" s="166">
        <v>6912</v>
      </c>
      <c r="AZ177" s="166">
        <v>9180</v>
      </c>
      <c r="BA177" s="167">
        <v>2844</v>
      </c>
      <c r="BB177" s="167">
        <v>6480</v>
      </c>
      <c r="BC177" s="167">
        <v>8568</v>
      </c>
      <c r="BD177" s="168">
        <v>3240</v>
      </c>
      <c r="BE177" s="168">
        <v>7380</v>
      </c>
      <c r="BF177" s="168">
        <v>9792</v>
      </c>
      <c r="BG177" s="169" t="e">
        <v>#VALUE!</v>
      </c>
      <c r="BH177" s="169" t="e">
        <v>#VALUE!</v>
      </c>
      <c r="BI177" s="169" t="e">
        <v>#VALUE!</v>
      </c>
      <c r="BJ177" s="170">
        <v>4032</v>
      </c>
      <c r="BK177" s="170">
        <v>9216</v>
      </c>
      <c r="BL177" s="170">
        <v>12240</v>
      </c>
      <c r="BM177" s="166">
        <v>4572</v>
      </c>
      <c r="BN177" s="166">
        <v>10440</v>
      </c>
      <c r="BO177" s="171">
        <v>13860</v>
      </c>
    </row>
    <row r="178" spans="1:67">
      <c r="A178" s="37" t="s">
        <v>539</v>
      </c>
      <c r="B178" s="37" t="s">
        <v>1360</v>
      </c>
      <c r="C178" s="164">
        <v>0</v>
      </c>
      <c r="D178" s="164">
        <v>0</v>
      </c>
      <c r="E178" s="164">
        <v>0</v>
      </c>
      <c r="F178" s="166">
        <v>0</v>
      </c>
      <c r="G178" s="166">
        <v>0</v>
      </c>
      <c r="H178" s="166">
        <v>0</v>
      </c>
      <c r="I178" s="167">
        <v>0</v>
      </c>
      <c r="J178" s="167">
        <v>0</v>
      </c>
      <c r="K178" s="167">
        <v>0</v>
      </c>
      <c r="L178" s="168">
        <v>0</v>
      </c>
      <c r="M178" s="168">
        <v>0</v>
      </c>
      <c r="N178" s="168">
        <v>0</v>
      </c>
      <c r="O178" s="169" t="s">
        <v>1030</v>
      </c>
      <c r="P178" s="169" t="s">
        <v>1030</v>
      </c>
      <c r="Q178" s="169" t="s">
        <v>1030</v>
      </c>
      <c r="R178" s="170">
        <v>0</v>
      </c>
      <c r="S178" s="170">
        <v>0</v>
      </c>
      <c r="T178" s="170">
        <v>0</v>
      </c>
      <c r="U178" s="166">
        <v>0</v>
      </c>
      <c r="V178" s="166">
        <v>0</v>
      </c>
      <c r="W178" s="171">
        <v>0</v>
      </c>
      <c r="Y178" s="164">
        <v>0</v>
      </c>
      <c r="Z178" s="164">
        <v>0</v>
      </c>
      <c r="AA178" s="164">
        <v>0</v>
      </c>
      <c r="AB178" s="166">
        <v>0</v>
      </c>
      <c r="AC178" s="166">
        <v>0</v>
      </c>
      <c r="AD178" s="166">
        <v>0</v>
      </c>
      <c r="AE178" s="167">
        <v>0</v>
      </c>
      <c r="AF178" s="167">
        <v>0</v>
      </c>
      <c r="AG178" s="167">
        <v>0</v>
      </c>
      <c r="AH178" s="168">
        <v>0</v>
      </c>
      <c r="AI178" s="168">
        <v>0</v>
      </c>
      <c r="AJ178" s="168">
        <v>0</v>
      </c>
      <c r="AK178" s="169" t="s">
        <v>1030</v>
      </c>
      <c r="AL178" s="169" t="s">
        <v>1030</v>
      </c>
      <c r="AM178" s="169" t="s">
        <v>1030</v>
      </c>
      <c r="AN178" s="170">
        <v>0</v>
      </c>
      <c r="AO178" s="170">
        <v>0</v>
      </c>
      <c r="AP178" s="170">
        <v>0</v>
      </c>
      <c r="AQ178" s="166">
        <v>0</v>
      </c>
      <c r="AR178" s="166">
        <v>0</v>
      </c>
      <c r="AS178" s="171">
        <v>0</v>
      </c>
      <c r="AU178" s="164">
        <v>0</v>
      </c>
      <c r="AV178" s="164">
        <v>0</v>
      </c>
      <c r="AW178" s="164">
        <v>0</v>
      </c>
      <c r="AX178" s="166">
        <v>0</v>
      </c>
      <c r="AY178" s="166">
        <v>0</v>
      </c>
      <c r="AZ178" s="166">
        <v>0</v>
      </c>
      <c r="BA178" s="167">
        <v>0</v>
      </c>
      <c r="BB178" s="167">
        <v>0</v>
      </c>
      <c r="BC178" s="167">
        <v>0</v>
      </c>
      <c r="BD178" s="168">
        <v>0</v>
      </c>
      <c r="BE178" s="168">
        <v>0</v>
      </c>
      <c r="BF178" s="168">
        <v>0</v>
      </c>
      <c r="BG178" s="169" t="e">
        <v>#VALUE!</v>
      </c>
      <c r="BH178" s="169" t="e">
        <v>#VALUE!</v>
      </c>
      <c r="BI178" s="169" t="e">
        <v>#VALUE!</v>
      </c>
      <c r="BJ178" s="170">
        <v>0</v>
      </c>
      <c r="BK178" s="170">
        <v>0</v>
      </c>
      <c r="BL178" s="170">
        <v>0</v>
      </c>
      <c r="BM178" s="166">
        <v>0</v>
      </c>
      <c r="BN178" s="166">
        <v>0</v>
      </c>
      <c r="BO178" s="171">
        <v>0</v>
      </c>
    </row>
    <row r="179" spans="1:67">
      <c r="A179" s="37" t="s">
        <v>545</v>
      </c>
      <c r="B179" s="37" t="s">
        <v>1361</v>
      </c>
      <c r="C179" s="164">
        <v>0</v>
      </c>
      <c r="D179" s="164">
        <v>0</v>
      </c>
      <c r="E179" s="164">
        <v>0</v>
      </c>
      <c r="F179" s="166">
        <v>0</v>
      </c>
      <c r="G179" s="166">
        <v>0</v>
      </c>
      <c r="H179" s="166">
        <v>0</v>
      </c>
      <c r="I179" s="167">
        <v>0</v>
      </c>
      <c r="J179" s="167">
        <v>0</v>
      </c>
      <c r="K179" s="167">
        <v>0</v>
      </c>
      <c r="L179" s="168">
        <v>0</v>
      </c>
      <c r="M179" s="168">
        <v>0</v>
      </c>
      <c r="N179" s="168">
        <v>0</v>
      </c>
      <c r="O179" s="169" t="s">
        <v>1030</v>
      </c>
      <c r="P179" s="169" t="s">
        <v>1030</v>
      </c>
      <c r="Q179" s="169" t="s">
        <v>1030</v>
      </c>
      <c r="R179" s="170">
        <v>0</v>
      </c>
      <c r="S179" s="170">
        <v>0</v>
      </c>
      <c r="T179" s="170">
        <v>0</v>
      </c>
      <c r="U179" s="166">
        <v>0</v>
      </c>
      <c r="V179" s="166">
        <v>0</v>
      </c>
      <c r="W179" s="171">
        <v>0</v>
      </c>
      <c r="Y179" s="164">
        <v>0</v>
      </c>
      <c r="Z179" s="164">
        <v>0</v>
      </c>
      <c r="AA179" s="164">
        <v>0</v>
      </c>
      <c r="AB179" s="166">
        <v>0</v>
      </c>
      <c r="AC179" s="166">
        <v>0</v>
      </c>
      <c r="AD179" s="166">
        <v>0</v>
      </c>
      <c r="AE179" s="167">
        <v>0</v>
      </c>
      <c r="AF179" s="167">
        <v>0</v>
      </c>
      <c r="AG179" s="167">
        <v>0</v>
      </c>
      <c r="AH179" s="168">
        <v>0</v>
      </c>
      <c r="AI179" s="168">
        <v>0</v>
      </c>
      <c r="AJ179" s="168">
        <v>0</v>
      </c>
      <c r="AK179" s="169" t="s">
        <v>1030</v>
      </c>
      <c r="AL179" s="169" t="s">
        <v>1030</v>
      </c>
      <c r="AM179" s="169" t="s">
        <v>1030</v>
      </c>
      <c r="AN179" s="170">
        <v>0</v>
      </c>
      <c r="AO179" s="170">
        <v>0</v>
      </c>
      <c r="AP179" s="170">
        <v>0</v>
      </c>
      <c r="AQ179" s="166">
        <v>0</v>
      </c>
      <c r="AR179" s="166">
        <v>0</v>
      </c>
      <c r="AS179" s="171">
        <v>0</v>
      </c>
      <c r="AU179" s="164">
        <v>0</v>
      </c>
      <c r="AV179" s="164">
        <v>0</v>
      </c>
      <c r="AW179" s="164">
        <v>0</v>
      </c>
      <c r="AX179" s="166">
        <v>0</v>
      </c>
      <c r="AY179" s="166">
        <v>0</v>
      </c>
      <c r="AZ179" s="166">
        <v>0</v>
      </c>
      <c r="BA179" s="167">
        <v>0</v>
      </c>
      <c r="BB179" s="167">
        <v>0</v>
      </c>
      <c r="BC179" s="167">
        <v>0</v>
      </c>
      <c r="BD179" s="168">
        <v>0</v>
      </c>
      <c r="BE179" s="168">
        <v>0</v>
      </c>
      <c r="BF179" s="168">
        <v>0</v>
      </c>
      <c r="BG179" s="169" t="e">
        <v>#VALUE!</v>
      </c>
      <c r="BH179" s="169" t="e">
        <v>#VALUE!</v>
      </c>
      <c r="BI179" s="169" t="e">
        <v>#VALUE!</v>
      </c>
      <c r="BJ179" s="170">
        <v>0</v>
      </c>
      <c r="BK179" s="170">
        <v>0</v>
      </c>
      <c r="BL179" s="170">
        <v>0</v>
      </c>
      <c r="BM179" s="166">
        <v>0</v>
      </c>
      <c r="BN179" s="166">
        <v>0</v>
      </c>
      <c r="BO179" s="171">
        <v>0</v>
      </c>
    </row>
    <row r="180" spans="1:67">
      <c r="A180" s="37" t="s">
        <v>519</v>
      </c>
      <c r="B180" s="37" t="s">
        <v>1362</v>
      </c>
      <c r="C180" s="164">
        <v>465</v>
      </c>
      <c r="D180" s="164">
        <v>1050</v>
      </c>
      <c r="E180" s="164">
        <v>1400</v>
      </c>
      <c r="F180" s="166">
        <v>520</v>
      </c>
      <c r="G180" s="166">
        <v>1176</v>
      </c>
      <c r="H180" s="166">
        <v>1568</v>
      </c>
      <c r="I180" s="167">
        <v>490</v>
      </c>
      <c r="J180" s="167">
        <v>1100</v>
      </c>
      <c r="K180" s="167">
        <v>1470</v>
      </c>
      <c r="L180" s="168">
        <v>558</v>
      </c>
      <c r="M180" s="168">
        <v>1260</v>
      </c>
      <c r="N180" s="168">
        <v>1680</v>
      </c>
      <c r="O180" s="169" t="s">
        <v>1030</v>
      </c>
      <c r="P180" s="169" t="s">
        <v>1030</v>
      </c>
      <c r="Q180" s="169" t="s">
        <v>1030</v>
      </c>
      <c r="R180" s="170">
        <v>698</v>
      </c>
      <c r="S180" s="170">
        <v>1575</v>
      </c>
      <c r="T180" s="170">
        <v>2100</v>
      </c>
      <c r="U180" s="166">
        <v>790</v>
      </c>
      <c r="V180" s="166">
        <v>1785</v>
      </c>
      <c r="W180" s="171">
        <v>2380</v>
      </c>
      <c r="Y180" s="164">
        <v>465</v>
      </c>
      <c r="Z180" s="164">
        <v>1050</v>
      </c>
      <c r="AA180" s="164">
        <v>1400</v>
      </c>
      <c r="AB180" s="166">
        <v>520</v>
      </c>
      <c r="AC180" s="166">
        <v>1176</v>
      </c>
      <c r="AD180" s="166">
        <v>1568</v>
      </c>
      <c r="AE180" s="167">
        <v>490</v>
      </c>
      <c r="AF180" s="167">
        <v>1100</v>
      </c>
      <c r="AG180" s="167">
        <v>1470</v>
      </c>
      <c r="AH180" s="168">
        <v>558</v>
      </c>
      <c r="AI180" s="168">
        <v>1260</v>
      </c>
      <c r="AJ180" s="168">
        <v>1680</v>
      </c>
      <c r="AK180" s="169" t="s">
        <v>1030</v>
      </c>
      <c r="AL180" s="169" t="s">
        <v>1030</v>
      </c>
      <c r="AM180" s="169" t="s">
        <v>1030</v>
      </c>
      <c r="AN180" s="170">
        <v>698</v>
      </c>
      <c r="AO180" s="170">
        <v>1575</v>
      </c>
      <c r="AP180" s="170">
        <v>2100</v>
      </c>
      <c r="AQ180" s="166">
        <v>790</v>
      </c>
      <c r="AR180" s="166">
        <v>1785</v>
      </c>
      <c r="AS180" s="171">
        <v>2380</v>
      </c>
      <c r="AU180" s="164">
        <v>16740</v>
      </c>
      <c r="AV180" s="164">
        <v>37800</v>
      </c>
      <c r="AW180" s="164">
        <v>50400</v>
      </c>
      <c r="AX180" s="166">
        <v>18720</v>
      </c>
      <c r="AY180" s="166">
        <v>42336</v>
      </c>
      <c r="AZ180" s="166">
        <v>56448</v>
      </c>
      <c r="BA180" s="167">
        <v>17640</v>
      </c>
      <c r="BB180" s="167">
        <v>39600</v>
      </c>
      <c r="BC180" s="167">
        <v>52920</v>
      </c>
      <c r="BD180" s="168">
        <v>20088</v>
      </c>
      <c r="BE180" s="168">
        <v>45360</v>
      </c>
      <c r="BF180" s="168">
        <v>60480</v>
      </c>
      <c r="BG180" s="169" t="e">
        <v>#VALUE!</v>
      </c>
      <c r="BH180" s="169" t="e">
        <v>#VALUE!</v>
      </c>
      <c r="BI180" s="169" t="e">
        <v>#VALUE!</v>
      </c>
      <c r="BJ180" s="170">
        <v>25128</v>
      </c>
      <c r="BK180" s="170">
        <v>56700</v>
      </c>
      <c r="BL180" s="170">
        <v>75600</v>
      </c>
      <c r="BM180" s="166">
        <v>28440</v>
      </c>
      <c r="BN180" s="166">
        <v>64260</v>
      </c>
      <c r="BO180" s="171">
        <v>85680</v>
      </c>
    </row>
    <row r="181" spans="1:67">
      <c r="A181" s="37" t="s">
        <v>525</v>
      </c>
      <c r="B181" s="37" t="s">
        <v>1363</v>
      </c>
      <c r="C181" s="164">
        <v>26</v>
      </c>
      <c r="D181" s="164">
        <v>60</v>
      </c>
      <c r="E181" s="164">
        <v>80</v>
      </c>
      <c r="F181" s="166">
        <v>30</v>
      </c>
      <c r="G181" s="166">
        <v>67</v>
      </c>
      <c r="H181" s="166">
        <v>90</v>
      </c>
      <c r="I181" s="167">
        <v>27</v>
      </c>
      <c r="J181" s="167">
        <v>63</v>
      </c>
      <c r="K181" s="167">
        <v>84</v>
      </c>
      <c r="L181" s="168">
        <v>32</v>
      </c>
      <c r="M181" s="168">
        <v>72</v>
      </c>
      <c r="N181" s="168">
        <v>96</v>
      </c>
      <c r="O181" s="169" t="s">
        <v>1030</v>
      </c>
      <c r="P181" s="169" t="s">
        <v>1030</v>
      </c>
      <c r="Q181" s="169" t="s">
        <v>1030</v>
      </c>
      <c r="R181" s="170">
        <v>39</v>
      </c>
      <c r="S181" s="170">
        <v>90</v>
      </c>
      <c r="T181" s="170">
        <v>120</v>
      </c>
      <c r="U181" s="166">
        <v>44</v>
      </c>
      <c r="V181" s="166">
        <v>102</v>
      </c>
      <c r="W181" s="171">
        <v>136</v>
      </c>
      <c r="Y181" s="164">
        <v>26</v>
      </c>
      <c r="Z181" s="164">
        <v>60</v>
      </c>
      <c r="AA181" s="164">
        <v>80</v>
      </c>
      <c r="AB181" s="166">
        <v>30</v>
      </c>
      <c r="AC181" s="166">
        <v>67</v>
      </c>
      <c r="AD181" s="166">
        <v>90</v>
      </c>
      <c r="AE181" s="167">
        <v>27</v>
      </c>
      <c r="AF181" s="167">
        <v>63</v>
      </c>
      <c r="AG181" s="167">
        <v>84</v>
      </c>
      <c r="AH181" s="168">
        <v>32</v>
      </c>
      <c r="AI181" s="168">
        <v>72</v>
      </c>
      <c r="AJ181" s="168">
        <v>96</v>
      </c>
      <c r="AK181" s="169" t="s">
        <v>1030</v>
      </c>
      <c r="AL181" s="169" t="s">
        <v>1030</v>
      </c>
      <c r="AM181" s="169" t="s">
        <v>1030</v>
      </c>
      <c r="AN181" s="170">
        <v>39</v>
      </c>
      <c r="AO181" s="170">
        <v>90</v>
      </c>
      <c r="AP181" s="170">
        <v>120</v>
      </c>
      <c r="AQ181" s="166">
        <v>44</v>
      </c>
      <c r="AR181" s="166">
        <v>102</v>
      </c>
      <c r="AS181" s="171">
        <v>136</v>
      </c>
      <c r="AU181" s="164">
        <v>936</v>
      </c>
      <c r="AV181" s="164">
        <v>2160</v>
      </c>
      <c r="AW181" s="164">
        <v>2880</v>
      </c>
      <c r="AX181" s="166">
        <v>1080</v>
      </c>
      <c r="AY181" s="166">
        <v>2412</v>
      </c>
      <c r="AZ181" s="166">
        <v>3240</v>
      </c>
      <c r="BA181" s="167">
        <v>972</v>
      </c>
      <c r="BB181" s="167">
        <v>2268</v>
      </c>
      <c r="BC181" s="167">
        <v>3024</v>
      </c>
      <c r="BD181" s="168">
        <v>1152</v>
      </c>
      <c r="BE181" s="168">
        <v>2592</v>
      </c>
      <c r="BF181" s="168">
        <v>3456</v>
      </c>
      <c r="BG181" s="169" t="e">
        <v>#VALUE!</v>
      </c>
      <c r="BH181" s="169" t="e">
        <v>#VALUE!</v>
      </c>
      <c r="BI181" s="169" t="e">
        <v>#VALUE!</v>
      </c>
      <c r="BJ181" s="170">
        <v>1404</v>
      </c>
      <c r="BK181" s="170">
        <v>3240</v>
      </c>
      <c r="BL181" s="170">
        <v>4320</v>
      </c>
      <c r="BM181" s="166">
        <v>1584</v>
      </c>
      <c r="BN181" s="166">
        <v>3672</v>
      </c>
      <c r="BO181" s="171">
        <v>4896</v>
      </c>
    </row>
    <row r="182" spans="1:67">
      <c r="A182" s="37" t="s">
        <v>523</v>
      </c>
      <c r="B182" s="37" t="s">
        <v>1364</v>
      </c>
      <c r="C182" s="164">
        <v>13</v>
      </c>
      <c r="D182" s="164">
        <v>30</v>
      </c>
      <c r="E182" s="164">
        <v>40</v>
      </c>
      <c r="F182" s="166">
        <v>15</v>
      </c>
      <c r="G182" s="166">
        <v>34</v>
      </c>
      <c r="H182" s="166">
        <v>45</v>
      </c>
      <c r="I182" s="167">
        <v>14</v>
      </c>
      <c r="J182" s="167">
        <v>32</v>
      </c>
      <c r="K182" s="167">
        <v>42</v>
      </c>
      <c r="L182" s="168">
        <v>16</v>
      </c>
      <c r="M182" s="168">
        <v>36</v>
      </c>
      <c r="N182" s="168">
        <v>48</v>
      </c>
      <c r="O182" s="169" t="s">
        <v>1030</v>
      </c>
      <c r="P182" s="169" t="s">
        <v>1030</v>
      </c>
      <c r="Q182" s="169" t="s">
        <v>1030</v>
      </c>
      <c r="R182" s="170">
        <v>20</v>
      </c>
      <c r="S182" s="170">
        <v>45</v>
      </c>
      <c r="T182" s="170">
        <v>60</v>
      </c>
      <c r="U182" s="166">
        <v>22</v>
      </c>
      <c r="V182" s="166">
        <v>51</v>
      </c>
      <c r="W182" s="171">
        <v>68</v>
      </c>
      <c r="Y182" s="164">
        <v>13</v>
      </c>
      <c r="Z182" s="164">
        <v>30</v>
      </c>
      <c r="AA182" s="164">
        <v>40</v>
      </c>
      <c r="AB182" s="166">
        <v>15</v>
      </c>
      <c r="AC182" s="166">
        <v>34</v>
      </c>
      <c r="AD182" s="166">
        <v>45</v>
      </c>
      <c r="AE182" s="167">
        <v>14</v>
      </c>
      <c r="AF182" s="167">
        <v>32</v>
      </c>
      <c r="AG182" s="167">
        <v>42</v>
      </c>
      <c r="AH182" s="168">
        <v>16</v>
      </c>
      <c r="AI182" s="168">
        <v>36</v>
      </c>
      <c r="AJ182" s="168">
        <v>48</v>
      </c>
      <c r="AK182" s="169" t="s">
        <v>1030</v>
      </c>
      <c r="AL182" s="169" t="s">
        <v>1030</v>
      </c>
      <c r="AM182" s="169" t="s">
        <v>1030</v>
      </c>
      <c r="AN182" s="170">
        <v>20</v>
      </c>
      <c r="AO182" s="170">
        <v>45</v>
      </c>
      <c r="AP182" s="170">
        <v>60</v>
      </c>
      <c r="AQ182" s="166">
        <v>22</v>
      </c>
      <c r="AR182" s="166">
        <v>51</v>
      </c>
      <c r="AS182" s="171">
        <v>68</v>
      </c>
      <c r="AU182" s="164">
        <v>468</v>
      </c>
      <c r="AV182" s="164">
        <v>1080</v>
      </c>
      <c r="AW182" s="164">
        <v>1440</v>
      </c>
      <c r="AX182" s="166">
        <v>540</v>
      </c>
      <c r="AY182" s="166">
        <v>1224</v>
      </c>
      <c r="AZ182" s="166">
        <v>1620</v>
      </c>
      <c r="BA182" s="167">
        <v>504</v>
      </c>
      <c r="BB182" s="167">
        <v>1152</v>
      </c>
      <c r="BC182" s="167">
        <v>1512</v>
      </c>
      <c r="BD182" s="168">
        <v>576</v>
      </c>
      <c r="BE182" s="168">
        <v>1296</v>
      </c>
      <c r="BF182" s="168">
        <v>1728</v>
      </c>
      <c r="BG182" s="169" t="e">
        <v>#VALUE!</v>
      </c>
      <c r="BH182" s="169" t="e">
        <v>#VALUE!</v>
      </c>
      <c r="BI182" s="169" t="e">
        <v>#VALUE!</v>
      </c>
      <c r="BJ182" s="170">
        <v>720</v>
      </c>
      <c r="BK182" s="170">
        <v>1620</v>
      </c>
      <c r="BL182" s="170">
        <v>2160</v>
      </c>
      <c r="BM182" s="166">
        <v>792</v>
      </c>
      <c r="BN182" s="166">
        <v>1836</v>
      </c>
      <c r="BO182" s="171">
        <v>2448</v>
      </c>
    </row>
    <row r="183" spans="1:67">
      <c r="A183" s="37" t="s">
        <v>527</v>
      </c>
      <c r="B183" s="37" t="s">
        <v>1365</v>
      </c>
      <c r="C183" s="164">
        <v>50</v>
      </c>
      <c r="D183" s="164">
        <v>113</v>
      </c>
      <c r="E183" s="164">
        <v>150</v>
      </c>
      <c r="F183" s="166">
        <v>56</v>
      </c>
      <c r="G183" s="166">
        <v>127</v>
      </c>
      <c r="H183" s="166">
        <v>168</v>
      </c>
      <c r="I183" s="167">
        <v>53</v>
      </c>
      <c r="J183" s="167">
        <v>119</v>
      </c>
      <c r="K183" s="167">
        <v>158</v>
      </c>
      <c r="L183" s="168">
        <v>60</v>
      </c>
      <c r="M183" s="168">
        <v>136</v>
      </c>
      <c r="N183" s="168">
        <v>180</v>
      </c>
      <c r="O183" s="169" t="s">
        <v>1030</v>
      </c>
      <c r="P183" s="169" t="s">
        <v>1030</v>
      </c>
      <c r="Q183" s="169" t="s">
        <v>1030</v>
      </c>
      <c r="R183" s="170">
        <v>75</v>
      </c>
      <c r="S183" s="170">
        <v>170</v>
      </c>
      <c r="T183" s="170">
        <v>225</v>
      </c>
      <c r="U183" s="166">
        <v>85</v>
      </c>
      <c r="V183" s="166">
        <v>192</v>
      </c>
      <c r="W183" s="171">
        <v>255</v>
      </c>
      <c r="Y183" s="164">
        <v>50</v>
      </c>
      <c r="Z183" s="164">
        <v>113</v>
      </c>
      <c r="AA183" s="164">
        <v>150</v>
      </c>
      <c r="AB183" s="166">
        <v>56</v>
      </c>
      <c r="AC183" s="166">
        <v>127</v>
      </c>
      <c r="AD183" s="166">
        <v>168</v>
      </c>
      <c r="AE183" s="167">
        <v>53</v>
      </c>
      <c r="AF183" s="167">
        <v>119</v>
      </c>
      <c r="AG183" s="167">
        <v>158</v>
      </c>
      <c r="AH183" s="168">
        <v>60</v>
      </c>
      <c r="AI183" s="168">
        <v>136</v>
      </c>
      <c r="AJ183" s="168">
        <v>180</v>
      </c>
      <c r="AK183" s="169" t="s">
        <v>1030</v>
      </c>
      <c r="AL183" s="169" t="s">
        <v>1030</v>
      </c>
      <c r="AM183" s="169" t="s">
        <v>1030</v>
      </c>
      <c r="AN183" s="170">
        <v>75</v>
      </c>
      <c r="AO183" s="170">
        <v>170</v>
      </c>
      <c r="AP183" s="170">
        <v>225</v>
      </c>
      <c r="AQ183" s="166">
        <v>85</v>
      </c>
      <c r="AR183" s="166">
        <v>192</v>
      </c>
      <c r="AS183" s="171">
        <v>255</v>
      </c>
      <c r="AU183" s="164">
        <v>1800</v>
      </c>
      <c r="AV183" s="164">
        <v>4068</v>
      </c>
      <c r="AW183" s="164">
        <v>5400</v>
      </c>
      <c r="AX183" s="166">
        <v>2016</v>
      </c>
      <c r="AY183" s="166">
        <v>4572</v>
      </c>
      <c r="AZ183" s="166">
        <v>6048</v>
      </c>
      <c r="BA183" s="167">
        <v>1908</v>
      </c>
      <c r="BB183" s="167">
        <v>4284</v>
      </c>
      <c r="BC183" s="167">
        <v>5688</v>
      </c>
      <c r="BD183" s="168">
        <v>2160</v>
      </c>
      <c r="BE183" s="168">
        <v>4896</v>
      </c>
      <c r="BF183" s="168">
        <v>6480</v>
      </c>
      <c r="BG183" s="169" t="e">
        <v>#VALUE!</v>
      </c>
      <c r="BH183" s="169" t="e">
        <v>#VALUE!</v>
      </c>
      <c r="BI183" s="169" t="e">
        <v>#VALUE!</v>
      </c>
      <c r="BJ183" s="170">
        <v>2700</v>
      </c>
      <c r="BK183" s="170">
        <v>6120</v>
      </c>
      <c r="BL183" s="170">
        <v>8100</v>
      </c>
      <c r="BM183" s="166">
        <v>3060</v>
      </c>
      <c r="BN183" s="166">
        <v>6912</v>
      </c>
      <c r="BO183" s="171">
        <v>9180</v>
      </c>
    </row>
    <row r="184" spans="1:67">
      <c r="A184" s="37" t="s">
        <v>521</v>
      </c>
      <c r="B184" s="37" t="s">
        <v>1366</v>
      </c>
      <c r="C184" s="164">
        <v>42</v>
      </c>
      <c r="D184" s="164">
        <v>96</v>
      </c>
      <c r="E184" s="164">
        <v>128</v>
      </c>
      <c r="F184" s="166">
        <v>48</v>
      </c>
      <c r="G184" s="166">
        <v>108</v>
      </c>
      <c r="H184" s="166">
        <v>144</v>
      </c>
      <c r="I184" s="167">
        <v>44</v>
      </c>
      <c r="J184" s="167">
        <v>100</v>
      </c>
      <c r="K184" s="167">
        <v>134</v>
      </c>
      <c r="L184" s="168">
        <v>50</v>
      </c>
      <c r="M184" s="168">
        <v>115</v>
      </c>
      <c r="N184" s="168">
        <v>154</v>
      </c>
      <c r="O184" s="169" t="s">
        <v>1030</v>
      </c>
      <c r="P184" s="169" t="s">
        <v>1030</v>
      </c>
      <c r="Q184" s="169" t="s">
        <v>1030</v>
      </c>
      <c r="R184" s="170">
        <v>63</v>
      </c>
      <c r="S184" s="170">
        <v>144</v>
      </c>
      <c r="T184" s="170">
        <v>192</v>
      </c>
      <c r="U184" s="166">
        <v>72</v>
      </c>
      <c r="V184" s="166">
        <v>163</v>
      </c>
      <c r="W184" s="171">
        <v>218</v>
      </c>
      <c r="Y184" s="164">
        <v>42</v>
      </c>
      <c r="Z184" s="164">
        <v>96</v>
      </c>
      <c r="AA184" s="164">
        <v>128</v>
      </c>
      <c r="AB184" s="166">
        <v>48</v>
      </c>
      <c r="AC184" s="166">
        <v>108</v>
      </c>
      <c r="AD184" s="166">
        <v>144</v>
      </c>
      <c r="AE184" s="167">
        <v>44</v>
      </c>
      <c r="AF184" s="167">
        <v>100</v>
      </c>
      <c r="AG184" s="167">
        <v>134</v>
      </c>
      <c r="AH184" s="168">
        <v>50</v>
      </c>
      <c r="AI184" s="168">
        <v>115</v>
      </c>
      <c r="AJ184" s="168">
        <v>154</v>
      </c>
      <c r="AK184" s="169" t="s">
        <v>1030</v>
      </c>
      <c r="AL184" s="169" t="s">
        <v>1030</v>
      </c>
      <c r="AM184" s="169" t="s">
        <v>1030</v>
      </c>
      <c r="AN184" s="170">
        <v>63</v>
      </c>
      <c r="AO184" s="170">
        <v>144</v>
      </c>
      <c r="AP184" s="170">
        <v>192</v>
      </c>
      <c r="AQ184" s="166">
        <v>72</v>
      </c>
      <c r="AR184" s="166">
        <v>163</v>
      </c>
      <c r="AS184" s="171">
        <v>218</v>
      </c>
      <c r="AU184" s="164">
        <v>1512</v>
      </c>
      <c r="AV184" s="164">
        <v>3456</v>
      </c>
      <c r="AW184" s="164">
        <v>4608</v>
      </c>
      <c r="AX184" s="166">
        <v>1728</v>
      </c>
      <c r="AY184" s="166">
        <v>3888</v>
      </c>
      <c r="AZ184" s="166">
        <v>5184</v>
      </c>
      <c r="BA184" s="167">
        <v>1584</v>
      </c>
      <c r="BB184" s="167">
        <v>3600</v>
      </c>
      <c r="BC184" s="167">
        <v>4824</v>
      </c>
      <c r="BD184" s="168">
        <v>1800</v>
      </c>
      <c r="BE184" s="168">
        <v>4140</v>
      </c>
      <c r="BF184" s="168">
        <v>5544</v>
      </c>
      <c r="BG184" s="169" t="e">
        <v>#VALUE!</v>
      </c>
      <c r="BH184" s="169" t="e">
        <v>#VALUE!</v>
      </c>
      <c r="BI184" s="169" t="e">
        <v>#VALUE!</v>
      </c>
      <c r="BJ184" s="170">
        <v>2268</v>
      </c>
      <c r="BK184" s="170">
        <v>5184</v>
      </c>
      <c r="BL184" s="170">
        <v>6912</v>
      </c>
      <c r="BM184" s="166">
        <v>2592</v>
      </c>
      <c r="BN184" s="166">
        <v>5868</v>
      </c>
      <c r="BO184" s="171">
        <v>7848</v>
      </c>
    </row>
    <row r="185" spans="1:67">
      <c r="A185" s="37" t="s">
        <v>513</v>
      </c>
      <c r="B185" s="37" t="s">
        <v>1367</v>
      </c>
      <c r="C185" s="164">
        <v>54</v>
      </c>
      <c r="D185" s="164">
        <v>122</v>
      </c>
      <c r="E185" s="164">
        <v>162</v>
      </c>
      <c r="F185" s="166">
        <v>60</v>
      </c>
      <c r="G185" s="166">
        <v>136</v>
      </c>
      <c r="H185" s="166">
        <v>181</v>
      </c>
      <c r="I185" s="167">
        <v>57</v>
      </c>
      <c r="J185" s="167">
        <v>128</v>
      </c>
      <c r="K185" s="167">
        <v>170</v>
      </c>
      <c r="L185" s="168">
        <v>65</v>
      </c>
      <c r="M185" s="168">
        <v>147</v>
      </c>
      <c r="N185" s="168">
        <v>195</v>
      </c>
      <c r="O185" s="169" t="s">
        <v>1030</v>
      </c>
      <c r="P185" s="169" t="s">
        <v>1030</v>
      </c>
      <c r="Q185" s="169" t="s">
        <v>1030</v>
      </c>
      <c r="R185" s="170">
        <v>81</v>
      </c>
      <c r="S185" s="170">
        <v>183</v>
      </c>
      <c r="T185" s="170">
        <v>243</v>
      </c>
      <c r="U185" s="166">
        <v>92</v>
      </c>
      <c r="V185" s="166">
        <v>208</v>
      </c>
      <c r="W185" s="171">
        <v>276</v>
      </c>
      <c r="Y185" s="164">
        <v>54</v>
      </c>
      <c r="Z185" s="164">
        <v>122</v>
      </c>
      <c r="AA185" s="164">
        <v>162</v>
      </c>
      <c r="AB185" s="166">
        <v>60</v>
      </c>
      <c r="AC185" s="166">
        <v>136</v>
      </c>
      <c r="AD185" s="166">
        <v>181</v>
      </c>
      <c r="AE185" s="167">
        <v>57</v>
      </c>
      <c r="AF185" s="167">
        <v>128</v>
      </c>
      <c r="AG185" s="167">
        <v>170</v>
      </c>
      <c r="AH185" s="168">
        <v>65</v>
      </c>
      <c r="AI185" s="168">
        <v>147</v>
      </c>
      <c r="AJ185" s="168">
        <v>195</v>
      </c>
      <c r="AK185" s="169" t="s">
        <v>1030</v>
      </c>
      <c r="AL185" s="169" t="s">
        <v>1030</v>
      </c>
      <c r="AM185" s="169" t="s">
        <v>1030</v>
      </c>
      <c r="AN185" s="170">
        <v>81</v>
      </c>
      <c r="AO185" s="170">
        <v>183</v>
      </c>
      <c r="AP185" s="170">
        <v>243</v>
      </c>
      <c r="AQ185" s="166">
        <v>92</v>
      </c>
      <c r="AR185" s="166">
        <v>208</v>
      </c>
      <c r="AS185" s="171">
        <v>276</v>
      </c>
      <c r="AU185" s="164">
        <v>1944</v>
      </c>
      <c r="AV185" s="164">
        <v>4392</v>
      </c>
      <c r="AW185" s="164">
        <v>5832</v>
      </c>
      <c r="AX185" s="166">
        <v>2160</v>
      </c>
      <c r="AY185" s="166">
        <v>4896</v>
      </c>
      <c r="AZ185" s="166">
        <v>6516</v>
      </c>
      <c r="BA185" s="167">
        <v>2052</v>
      </c>
      <c r="BB185" s="167">
        <v>4608</v>
      </c>
      <c r="BC185" s="167">
        <v>6120</v>
      </c>
      <c r="BD185" s="168">
        <v>2340</v>
      </c>
      <c r="BE185" s="168">
        <v>5292</v>
      </c>
      <c r="BF185" s="168">
        <v>7020</v>
      </c>
      <c r="BG185" s="169" t="e">
        <v>#VALUE!</v>
      </c>
      <c r="BH185" s="169" t="e">
        <v>#VALUE!</v>
      </c>
      <c r="BI185" s="169" t="e">
        <v>#VALUE!</v>
      </c>
      <c r="BJ185" s="170">
        <v>2916</v>
      </c>
      <c r="BK185" s="170">
        <v>6588</v>
      </c>
      <c r="BL185" s="170">
        <v>8748</v>
      </c>
      <c r="BM185" s="166">
        <v>3312</v>
      </c>
      <c r="BN185" s="166">
        <v>7488</v>
      </c>
      <c r="BO185" s="171">
        <v>9936</v>
      </c>
    </row>
    <row r="186" spans="1:67">
      <c r="A186" s="37" t="s">
        <v>547</v>
      </c>
      <c r="B186" s="37" t="s">
        <v>1368</v>
      </c>
      <c r="C186" s="164">
        <v>0</v>
      </c>
      <c r="D186" s="164">
        <v>0</v>
      </c>
      <c r="E186" s="164">
        <v>0</v>
      </c>
      <c r="F186" s="166">
        <v>0</v>
      </c>
      <c r="G186" s="166">
        <v>0</v>
      </c>
      <c r="H186" s="166">
        <v>0</v>
      </c>
      <c r="I186" s="167">
        <v>0</v>
      </c>
      <c r="J186" s="167">
        <v>0</v>
      </c>
      <c r="K186" s="167">
        <v>0</v>
      </c>
      <c r="L186" s="168">
        <v>0</v>
      </c>
      <c r="M186" s="168">
        <v>0</v>
      </c>
      <c r="N186" s="168">
        <v>0</v>
      </c>
      <c r="O186" s="169" t="s">
        <v>1030</v>
      </c>
      <c r="P186" s="169" t="s">
        <v>1030</v>
      </c>
      <c r="Q186" s="169" t="s">
        <v>1030</v>
      </c>
      <c r="R186" s="170">
        <v>0</v>
      </c>
      <c r="S186" s="170">
        <v>0</v>
      </c>
      <c r="T186" s="170">
        <v>0</v>
      </c>
      <c r="U186" s="166">
        <v>0</v>
      </c>
      <c r="V186" s="166">
        <v>0</v>
      </c>
      <c r="W186" s="171">
        <v>0</v>
      </c>
      <c r="Y186" s="164">
        <v>0</v>
      </c>
      <c r="Z186" s="164">
        <v>0</v>
      </c>
      <c r="AA186" s="164">
        <v>0</v>
      </c>
      <c r="AB186" s="166">
        <v>0</v>
      </c>
      <c r="AC186" s="166">
        <v>0</v>
      </c>
      <c r="AD186" s="166">
        <v>0</v>
      </c>
      <c r="AE186" s="167">
        <v>0</v>
      </c>
      <c r="AF186" s="167">
        <v>0</v>
      </c>
      <c r="AG186" s="167">
        <v>0</v>
      </c>
      <c r="AH186" s="168">
        <v>0</v>
      </c>
      <c r="AI186" s="168">
        <v>0</v>
      </c>
      <c r="AJ186" s="168">
        <v>0</v>
      </c>
      <c r="AK186" s="169" t="s">
        <v>1030</v>
      </c>
      <c r="AL186" s="169" t="s">
        <v>1030</v>
      </c>
      <c r="AM186" s="169" t="s">
        <v>1030</v>
      </c>
      <c r="AN186" s="170">
        <v>0</v>
      </c>
      <c r="AO186" s="170">
        <v>0</v>
      </c>
      <c r="AP186" s="170">
        <v>0</v>
      </c>
      <c r="AQ186" s="166">
        <v>0</v>
      </c>
      <c r="AR186" s="166">
        <v>0</v>
      </c>
      <c r="AS186" s="171">
        <v>0</v>
      </c>
      <c r="AU186" s="164">
        <v>0</v>
      </c>
      <c r="AV186" s="164">
        <v>0</v>
      </c>
      <c r="AW186" s="164">
        <v>0</v>
      </c>
      <c r="AX186" s="166">
        <v>0</v>
      </c>
      <c r="AY186" s="166">
        <v>0</v>
      </c>
      <c r="AZ186" s="166">
        <v>0</v>
      </c>
      <c r="BA186" s="167">
        <v>0</v>
      </c>
      <c r="BB186" s="167">
        <v>0</v>
      </c>
      <c r="BC186" s="167">
        <v>0</v>
      </c>
      <c r="BD186" s="168">
        <v>0</v>
      </c>
      <c r="BE186" s="168">
        <v>0</v>
      </c>
      <c r="BF186" s="168">
        <v>0</v>
      </c>
      <c r="BG186" s="169" t="e">
        <v>#VALUE!</v>
      </c>
      <c r="BH186" s="169" t="e">
        <v>#VALUE!</v>
      </c>
      <c r="BI186" s="169" t="e">
        <v>#VALUE!</v>
      </c>
      <c r="BJ186" s="170">
        <v>0</v>
      </c>
      <c r="BK186" s="170">
        <v>0</v>
      </c>
      <c r="BL186" s="170">
        <v>0</v>
      </c>
      <c r="BM186" s="166">
        <v>0</v>
      </c>
      <c r="BN186" s="166">
        <v>0</v>
      </c>
      <c r="BO186" s="171">
        <v>0</v>
      </c>
    </row>
    <row r="187" spans="1:67">
      <c r="A187" s="37" t="s">
        <v>549</v>
      </c>
      <c r="B187" s="37" t="s">
        <v>1368</v>
      </c>
      <c r="C187" s="164">
        <v>0</v>
      </c>
      <c r="D187" s="164">
        <v>0</v>
      </c>
      <c r="E187" s="164">
        <v>0</v>
      </c>
      <c r="F187" s="166">
        <v>0</v>
      </c>
      <c r="G187" s="166">
        <v>0</v>
      </c>
      <c r="H187" s="166">
        <v>0</v>
      </c>
      <c r="I187" s="167">
        <v>0</v>
      </c>
      <c r="J187" s="167">
        <v>0</v>
      </c>
      <c r="K187" s="167">
        <v>0</v>
      </c>
      <c r="L187" s="168">
        <v>0</v>
      </c>
      <c r="M187" s="168">
        <v>0</v>
      </c>
      <c r="N187" s="168">
        <v>0</v>
      </c>
      <c r="O187" s="169" t="s">
        <v>1030</v>
      </c>
      <c r="P187" s="169" t="s">
        <v>1030</v>
      </c>
      <c r="Q187" s="169" t="s">
        <v>1030</v>
      </c>
      <c r="R187" s="170">
        <v>0</v>
      </c>
      <c r="S187" s="170">
        <v>0</v>
      </c>
      <c r="T187" s="170">
        <v>0</v>
      </c>
      <c r="U187" s="166">
        <v>0</v>
      </c>
      <c r="V187" s="166">
        <v>0</v>
      </c>
      <c r="W187" s="171">
        <v>0</v>
      </c>
      <c r="Y187" s="164">
        <v>0</v>
      </c>
      <c r="Z187" s="164">
        <v>0</v>
      </c>
      <c r="AA187" s="164">
        <v>0</v>
      </c>
      <c r="AB187" s="166">
        <v>0</v>
      </c>
      <c r="AC187" s="166">
        <v>0</v>
      </c>
      <c r="AD187" s="166">
        <v>0</v>
      </c>
      <c r="AE187" s="167">
        <v>0</v>
      </c>
      <c r="AF187" s="167">
        <v>0</v>
      </c>
      <c r="AG187" s="167">
        <v>0</v>
      </c>
      <c r="AH187" s="168">
        <v>0</v>
      </c>
      <c r="AI187" s="168">
        <v>0</v>
      </c>
      <c r="AJ187" s="168">
        <v>0</v>
      </c>
      <c r="AK187" s="169" t="s">
        <v>1030</v>
      </c>
      <c r="AL187" s="169" t="s">
        <v>1030</v>
      </c>
      <c r="AM187" s="169" t="s">
        <v>1030</v>
      </c>
      <c r="AN187" s="170">
        <v>0</v>
      </c>
      <c r="AO187" s="170">
        <v>0</v>
      </c>
      <c r="AP187" s="170">
        <v>0</v>
      </c>
      <c r="AQ187" s="166">
        <v>0</v>
      </c>
      <c r="AR187" s="166">
        <v>0</v>
      </c>
      <c r="AS187" s="171">
        <v>0</v>
      </c>
      <c r="AU187" s="164">
        <v>0</v>
      </c>
      <c r="AV187" s="164">
        <v>0</v>
      </c>
      <c r="AW187" s="164">
        <v>0</v>
      </c>
      <c r="AX187" s="166">
        <v>0</v>
      </c>
      <c r="AY187" s="166">
        <v>0</v>
      </c>
      <c r="AZ187" s="166">
        <v>0</v>
      </c>
      <c r="BA187" s="167">
        <v>0</v>
      </c>
      <c r="BB187" s="167">
        <v>0</v>
      </c>
      <c r="BC187" s="167">
        <v>0</v>
      </c>
      <c r="BD187" s="168">
        <v>0</v>
      </c>
      <c r="BE187" s="168">
        <v>0</v>
      </c>
      <c r="BF187" s="168">
        <v>0</v>
      </c>
      <c r="BG187" s="169" t="e">
        <v>#VALUE!</v>
      </c>
      <c r="BH187" s="169" t="e">
        <v>#VALUE!</v>
      </c>
      <c r="BI187" s="169" t="e">
        <v>#VALUE!</v>
      </c>
      <c r="BJ187" s="170">
        <v>0</v>
      </c>
      <c r="BK187" s="170">
        <v>0</v>
      </c>
      <c r="BL187" s="170">
        <v>0</v>
      </c>
      <c r="BM187" s="166">
        <v>0</v>
      </c>
      <c r="BN187" s="166">
        <v>0</v>
      </c>
      <c r="BO187" s="171">
        <v>0</v>
      </c>
    </row>
    <row r="188" spans="1:67">
      <c r="A188" s="37" t="s">
        <v>551</v>
      </c>
      <c r="B188" s="37" t="s">
        <v>1368</v>
      </c>
      <c r="C188" s="164">
        <v>0</v>
      </c>
      <c r="D188" s="164">
        <v>0</v>
      </c>
      <c r="E188" s="164">
        <v>0</v>
      </c>
      <c r="F188" s="166">
        <v>0</v>
      </c>
      <c r="G188" s="166">
        <v>0</v>
      </c>
      <c r="H188" s="166">
        <v>0</v>
      </c>
      <c r="I188" s="167">
        <v>0</v>
      </c>
      <c r="J188" s="167">
        <v>0</v>
      </c>
      <c r="K188" s="167">
        <v>0</v>
      </c>
      <c r="L188" s="168">
        <v>0</v>
      </c>
      <c r="M188" s="168">
        <v>0</v>
      </c>
      <c r="N188" s="168">
        <v>0</v>
      </c>
      <c r="O188" s="169" t="s">
        <v>1030</v>
      </c>
      <c r="P188" s="169" t="s">
        <v>1030</v>
      </c>
      <c r="Q188" s="169" t="s">
        <v>1030</v>
      </c>
      <c r="R188" s="170">
        <v>0</v>
      </c>
      <c r="S188" s="170">
        <v>0</v>
      </c>
      <c r="T188" s="170">
        <v>0</v>
      </c>
      <c r="U188" s="166">
        <v>0</v>
      </c>
      <c r="V188" s="166">
        <v>0</v>
      </c>
      <c r="W188" s="171">
        <v>0</v>
      </c>
      <c r="Y188" s="164">
        <v>0</v>
      </c>
      <c r="Z188" s="164">
        <v>0</v>
      </c>
      <c r="AA188" s="164">
        <v>0</v>
      </c>
      <c r="AB188" s="166">
        <v>0</v>
      </c>
      <c r="AC188" s="166">
        <v>0</v>
      </c>
      <c r="AD188" s="166">
        <v>0</v>
      </c>
      <c r="AE188" s="167">
        <v>0</v>
      </c>
      <c r="AF188" s="167">
        <v>0</v>
      </c>
      <c r="AG188" s="167">
        <v>0</v>
      </c>
      <c r="AH188" s="168">
        <v>0</v>
      </c>
      <c r="AI188" s="168">
        <v>0</v>
      </c>
      <c r="AJ188" s="168">
        <v>0</v>
      </c>
      <c r="AK188" s="169" t="s">
        <v>1030</v>
      </c>
      <c r="AL188" s="169" t="s">
        <v>1030</v>
      </c>
      <c r="AM188" s="169" t="s">
        <v>1030</v>
      </c>
      <c r="AN188" s="170">
        <v>0</v>
      </c>
      <c r="AO188" s="170">
        <v>0</v>
      </c>
      <c r="AP188" s="170">
        <v>0</v>
      </c>
      <c r="AQ188" s="166">
        <v>0</v>
      </c>
      <c r="AR188" s="166">
        <v>0</v>
      </c>
      <c r="AS188" s="171">
        <v>0</v>
      </c>
      <c r="AU188" s="164">
        <v>0</v>
      </c>
      <c r="AV188" s="164">
        <v>0</v>
      </c>
      <c r="AW188" s="164">
        <v>0</v>
      </c>
      <c r="AX188" s="166">
        <v>0</v>
      </c>
      <c r="AY188" s="166">
        <v>0</v>
      </c>
      <c r="AZ188" s="166">
        <v>0</v>
      </c>
      <c r="BA188" s="167">
        <v>0</v>
      </c>
      <c r="BB188" s="167">
        <v>0</v>
      </c>
      <c r="BC188" s="167">
        <v>0</v>
      </c>
      <c r="BD188" s="168">
        <v>0</v>
      </c>
      <c r="BE188" s="168">
        <v>0</v>
      </c>
      <c r="BF188" s="168">
        <v>0</v>
      </c>
      <c r="BG188" s="169" t="e">
        <v>#VALUE!</v>
      </c>
      <c r="BH188" s="169" t="e">
        <v>#VALUE!</v>
      </c>
      <c r="BI188" s="169" t="e">
        <v>#VALUE!</v>
      </c>
      <c r="BJ188" s="170">
        <v>0</v>
      </c>
      <c r="BK188" s="170">
        <v>0</v>
      </c>
      <c r="BL188" s="170">
        <v>0</v>
      </c>
      <c r="BM188" s="166">
        <v>0</v>
      </c>
      <c r="BN188" s="166">
        <v>0</v>
      </c>
      <c r="BO188" s="171">
        <v>0</v>
      </c>
    </row>
    <row r="189" spans="1:67">
      <c r="A189" s="37" t="s">
        <v>1369</v>
      </c>
      <c r="B189" s="37" t="s">
        <v>1370</v>
      </c>
      <c r="C189" s="164">
        <v>0</v>
      </c>
      <c r="D189" s="164">
        <v>0</v>
      </c>
      <c r="E189" s="164">
        <v>0</v>
      </c>
      <c r="F189" s="166">
        <v>0</v>
      </c>
      <c r="G189" s="166">
        <v>0</v>
      </c>
      <c r="H189" s="166">
        <v>0</v>
      </c>
      <c r="I189" s="167">
        <v>0</v>
      </c>
      <c r="J189" s="167">
        <v>0</v>
      </c>
      <c r="K189" s="167">
        <v>0</v>
      </c>
      <c r="L189" s="168">
        <v>0</v>
      </c>
      <c r="M189" s="168">
        <v>0</v>
      </c>
      <c r="N189" s="168">
        <v>0</v>
      </c>
      <c r="O189" s="169" t="s">
        <v>1030</v>
      </c>
      <c r="P189" s="169" t="s">
        <v>1030</v>
      </c>
      <c r="Q189" s="169" t="s">
        <v>1030</v>
      </c>
      <c r="R189" s="170">
        <v>0</v>
      </c>
      <c r="S189" s="170">
        <v>0</v>
      </c>
      <c r="T189" s="170">
        <v>0</v>
      </c>
      <c r="U189" s="166">
        <v>0</v>
      </c>
      <c r="V189" s="166">
        <v>0</v>
      </c>
      <c r="W189" s="171">
        <v>0</v>
      </c>
      <c r="Y189" s="164">
        <v>0</v>
      </c>
      <c r="Z189" s="164">
        <v>0</v>
      </c>
      <c r="AA189" s="164">
        <v>0</v>
      </c>
      <c r="AB189" s="166">
        <v>0</v>
      </c>
      <c r="AC189" s="166">
        <v>0</v>
      </c>
      <c r="AD189" s="166">
        <v>0</v>
      </c>
      <c r="AE189" s="167">
        <v>0</v>
      </c>
      <c r="AF189" s="167">
        <v>0</v>
      </c>
      <c r="AG189" s="167">
        <v>0</v>
      </c>
      <c r="AH189" s="168">
        <v>0</v>
      </c>
      <c r="AI189" s="168">
        <v>0</v>
      </c>
      <c r="AJ189" s="168">
        <v>0</v>
      </c>
      <c r="AK189" s="169" t="s">
        <v>1030</v>
      </c>
      <c r="AL189" s="169" t="s">
        <v>1030</v>
      </c>
      <c r="AM189" s="169" t="s">
        <v>1030</v>
      </c>
      <c r="AN189" s="170">
        <v>0</v>
      </c>
      <c r="AO189" s="170">
        <v>0</v>
      </c>
      <c r="AP189" s="170">
        <v>0</v>
      </c>
      <c r="AQ189" s="166">
        <v>0</v>
      </c>
      <c r="AR189" s="166">
        <v>0</v>
      </c>
      <c r="AS189" s="171">
        <v>0</v>
      </c>
      <c r="AU189" s="164">
        <v>0</v>
      </c>
      <c r="AV189" s="164">
        <v>0</v>
      </c>
      <c r="AW189" s="164">
        <v>0</v>
      </c>
      <c r="AX189" s="166">
        <v>0</v>
      </c>
      <c r="AY189" s="166">
        <v>0</v>
      </c>
      <c r="AZ189" s="166">
        <v>0</v>
      </c>
      <c r="BA189" s="167">
        <v>0</v>
      </c>
      <c r="BB189" s="167">
        <v>0</v>
      </c>
      <c r="BC189" s="167">
        <v>0</v>
      </c>
      <c r="BD189" s="168">
        <v>0</v>
      </c>
      <c r="BE189" s="168">
        <v>0</v>
      </c>
      <c r="BF189" s="168">
        <v>0</v>
      </c>
      <c r="BG189" s="169" t="e">
        <v>#VALUE!</v>
      </c>
      <c r="BH189" s="169" t="e">
        <v>#VALUE!</v>
      </c>
      <c r="BI189" s="169" t="e">
        <v>#VALUE!</v>
      </c>
      <c r="BJ189" s="170">
        <v>0</v>
      </c>
      <c r="BK189" s="170">
        <v>0</v>
      </c>
      <c r="BL189" s="170">
        <v>0</v>
      </c>
      <c r="BM189" s="166">
        <v>0</v>
      </c>
      <c r="BN189" s="166">
        <v>0</v>
      </c>
      <c r="BO189" s="171">
        <v>0</v>
      </c>
    </row>
    <row r="190" spans="1:67">
      <c r="A190" s="37" t="s">
        <v>1371</v>
      </c>
      <c r="B190" s="37" t="s">
        <v>1372</v>
      </c>
      <c r="C190" s="164">
        <v>0</v>
      </c>
      <c r="D190" s="164">
        <v>0</v>
      </c>
      <c r="E190" s="164">
        <v>0</v>
      </c>
      <c r="F190" s="166">
        <v>0</v>
      </c>
      <c r="G190" s="166">
        <v>0</v>
      </c>
      <c r="H190" s="166">
        <v>0</v>
      </c>
      <c r="I190" s="167">
        <v>0</v>
      </c>
      <c r="J190" s="167">
        <v>0</v>
      </c>
      <c r="K190" s="167">
        <v>0</v>
      </c>
      <c r="L190" s="168">
        <v>0</v>
      </c>
      <c r="M190" s="168">
        <v>0</v>
      </c>
      <c r="N190" s="168">
        <v>0</v>
      </c>
      <c r="O190" s="169" t="s">
        <v>1030</v>
      </c>
      <c r="P190" s="169" t="s">
        <v>1030</v>
      </c>
      <c r="Q190" s="169" t="s">
        <v>1030</v>
      </c>
      <c r="R190" s="170">
        <v>0</v>
      </c>
      <c r="S190" s="170">
        <v>0</v>
      </c>
      <c r="T190" s="170">
        <v>0</v>
      </c>
      <c r="U190" s="166">
        <v>0</v>
      </c>
      <c r="V190" s="166">
        <v>0</v>
      </c>
      <c r="W190" s="171">
        <v>0</v>
      </c>
      <c r="Y190" s="164">
        <v>0</v>
      </c>
      <c r="Z190" s="164">
        <v>0</v>
      </c>
      <c r="AA190" s="164">
        <v>0</v>
      </c>
      <c r="AB190" s="166">
        <v>0</v>
      </c>
      <c r="AC190" s="166">
        <v>0</v>
      </c>
      <c r="AD190" s="166">
        <v>0</v>
      </c>
      <c r="AE190" s="167">
        <v>0</v>
      </c>
      <c r="AF190" s="167">
        <v>0</v>
      </c>
      <c r="AG190" s="167">
        <v>0</v>
      </c>
      <c r="AH190" s="168">
        <v>0</v>
      </c>
      <c r="AI190" s="168">
        <v>0</v>
      </c>
      <c r="AJ190" s="168">
        <v>0</v>
      </c>
      <c r="AK190" s="169" t="s">
        <v>1030</v>
      </c>
      <c r="AL190" s="169" t="s">
        <v>1030</v>
      </c>
      <c r="AM190" s="169" t="s">
        <v>1030</v>
      </c>
      <c r="AN190" s="170">
        <v>0</v>
      </c>
      <c r="AO190" s="170">
        <v>0</v>
      </c>
      <c r="AP190" s="170">
        <v>0</v>
      </c>
      <c r="AQ190" s="166">
        <v>0</v>
      </c>
      <c r="AR190" s="166">
        <v>0</v>
      </c>
      <c r="AS190" s="171">
        <v>0</v>
      </c>
      <c r="AU190" s="164">
        <v>0</v>
      </c>
      <c r="AV190" s="164">
        <v>0</v>
      </c>
      <c r="AW190" s="164">
        <v>0</v>
      </c>
      <c r="AX190" s="166">
        <v>0</v>
      </c>
      <c r="AY190" s="166">
        <v>0</v>
      </c>
      <c r="AZ190" s="166">
        <v>0</v>
      </c>
      <c r="BA190" s="167">
        <v>0</v>
      </c>
      <c r="BB190" s="167">
        <v>0</v>
      </c>
      <c r="BC190" s="167">
        <v>0</v>
      </c>
      <c r="BD190" s="168">
        <v>0</v>
      </c>
      <c r="BE190" s="168">
        <v>0</v>
      </c>
      <c r="BF190" s="168">
        <v>0</v>
      </c>
      <c r="BG190" s="169" t="e">
        <v>#VALUE!</v>
      </c>
      <c r="BH190" s="169" t="e">
        <v>#VALUE!</v>
      </c>
      <c r="BI190" s="169" t="e">
        <v>#VALUE!</v>
      </c>
      <c r="BJ190" s="170">
        <v>0</v>
      </c>
      <c r="BK190" s="170">
        <v>0</v>
      </c>
      <c r="BL190" s="170">
        <v>0</v>
      </c>
      <c r="BM190" s="166">
        <v>0</v>
      </c>
      <c r="BN190" s="166">
        <v>0</v>
      </c>
      <c r="BO190" s="171">
        <v>0</v>
      </c>
    </row>
    <row r="191" spans="1:67">
      <c r="A191" s="37" t="s">
        <v>1373</v>
      </c>
      <c r="B191" s="37" t="s">
        <v>1374</v>
      </c>
      <c r="C191" s="164">
        <v>0</v>
      </c>
      <c r="D191" s="164">
        <v>0</v>
      </c>
      <c r="E191" s="164">
        <v>0</v>
      </c>
      <c r="F191" s="166">
        <v>0</v>
      </c>
      <c r="G191" s="166">
        <v>0</v>
      </c>
      <c r="H191" s="166">
        <v>0</v>
      </c>
      <c r="I191" s="167">
        <v>0</v>
      </c>
      <c r="J191" s="167">
        <v>0</v>
      </c>
      <c r="K191" s="167">
        <v>0</v>
      </c>
      <c r="L191" s="168">
        <v>0</v>
      </c>
      <c r="M191" s="168">
        <v>0</v>
      </c>
      <c r="N191" s="168">
        <v>0</v>
      </c>
      <c r="O191" s="169" t="s">
        <v>1030</v>
      </c>
      <c r="P191" s="169" t="s">
        <v>1030</v>
      </c>
      <c r="Q191" s="169" t="s">
        <v>1030</v>
      </c>
      <c r="R191" s="170">
        <v>0</v>
      </c>
      <c r="S191" s="170">
        <v>0</v>
      </c>
      <c r="T191" s="170">
        <v>0</v>
      </c>
      <c r="U191" s="166">
        <v>0</v>
      </c>
      <c r="V191" s="166">
        <v>0</v>
      </c>
      <c r="W191" s="171">
        <v>0</v>
      </c>
      <c r="Y191" s="164">
        <v>0</v>
      </c>
      <c r="Z191" s="164">
        <v>0</v>
      </c>
      <c r="AA191" s="164">
        <v>0</v>
      </c>
      <c r="AB191" s="166">
        <v>0</v>
      </c>
      <c r="AC191" s="166">
        <v>0</v>
      </c>
      <c r="AD191" s="166">
        <v>0</v>
      </c>
      <c r="AE191" s="167">
        <v>0</v>
      </c>
      <c r="AF191" s="167">
        <v>0</v>
      </c>
      <c r="AG191" s="167">
        <v>0</v>
      </c>
      <c r="AH191" s="168">
        <v>0</v>
      </c>
      <c r="AI191" s="168">
        <v>0</v>
      </c>
      <c r="AJ191" s="168">
        <v>0</v>
      </c>
      <c r="AK191" s="169" t="s">
        <v>1030</v>
      </c>
      <c r="AL191" s="169" t="s">
        <v>1030</v>
      </c>
      <c r="AM191" s="169" t="s">
        <v>1030</v>
      </c>
      <c r="AN191" s="170">
        <v>0</v>
      </c>
      <c r="AO191" s="170">
        <v>0</v>
      </c>
      <c r="AP191" s="170">
        <v>0</v>
      </c>
      <c r="AQ191" s="166">
        <v>0</v>
      </c>
      <c r="AR191" s="166">
        <v>0</v>
      </c>
      <c r="AS191" s="171">
        <v>0</v>
      </c>
      <c r="AU191" s="164">
        <v>0</v>
      </c>
      <c r="AV191" s="164">
        <v>0</v>
      </c>
      <c r="AW191" s="164">
        <v>0</v>
      </c>
      <c r="AX191" s="166">
        <v>0</v>
      </c>
      <c r="AY191" s="166">
        <v>0</v>
      </c>
      <c r="AZ191" s="166">
        <v>0</v>
      </c>
      <c r="BA191" s="167">
        <v>0</v>
      </c>
      <c r="BB191" s="167">
        <v>0</v>
      </c>
      <c r="BC191" s="167">
        <v>0</v>
      </c>
      <c r="BD191" s="168">
        <v>0</v>
      </c>
      <c r="BE191" s="168">
        <v>0</v>
      </c>
      <c r="BF191" s="168">
        <v>0</v>
      </c>
      <c r="BG191" s="169" t="e">
        <v>#VALUE!</v>
      </c>
      <c r="BH191" s="169" t="e">
        <v>#VALUE!</v>
      </c>
      <c r="BI191" s="169" t="e">
        <v>#VALUE!</v>
      </c>
      <c r="BJ191" s="170">
        <v>0</v>
      </c>
      <c r="BK191" s="170">
        <v>0</v>
      </c>
      <c r="BL191" s="170">
        <v>0</v>
      </c>
      <c r="BM191" s="166">
        <v>0</v>
      </c>
      <c r="BN191" s="166">
        <v>0</v>
      </c>
      <c r="BO191" s="171">
        <v>0</v>
      </c>
    </row>
    <row r="192" spans="1:67">
      <c r="A192" s="37" t="s">
        <v>1375</v>
      </c>
      <c r="B192" s="37" t="s">
        <v>1376</v>
      </c>
      <c r="C192" s="164">
        <v>0</v>
      </c>
      <c r="D192" s="164">
        <v>0</v>
      </c>
      <c r="E192" s="164">
        <v>0</v>
      </c>
      <c r="F192" s="166">
        <v>0</v>
      </c>
      <c r="G192" s="166">
        <v>0</v>
      </c>
      <c r="H192" s="166">
        <v>0</v>
      </c>
      <c r="I192" s="167">
        <v>0</v>
      </c>
      <c r="J192" s="167">
        <v>0</v>
      </c>
      <c r="K192" s="167">
        <v>0</v>
      </c>
      <c r="L192" s="168">
        <v>0</v>
      </c>
      <c r="M192" s="168">
        <v>0</v>
      </c>
      <c r="N192" s="168">
        <v>0</v>
      </c>
      <c r="O192" s="169" t="s">
        <v>1030</v>
      </c>
      <c r="P192" s="169" t="s">
        <v>1030</v>
      </c>
      <c r="Q192" s="169" t="s">
        <v>1030</v>
      </c>
      <c r="R192" s="170">
        <v>0</v>
      </c>
      <c r="S192" s="170">
        <v>0</v>
      </c>
      <c r="T192" s="170">
        <v>0</v>
      </c>
      <c r="U192" s="166">
        <v>0</v>
      </c>
      <c r="V192" s="166">
        <v>0</v>
      </c>
      <c r="W192" s="171">
        <v>0</v>
      </c>
      <c r="Y192" s="164">
        <v>0</v>
      </c>
      <c r="Z192" s="164">
        <v>0</v>
      </c>
      <c r="AA192" s="164">
        <v>0</v>
      </c>
      <c r="AB192" s="166">
        <v>0</v>
      </c>
      <c r="AC192" s="166">
        <v>0</v>
      </c>
      <c r="AD192" s="166">
        <v>0</v>
      </c>
      <c r="AE192" s="167">
        <v>0</v>
      </c>
      <c r="AF192" s="167">
        <v>0</v>
      </c>
      <c r="AG192" s="167">
        <v>0</v>
      </c>
      <c r="AH192" s="168">
        <v>0</v>
      </c>
      <c r="AI192" s="168">
        <v>0</v>
      </c>
      <c r="AJ192" s="168">
        <v>0</v>
      </c>
      <c r="AK192" s="169" t="s">
        <v>1030</v>
      </c>
      <c r="AL192" s="169" t="s">
        <v>1030</v>
      </c>
      <c r="AM192" s="169" t="s">
        <v>1030</v>
      </c>
      <c r="AN192" s="170">
        <v>0</v>
      </c>
      <c r="AO192" s="170">
        <v>0</v>
      </c>
      <c r="AP192" s="170">
        <v>0</v>
      </c>
      <c r="AQ192" s="166">
        <v>0</v>
      </c>
      <c r="AR192" s="166">
        <v>0</v>
      </c>
      <c r="AS192" s="171">
        <v>0</v>
      </c>
      <c r="AU192" s="164">
        <v>0</v>
      </c>
      <c r="AV192" s="164">
        <v>0</v>
      </c>
      <c r="AW192" s="164">
        <v>0</v>
      </c>
      <c r="AX192" s="166">
        <v>0</v>
      </c>
      <c r="AY192" s="166">
        <v>0</v>
      </c>
      <c r="AZ192" s="166">
        <v>0</v>
      </c>
      <c r="BA192" s="167">
        <v>0</v>
      </c>
      <c r="BB192" s="167">
        <v>0</v>
      </c>
      <c r="BC192" s="167">
        <v>0</v>
      </c>
      <c r="BD192" s="168">
        <v>0</v>
      </c>
      <c r="BE192" s="168">
        <v>0</v>
      </c>
      <c r="BF192" s="168">
        <v>0</v>
      </c>
      <c r="BG192" s="169" t="e">
        <v>#VALUE!</v>
      </c>
      <c r="BH192" s="169" t="e">
        <v>#VALUE!</v>
      </c>
      <c r="BI192" s="169" t="e">
        <v>#VALUE!</v>
      </c>
      <c r="BJ192" s="170">
        <v>0</v>
      </c>
      <c r="BK192" s="170">
        <v>0</v>
      </c>
      <c r="BL192" s="170">
        <v>0</v>
      </c>
      <c r="BM192" s="166">
        <v>0</v>
      </c>
      <c r="BN192" s="166">
        <v>0</v>
      </c>
      <c r="BO192" s="171">
        <v>0</v>
      </c>
    </row>
    <row r="193" spans="1:67">
      <c r="A193" s="37" t="s">
        <v>1377</v>
      </c>
      <c r="B193" s="37" t="s">
        <v>1378</v>
      </c>
      <c r="C193" s="164">
        <v>20</v>
      </c>
      <c r="D193" s="164">
        <v>45</v>
      </c>
      <c r="E193" s="164">
        <v>60</v>
      </c>
      <c r="F193" s="166">
        <v>23</v>
      </c>
      <c r="G193" s="166">
        <v>50</v>
      </c>
      <c r="H193" s="166">
        <v>68</v>
      </c>
      <c r="I193" s="167">
        <v>21</v>
      </c>
      <c r="J193" s="167">
        <v>48</v>
      </c>
      <c r="K193" s="167">
        <v>63</v>
      </c>
      <c r="L193" s="168">
        <v>24</v>
      </c>
      <c r="M193" s="168">
        <v>54</v>
      </c>
      <c r="N193" s="168">
        <v>72</v>
      </c>
      <c r="O193" s="169" t="s">
        <v>1030</v>
      </c>
      <c r="P193" s="169" t="s">
        <v>1030</v>
      </c>
      <c r="Q193" s="169" t="s">
        <v>1030</v>
      </c>
      <c r="R193" s="170">
        <v>30</v>
      </c>
      <c r="S193" s="170">
        <v>68</v>
      </c>
      <c r="T193" s="170">
        <v>90</v>
      </c>
      <c r="U193" s="166">
        <v>34</v>
      </c>
      <c r="V193" s="166">
        <v>77</v>
      </c>
      <c r="W193" s="171">
        <v>102</v>
      </c>
      <c r="Y193" s="164">
        <v>20</v>
      </c>
      <c r="Z193" s="164">
        <v>45</v>
      </c>
      <c r="AA193" s="164">
        <v>60</v>
      </c>
      <c r="AB193" s="166">
        <v>23</v>
      </c>
      <c r="AC193" s="166">
        <v>50</v>
      </c>
      <c r="AD193" s="166">
        <v>68</v>
      </c>
      <c r="AE193" s="167">
        <v>21</v>
      </c>
      <c r="AF193" s="167">
        <v>48</v>
      </c>
      <c r="AG193" s="167">
        <v>63</v>
      </c>
      <c r="AH193" s="168">
        <v>24</v>
      </c>
      <c r="AI193" s="168">
        <v>54</v>
      </c>
      <c r="AJ193" s="168">
        <v>72</v>
      </c>
      <c r="AK193" s="169" t="s">
        <v>1030</v>
      </c>
      <c r="AL193" s="169" t="s">
        <v>1030</v>
      </c>
      <c r="AM193" s="169" t="s">
        <v>1030</v>
      </c>
      <c r="AN193" s="170">
        <v>30</v>
      </c>
      <c r="AO193" s="170">
        <v>68</v>
      </c>
      <c r="AP193" s="170">
        <v>90</v>
      </c>
      <c r="AQ193" s="166">
        <v>34</v>
      </c>
      <c r="AR193" s="166">
        <v>77</v>
      </c>
      <c r="AS193" s="171">
        <v>102</v>
      </c>
      <c r="AU193" s="164">
        <v>720</v>
      </c>
      <c r="AV193" s="164">
        <v>1620</v>
      </c>
      <c r="AW193" s="164">
        <v>2160</v>
      </c>
      <c r="AX193" s="166">
        <v>828</v>
      </c>
      <c r="AY193" s="166">
        <v>1800</v>
      </c>
      <c r="AZ193" s="166">
        <v>2448</v>
      </c>
      <c r="BA193" s="167">
        <v>756</v>
      </c>
      <c r="BB193" s="167">
        <v>1728</v>
      </c>
      <c r="BC193" s="167">
        <v>2268</v>
      </c>
      <c r="BD193" s="168">
        <v>864</v>
      </c>
      <c r="BE193" s="168">
        <v>1944</v>
      </c>
      <c r="BF193" s="168">
        <v>2592</v>
      </c>
      <c r="BG193" s="169" t="e">
        <v>#VALUE!</v>
      </c>
      <c r="BH193" s="169" t="e">
        <v>#VALUE!</v>
      </c>
      <c r="BI193" s="169" t="e">
        <v>#VALUE!</v>
      </c>
      <c r="BJ193" s="170">
        <v>1080</v>
      </c>
      <c r="BK193" s="170">
        <v>2448</v>
      </c>
      <c r="BL193" s="170">
        <v>3240</v>
      </c>
      <c r="BM193" s="166">
        <v>1224</v>
      </c>
      <c r="BN193" s="166">
        <v>2772</v>
      </c>
      <c r="BO193" s="171">
        <v>3672</v>
      </c>
    </row>
    <row r="194" spans="1:67">
      <c r="A194" s="37" t="s">
        <v>1379</v>
      </c>
      <c r="B194" s="37" t="s">
        <v>1380</v>
      </c>
      <c r="C194" s="164">
        <v>0</v>
      </c>
      <c r="D194" s="164">
        <v>0</v>
      </c>
      <c r="E194" s="164">
        <v>0</v>
      </c>
      <c r="F194" s="166">
        <v>0</v>
      </c>
      <c r="G194" s="166">
        <v>0</v>
      </c>
      <c r="H194" s="166">
        <v>0</v>
      </c>
      <c r="I194" s="167">
        <v>0</v>
      </c>
      <c r="J194" s="167">
        <v>0</v>
      </c>
      <c r="K194" s="167">
        <v>0</v>
      </c>
      <c r="L194" s="168">
        <v>0</v>
      </c>
      <c r="M194" s="168">
        <v>0</v>
      </c>
      <c r="N194" s="168">
        <v>0</v>
      </c>
      <c r="O194" s="169" t="s">
        <v>1030</v>
      </c>
      <c r="P194" s="169" t="s">
        <v>1030</v>
      </c>
      <c r="Q194" s="169" t="s">
        <v>1030</v>
      </c>
      <c r="R194" s="170">
        <v>0</v>
      </c>
      <c r="S194" s="170">
        <v>0</v>
      </c>
      <c r="T194" s="170">
        <v>0</v>
      </c>
      <c r="U194" s="166">
        <v>0</v>
      </c>
      <c r="V194" s="166">
        <v>0</v>
      </c>
      <c r="W194" s="171">
        <v>0</v>
      </c>
      <c r="Y194" s="164">
        <v>0</v>
      </c>
      <c r="Z194" s="164">
        <v>0</v>
      </c>
      <c r="AA194" s="164">
        <v>0</v>
      </c>
      <c r="AB194" s="166">
        <v>0</v>
      </c>
      <c r="AC194" s="166">
        <v>0</v>
      </c>
      <c r="AD194" s="166">
        <v>0</v>
      </c>
      <c r="AE194" s="167">
        <v>0</v>
      </c>
      <c r="AF194" s="167">
        <v>0</v>
      </c>
      <c r="AG194" s="167">
        <v>0</v>
      </c>
      <c r="AH194" s="168">
        <v>0</v>
      </c>
      <c r="AI194" s="168">
        <v>0</v>
      </c>
      <c r="AJ194" s="168">
        <v>0</v>
      </c>
      <c r="AK194" s="169" t="s">
        <v>1030</v>
      </c>
      <c r="AL194" s="169" t="s">
        <v>1030</v>
      </c>
      <c r="AM194" s="169" t="s">
        <v>1030</v>
      </c>
      <c r="AN194" s="170">
        <v>0</v>
      </c>
      <c r="AO194" s="170">
        <v>0</v>
      </c>
      <c r="AP194" s="170">
        <v>0</v>
      </c>
      <c r="AQ194" s="166">
        <v>0</v>
      </c>
      <c r="AR194" s="166">
        <v>0</v>
      </c>
      <c r="AS194" s="171">
        <v>0</v>
      </c>
      <c r="AU194" s="164">
        <v>0</v>
      </c>
      <c r="AV194" s="164">
        <v>0</v>
      </c>
      <c r="AW194" s="164">
        <v>0</v>
      </c>
      <c r="AX194" s="166">
        <v>0</v>
      </c>
      <c r="AY194" s="166">
        <v>0</v>
      </c>
      <c r="AZ194" s="166">
        <v>0</v>
      </c>
      <c r="BA194" s="167">
        <v>0</v>
      </c>
      <c r="BB194" s="167">
        <v>0</v>
      </c>
      <c r="BC194" s="167">
        <v>0</v>
      </c>
      <c r="BD194" s="168">
        <v>0</v>
      </c>
      <c r="BE194" s="168">
        <v>0</v>
      </c>
      <c r="BF194" s="168">
        <v>0</v>
      </c>
      <c r="BG194" s="169" t="e">
        <v>#VALUE!</v>
      </c>
      <c r="BH194" s="169" t="e">
        <v>#VALUE!</v>
      </c>
      <c r="BI194" s="169" t="e">
        <v>#VALUE!</v>
      </c>
      <c r="BJ194" s="170">
        <v>0</v>
      </c>
      <c r="BK194" s="170">
        <v>0</v>
      </c>
      <c r="BL194" s="170">
        <v>0</v>
      </c>
      <c r="BM194" s="166">
        <v>0</v>
      </c>
      <c r="BN194" s="166">
        <v>0</v>
      </c>
      <c r="BO194" s="171">
        <v>0</v>
      </c>
    </row>
    <row r="195" spans="1:67">
      <c r="A195" s="37" t="s">
        <v>1381</v>
      </c>
      <c r="B195" s="37" t="s">
        <v>1382</v>
      </c>
      <c r="C195" s="164">
        <v>0</v>
      </c>
      <c r="D195" s="164">
        <v>0</v>
      </c>
      <c r="E195" s="164">
        <v>0</v>
      </c>
      <c r="F195" s="166">
        <v>0</v>
      </c>
      <c r="G195" s="166">
        <v>0</v>
      </c>
      <c r="H195" s="166">
        <v>0</v>
      </c>
      <c r="I195" s="167">
        <v>0</v>
      </c>
      <c r="J195" s="167">
        <v>0</v>
      </c>
      <c r="K195" s="167">
        <v>0</v>
      </c>
      <c r="L195" s="168">
        <v>0</v>
      </c>
      <c r="M195" s="168">
        <v>0</v>
      </c>
      <c r="N195" s="168">
        <v>0</v>
      </c>
      <c r="O195" s="169" t="s">
        <v>1030</v>
      </c>
      <c r="P195" s="169" t="s">
        <v>1030</v>
      </c>
      <c r="Q195" s="169" t="s">
        <v>1030</v>
      </c>
      <c r="R195" s="170">
        <v>0</v>
      </c>
      <c r="S195" s="170">
        <v>0</v>
      </c>
      <c r="T195" s="170">
        <v>0</v>
      </c>
      <c r="U195" s="166">
        <v>0</v>
      </c>
      <c r="V195" s="166">
        <v>0</v>
      </c>
      <c r="W195" s="171">
        <v>0</v>
      </c>
      <c r="Y195" s="164">
        <v>0</v>
      </c>
      <c r="Z195" s="164">
        <v>0</v>
      </c>
      <c r="AA195" s="164">
        <v>0</v>
      </c>
      <c r="AB195" s="166">
        <v>0</v>
      </c>
      <c r="AC195" s="166">
        <v>0</v>
      </c>
      <c r="AD195" s="166">
        <v>0</v>
      </c>
      <c r="AE195" s="167">
        <v>0</v>
      </c>
      <c r="AF195" s="167">
        <v>0</v>
      </c>
      <c r="AG195" s="167">
        <v>0</v>
      </c>
      <c r="AH195" s="168">
        <v>0</v>
      </c>
      <c r="AI195" s="168">
        <v>0</v>
      </c>
      <c r="AJ195" s="168">
        <v>0</v>
      </c>
      <c r="AK195" s="169" t="s">
        <v>1030</v>
      </c>
      <c r="AL195" s="169" t="s">
        <v>1030</v>
      </c>
      <c r="AM195" s="169" t="s">
        <v>1030</v>
      </c>
      <c r="AN195" s="170">
        <v>0</v>
      </c>
      <c r="AO195" s="170">
        <v>0</v>
      </c>
      <c r="AP195" s="170">
        <v>0</v>
      </c>
      <c r="AQ195" s="166">
        <v>0</v>
      </c>
      <c r="AR195" s="166">
        <v>0</v>
      </c>
      <c r="AS195" s="171">
        <v>0</v>
      </c>
      <c r="AU195" s="164">
        <v>0</v>
      </c>
      <c r="AV195" s="164">
        <v>0</v>
      </c>
      <c r="AW195" s="164">
        <v>0</v>
      </c>
      <c r="AX195" s="166">
        <v>0</v>
      </c>
      <c r="AY195" s="166">
        <v>0</v>
      </c>
      <c r="AZ195" s="166">
        <v>0</v>
      </c>
      <c r="BA195" s="167">
        <v>0</v>
      </c>
      <c r="BB195" s="167">
        <v>0</v>
      </c>
      <c r="BC195" s="167">
        <v>0</v>
      </c>
      <c r="BD195" s="168">
        <v>0</v>
      </c>
      <c r="BE195" s="168">
        <v>0</v>
      </c>
      <c r="BF195" s="168">
        <v>0</v>
      </c>
      <c r="BG195" s="169" t="e">
        <v>#VALUE!</v>
      </c>
      <c r="BH195" s="169" t="e">
        <v>#VALUE!</v>
      </c>
      <c r="BI195" s="169" t="e">
        <v>#VALUE!</v>
      </c>
      <c r="BJ195" s="170">
        <v>0</v>
      </c>
      <c r="BK195" s="170">
        <v>0</v>
      </c>
      <c r="BL195" s="170">
        <v>0</v>
      </c>
      <c r="BM195" s="166">
        <v>0</v>
      </c>
      <c r="BN195" s="166">
        <v>0</v>
      </c>
      <c r="BO195" s="171">
        <v>0</v>
      </c>
    </row>
    <row r="196" spans="1:67">
      <c r="A196" s="37" t="s">
        <v>1383</v>
      </c>
      <c r="B196" s="37" t="s">
        <v>1384</v>
      </c>
      <c r="C196" s="164">
        <v>315</v>
      </c>
      <c r="D196" s="164">
        <v>720</v>
      </c>
      <c r="E196" s="164">
        <v>950</v>
      </c>
      <c r="F196" s="166">
        <v>353</v>
      </c>
      <c r="G196" s="166">
        <v>807</v>
      </c>
      <c r="H196" s="166">
        <v>1064</v>
      </c>
      <c r="I196" s="167">
        <v>330</v>
      </c>
      <c r="J196" s="167">
        <v>756</v>
      </c>
      <c r="K196" s="167">
        <v>997</v>
      </c>
      <c r="L196" s="168">
        <v>378</v>
      </c>
      <c r="M196" s="168">
        <v>864</v>
      </c>
      <c r="N196" s="168">
        <v>1140</v>
      </c>
      <c r="O196" s="169" t="s">
        <v>1030</v>
      </c>
      <c r="P196" s="169" t="s">
        <v>1030</v>
      </c>
      <c r="Q196" s="169" t="s">
        <v>1030</v>
      </c>
      <c r="R196" s="170">
        <v>472</v>
      </c>
      <c r="S196" s="170">
        <v>1080</v>
      </c>
      <c r="T196" s="170">
        <v>1425</v>
      </c>
      <c r="U196" s="166">
        <v>536</v>
      </c>
      <c r="V196" s="166">
        <v>1224</v>
      </c>
      <c r="W196" s="171">
        <v>1615</v>
      </c>
      <c r="Y196" s="164">
        <v>315</v>
      </c>
      <c r="Z196" s="164">
        <v>720</v>
      </c>
      <c r="AA196" s="164">
        <v>950</v>
      </c>
      <c r="AB196" s="166">
        <v>353</v>
      </c>
      <c r="AC196" s="166">
        <v>807</v>
      </c>
      <c r="AD196" s="166">
        <v>1064</v>
      </c>
      <c r="AE196" s="167">
        <v>330</v>
      </c>
      <c r="AF196" s="167">
        <v>756</v>
      </c>
      <c r="AG196" s="167">
        <v>997</v>
      </c>
      <c r="AH196" s="168">
        <v>378</v>
      </c>
      <c r="AI196" s="168">
        <v>864</v>
      </c>
      <c r="AJ196" s="168">
        <v>1140</v>
      </c>
      <c r="AK196" s="169" t="s">
        <v>1030</v>
      </c>
      <c r="AL196" s="169" t="s">
        <v>1030</v>
      </c>
      <c r="AM196" s="169" t="s">
        <v>1030</v>
      </c>
      <c r="AN196" s="170">
        <v>472</v>
      </c>
      <c r="AO196" s="170">
        <v>1080</v>
      </c>
      <c r="AP196" s="170">
        <v>1425</v>
      </c>
      <c r="AQ196" s="166">
        <v>536</v>
      </c>
      <c r="AR196" s="166">
        <v>1224</v>
      </c>
      <c r="AS196" s="171">
        <v>1615</v>
      </c>
      <c r="AU196" s="164">
        <v>11340</v>
      </c>
      <c r="AV196" s="164">
        <v>25920</v>
      </c>
      <c r="AW196" s="164">
        <v>34200</v>
      </c>
      <c r="AX196" s="166">
        <v>12708</v>
      </c>
      <c r="AY196" s="166">
        <v>29052</v>
      </c>
      <c r="AZ196" s="166">
        <v>38304</v>
      </c>
      <c r="BA196" s="167">
        <v>11880</v>
      </c>
      <c r="BB196" s="167">
        <v>27216</v>
      </c>
      <c r="BC196" s="167">
        <v>35892</v>
      </c>
      <c r="BD196" s="168">
        <v>13608</v>
      </c>
      <c r="BE196" s="168">
        <v>31104</v>
      </c>
      <c r="BF196" s="168">
        <v>41040</v>
      </c>
      <c r="BG196" s="169" t="e">
        <v>#VALUE!</v>
      </c>
      <c r="BH196" s="169" t="e">
        <v>#VALUE!</v>
      </c>
      <c r="BI196" s="169" t="e">
        <v>#VALUE!</v>
      </c>
      <c r="BJ196" s="170">
        <v>16992</v>
      </c>
      <c r="BK196" s="170">
        <v>38880</v>
      </c>
      <c r="BL196" s="170">
        <v>51300</v>
      </c>
      <c r="BM196" s="166">
        <v>19296</v>
      </c>
      <c r="BN196" s="166">
        <v>44064</v>
      </c>
      <c r="BO196" s="171">
        <v>58140</v>
      </c>
    </row>
    <row r="197" spans="1:67" ht="13.5" thickBot="1">
      <c r="A197" s="37" t="s">
        <v>1385</v>
      </c>
      <c r="B197" s="37" t="s">
        <v>1386</v>
      </c>
      <c r="C197" s="164">
        <v>0</v>
      </c>
      <c r="D197" s="164">
        <v>0</v>
      </c>
      <c r="E197" s="164">
        <v>0</v>
      </c>
      <c r="F197" s="166">
        <v>0</v>
      </c>
      <c r="G197" s="166">
        <v>0</v>
      </c>
      <c r="H197" s="166">
        <v>0</v>
      </c>
      <c r="I197" s="167">
        <v>0</v>
      </c>
      <c r="J197" s="167">
        <v>0</v>
      </c>
      <c r="K197" s="167">
        <v>0</v>
      </c>
      <c r="L197" s="168">
        <v>0</v>
      </c>
      <c r="M197" s="168">
        <v>0</v>
      </c>
      <c r="N197" s="168">
        <v>0</v>
      </c>
      <c r="O197" s="169" t="s">
        <v>1030</v>
      </c>
      <c r="P197" s="169" t="s">
        <v>1030</v>
      </c>
      <c r="Q197" s="169" t="s">
        <v>1030</v>
      </c>
      <c r="R197" s="170">
        <v>0</v>
      </c>
      <c r="S197" s="170">
        <v>0</v>
      </c>
      <c r="T197" s="170">
        <v>0</v>
      </c>
      <c r="U197" s="166">
        <v>0</v>
      </c>
      <c r="V197" s="166">
        <v>0</v>
      </c>
      <c r="W197" s="171">
        <v>0</v>
      </c>
      <c r="Y197" s="164">
        <v>0</v>
      </c>
      <c r="Z197" s="164">
        <v>0</v>
      </c>
      <c r="AA197" s="164">
        <v>0</v>
      </c>
      <c r="AB197" s="166">
        <v>0</v>
      </c>
      <c r="AC197" s="166">
        <v>0</v>
      </c>
      <c r="AD197" s="166">
        <v>0</v>
      </c>
      <c r="AE197" s="167">
        <v>0</v>
      </c>
      <c r="AF197" s="167">
        <v>0</v>
      </c>
      <c r="AG197" s="167">
        <v>0</v>
      </c>
      <c r="AH197" s="168">
        <v>0</v>
      </c>
      <c r="AI197" s="168">
        <v>0</v>
      </c>
      <c r="AJ197" s="168">
        <v>0</v>
      </c>
      <c r="AK197" s="169" t="s">
        <v>1030</v>
      </c>
      <c r="AL197" s="169" t="s">
        <v>1030</v>
      </c>
      <c r="AM197" s="169" t="s">
        <v>1030</v>
      </c>
      <c r="AN197" s="170">
        <v>0</v>
      </c>
      <c r="AO197" s="170">
        <v>0</v>
      </c>
      <c r="AP197" s="170">
        <v>0</v>
      </c>
      <c r="AQ197" s="166">
        <v>0</v>
      </c>
      <c r="AR197" s="166">
        <v>0</v>
      </c>
      <c r="AS197" s="171">
        <v>0</v>
      </c>
      <c r="AU197" s="164">
        <v>0</v>
      </c>
      <c r="AV197" s="164">
        <v>0</v>
      </c>
      <c r="AW197" s="164">
        <v>0</v>
      </c>
      <c r="AX197" s="166">
        <v>0</v>
      </c>
      <c r="AY197" s="166">
        <v>0</v>
      </c>
      <c r="AZ197" s="166">
        <v>0</v>
      </c>
      <c r="BA197" s="167">
        <v>0</v>
      </c>
      <c r="BB197" s="167">
        <v>0</v>
      </c>
      <c r="BC197" s="167">
        <v>0</v>
      </c>
      <c r="BD197" s="168">
        <v>0</v>
      </c>
      <c r="BE197" s="168">
        <v>0</v>
      </c>
      <c r="BF197" s="168">
        <v>0</v>
      </c>
      <c r="BG197" s="169" t="e">
        <v>#VALUE!</v>
      </c>
      <c r="BH197" s="169" t="e">
        <v>#VALUE!</v>
      </c>
      <c r="BI197" s="169" t="e">
        <v>#VALUE!</v>
      </c>
      <c r="BJ197" s="170">
        <v>0</v>
      </c>
      <c r="BK197" s="170">
        <v>0</v>
      </c>
      <c r="BL197" s="170">
        <v>0</v>
      </c>
      <c r="BM197" s="166">
        <v>0</v>
      </c>
      <c r="BN197" s="166">
        <v>0</v>
      </c>
      <c r="BO197" s="171">
        <v>0</v>
      </c>
    </row>
    <row r="198" spans="1:67">
      <c r="A198" s="36" t="s">
        <v>260</v>
      </c>
      <c r="B198" s="47"/>
      <c r="C198" s="164"/>
      <c r="D198" s="164"/>
      <c r="E198" s="164"/>
      <c r="F198" s="166"/>
      <c r="G198" s="166"/>
      <c r="H198" s="166"/>
      <c r="I198" s="167"/>
      <c r="J198" s="167"/>
      <c r="K198" s="167"/>
      <c r="L198" s="168"/>
      <c r="M198" s="168"/>
      <c r="N198" s="168"/>
      <c r="O198" s="169"/>
      <c r="P198" s="169"/>
      <c r="Q198" s="169"/>
      <c r="R198" s="170"/>
      <c r="S198" s="170"/>
      <c r="T198" s="170"/>
      <c r="U198" s="166"/>
      <c r="V198" s="166"/>
      <c r="W198" s="171"/>
      <c r="Y198" s="164"/>
      <c r="Z198" s="164"/>
      <c r="AA198" s="164"/>
      <c r="AB198" s="166"/>
      <c r="AC198" s="166"/>
      <c r="AD198" s="166"/>
      <c r="AE198" s="167"/>
      <c r="AF198" s="167"/>
      <c r="AG198" s="167"/>
      <c r="AH198" s="168"/>
      <c r="AI198" s="168"/>
      <c r="AJ198" s="168"/>
      <c r="AK198" s="169"/>
      <c r="AL198" s="169"/>
      <c r="AM198" s="169"/>
      <c r="AN198" s="170"/>
      <c r="AO198" s="170"/>
      <c r="AP198" s="170"/>
      <c r="AQ198" s="166"/>
      <c r="AR198" s="166"/>
      <c r="AS198" s="171"/>
      <c r="AU198" s="164"/>
      <c r="AV198" s="164"/>
      <c r="AW198" s="164"/>
      <c r="AX198" s="166"/>
      <c r="AY198" s="166"/>
      <c r="AZ198" s="166"/>
      <c r="BA198" s="167"/>
      <c r="BB198" s="167"/>
      <c r="BC198" s="167"/>
      <c r="BD198" s="168"/>
      <c r="BE198" s="168"/>
      <c r="BF198" s="168"/>
      <c r="BG198" s="169"/>
      <c r="BH198" s="169"/>
      <c r="BI198" s="169"/>
      <c r="BJ198" s="170"/>
      <c r="BK198" s="170"/>
      <c r="BL198" s="170"/>
      <c r="BM198" s="166"/>
      <c r="BN198" s="166"/>
      <c r="BO198" s="171"/>
    </row>
    <row r="199" spans="1:67">
      <c r="A199" s="37" t="s">
        <v>251</v>
      </c>
      <c r="B199" s="37" t="s">
        <v>1387</v>
      </c>
      <c r="C199" s="164">
        <v>47</v>
      </c>
      <c r="D199" s="164">
        <v>73.95</v>
      </c>
      <c r="E199" s="164">
        <v>87</v>
      </c>
      <c r="F199" s="166">
        <v>370</v>
      </c>
      <c r="G199" s="166">
        <v>503.2</v>
      </c>
      <c r="H199" s="166">
        <v>592</v>
      </c>
      <c r="I199" s="167">
        <v>76</v>
      </c>
      <c r="J199" s="167">
        <v>115.6</v>
      </c>
      <c r="K199" s="167">
        <v>136</v>
      </c>
      <c r="L199" s="168">
        <v>411</v>
      </c>
      <c r="M199" s="168">
        <v>628.57499999999993</v>
      </c>
      <c r="N199" s="168">
        <v>739.5</v>
      </c>
      <c r="O199" s="169">
        <v>90</v>
      </c>
      <c r="P199" s="169">
        <v>145.35</v>
      </c>
      <c r="Q199" s="169">
        <v>171</v>
      </c>
      <c r="R199" s="170">
        <v>416</v>
      </c>
      <c r="S199" s="170">
        <v>707.19999999999993</v>
      </c>
      <c r="T199" s="170">
        <v>832</v>
      </c>
      <c r="U199" s="166">
        <v>626</v>
      </c>
      <c r="V199" s="166">
        <v>1170.875</v>
      </c>
      <c r="W199" s="171">
        <v>1377.5</v>
      </c>
      <c r="Y199" s="164">
        <v>81.400000000000006</v>
      </c>
      <c r="Z199" s="164">
        <v>110.75500000000001</v>
      </c>
      <c r="AA199" s="164">
        <v>130.30000000000001</v>
      </c>
      <c r="AB199" s="166">
        <v>380.5</v>
      </c>
      <c r="AC199" s="166">
        <v>517.65</v>
      </c>
      <c r="AD199" s="166">
        <v>609</v>
      </c>
      <c r="AE199" s="167">
        <v>110</v>
      </c>
      <c r="AF199" s="167">
        <v>168.29999999999998</v>
      </c>
      <c r="AG199" s="167">
        <v>198</v>
      </c>
      <c r="AH199" s="168">
        <v>423.14</v>
      </c>
      <c r="AI199" s="168">
        <v>647.69999999999993</v>
      </c>
      <c r="AJ199" s="168">
        <v>762</v>
      </c>
      <c r="AK199" s="169">
        <v>124</v>
      </c>
      <c r="AL199" s="169">
        <v>200.6</v>
      </c>
      <c r="AM199" s="169">
        <v>236</v>
      </c>
      <c r="AN199" s="170">
        <v>428.55</v>
      </c>
      <c r="AO199" s="170">
        <v>728.44999999999993</v>
      </c>
      <c r="AP199" s="170">
        <v>857</v>
      </c>
      <c r="AQ199" s="166">
        <v>649</v>
      </c>
      <c r="AR199" s="166">
        <v>1213.8</v>
      </c>
      <c r="AS199" s="171">
        <v>1428</v>
      </c>
      <c r="AU199" s="164">
        <v>2104.8000000000002</v>
      </c>
      <c r="AV199" s="164">
        <v>3103.8600000000006</v>
      </c>
      <c r="AW199" s="164">
        <v>3651.6000000000004</v>
      </c>
      <c r="AX199" s="166">
        <v>13446</v>
      </c>
      <c r="AY199" s="166">
        <v>18288.599999999999</v>
      </c>
      <c r="AZ199" s="166">
        <v>21516</v>
      </c>
      <c r="BA199" s="167">
        <v>3144</v>
      </c>
      <c r="BB199" s="167">
        <v>4794</v>
      </c>
      <c r="BC199" s="167">
        <v>5640</v>
      </c>
      <c r="BD199" s="168">
        <v>14941.68</v>
      </c>
      <c r="BE199" s="168">
        <v>22858.199999999997</v>
      </c>
      <c r="BF199" s="168">
        <v>26892</v>
      </c>
      <c r="BG199" s="169">
        <v>3648</v>
      </c>
      <c r="BH199" s="169">
        <v>5895.5999999999995</v>
      </c>
      <c r="BI199" s="169">
        <v>6936</v>
      </c>
      <c r="BJ199" s="170">
        <v>15126.6</v>
      </c>
      <c r="BK199" s="170">
        <v>25714.199999999997</v>
      </c>
      <c r="BL199" s="170">
        <v>30252</v>
      </c>
      <c r="BM199" s="166">
        <v>22812</v>
      </c>
      <c r="BN199" s="166">
        <v>42666.6</v>
      </c>
      <c r="BO199" s="171">
        <v>50196</v>
      </c>
    </row>
    <row r="200" spans="1:67">
      <c r="A200" s="37" t="s">
        <v>261</v>
      </c>
      <c r="B200" s="37" t="s">
        <v>41</v>
      </c>
      <c r="C200" s="164">
        <v>167</v>
      </c>
      <c r="D200" s="164">
        <v>227.38</v>
      </c>
      <c r="E200" s="164">
        <v>267.5</v>
      </c>
      <c r="F200" s="166">
        <v>480</v>
      </c>
      <c r="G200" s="166">
        <v>692.75</v>
      </c>
      <c r="H200" s="166">
        <v>815</v>
      </c>
      <c r="I200" s="167">
        <v>242</v>
      </c>
      <c r="J200" s="167">
        <v>370.6</v>
      </c>
      <c r="K200" s="167">
        <v>436</v>
      </c>
      <c r="L200" s="168">
        <v>585</v>
      </c>
      <c r="M200" s="168">
        <v>895.05</v>
      </c>
      <c r="N200" s="168">
        <v>1053</v>
      </c>
      <c r="O200" s="169">
        <v>267.5</v>
      </c>
      <c r="P200" s="169">
        <v>431.8</v>
      </c>
      <c r="Q200" s="169">
        <v>508</v>
      </c>
      <c r="R200" s="170">
        <v>617</v>
      </c>
      <c r="S200" s="170">
        <v>1048.48</v>
      </c>
      <c r="T200" s="170">
        <v>1233.5</v>
      </c>
      <c r="U200" s="166">
        <v>826</v>
      </c>
      <c r="V200" s="166">
        <v>1544.88</v>
      </c>
      <c r="W200" s="171">
        <v>1817.5</v>
      </c>
      <c r="Y200" s="164">
        <v>223</v>
      </c>
      <c r="Z200" s="164">
        <v>303.45</v>
      </c>
      <c r="AA200" s="164">
        <v>357</v>
      </c>
      <c r="AB200" s="166">
        <v>494</v>
      </c>
      <c r="AC200" s="166">
        <v>713.58</v>
      </c>
      <c r="AD200" s="166">
        <v>839.5</v>
      </c>
      <c r="AE200" s="167">
        <v>299</v>
      </c>
      <c r="AF200" s="167">
        <v>456.03</v>
      </c>
      <c r="AG200" s="167">
        <v>535.5</v>
      </c>
      <c r="AH200" s="168">
        <v>599</v>
      </c>
      <c r="AI200" s="168">
        <v>918</v>
      </c>
      <c r="AJ200" s="168">
        <v>1080</v>
      </c>
      <c r="AK200" s="169">
        <v>328.5</v>
      </c>
      <c r="AL200" s="169">
        <v>530.82499999999993</v>
      </c>
      <c r="AM200" s="169">
        <v>624.5</v>
      </c>
      <c r="AN200" s="170">
        <v>636.5</v>
      </c>
      <c r="AO200" s="170">
        <v>1082.05</v>
      </c>
      <c r="AP200" s="170">
        <v>1273</v>
      </c>
      <c r="AQ200" s="166">
        <v>846</v>
      </c>
      <c r="AR200" s="166">
        <v>1581.85</v>
      </c>
      <c r="AS200" s="171">
        <v>1861</v>
      </c>
      <c r="AU200" s="164">
        <v>6684</v>
      </c>
      <c r="AV200" s="164">
        <v>9098.52</v>
      </c>
      <c r="AW200" s="164">
        <v>10704</v>
      </c>
      <c r="AX200" s="166">
        <v>17448</v>
      </c>
      <c r="AY200" s="166">
        <v>25188.959999999999</v>
      </c>
      <c r="AZ200" s="166">
        <v>29634</v>
      </c>
      <c r="BA200" s="167">
        <v>9396</v>
      </c>
      <c r="BB200" s="167">
        <v>14366.760000000002</v>
      </c>
      <c r="BC200" s="167">
        <v>16890</v>
      </c>
      <c r="BD200" s="168">
        <v>21228</v>
      </c>
      <c r="BE200" s="168">
        <v>32497.199999999997</v>
      </c>
      <c r="BF200" s="168">
        <v>38232</v>
      </c>
      <c r="BG200" s="169">
        <v>10362</v>
      </c>
      <c r="BH200" s="169">
        <v>16733.099999999999</v>
      </c>
      <c r="BI200" s="169">
        <v>19686</v>
      </c>
      <c r="BJ200" s="170">
        <v>22446</v>
      </c>
      <c r="BK200" s="170">
        <v>38148.119999999995</v>
      </c>
      <c r="BL200" s="170">
        <v>44880</v>
      </c>
      <c r="BM200" s="166">
        <v>29976</v>
      </c>
      <c r="BN200" s="166">
        <v>56059.32</v>
      </c>
      <c r="BO200" s="171">
        <v>65952</v>
      </c>
    </row>
    <row r="201" spans="1:67">
      <c r="A201" s="37" t="s">
        <v>263</v>
      </c>
      <c r="B201" s="37" t="s">
        <v>43</v>
      </c>
      <c r="C201" s="164">
        <v>337</v>
      </c>
      <c r="D201" s="164">
        <v>458.57499999999999</v>
      </c>
      <c r="E201" s="164">
        <v>539.5</v>
      </c>
      <c r="F201" s="166">
        <v>649.5</v>
      </c>
      <c r="G201" s="166">
        <v>938.82499999999993</v>
      </c>
      <c r="H201" s="166">
        <v>1104.5</v>
      </c>
      <c r="I201" s="167">
        <v>488</v>
      </c>
      <c r="J201" s="167">
        <v>746.3</v>
      </c>
      <c r="K201" s="167">
        <v>878</v>
      </c>
      <c r="L201" s="168">
        <v>866</v>
      </c>
      <c r="M201" s="168">
        <v>1325.1499999999999</v>
      </c>
      <c r="N201" s="168">
        <v>1559</v>
      </c>
      <c r="O201" s="169">
        <v>535</v>
      </c>
      <c r="P201" s="169">
        <v>863.6</v>
      </c>
      <c r="Q201" s="169">
        <v>1016</v>
      </c>
      <c r="R201" s="170">
        <v>906.5</v>
      </c>
      <c r="S201" s="170">
        <v>1540.625</v>
      </c>
      <c r="T201" s="170">
        <v>1812.5</v>
      </c>
      <c r="U201" s="166">
        <v>1133.7</v>
      </c>
      <c r="V201" s="166">
        <v>2120.3249999999998</v>
      </c>
      <c r="W201" s="171">
        <v>2494.5</v>
      </c>
      <c r="Y201" s="164">
        <v>437.5</v>
      </c>
      <c r="Z201" s="164">
        <v>594.57499999999993</v>
      </c>
      <c r="AA201" s="164">
        <v>699.5</v>
      </c>
      <c r="AB201" s="166">
        <v>708.5</v>
      </c>
      <c r="AC201" s="166">
        <v>1023.4</v>
      </c>
      <c r="AD201" s="166">
        <v>1204</v>
      </c>
      <c r="AE201" s="167">
        <v>588</v>
      </c>
      <c r="AF201" s="167">
        <v>899.72500000000002</v>
      </c>
      <c r="AG201" s="167">
        <v>1058.5</v>
      </c>
      <c r="AH201" s="168">
        <v>925</v>
      </c>
      <c r="AI201" s="168">
        <v>1414.825</v>
      </c>
      <c r="AJ201" s="168">
        <v>1664.5</v>
      </c>
      <c r="AK201" s="169">
        <v>640.5</v>
      </c>
      <c r="AL201" s="169">
        <v>1034.45</v>
      </c>
      <c r="AM201" s="169">
        <v>1217</v>
      </c>
      <c r="AN201" s="170">
        <v>970.5</v>
      </c>
      <c r="AO201" s="170">
        <v>1649.6799999999998</v>
      </c>
      <c r="AP201" s="170">
        <v>1940.8</v>
      </c>
      <c r="AQ201" s="166">
        <v>1189.5</v>
      </c>
      <c r="AR201" s="166">
        <v>2224.0250000000001</v>
      </c>
      <c r="AS201" s="171">
        <v>2616.5</v>
      </c>
      <c r="AU201" s="164">
        <v>13338</v>
      </c>
      <c r="AV201" s="164">
        <v>18140.699999999997</v>
      </c>
      <c r="AW201" s="164">
        <v>21342</v>
      </c>
      <c r="AX201" s="166">
        <v>24090</v>
      </c>
      <c r="AY201" s="166">
        <v>34812.6</v>
      </c>
      <c r="AZ201" s="166">
        <v>40956</v>
      </c>
      <c r="BA201" s="167">
        <v>18768</v>
      </c>
      <c r="BB201" s="167">
        <v>28707.899999999998</v>
      </c>
      <c r="BC201" s="167">
        <v>33774</v>
      </c>
      <c r="BD201" s="168">
        <v>31884</v>
      </c>
      <c r="BE201" s="168">
        <v>48781.5</v>
      </c>
      <c r="BF201" s="168">
        <v>57390</v>
      </c>
      <c r="BG201" s="169">
        <v>20526</v>
      </c>
      <c r="BH201" s="169">
        <v>33139.800000000003</v>
      </c>
      <c r="BI201" s="169">
        <v>38988</v>
      </c>
      <c r="BJ201" s="170">
        <v>33402</v>
      </c>
      <c r="BK201" s="170">
        <v>56771.159999999996</v>
      </c>
      <c r="BL201" s="170">
        <v>66789.600000000006</v>
      </c>
      <c r="BM201" s="166">
        <v>41482.800000000003</v>
      </c>
      <c r="BN201" s="166">
        <v>77576.100000000006</v>
      </c>
      <c r="BO201" s="171">
        <v>91266</v>
      </c>
    </row>
    <row r="202" spans="1:67">
      <c r="A202" s="37" t="s">
        <v>265</v>
      </c>
      <c r="B202" s="37" t="s">
        <v>45</v>
      </c>
      <c r="C202" s="164">
        <v>359</v>
      </c>
      <c r="D202" s="164">
        <v>487.9</v>
      </c>
      <c r="E202" s="164">
        <v>574</v>
      </c>
      <c r="F202" s="166">
        <v>671</v>
      </c>
      <c r="G202" s="166">
        <v>969.85</v>
      </c>
      <c r="H202" s="166">
        <v>1141</v>
      </c>
      <c r="I202" s="167">
        <v>519</v>
      </c>
      <c r="J202" s="167">
        <v>793.51749999999993</v>
      </c>
      <c r="K202" s="167">
        <v>933.55</v>
      </c>
      <c r="L202" s="168">
        <v>941</v>
      </c>
      <c r="M202" s="168">
        <v>1439.8999999999999</v>
      </c>
      <c r="N202" s="168">
        <v>1694</v>
      </c>
      <c r="O202" s="169">
        <v>570.5</v>
      </c>
      <c r="P202" s="169">
        <v>921.4</v>
      </c>
      <c r="Q202" s="169">
        <v>1084</v>
      </c>
      <c r="R202" s="170">
        <v>968.5</v>
      </c>
      <c r="S202" s="170">
        <v>1646.45</v>
      </c>
      <c r="T202" s="170">
        <v>1937</v>
      </c>
      <c r="U202" s="166">
        <v>1199</v>
      </c>
      <c r="V202" s="166">
        <v>2241.4499999999998</v>
      </c>
      <c r="W202" s="171">
        <v>2637</v>
      </c>
      <c r="Y202" s="164">
        <v>477</v>
      </c>
      <c r="Z202" s="164">
        <v>648.54999999999995</v>
      </c>
      <c r="AA202" s="164">
        <v>763</v>
      </c>
      <c r="AB202" s="166">
        <v>748</v>
      </c>
      <c r="AC202" s="166">
        <v>1080.7749999999999</v>
      </c>
      <c r="AD202" s="166">
        <v>1271.5</v>
      </c>
      <c r="AE202" s="167">
        <v>637</v>
      </c>
      <c r="AF202" s="167">
        <v>974.52499999999998</v>
      </c>
      <c r="AG202" s="167">
        <v>1146.5</v>
      </c>
      <c r="AH202" s="168">
        <v>1018</v>
      </c>
      <c r="AI202" s="168">
        <v>1557.2</v>
      </c>
      <c r="AJ202" s="168">
        <v>1832</v>
      </c>
      <c r="AK202" s="169">
        <v>700</v>
      </c>
      <c r="AL202" s="169">
        <v>1130.075</v>
      </c>
      <c r="AM202" s="169">
        <v>1329.5</v>
      </c>
      <c r="AN202" s="170">
        <v>1056</v>
      </c>
      <c r="AO202" s="170">
        <v>1795.2</v>
      </c>
      <c r="AP202" s="170">
        <v>2112</v>
      </c>
      <c r="AQ202" s="166">
        <v>1278</v>
      </c>
      <c r="AR202" s="166">
        <v>2390.1999999999998</v>
      </c>
      <c r="AS202" s="171">
        <v>2812</v>
      </c>
      <c r="AU202" s="164">
        <v>14340</v>
      </c>
      <c r="AV202" s="164">
        <v>19492.199999999997</v>
      </c>
      <c r="AW202" s="164">
        <v>22932</v>
      </c>
      <c r="AX202" s="166">
        <v>25080</v>
      </c>
      <c r="AY202" s="166">
        <v>36245.699999999997</v>
      </c>
      <c r="AZ202" s="166">
        <v>42642</v>
      </c>
      <c r="BA202" s="167">
        <v>20100</v>
      </c>
      <c r="BB202" s="167">
        <v>30738.719999999998</v>
      </c>
      <c r="BC202" s="167">
        <v>36163.199999999997</v>
      </c>
      <c r="BD202" s="168">
        <v>34800</v>
      </c>
      <c r="BE202" s="168">
        <v>53244</v>
      </c>
      <c r="BF202" s="168">
        <v>62640</v>
      </c>
      <c r="BG202" s="169">
        <v>22092</v>
      </c>
      <c r="BH202" s="169">
        <v>35674.5</v>
      </c>
      <c r="BI202" s="169">
        <v>41970</v>
      </c>
      <c r="BJ202" s="170">
        <v>35916</v>
      </c>
      <c r="BK202" s="170">
        <v>61057.200000000004</v>
      </c>
      <c r="BL202" s="170">
        <v>71832</v>
      </c>
      <c r="BM202" s="166">
        <v>44112</v>
      </c>
      <c r="BN202" s="166">
        <v>82477.2</v>
      </c>
      <c r="BO202" s="171">
        <v>97032</v>
      </c>
    </row>
    <row r="203" spans="1:67">
      <c r="A203" s="37" t="s">
        <v>267</v>
      </c>
      <c r="B203" s="37" t="s">
        <v>1388</v>
      </c>
      <c r="C203" s="164">
        <v>1.03</v>
      </c>
      <c r="D203" s="164">
        <v>1.4024999999999999</v>
      </c>
      <c r="E203" s="164">
        <v>1.65</v>
      </c>
      <c r="F203" s="166">
        <v>1.03</v>
      </c>
      <c r="G203" s="166">
        <v>1.4875</v>
      </c>
      <c r="H203" s="166">
        <v>1.75</v>
      </c>
      <c r="I203" s="167">
        <v>2.12</v>
      </c>
      <c r="J203" s="167">
        <v>3.23</v>
      </c>
      <c r="K203" s="167">
        <v>3.8</v>
      </c>
      <c r="L203" s="168">
        <v>2.12</v>
      </c>
      <c r="M203" s="168">
        <v>3.2385000000000002</v>
      </c>
      <c r="N203" s="168">
        <v>3.81</v>
      </c>
      <c r="O203" s="169">
        <v>2.68</v>
      </c>
      <c r="P203" s="169">
        <v>4.335</v>
      </c>
      <c r="Q203" s="169">
        <v>5.0999999999999996</v>
      </c>
      <c r="R203" s="170">
        <v>2.99</v>
      </c>
      <c r="S203" s="170">
        <v>5.0744999999999996</v>
      </c>
      <c r="T203" s="170">
        <v>5.97</v>
      </c>
      <c r="U203" s="166">
        <v>3.4</v>
      </c>
      <c r="V203" s="166">
        <v>6.3494999999999999</v>
      </c>
      <c r="W203" s="171">
        <v>7.47</v>
      </c>
      <c r="Y203" s="164">
        <v>3.5</v>
      </c>
      <c r="Z203" s="164">
        <v>4.7174999999999994</v>
      </c>
      <c r="AA203" s="164">
        <v>5.55</v>
      </c>
      <c r="AB203" s="166">
        <v>3.5</v>
      </c>
      <c r="AC203" s="166">
        <v>5.0150000000000006</v>
      </c>
      <c r="AD203" s="166">
        <v>5.9</v>
      </c>
      <c r="AE203" s="167">
        <v>4.55</v>
      </c>
      <c r="AF203" s="167">
        <v>6.9699999999999989</v>
      </c>
      <c r="AG203" s="167">
        <v>8.1999999999999993</v>
      </c>
      <c r="AH203" s="168">
        <v>4.55</v>
      </c>
      <c r="AI203" s="168">
        <v>6.9699999999999989</v>
      </c>
      <c r="AJ203" s="168">
        <v>8.1999999999999993</v>
      </c>
      <c r="AK203" s="169">
        <v>5.12</v>
      </c>
      <c r="AL203" s="169">
        <v>8.2449999999999992</v>
      </c>
      <c r="AM203" s="169">
        <v>9.6999999999999993</v>
      </c>
      <c r="AN203" s="170">
        <v>5.42</v>
      </c>
      <c r="AO203" s="170">
        <v>9.2225000000000001</v>
      </c>
      <c r="AP203" s="170">
        <v>10.85</v>
      </c>
      <c r="AQ203" s="166">
        <v>5.83</v>
      </c>
      <c r="AR203" s="166">
        <v>10.9055</v>
      </c>
      <c r="AS203" s="171">
        <v>12.83</v>
      </c>
      <c r="AU203" s="164">
        <v>66.72</v>
      </c>
      <c r="AV203" s="164">
        <v>90.269999999999982</v>
      </c>
      <c r="AW203" s="164">
        <v>106.19999999999999</v>
      </c>
      <c r="AX203" s="166">
        <v>66.72</v>
      </c>
      <c r="AY203" s="166">
        <v>95.88000000000001</v>
      </c>
      <c r="AZ203" s="166">
        <v>112.80000000000001</v>
      </c>
      <c r="BA203" s="167">
        <v>105.47999999999999</v>
      </c>
      <c r="BB203" s="167">
        <v>161.15999999999997</v>
      </c>
      <c r="BC203" s="167">
        <v>189.59999999999997</v>
      </c>
      <c r="BD203" s="168">
        <v>105.47999999999999</v>
      </c>
      <c r="BE203" s="168">
        <v>161.36399999999998</v>
      </c>
      <c r="BF203" s="168">
        <v>189.83999999999997</v>
      </c>
      <c r="BG203" s="169">
        <v>125.76</v>
      </c>
      <c r="BH203" s="169">
        <v>202.98</v>
      </c>
      <c r="BI203" s="169">
        <v>238.79999999999998</v>
      </c>
      <c r="BJ203" s="170">
        <v>136.80000000000001</v>
      </c>
      <c r="BK203" s="170">
        <v>232.45799999999997</v>
      </c>
      <c r="BL203" s="170">
        <v>273.48</v>
      </c>
      <c r="BM203" s="166">
        <v>151.56</v>
      </c>
      <c r="BN203" s="166">
        <v>283.25400000000002</v>
      </c>
      <c r="BO203" s="171">
        <v>333.24</v>
      </c>
    </row>
    <row r="204" spans="1:67">
      <c r="A204" s="37" t="s">
        <v>269</v>
      </c>
      <c r="B204" s="37" t="s">
        <v>1388</v>
      </c>
      <c r="C204" s="164">
        <v>1.03</v>
      </c>
      <c r="D204" s="164">
        <v>1.4024999999999999</v>
      </c>
      <c r="E204" s="164">
        <v>1.65</v>
      </c>
      <c r="F204" s="166">
        <v>1.03</v>
      </c>
      <c r="G204" s="166">
        <v>1.4875</v>
      </c>
      <c r="H204" s="166">
        <v>1.75</v>
      </c>
      <c r="I204" s="167">
        <v>2.12</v>
      </c>
      <c r="J204" s="167">
        <v>3.23</v>
      </c>
      <c r="K204" s="167">
        <v>3.8</v>
      </c>
      <c r="L204" s="168">
        <v>2.12</v>
      </c>
      <c r="M204" s="168">
        <v>3.2385000000000002</v>
      </c>
      <c r="N204" s="168">
        <v>3.81</v>
      </c>
      <c r="O204" s="169">
        <v>2.68</v>
      </c>
      <c r="P204" s="169">
        <v>4.335</v>
      </c>
      <c r="Q204" s="169">
        <v>5.0999999999999996</v>
      </c>
      <c r="R204" s="170">
        <v>2.99</v>
      </c>
      <c r="S204" s="170">
        <v>5.0744999999999996</v>
      </c>
      <c r="T204" s="170">
        <v>5.97</v>
      </c>
      <c r="U204" s="166">
        <v>3.4</v>
      </c>
      <c r="V204" s="166">
        <v>6.3494999999999999</v>
      </c>
      <c r="W204" s="171">
        <v>7.47</v>
      </c>
      <c r="Y204" s="164">
        <v>3.5</v>
      </c>
      <c r="Z204" s="164">
        <v>4.7174999999999994</v>
      </c>
      <c r="AA204" s="164">
        <v>5.55</v>
      </c>
      <c r="AB204" s="166">
        <v>3.5</v>
      </c>
      <c r="AC204" s="166">
        <v>5.0150000000000006</v>
      </c>
      <c r="AD204" s="166">
        <v>5.9</v>
      </c>
      <c r="AE204" s="167">
        <v>4.55</v>
      </c>
      <c r="AF204" s="167">
        <v>6.9699999999999989</v>
      </c>
      <c r="AG204" s="167">
        <v>8.1999999999999993</v>
      </c>
      <c r="AH204" s="168">
        <v>4.55</v>
      </c>
      <c r="AI204" s="168">
        <v>6.9699999999999989</v>
      </c>
      <c r="AJ204" s="168">
        <v>8.1999999999999993</v>
      </c>
      <c r="AK204" s="169">
        <v>5.12</v>
      </c>
      <c r="AL204" s="169">
        <v>8.2449999999999992</v>
      </c>
      <c r="AM204" s="169">
        <v>9.6999999999999993</v>
      </c>
      <c r="AN204" s="170">
        <v>5.42</v>
      </c>
      <c r="AO204" s="170">
        <v>9.2225000000000001</v>
      </c>
      <c r="AP204" s="170">
        <v>10.85</v>
      </c>
      <c r="AQ204" s="166">
        <v>5.83</v>
      </c>
      <c r="AR204" s="166">
        <v>10.9055</v>
      </c>
      <c r="AS204" s="171">
        <v>12.83</v>
      </c>
      <c r="AU204" s="164">
        <v>66.72</v>
      </c>
      <c r="AV204" s="164">
        <v>90.269999999999982</v>
      </c>
      <c r="AW204" s="164">
        <v>106.19999999999999</v>
      </c>
      <c r="AX204" s="166">
        <v>66.72</v>
      </c>
      <c r="AY204" s="166">
        <v>95.88000000000001</v>
      </c>
      <c r="AZ204" s="166">
        <v>112.80000000000001</v>
      </c>
      <c r="BA204" s="167">
        <v>105.47999999999999</v>
      </c>
      <c r="BB204" s="167">
        <v>161.15999999999997</v>
      </c>
      <c r="BC204" s="167">
        <v>189.59999999999997</v>
      </c>
      <c r="BD204" s="168">
        <v>105.47999999999999</v>
      </c>
      <c r="BE204" s="168">
        <v>161.36399999999998</v>
      </c>
      <c r="BF204" s="168">
        <v>189.83999999999997</v>
      </c>
      <c r="BG204" s="169">
        <v>125.76</v>
      </c>
      <c r="BH204" s="169">
        <v>202.98</v>
      </c>
      <c r="BI204" s="169">
        <v>238.79999999999998</v>
      </c>
      <c r="BJ204" s="170">
        <v>136.80000000000001</v>
      </c>
      <c r="BK204" s="170">
        <v>232.45799999999997</v>
      </c>
      <c r="BL204" s="170">
        <v>273.48</v>
      </c>
      <c r="BM204" s="166">
        <v>151.56</v>
      </c>
      <c r="BN204" s="166">
        <v>283.25400000000002</v>
      </c>
      <c r="BO204" s="171">
        <v>333.24</v>
      </c>
    </row>
    <row r="205" spans="1:67">
      <c r="A205" s="37" t="s">
        <v>276</v>
      </c>
      <c r="B205" s="37" t="s">
        <v>1389</v>
      </c>
      <c r="C205" s="164">
        <v>2.15</v>
      </c>
      <c r="D205" s="164">
        <v>2.9239999999999999</v>
      </c>
      <c r="E205" s="164">
        <v>3.44</v>
      </c>
      <c r="F205" s="166">
        <v>2.15</v>
      </c>
      <c r="G205" s="166">
        <v>3.1110000000000002</v>
      </c>
      <c r="H205" s="166">
        <v>3.66</v>
      </c>
      <c r="I205" s="167">
        <v>4.3</v>
      </c>
      <c r="J205" s="167">
        <v>6.5874999999999995</v>
      </c>
      <c r="K205" s="167">
        <v>7.75</v>
      </c>
      <c r="L205" s="168">
        <v>7.6</v>
      </c>
      <c r="M205" s="168">
        <v>11.645</v>
      </c>
      <c r="N205" s="168">
        <v>13.7</v>
      </c>
      <c r="O205" s="169">
        <v>8.19</v>
      </c>
      <c r="P205" s="169">
        <v>13.226000000000001</v>
      </c>
      <c r="Q205" s="169">
        <v>15.56</v>
      </c>
      <c r="R205" s="170">
        <v>9.06</v>
      </c>
      <c r="S205" s="170">
        <v>15.427499999999998</v>
      </c>
      <c r="T205" s="170">
        <v>18.149999999999999</v>
      </c>
      <c r="U205" s="166">
        <v>10.79</v>
      </c>
      <c r="V205" s="166">
        <v>20.1875</v>
      </c>
      <c r="W205" s="171">
        <v>23.75</v>
      </c>
      <c r="Y205" s="164">
        <v>14.26</v>
      </c>
      <c r="Z205" s="164">
        <v>19.38</v>
      </c>
      <c r="AA205" s="164">
        <v>22.8</v>
      </c>
      <c r="AB205" s="166">
        <v>14.26</v>
      </c>
      <c r="AC205" s="166">
        <v>20.612500000000001</v>
      </c>
      <c r="AD205" s="166">
        <v>24.25</v>
      </c>
      <c r="AE205" s="167">
        <v>15.34</v>
      </c>
      <c r="AF205" s="167">
        <v>23.46</v>
      </c>
      <c r="AG205" s="167">
        <v>27.6</v>
      </c>
      <c r="AH205" s="168">
        <v>24</v>
      </c>
      <c r="AI205" s="168">
        <v>36.762499999999996</v>
      </c>
      <c r="AJ205" s="168">
        <v>43.25</v>
      </c>
      <c r="AK205" s="169">
        <v>24.59</v>
      </c>
      <c r="AL205" s="169">
        <v>39.711999999999996</v>
      </c>
      <c r="AM205" s="169">
        <v>46.72</v>
      </c>
      <c r="AN205" s="170">
        <v>25.46</v>
      </c>
      <c r="AO205" s="170">
        <v>43.265000000000001</v>
      </c>
      <c r="AP205" s="170">
        <v>50.9</v>
      </c>
      <c r="AQ205" s="166">
        <v>27.2</v>
      </c>
      <c r="AR205" s="166">
        <v>50.872500000000002</v>
      </c>
      <c r="AS205" s="171">
        <v>59.85</v>
      </c>
      <c r="AU205" s="164">
        <v>222.72</v>
      </c>
      <c r="AV205" s="164">
        <v>302.73599999999999</v>
      </c>
      <c r="AW205" s="164">
        <v>356.16</v>
      </c>
      <c r="AX205" s="166">
        <v>222.72</v>
      </c>
      <c r="AY205" s="166">
        <v>322.01400000000001</v>
      </c>
      <c r="AZ205" s="166">
        <v>378.84000000000003</v>
      </c>
      <c r="BA205" s="167">
        <v>287.27999999999997</v>
      </c>
      <c r="BB205" s="167">
        <v>439.62</v>
      </c>
      <c r="BC205" s="167">
        <v>517.20000000000005</v>
      </c>
      <c r="BD205" s="168">
        <v>470.4</v>
      </c>
      <c r="BE205" s="168">
        <v>720.63</v>
      </c>
      <c r="BF205" s="168">
        <v>847.8</v>
      </c>
      <c r="BG205" s="169">
        <v>491.64</v>
      </c>
      <c r="BH205" s="169">
        <v>793.96800000000007</v>
      </c>
      <c r="BI205" s="169">
        <v>934.07999999999993</v>
      </c>
      <c r="BJ205" s="170">
        <v>522.96</v>
      </c>
      <c r="BK205" s="170">
        <v>889.44</v>
      </c>
      <c r="BL205" s="170">
        <v>1046.3999999999999</v>
      </c>
      <c r="BM205" s="166">
        <v>585.3599999999999</v>
      </c>
      <c r="BN205" s="166">
        <v>1094.97</v>
      </c>
      <c r="BO205" s="171">
        <v>1288.2</v>
      </c>
    </row>
    <row r="206" spans="1:67">
      <c r="A206" s="37" t="s">
        <v>278</v>
      </c>
      <c r="B206" s="37" t="s">
        <v>1390</v>
      </c>
      <c r="C206" s="164">
        <v>5.83</v>
      </c>
      <c r="D206" s="164">
        <v>7.9474999999999998</v>
      </c>
      <c r="E206" s="164">
        <v>9.35</v>
      </c>
      <c r="F206" s="166">
        <v>5.83</v>
      </c>
      <c r="G206" s="166">
        <v>8.4150000000000009</v>
      </c>
      <c r="H206" s="166">
        <v>9.9</v>
      </c>
      <c r="I206" s="167">
        <v>8.5</v>
      </c>
      <c r="J206" s="167">
        <v>13.005000000000001</v>
      </c>
      <c r="K206" s="167">
        <v>15.3</v>
      </c>
      <c r="L206" s="168">
        <v>27.1</v>
      </c>
      <c r="M206" s="168">
        <v>41.463000000000001</v>
      </c>
      <c r="N206" s="168">
        <v>48.78</v>
      </c>
      <c r="O206" s="169">
        <v>8.2799999999999994</v>
      </c>
      <c r="P206" s="169">
        <v>13.387499999999999</v>
      </c>
      <c r="Q206" s="169">
        <v>15.75</v>
      </c>
      <c r="R206" s="170">
        <v>27.35</v>
      </c>
      <c r="S206" s="170">
        <v>46.452500000000001</v>
      </c>
      <c r="T206" s="170">
        <v>54.65</v>
      </c>
      <c r="U206" s="166">
        <v>27.6</v>
      </c>
      <c r="V206" s="166">
        <v>51.611999999999995</v>
      </c>
      <c r="W206" s="171">
        <v>60.72</v>
      </c>
      <c r="Y206" s="164">
        <v>7.83</v>
      </c>
      <c r="Z206" s="164">
        <v>10.6675</v>
      </c>
      <c r="AA206" s="164">
        <v>12.55</v>
      </c>
      <c r="AB206" s="166">
        <v>7.83</v>
      </c>
      <c r="AC206" s="166">
        <v>11.305</v>
      </c>
      <c r="AD206" s="166">
        <v>13.3</v>
      </c>
      <c r="AE206" s="167">
        <v>10.5</v>
      </c>
      <c r="AF206" s="167">
        <v>16.064999999999998</v>
      </c>
      <c r="AG206" s="167">
        <v>18.899999999999999</v>
      </c>
      <c r="AH206" s="168">
        <v>29.09</v>
      </c>
      <c r="AI206" s="168">
        <v>44.506</v>
      </c>
      <c r="AJ206" s="168">
        <v>52.36</v>
      </c>
      <c r="AK206" s="169">
        <v>10.28</v>
      </c>
      <c r="AL206" s="169">
        <v>16.574999999999999</v>
      </c>
      <c r="AM206" s="169">
        <v>19.5</v>
      </c>
      <c r="AN206" s="170">
        <v>29.32</v>
      </c>
      <c r="AO206" s="170">
        <v>49.852499999999999</v>
      </c>
      <c r="AP206" s="170">
        <v>58.65</v>
      </c>
      <c r="AQ206" s="166">
        <v>29.6</v>
      </c>
      <c r="AR206" s="166">
        <v>55.352000000000004</v>
      </c>
      <c r="AS206" s="171">
        <v>65.12</v>
      </c>
      <c r="AU206" s="164">
        <v>233.88000000000002</v>
      </c>
      <c r="AV206" s="164">
        <v>318.75</v>
      </c>
      <c r="AW206" s="164">
        <v>375</v>
      </c>
      <c r="AX206" s="166">
        <v>233.88000000000002</v>
      </c>
      <c r="AY206" s="166">
        <v>337.62</v>
      </c>
      <c r="AZ206" s="166">
        <v>397.20000000000005</v>
      </c>
      <c r="BA206" s="167">
        <v>330</v>
      </c>
      <c r="BB206" s="167">
        <v>504.9</v>
      </c>
      <c r="BC206" s="167">
        <v>594</v>
      </c>
      <c r="BD206" s="168">
        <v>999.48</v>
      </c>
      <c r="BE206" s="168">
        <v>1529.1840000000002</v>
      </c>
      <c r="BF206" s="168">
        <v>1799.04</v>
      </c>
      <c r="BG206" s="169">
        <v>322.07999999999993</v>
      </c>
      <c r="BH206" s="169">
        <v>520.19999999999993</v>
      </c>
      <c r="BI206" s="169">
        <v>612</v>
      </c>
      <c r="BJ206" s="170">
        <v>1008.2400000000001</v>
      </c>
      <c r="BK206" s="170">
        <v>1713.0900000000001</v>
      </c>
      <c r="BL206" s="170">
        <v>2015.3999999999999</v>
      </c>
      <c r="BM206" s="166">
        <v>1017.6000000000001</v>
      </c>
      <c r="BN206" s="166">
        <v>1902.9119999999998</v>
      </c>
      <c r="BO206" s="171">
        <v>2238.7200000000003</v>
      </c>
    </row>
    <row r="207" spans="1:67">
      <c r="A207" s="37" t="s">
        <v>280</v>
      </c>
      <c r="B207" s="37" t="s">
        <v>1391</v>
      </c>
      <c r="C207" s="164">
        <v>12.65</v>
      </c>
      <c r="D207" s="164">
        <v>17.212499999999999</v>
      </c>
      <c r="E207" s="164">
        <v>20.25</v>
      </c>
      <c r="F207" s="166">
        <v>12.65</v>
      </c>
      <c r="G207" s="166">
        <v>18.274999999999999</v>
      </c>
      <c r="H207" s="166">
        <v>21.5</v>
      </c>
      <c r="I207" s="167">
        <v>17.61</v>
      </c>
      <c r="J207" s="167">
        <v>26.945</v>
      </c>
      <c r="K207" s="167">
        <v>31.7</v>
      </c>
      <c r="L207" s="168">
        <v>23.9</v>
      </c>
      <c r="M207" s="168">
        <v>36.549999999999997</v>
      </c>
      <c r="N207" s="168">
        <v>43</v>
      </c>
      <c r="O207" s="169">
        <v>18.05</v>
      </c>
      <c r="P207" s="169">
        <v>29.154999999999998</v>
      </c>
      <c r="Q207" s="169">
        <v>34.299999999999997</v>
      </c>
      <c r="R207" s="170">
        <v>24.2</v>
      </c>
      <c r="S207" s="170">
        <v>41.14</v>
      </c>
      <c r="T207" s="170">
        <v>48.4</v>
      </c>
      <c r="U207" s="166">
        <v>24.54</v>
      </c>
      <c r="V207" s="166">
        <v>45.9</v>
      </c>
      <c r="W207" s="171">
        <v>54</v>
      </c>
      <c r="Y207" s="164">
        <v>15.81</v>
      </c>
      <c r="Z207" s="164">
        <v>21.504999999999999</v>
      </c>
      <c r="AA207" s="164">
        <v>25.3</v>
      </c>
      <c r="AB207" s="166">
        <v>15.81</v>
      </c>
      <c r="AC207" s="166">
        <v>22.864999999999998</v>
      </c>
      <c r="AD207" s="166">
        <v>26.9</v>
      </c>
      <c r="AE207" s="167">
        <v>20.77</v>
      </c>
      <c r="AF207" s="167">
        <v>31.79</v>
      </c>
      <c r="AG207" s="167">
        <v>37.4</v>
      </c>
      <c r="AH207" s="168">
        <v>27.05</v>
      </c>
      <c r="AI207" s="168">
        <v>41.395000000000003</v>
      </c>
      <c r="AJ207" s="168">
        <v>48.7</v>
      </c>
      <c r="AK207" s="169">
        <v>21.2</v>
      </c>
      <c r="AL207" s="169">
        <v>34.254999999999995</v>
      </c>
      <c r="AM207" s="169">
        <v>40.299999999999997</v>
      </c>
      <c r="AN207" s="170">
        <v>27.35</v>
      </c>
      <c r="AO207" s="170">
        <v>46.495000000000005</v>
      </c>
      <c r="AP207" s="170">
        <v>54.7</v>
      </c>
      <c r="AQ207" s="166">
        <v>27.7</v>
      </c>
      <c r="AR207" s="166">
        <v>51.807500000000005</v>
      </c>
      <c r="AS207" s="171">
        <v>60.95</v>
      </c>
      <c r="AU207" s="164">
        <v>493.32000000000005</v>
      </c>
      <c r="AV207" s="164">
        <v>671.16</v>
      </c>
      <c r="AW207" s="164">
        <v>789.6</v>
      </c>
      <c r="AX207" s="166">
        <v>493.32000000000005</v>
      </c>
      <c r="AY207" s="166">
        <v>712.98</v>
      </c>
      <c r="AZ207" s="166">
        <v>838.8</v>
      </c>
      <c r="BA207" s="167">
        <v>671.88</v>
      </c>
      <c r="BB207" s="167">
        <v>1028.1600000000001</v>
      </c>
      <c r="BC207" s="167">
        <v>1209.5999999999999</v>
      </c>
      <c r="BD207" s="168">
        <v>898.19999999999993</v>
      </c>
      <c r="BE207" s="168">
        <v>1373.94</v>
      </c>
      <c r="BF207" s="168">
        <v>1616.4</v>
      </c>
      <c r="BG207" s="169">
        <v>687.6</v>
      </c>
      <c r="BH207" s="169">
        <v>1110.7799999999997</v>
      </c>
      <c r="BI207" s="169">
        <v>1306.8</v>
      </c>
      <c r="BJ207" s="170">
        <v>909</v>
      </c>
      <c r="BK207" s="170">
        <v>1545.3000000000002</v>
      </c>
      <c r="BL207" s="170">
        <v>1818</v>
      </c>
      <c r="BM207" s="166">
        <v>921.36</v>
      </c>
      <c r="BN207" s="166">
        <v>1723.29</v>
      </c>
      <c r="BO207" s="171">
        <v>2027.4</v>
      </c>
    </row>
    <row r="208" spans="1:67">
      <c r="A208" s="37" t="s">
        <v>282</v>
      </c>
      <c r="B208" s="37" t="s">
        <v>1392</v>
      </c>
      <c r="C208" s="164">
        <v>52.45</v>
      </c>
      <c r="D208" s="164">
        <v>71.314999999999998</v>
      </c>
      <c r="E208" s="164">
        <v>83.9</v>
      </c>
      <c r="F208" s="166">
        <v>52.45</v>
      </c>
      <c r="G208" s="166">
        <v>75.777500000000003</v>
      </c>
      <c r="H208" s="166">
        <v>89.15</v>
      </c>
      <c r="I208" s="167">
        <v>75.959999999999994</v>
      </c>
      <c r="J208" s="167">
        <v>116.2375</v>
      </c>
      <c r="K208" s="167">
        <v>136.75</v>
      </c>
      <c r="L208" s="168">
        <v>85.69</v>
      </c>
      <c r="M208" s="168">
        <v>131.11249999999998</v>
      </c>
      <c r="N208" s="168">
        <v>154.25</v>
      </c>
      <c r="O208" s="169">
        <v>83.05</v>
      </c>
      <c r="P208" s="169">
        <v>134.13</v>
      </c>
      <c r="Q208" s="169">
        <v>157.80000000000001</v>
      </c>
      <c r="R208" s="170">
        <v>88.37</v>
      </c>
      <c r="S208" s="170">
        <v>150.23749999999998</v>
      </c>
      <c r="T208" s="170">
        <v>176.75</v>
      </c>
      <c r="U208" s="166">
        <v>91.6</v>
      </c>
      <c r="V208" s="166">
        <v>171.27500000000001</v>
      </c>
      <c r="W208" s="171">
        <v>201.5</v>
      </c>
      <c r="Y208" s="164">
        <v>66.150000000000006</v>
      </c>
      <c r="Z208" s="164">
        <v>89.972499999999997</v>
      </c>
      <c r="AA208" s="164">
        <v>105.85</v>
      </c>
      <c r="AB208" s="166">
        <v>66.150000000000006</v>
      </c>
      <c r="AC208" s="166">
        <v>95.582499999999996</v>
      </c>
      <c r="AD208" s="166">
        <v>112.45</v>
      </c>
      <c r="AE208" s="167">
        <v>89.67</v>
      </c>
      <c r="AF208" s="167">
        <v>137.23249999999999</v>
      </c>
      <c r="AG208" s="167">
        <v>161.44999999999999</v>
      </c>
      <c r="AH208" s="168">
        <v>99.4</v>
      </c>
      <c r="AI208" s="168">
        <v>152.10749999999999</v>
      </c>
      <c r="AJ208" s="168">
        <v>178.95</v>
      </c>
      <c r="AK208" s="169">
        <v>96.76</v>
      </c>
      <c r="AL208" s="169">
        <v>156.27249999999998</v>
      </c>
      <c r="AM208" s="169">
        <v>183.85</v>
      </c>
      <c r="AN208" s="170">
        <v>102.1</v>
      </c>
      <c r="AO208" s="170">
        <v>173.57</v>
      </c>
      <c r="AP208" s="170">
        <v>204.2</v>
      </c>
      <c r="AQ208" s="166">
        <v>105.3</v>
      </c>
      <c r="AR208" s="166">
        <v>196.94499999999999</v>
      </c>
      <c r="AS208" s="171">
        <v>231.7</v>
      </c>
      <c r="AU208" s="164">
        <v>2052.6000000000004</v>
      </c>
      <c r="AV208" s="164">
        <v>2791.23</v>
      </c>
      <c r="AW208" s="164">
        <v>3283.8</v>
      </c>
      <c r="AX208" s="166">
        <v>2052.6000000000004</v>
      </c>
      <c r="AY208" s="166">
        <v>2965.65</v>
      </c>
      <c r="AZ208" s="166">
        <v>3489.0000000000005</v>
      </c>
      <c r="BA208" s="167">
        <v>2899.08</v>
      </c>
      <c r="BB208" s="167">
        <v>4436.49</v>
      </c>
      <c r="BC208" s="167">
        <v>5219.3999999999996</v>
      </c>
      <c r="BD208" s="168">
        <v>3249.36</v>
      </c>
      <c r="BE208" s="168">
        <v>4971.99</v>
      </c>
      <c r="BF208" s="168">
        <v>5849.4</v>
      </c>
      <c r="BG208" s="169">
        <v>3154.3199999999997</v>
      </c>
      <c r="BH208" s="169">
        <v>5094.3899999999994</v>
      </c>
      <c r="BI208" s="169">
        <v>5993.4</v>
      </c>
      <c r="BJ208" s="170">
        <v>3346.08</v>
      </c>
      <c r="BK208" s="170">
        <v>5688.54</v>
      </c>
      <c r="BL208" s="170">
        <v>6692.4</v>
      </c>
      <c r="BM208" s="166">
        <v>3461.9999999999995</v>
      </c>
      <c r="BN208" s="166">
        <v>6473.9400000000005</v>
      </c>
      <c r="BO208" s="171">
        <v>7616.4</v>
      </c>
    </row>
    <row r="209" spans="1:67">
      <c r="A209" s="37" t="s">
        <v>284</v>
      </c>
      <c r="B209" s="37" t="s">
        <v>1393</v>
      </c>
      <c r="C209" s="164">
        <v>52.45</v>
      </c>
      <c r="D209" s="164">
        <v>71.314999999999998</v>
      </c>
      <c r="E209" s="164">
        <v>83.9</v>
      </c>
      <c r="F209" s="166">
        <v>52.45</v>
      </c>
      <c r="G209" s="166">
        <v>75.777500000000003</v>
      </c>
      <c r="H209" s="166">
        <v>89.15</v>
      </c>
      <c r="I209" s="167">
        <v>75.959999999999994</v>
      </c>
      <c r="J209" s="167">
        <v>116.2375</v>
      </c>
      <c r="K209" s="167">
        <v>136.75</v>
      </c>
      <c r="L209" s="168">
        <v>85.69</v>
      </c>
      <c r="M209" s="168">
        <v>131.11249999999998</v>
      </c>
      <c r="N209" s="168">
        <v>154.25</v>
      </c>
      <c r="O209" s="169">
        <v>83.05</v>
      </c>
      <c r="P209" s="169">
        <v>134.13</v>
      </c>
      <c r="Q209" s="169">
        <v>157.80000000000001</v>
      </c>
      <c r="R209" s="170">
        <v>88.37</v>
      </c>
      <c r="S209" s="170">
        <v>150.23749999999998</v>
      </c>
      <c r="T209" s="170">
        <v>176.75</v>
      </c>
      <c r="U209" s="166">
        <v>91.6</v>
      </c>
      <c r="V209" s="166">
        <v>171.27500000000001</v>
      </c>
      <c r="W209" s="171">
        <v>201.5</v>
      </c>
      <c r="Y209" s="164">
        <v>66.150000000000006</v>
      </c>
      <c r="Z209" s="164">
        <v>89.972499999999997</v>
      </c>
      <c r="AA209" s="164">
        <v>105.85</v>
      </c>
      <c r="AB209" s="166">
        <v>66.150000000000006</v>
      </c>
      <c r="AC209" s="166">
        <v>95.582499999999996</v>
      </c>
      <c r="AD209" s="166">
        <v>112.45</v>
      </c>
      <c r="AE209" s="167">
        <v>89.67</v>
      </c>
      <c r="AF209" s="167">
        <v>137.23249999999999</v>
      </c>
      <c r="AG209" s="167">
        <v>161.44999999999999</v>
      </c>
      <c r="AH209" s="168">
        <v>99.4</v>
      </c>
      <c r="AI209" s="168">
        <v>152.10749999999999</v>
      </c>
      <c r="AJ209" s="168">
        <v>178.95</v>
      </c>
      <c r="AK209" s="169">
        <v>96.76</v>
      </c>
      <c r="AL209" s="169">
        <v>156.27249999999998</v>
      </c>
      <c r="AM209" s="169">
        <v>183.85</v>
      </c>
      <c r="AN209" s="170">
        <v>102.1</v>
      </c>
      <c r="AO209" s="170">
        <v>173.57</v>
      </c>
      <c r="AP209" s="170">
        <v>204.2</v>
      </c>
      <c r="AQ209" s="166">
        <v>105.3</v>
      </c>
      <c r="AR209" s="166">
        <v>196.94499999999999</v>
      </c>
      <c r="AS209" s="171">
        <v>231.7</v>
      </c>
      <c r="AU209" s="164">
        <v>2052.6000000000004</v>
      </c>
      <c r="AV209" s="164">
        <v>2791.23</v>
      </c>
      <c r="AW209" s="164">
        <v>3283.8</v>
      </c>
      <c r="AX209" s="166">
        <v>2052.6000000000004</v>
      </c>
      <c r="AY209" s="166">
        <v>2965.65</v>
      </c>
      <c r="AZ209" s="166">
        <v>3489.0000000000005</v>
      </c>
      <c r="BA209" s="167">
        <v>2899.08</v>
      </c>
      <c r="BB209" s="167">
        <v>4436.49</v>
      </c>
      <c r="BC209" s="167">
        <v>5219.3999999999996</v>
      </c>
      <c r="BD209" s="168">
        <v>3249.36</v>
      </c>
      <c r="BE209" s="168">
        <v>4971.99</v>
      </c>
      <c r="BF209" s="168">
        <v>5849.4</v>
      </c>
      <c r="BG209" s="169">
        <v>3154.3199999999997</v>
      </c>
      <c r="BH209" s="169">
        <v>5094.3899999999994</v>
      </c>
      <c r="BI209" s="169">
        <v>5993.4</v>
      </c>
      <c r="BJ209" s="170">
        <v>3346.08</v>
      </c>
      <c r="BK209" s="170">
        <v>5688.54</v>
      </c>
      <c r="BL209" s="170">
        <v>6692.4</v>
      </c>
      <c r="BM209" s="166">
        <v>3461.9999999999995</v>
      </c>
      <c r="BN209" s="166">
        <v>6473.9400000000005</v>
      </c>
      <c r="BO209" s="171">
        <v>7616.4</v>
      </c>
    </row>
    <row r="210" spans="1:67">
      <c r="A210" s="37" t="s">
        <v>286</v>
      </c>
      <c r="B210" s="37" t="s">
        <v>1394</v>
      </c>
      <c r="C210" s="164">
        <v>52.45</v>
      </c>
      <c r="D210" s="164">
        <v>71.314999999999998</v>
      </c>
      <c r="E210" s="164">
        <v>83.9</v>
      </c>
      <c r="F210" s="166">
        <v>52.45</v>
      </c>
      <c r="G210" s="166">
        <v>75.777500000000003</v>
      </c>
      <c r="H210" s="166">
        <v>89.15</v>
      </c>
      <c r="I210" s="167">
        <v>75.959999999999994</v>
      </c>
      <c r="J210" s="167">
        <v>116.2375</v>
      </c>
      <c r="K210" s="167">
        <v>136.75</v>
      </c>
      <c r="L210" s="168">
        <v>85.69</v>
      </c>
      <c r="M210" s="168">
        <v>131.11249999999998</v>
      </c>
      <c r="N210" s="168">
        <v>154.25</v>
      </c>
      <c r="O210" s="169">
        <v>83.05</v>
      </c>
      <c r="P210" s="169">
        <v>134.13</v>
      </c>
      <c r="Q210" s="169">
        <v>157.80000000000001</v>
      </c>
      <c r="R210" s="170">
        <v>88.37</v>
      </c>
      <c r="S210" s="170">
        <v>150.23749999999998</v>
      </c>
      <c r="T210" s="170">
        <v>176.75</v>
      </c>
      <c r="U210" s="166">
        <v>91.6</v>
      </c>
      <c r="V210" s="166">
        <v>171.27500000000001</v>
      </c>
      <c r="W210" s="171">
        <v>201.5</v>
      </c>
      <c r="Y210" s="164">
        <v>66.150000000000006</v>
      </c>
      <c r="Z210" s="164">
        <v>89.972499999999997</v>
      </c>
      <c r="AA210" s="164">
        <v>105.85</v>
      </c>
      <c r="AB210" s="166">
        <v>66.150000000000006</v>
      </c>
      <c r="AC210" s="166">
        <v>95.582499999999996</v>
      </c>
      <c r="AD210" s="166">
        <v>112.45</v>
      </c>
      <c r="AE210" s="167">
        <v>89.67</v>
      </c>
      <c r="AF210" s="167">
        <v>137.23249999999999</v>
      </c>
      <c r="AG210" s="167">
        <v>161.44999999999999</v>
      </c>
      <c r="AH210" s="168">
        <v>99.4</v>
      </c>
      <c r="AI210" s="168">
        <v>152.10749999999999</v>
      </c>
      <c r="AJ210" s="168">
        <v>178.95</v>
      </c>
      <c r="AK210" s="169">
        <v>96.76</v>
      </c>
      <c r="AL210" s="169">
        <v>156.27249999999998</v>
      </c>
      <c r="AM210" s="169">
        <v>183.85</v>
      </c>
      <c r="AN210" s="170">
        <v>102.1</v>
      </c>
      <c r="AO210" s="170">
        <v>173.57</v>
      </c>
      <c r="AP210" s="170">
        <v>204.2</v>
      </c>
      <c r="AQ210" s="166">
        <v>105.3</v>
      </c>
      <c r="AR210" s="166">
        <v>196.94499999999999</v>
      </c>
      <c r="AS210" s="171">
        <v>231.7</v>
      </c>
      <c r="AU210" s="164">
        <v>2052.6000000000004</v>
      </c>
      <c r="AV210" s="164">
        <v>2791.23</v>
      </c>
      <c r="AW210" s="164">
        <v>3283.8</v>
      </c>
      <c r="AX210" s="166">
        <v>2052.6000000000004</v>
      </c>
      <c r="AY210" s="166">
        <v>2965.65</v>
      </c>
      <c r="AZ210" s="166">
        <v>3489.0000000000005</v>
      </c>
      <c r="BA210" s="167">
        <v>2899.08</v>
      </c>
      <c r="BB210" s="167">
        <v>4436.49</v>
      </c>
      <c r="BC210" s="167">
        <v>5219.3999999999996</v>
      </c>
      <c r="BD210" s="168">
        <v>3249.36</v>
      </c>
      <c r="BE210" s="168">
        <v>4971.99</v>
      </c>
      <c r="BF210" s="168">
        <v>5849.4</v>
      </c>
      <c r="BG210" s="169">
        <v>3154.3199999999997</v>
      </c>
      <c r="BH210" s="169">
        <v>5094.3899999999994</v>
      </c>
      <c r="BI210" s="169">
        <v>5993.4</v>
      </c>
      <c r="BJ210" s="170">
        <v>3346.08</v>
      </c>
      <c r="BK210" s="170">
        <v>5688.54</v>
      </c>
      <c r="BL210" s="170">
        <v>6692.4</v>
      </c>
      <c r="BM210" s="166">
        <v>3461.9999999999995</v>
      </c>
      <c r="BN210" s="166">
        <v>6473.9400000000005</v>
      </c>
      <c r="BO210" s="171">
        <v>7616.4</v>
      </c>
    </row>
    <row r="211" spans="1:67">
      <c r="A211" s="37" t="s">
        <v>288</v>
      </c>
      <c r="B211" s="37" t="s">
        <v>1395</v>
      </c>
      <c r="C211" s="164">
        <v>52.45</v>
      </c>
      <c r="D211" s="164">
        <v>71.314999999999998</v>
      </c>
      <c r="E211" s="164">
        <v>83.9</v>
      </c>
      <c r="F211" s="166">
        <v>52.45</v>
      </c>
      <c r="G211" s="166">
        <v>75.777500000000003</v>
      </c>
      <c r="H211" s="166">
        <v>89.15</v>
      </c>
      <c r="I211" s="167">
        <v>75.959999999999994</v>
      </c>
      <c r="J211" s="167">
        <v>116.2375</v>
      </c>
      <c r="K211" s="167">
        <v>136.75</v>
      </c>
      <c r="L211" s="168">
        <v>85.69</v>
      </c>
      <c r="M211" s="168">
        <v>131.11249999999998</v>
      </c>
      <c r="N211" s="168">
        <v>154.25</v>
      </c>
      <c r="O211" s="169">
        <v>83.05</v>
      </c>
      <c r="P211" s="169">
        <v>134.13</v>
      </c>
      <c r="Q211" s="169">
        <v>157.80000000000001</v>
      </c>
      <c r="R211" s="170">
        <v>88.37</v>
      </c>
      <c r="S211" s="170">
        <v>150.23749999999998</v>
      </c>
      <c r="T211" s="170">
        <v>176.75</v>
      </c>
      <c r="U211" s="166">
        <v>91.6</v>
      </c>
      <c r="V211" s="166">
        <v>171.27500000000001</v>
      </c>
      <c r="W211" s="171">
        <v>201.5</v>
      </c>
      <c r="Y211" s="164">
        <v>66.150000000000006</v>
      </c>
      <c r="Z211" s="164">
        <v>89.972499999999997</v>
      </c>
      <c r="AA211" s="164">
        <v>105.85</v>
      </c>
      <c r="AB211" s="166">
        <v>66.150000000000006</v>
      </c>
      <c r="AC211" s="166">
        <v>95.582499999999996</v>
      </c>
      <c r="AD211" s="166">
        <v>112.45</v>
      </c>
      <c r="AE211" s="167">
        <v>89.67</v>
      </c>
      <c r="AF211" s="167">
        <v>137.23249999999999</v>
      </c>
      <c r="AG211" s="167">
        <v>161.44999999999999</v>
      </c>
      <c r="AH211" s="168">
        <v>99.4</v>
      </c>
      <c r="AI211" s="168">
        <v>152.10749999999999</v>
      </c>
      <c r="AJ211" s="168">
        <v>178.95</v>
      </c>
      <c r="AK211" s="169">
        <v>96.76</v>
      </c>
      <c r="AL211" s="169">
        <v>156.27249999999998</v>
      </c>
      <c r="AM211" s="169">
        <v>183.85</v>
      </c>
      <c r="AN211" s="170">
        <v>102.1</v>
      </c>
      <c r="AO211" s="170">
        <v>173.57</v>
      </c>
      <c r="AP211" s="170">
        <v>204.2</v>
      </c>
      <c r="AQ211" s="166">
        <v>105.3</v>
      </c>
      <c r="AR211" s="166">
        <v>196.94499999999999</v>
      </c>
      <c r="AS211" s="171">
        <v>231.7</v>
      </c>
      <c r="AU211" s="164">
        <v>2052.6000000000004</v>
      </c>
      <c r="AV211" s="164">
        <v>2791.23</v>
      </c>
      <c r="AW211" s="164">
        <v>3283.8</v>
      </c>
      <c r="AX211" s="166">
        <v>2052.6000000000004</v>
      </c>
      <c r="AY211" s="166">
        <v>2965.65</v>
      </c>
      <c r="AZ211" s="166">
        <v>3489.0000000000005</v>
      </c>
      <c r="BA211" s="167">
        <v>2899.08</v>
      </c>
      <c r="BB211" s="167">
        <v>4436.49</v>
      </c>
      <c r="BC211" s="167">
        <v>5219.3999999999996</v>
      </c>
      <c r="BD211" s="168">
        <v>3249.36</v>
      </c>
      <c r="BE211" s="168">
        <v>4971.99</v>
      </c>
      <c r="BF211" s="168">
        <v>5849.4</v>
      </c>
      <c r="BG211" s="169">
        <v>3154.3199999999997</v>
      </c>
      <c r="BH211" s="169">
        <v>5094.3899999999994</v>
      </c>
      <c r="BI211" s="169">
        <v>5993.4</v>
      </c>
      <c r="BJ211" s="170">
        <v>3346.08</v>
      </c>
      <c r="BK211" s="170">
        <v>5688.54</v>
      </c>
      <c r="BL211" s="170">
        <v>6692.4</v>
      </c>
      <c r="BM211" s="166">
        <v>3461.9999999999995</v>
      </c>
      <c r="BN211" s="166">
        <v>6473.9400000000005</v>
      </c>
      <c r="BO211" s="171">
        <v>7616.4</v>
      </c>
    </row>
    <row r="212" spans="1:67">
      <c r="A212" s="37" t="s">
        <v>290</v>
      </c>
      <c r="B212" s="37" t="s">
        <v>1396</v>
      </c>
      <c r="C212" s="164">
        <v>52.45</v>
      </c>
      <c r="D212" s="164">
        <v>71.314999999999998</v>
      </c>
      <c r="E212" s="164">
        <v>83.9</v>
      </c>
      <c r="F212" s="166">
        <v>52.45</v>
      </c>
      <c r="G212" s="166">
        <v>75.777500000000003</v>
      </c>
      <c r="H212" s="166">
        <v>89.15</v>
      </c>
      <c r="I212" s="167">
        <v>75.959999999999994</v>
      </c>
      <c r="J212" s="167">
        <v>116.2375</v>
      </c>
      <c r="K212" s="167">
        <v>136.75</v>
      </c>
      <c r="L212" s="168">
        <v>85.69</v>
      </c>
      <c r="M212" s="168">
        <v>131.11249999999998</v>
      </c>
      <c r="N212" s="168">
        <v>154.25</v>
      </c>
      <c r="O212" s="169">
        <v>83.05</v>
      </c>
      <c r="P212" s="169">
        <v>134.13</v>
      </c>
      <c r="Q212" s="169">
        <v>157.80000000000001</v>
      </c>
      <c r="R212" s="170">
        <v>88.37</v>
      </c>
      <c r="S212" s="170">
        <v>150.23749999999998</v>
      </c>
      <c r="T212" s="170">
        <v>176.75</v>
      </c>
      <c r="U212" s="166">
        <v>91.6</v>
      </c>
      <c r="V212" s="166">
        <v>171.27500000000001</v>
      </c>
      <c r="W212" s="171">
        <v>201.5</v>
      </c>
      <c r="Y212" s="164">
        <v>66.150000000000006</v>
      </c>
      <c r="Z212" s="164">
        <v>89.972499999999997</v>
      </c>
      <c r="AA212" s="164">
        <v>105.85</v>
      </c>
      <c r="AB212" s="166">
        <v>66.150000000000006</v>
      </c>
      <c r="AC212" s="166">
        <v>95.582499999999996</v>
      </c>
      <c r="AD212" s="166">
        <v>112.45</v>
      </c>
      <c r="AE212" s="167">
        <v>89.67</v>
      </c>
      <c r="AF212" s="167">
        <v>137.23249999999999</v>
      </c>
      <c r="AG212" s="167">
        <v>161.44999999999999</v>
      </c>
      <c r="AH212" s="168">
        <v>99.4</v>
      </c>
      <c r="AI212" s="168">
        <v>152.10749999999999</v>
      </c>
      <c r="AJ212" s="168">
        <v>178.95</v>
      </c>
      <c r="AK212" s="169">
        <v>96.76</v>
      </c>
      <c r="AL212" s="169">
        <v>156.27249999999998</v>
      </c>
      <c r="AM212" s="169">
        <v>183.85</v>
      </c>
      <c r="AN212" s="170">
        <v>102.1</v>
      </c>
      <c r="AO212" s="170">
        <v>173.57</v>
      </c>
      <c r="AP212" s="170">
        <v>204.2</v>
      </c>
      <c r="AQ212" s="166">
        <v>105.3</v>
      </c>
      <c r="AR212" s="166">
        <v>196.94499999999999</v>
      </c>
      <c r="AS212" s="171">
        <v>231.7</v>
      </c>
      <c r="AU212" s="164">
        <v>2052.6000000000004</v>
      </c>
      <c r="AV212" s="164">
        <v>2791.23</v>
      </c>
      <c r="AW212" s="164">
        <v>3283.8</v>
      </c>
      <c r="AX212" s="166">
        <v>2052.6000000000004</v>
      </c>
      <c r="AY212" s="166">
        <v>2965.65</v>
      </c>
      <c r="AZ212" s="166">
        <v>3489.0000000000005</v>
      </c>
      <c r="BA212" s="167">
        <v>2899.08</v>
      </c>
      <c r="BB212" s="167">
        <v>4436.49</v>
      </c>
      <c r="BC212" s="167">
        <v>5219.3999999999996</v>
      </c>
      <c r="BD212" s="168">
        <v>3249.36</v>
      </c>
      <c r="BE212" s="168">
        <v>4971.99</v>
      </c>
      <c r="BF212" s="168">
        <v>5849.4</v>
      </c>
      <c r="BG212" s="169">
        <v>3154.3199999999997</v>
      </c>
      <c r="BH212" s="169">
        <v>5094.3899999999994</v>
      </c>
      <c r="BI212" s="169">
        <v>5993.4</v>
      </c>
      <c r="BJ212" s="170">
        <v>3346.08</v>
      </c>
      <c r="BK212" s="170">
        <v>5688.54</v>
      </c>
      <c r="BL212" s="170">
        <v>6692.4</v>
      </c>
      <c r="BM212" s="166">
        <v>3461.9999999999995</v>
      </c>
      <c r="BN212" s="166">
        <v>6473.9400000000005</v>
      </c>
      <c r="BO212" s="171">
        <v>7616.4</v>
      </c>
    </row>
    <row r="213" spans="1:67">
      <c r="A213" s="37" t="s">
        <v>292</v>
      </c>
      <c r="B213" s="37" t="s">
        <v>293</v>
      </c>
      <c r="C213" s="164">
        <v>52.45</v>
      </c>
      <c r="D213" s="164">
        <v>71.314999999999998</v>
      </c>
      <c r="E213" s="164">
        <v>83.9</v>
      </c>
      <c r="F213" s="166">
        <v>52.45</v>
      </c>
      <c r="G213" s="166">
        <v>75.777500000000003</v>
      </c>
      <c r="H213" s="166">
        <v>89.15</v>
      </c>
      <c r="I213" s="167">
        <v>75.959999999999994</v>
      </c>
      <c r="J213" s="167">
        <v>116.2375</v>
      </c>
      <c r="K213" s="167">
        <v>136.75</v>
      </c>
      <c r="L213" s="168">
        <v>85.69</v>
      </c>
      <c r="M213" s="168">
        <v>131.11249999999998</v>
      </c>
      <c r="N213" s="168">
        <v>154.25</v>
      </c>
      <c r="O213" s="169">
        <v>83.05</v>
      </c>
      <c r="P213" s="169">
        <v>134.13</v>
      </c>
      <c r="Q213" s="169">
        <v>157.80000000000001</v>
      </c>
      <c r="R213" s="170">
        <v>88.37</v>
      </c>
      <c r="S213" s="170">
        <v>150.23749999999998</v>
      </c>
      <c r="T213" s="170">
        <v>176.75</v>
      </c>
      <c r="U213" s="166">
        <v>91.6</v>
      </c>
      <c r="V213" s="166">
        <v>171.27500000000001</v>
      </c>
      <c r="W213" s="171">
        <v>201.5</v>
      </c>
      <c r="Y213" s="164">
        <v>66.150000000000006</v>
      </c>
      <c r="Z213" s="164">
        <v>89.972499999999997</v>
      </c>
      <c r="AA213" s="164">
        <v>105.85</v>
      </c>
      <c r="AB213" s="166">
        <v>66.150000000000006</v>
      </c>
      <c r="AC213" s="166">
        <v>95.582499999999996</v>
      </c>
      <c r="AD213" s="166">
        <v>112.45</v>
      </c>
      <c r="AE213" s="167">
        <v>89.67</v>
      </c>
      <c r="AF213" s="167">
        <v>137.23249999999999</v>
      </c>
      <c r="AG213" s="167">
        <v>161.44999999999999</v>
      </c>
      <c r="AH213" s="168">
        <v>99.4</v>
      </c>
      <c r="AI213" s="168">
        <v>152.10749999999999</v>
      </c>
      <c r="AJ213" s="168">
        <v>178.95</v>
      </c>
      <c r="AK213" s="169">
        <v>96.76</v>
      </c>
      <c r="AL213" s="169">
        <v>156.27249999999998</v>
      </c>
      <c r="AM213" s="169">
        <v>183.85</v>
      </c>
      <c r="AN213" s="170">
        <v>102.1</v>
      </c>
      <c r="AO213" s="170">
        <v>173.57</v>
      </c>
      <c r="AP213" s="170">
        <v>204.2</v>
      </c>
      <c r="AQ213" s="166">
        <v>105.3</v>
      </c>
      <c r="AR213" s="166">
        <v>196.94499999999999</v>
      </c>
      <c r="AS213" s="171">
        <v>231.7</v>
      </c>
      <c r="AU213" s="164">
        <v>2052.6000000000004</v>
      </c>
      <c r="AV213" s="164">
        <v>2791.23</v>
      </c>
      <c r="AW213" s="164">
        <v>3283.8</v>
      </c>
      <c r="AX213" s="166">
        <v>2052.6000000000004</v>
      </c>
      <c r="AY213" s="166">
        <v>2965.65</v>
      </c>
      <c r="AZ213" s="166">
        <v>3489.0000000000005</v>
      </c>
      <c r="BA213" s="167">
        <v>2899.08</v>
      </c>
      <c r="BB213" s="167">
        <v>4436.49</v>
      </c>
      <c r="BC213" s="167">
        <v>5219.3999999999996</v>
      </c>
      <c r="BD213" s="168">
        <v>3249.36</v>
      </c>
      <c r="BE213" s="168">
        <v>4971.99</v>
      </c>
      <c r="BF213" s="168">
        <v>5849.4</v>
      </c>
      <c r="BG213" s="169">
        <v>3154.3199999999997</v>
      </c>
      <c r="BH213" s="169">
        <v>5094.3899999999994</v>
      </c>
      <c r="BI213" s="169">
        <v>5993.4</v>
      </c>
      <c r="BJ213" s="170">
        <v>3346.08</v>
      </c>
      <c r="BK213" s="170">
        <v>5688.54</v>
      </c>
      <c r="BL213" s="170">
        <v>6692.4</v>
      </c>
      <c r="BM213" s="166">
        <v>3461.9999999999995</v>
      </c>
      <c r="BN213" s="166">
        <v>6473.9400000000005</v>
      </c>
      <c r="BO213" s="171">
        <v>7616.4</v>
      </c>
    </row>
    <row r="214" spans="1:67">
      <c r="A214" s="37" t="s">
        <v>294</v>
      </c>
      <c r="B214" s="37" t="s">
        <v>1397</v>
      </c>
      <c r="C214" s="164">
        <v>52.45</v>
      </c>
      <c r="D214" s="164">
        <v>71.314999999999998</v>
      </c>
      <c r="E214" s="164">
        <v>83.9</v>
      </c>
      <c r="F214" s="166">
        <v>52.45</v>
      </c>
      <c r="G214" s="166">
        <v>75.777500000000003</v>
      </c>
      <c r="H214" s="166">
        <v>89.15</v>
      </c>
      <c r="I214" s="167">
        <v>75.959999999999994</v>
      </c>
      <c r="J214" s="167">
        <v>116.2375</v>
      </c>
      <c r="K214" s="167">
        <v>136.75</v>
      </c>
      <c r="L214" s="168">
        <v>85.69</v>
      </c>
      <c r="M214" s="168">
        <v>131.11249999999998</v>
      </c>
      <c r="N214" s="168">
        <v>154.25</v>
      </c>
      <c r="O214" s="169">
        <v>83.05</v>
      </c>
      <c r="P214" s="169">
        <v>134.13</v>
      </c>
      <c r="Q214" s="169">
        <v>157.80000000000001</v>
      </c>
      <c r="R214" s="170">
        <v>88.37</v>
      </c>
      <c r="S214" s="170">
        <v>150.23749999999998</v>
      </c>
      <c r="T214" s="170">
        <v>176.75</v>
      </c>
      <c r="U214" s="166">
        <v>91.6</v>
      </c>
      <c r="V214" s="166">
        <v>171.27500000000001</v>
      </c>
      <c r="W214" s="171">
        <v>201.5</v>
      </c>
      <c r="Y214" s="164">
        <v>66.150000000000006</v>
      </c>
      <c r="Z214" s="164">
        <v>89.972499999999997</v>
      </c>
      <c r="AA214" s="164">
        <v>105.85</v>
      </c>
      <c r="AB214" s="166">
        <v>66.150000000000006</v>
      </c>
      <c r="AC214" s="166">
        <v>95.582499999999996</v>
      </c>
      <c r="AD214" s="166">
        <v>112.45</v>
      </c>
      <c r="AE214" s="167">
        <v>89.67</v>
      </c>
      <c r="AF214" s="167">
        <v>137.23249999999999</v>
      </c>
      <c r="AG214" s="167">
        <v>161.44999999999999</v>
      </c>
      <c r="AH214" s="168">
        <v>99.4</v>
      </c>
      <c r="AI214" s="168">
        <v>152.10749999999999</v>
      </c>
      <c r="AJ214" s="168">
        <v>178.95</v>
      </c>
      <c r="AK214" s="169">
        <v>96.76</v>
      </c>
      <c r="AL214" s="169">
        <v>156.27249999999998</v>
      </c>
      <c r="AM214" s="169">
        <v>183.85</v>
      </c>
      <c r="AN214" s="170">
        <v>102.1</v>
      </c>
      <c r="AO214" s="170">
        <v>173.57</v>
      </c>
      <c r="AP214" s="170">
        <v>204.2</v>
      </c>
      <c r="AQ214" s="166">
        <v>105.3</v>
      </c>
      <c r="AR214" s="166">
        <v>196.94499999999999</v>
      </c>
      <c r="AS214" s="171">
        <v>231.7</v>
      </c>
      <c r="AU214" s="164">
        <v>2052.6000000000004</v>
      </c>
      <c r="AV214" s="164">
        <v>2791.23</v>
      </c>
      <c r="AW214" s="164">
        <v>3283.8</v>
      </c>
      <c r="AX214" s="166">
        <v>2052.6000000000004</v>
      </c>
      <c r="AY214" s="166">
        <v>2965.65</v>
      </c>
      <c r="AZ214" s="166">
        <v>3489.0000000000005</v>
      </c>
      <c r="BA214" s="167">
        <v>2899.08</v>
      </c>
      <c r="BB214" s="167">
        <v>4436.49</v>
      </c>
      <c r="BC214" s="167">
        <v>5219.3999999999996</v>
      </c>
      <c r="BD214" s="168">
        <v>3249.36</v>
      </c>
      <c r="BE214" s="168">
        <v>4971.99</v>
      </c>
      <c r="BF214" s="168">
        <v>5849.4</v>
      </c>
      <c r="BG214" s="169">
        <v>3154.3199999999997</v>
      </c>
      <c r="BH214" s="169">
        <v>5094.3899999999994</v>
      </c>
      <c r="BI214" s="169">
        <v>5993.4</v>
      </c>
      <c r="BJ214" s="170">
        <v>3346.08</v>
      </c>
      <c r="BK214" s="170">
        <v>5688.54</v>
      </c>
      <c r="BL214" s="170">
        <v>6692.4</v>
      </c>
      <c r="BM214" s="166">
        <v>3461.9999999999995</v>
      </c>
      <c r="BN214" s="166">
        <v>6473.9400000000005</v>
      </c>
      <c r="BO214" s="171">
        <v>7616.4</v>
      </c>
    </row>
    <row r="215" spans="1:67">
      <c r="A215" s="37" t="s">
        <v>296</v>
      </c>
      <c r="B215" s="37" t="s">
        <v>1398</v>
      </c>
      <c r="C215" s="164">
        <v>52.45</v>
      </c>
      <c r="D215" s="164">
        <v>71.314999999999998</v>
      </c>
      <c r="E215" s="164">
        <v>83.9</v>
      </c>
      <c r="F215" s="166">
        <v>52.45</v>
      </c>
      <c r="G215" s="166">
        <v>75.777500000000003</v>
      </c>
      <c r="H215" s="166">
        <v>89.15</v>
      </c>
      <c r="I215" s="167">
        <v>75.959999999999994</v>
      </c>
      <c r="J215" s="167">
        <v>116.2375</v>
      </c>
      <c r="K215" s="167">
        <v>136.75</v>
      </c>
      <c r="L215" s="168">
        <v>85.69</v>
      </c>
      <c r="M215" s="168">
        <v>131.11249999999998</v>
      </c>
      <c r="N215" s="168">
        <v>154.25</v>
      </c>
      <c r="O215" s="169">
        <v>83.05</v>
      </c>
      <c r="P215" s="169">
        <v>134.13</v>
      </c>
      <c r="Q215" s="169">
        <v>157.80000000000001</v>
      </c>
      <c r="R215" s="170">
        <v>88.37</v>
      </c>
      <c r="S215" s="170">
        <v>150.23749999999998</v>
      </c>
      <c r="T215" s="170">
        <v>176.75</v>
      </c>
      <c r="U215" s="166">
        <v>91.6</v>
      </c>
      <c r="V215" s="166">
        <v>171.27500000000001</v>
      </c>
      <c r="W215" s="171">
        <v>201.5</v>
      </c>
      <c r="Y215" s="164">
        <v>66.150000000000006</v>
      </c>
      <c r="Z215" s="164">
        <v>89.972499999999997</v>
      </c>
      <c r="AA215" s="164">
        <v>105.85</v>
      </c>
      <c r="AB215" s="166">
        <v>66.150000000000006</v>
      </c>
      <c r="AC215" s="166">
        <v>95.582499999999996</v>
      </c>
      <c r="AD215" s="166">
        <v>112.45</v>
      </c>
      <c r="AE215" s="167">
        <v>89.67</v>
      </c>
      <c r="AF215" s="167">
        <v>137.23249999999999</v>
      </c>
      <c r="AG215" s="167">
        <v>161.44999999999999</v>
      </c>
      <c r="AH215" s="168">
        <v>99.4</v>
      </c>
      <c r="AI215" s="168">
        <v>152.10749999999999</v>
      </c>
      <c r="AJ215" s="168">
        <v>178.95</v>
      </c>
      <c r="AK215" s="169">
        <v>96.76</v>
      </c>
      <c r="AL215" s="169">
        <v>156.27249999999998</v>
      </c>
      <c r="AM215" s="169">
        <v>183.85</v>
      </c>
      <c r="AN215" s="170">
        <v>102.1</v>
      </c>
      <c r="AO215" s="170">
        <v>173.57</v>
      </c>
      <c r="AP215" s="170">
        <v>204.2</v>
      </c>
      <c r="AQ215" s="166">
        <v>105.3</v>
      </c>
      <c r="AR215" s="166">
        <v>196.94499999999999</v>
      </c>
      <c r="AS215" s="171">
        <v>231.7</v>
      </c>
      <c r="AU215" s="164">
        <v>2052.6000000000004</v>
      </c>
      <c r="AV215" s="164">
        <v>2791.23</v>
      </c>
      <c r="AW215" s="164">
        <v>3283.8</v>
      </c>
      <c r="AX215" s="166">
        <v>2052.6000000000004</v>
      </c>
      <c r="AY215" s="166">
        <v>2965.65</v>
      </c>
      <c r="AZ215" s="166">
        <v>3489.0000000000005</v>
      </c>
      <c r="BA215" s="167">
        <v>2899.08</v>
      </c>
      <c r="BB215" s="167">
        <v>4436.49</v>
      </c>
      <c r="BC215" s="167">
        <v>5219.3999999999996</v>
      </c>
      <c r="BD215" s="168">
        <v>3249.36</v>
      </c>
      <c r="BE215" s="168">
        <v>4971.99</v>
      </c>
      <c r="BF215" s="168">
        <v>5849.4</v>
      </c>
      <c r="BG215" s="169">
        <v>3154.3199999999997</v>
      </c>
      <c r="BH215" s="169">
        <v>5094.3899999999994</v>
      </c>
      <c r="BI215" s="169">
        <v>5993.4</v>
      </c>
      <c r="BJ215" s="170">
        <v>3346.08</v>
      </c>
      <c r="BK215" s="170">
        <v>5688.54</v>
      </c>
      <c r="BL215" s="170">
        <v>6692.4</v>
      </c>
      <c r="BM215" s="166">
        <v>3461.9999999999995</v>
      </c>
      <c r="BN215" s="166">
        <v>6473.9400000000005</v>
      </c>
      <c r="BO215" s="171">
        <v>7616.4</v>
      </c>
    </row>
    <row r="216" spans="1:67">
      <c r="A216" s="37" t="s">
        <v>368</v>
      </c>
      <c r="B216" s="37" t="s">
        <v>1399</v>
      </c>
      <c r="C216" s="164">
        <v>25</v>
      </c>
      <c r="D216" s="164">
        <v>33.957500000000003</v>
      </c>
      <c r="E216" s="164">
        <v>39.950000000000003</v>
      </c>
      <c r="F216" s="166">
        <v>25</v>
      </c>
      <c r="G216" s="166">
        <v>36.082500000000003</v>
      </c>
      <c r="H216" s="166">
        <v>42.45</v>
      </c>
      <c r="I216" s="167">
        <v>38.450000000000003</v>
      </c>
      <c r="J216" s="167">
        <v>58.82</v>
      </c>
      <c r="K216" s="167">
        <v>69.2</v>
      </c>
      <c r="L216" s="168">
        <v>59.85</v>
      </c>
      <c r="M216" s="168">
        <v>91.587499999999991</v>
      </c>
      <c r="N216" s="168">
        <v>107.75</v>
      </c>
      <c r="O216" s="169">
        <v>57.71</v>
      </c>
      <c r="P216" s="169">
        <v>93.202500000000001</v>
      </c>
      <c r="Q216" s="169">
        <v>109.65</v>
      </c>
      <c r="R216" s="170">
        <v>64.7</v>
      </c>
      <c r="S216" s="170">
        <v>109.94749999999999</v>
      </c>
      <c r="T216" s="170">
        <v>129.35</v>
      </c>
      <c r="U216" s="166">
        <v>70.45</v>
      </c>
      <c r="V216" s="166">
        <v>131.75</v>
      </c>
      <c r="W216" s="171">
        <v>155</v>
      </c>
      <c r="Y216" s="164">
        <v>56</v>
      </c>
      <c r="Z216" s="164">
        <v>76.202500000000001</v>
      </c>
      <c r="AA216" s="164">
        <v>89.65</v>
      </c>
      <c r="AB216" s="166">
        <v>56</v>
      </c>
      <c r="AC216" s="166">
        <v>80.962499999999991</v>
      </c>
      <c r="AD216" s="166">
        <v>95.25</v>
      </c>
      <c r="AE216" s="167">
        <v>69.5</v>
      </c>
      <c r="AF216" s="167">
        <v>106.29249999999999</v>
      </c>
      <c r="AG216" s="167">
        <v>125.05</v>
      </c>
      <c r="AH216" s="168">
        <v>90.9</v>
      </c>
      <c r="AI216" s="168">
        <v>139.06</v>
      </c>
      <c r="AJ216" s="168">
        <v>163.6</v>
      </c>
      <c r="AK216" s="169">
        <v>88.75</v>
      </c>
      <c r="AL216" s="169">
        <v>143.35249999999999</v>
      </c>
      <c r="AM216" s="169">
        <v>168.65</v>
      </c>
      <c r="AN216" s="170">
        <v>95.7</v>
      </c>
      <c r="AO216" s="170">
        <v>162.69</v>
      </c>
      <c r="AP216" s="170">
        <v>191.4</v>
      </c>
      <c r="AQ216" s="166">
        <v>101.5</v>
      </c>
      <c r="AR216" s="166">
        <v>189.76249999999999</v>
      </c>
      <c r="AS216" s="171">
        <v>223.25</v>
      </c>
      <c r="AU216" s="164">
        <v>1272</v>
      </c>
      <c r="AV216" s="164">
        <v>1729.41</v>
      </c>
      <c r="AW216" s="164">
        <v>2034.6000000000004</v>
      </c>
      <c r="AX216" s="166">
        <v>1272</v>
      </c>
      <c r="AY216" s="166">
        <v>1837.53</v>
      </c>
      <c r="AZ216" s="166">
        <v>2161.8000000000002</v>
      </c>
      <c r="BA216" s="167">
        <v>1756.8000000000002</v>
      </c>
      <c r="BB216" s="167">
        <v>2687.1899999999996</v>
      </c>
      <c r="BC216" s="167">
        <v>3161.4</v>
      </c>
      <c r="BD216" s="168">
        <v>2527.2000000000003</v>
      </c>
      <c r="BE216" s="168">
        <v>3866.8199999999997</v>
      </c>
      <c r="BF216" s="168">
        <v>4549.2</v>
      </c>
      <c r="BG216" s="169">
        <v>2450.04</v>
      </c>
      <c r="BH216" s="169">
        <v>3957.09</v>
      </c>
      <c r="BI216" s="169">
        <v>4655.4000000000005</v>
      </c>
      <c r="BJ216" s="170">
        <v>2701.2000000000003</v>
      </c>
      <c r="BK216" s="170">
        <v>4591.0199999999995</v>
      </c>
      <c r="BL216" s="170">
        <v>5401.2</v>
      </c>
      <c r="BM216" s="166">
        <v>2908.8</v>
      </c>
      <c r="BN216" s="166">
        <v>5439.15</v>
      </c>
      <c r="BO216" s="171">
        <v>6399</v>
      </c>
    </row>
    <row r="217" spans="1:67">
      <c r="A217" s="37" t="s">
        <v>382</v>
      </c>
      <c r="B217" s="37" t="s">
        <v>1400</v>
      </c>
      <c r="C217" s="164">
        <v>25</v>
      </c>
      <c r="D217" s="164">
        <v>33.957500000000003</v>
      </c>
      <c r="E217" s="164">
        <v>39.950000000000003</v>
      </c>
      <c r="F217" s="166">
        <v>25</v>
      </c>
      <c r="G217" s="166">
        <v>36.082500000000003</v>
      </c>
      <c r="H217" s="166">
        <v>42.45</v>
      </c>
      <c r="I217" s="167">
        <v>38.450000000000003</v>
      </c>
      <c r="J217" s="167">
        <v>58.82</v>
      </c>
      <c r="K217" s="167">
        <v>69.2</v>
      </c>
      <c r="L217" s="168">
        <v>59.85</v>
      </c>
      <c r="M217" s="168">
        <v>91.587499999999991</v>
      </c>
      <c r="N217" s="168">
        <v>107.75</v>
      </c>
      <c r="O217" s="169">
        <v>57.71</v>
      </c>
      <c r="P217" s="169">
        <v>93.202500000000001</v>
      </c>
      <c r="Q217" s="169">
        <v>109.65</v>
      </c>
      <c r="R217" s="170">
        <v>64.7</v>
      </c>
      <c r="S217" s="170">
        <v>109.94749999999999</v>
      </c>
      <c r="T217" s="170">
        <v>129.35</v>
      </c>
      <c r="U217" s="166">
        <v>70.45</v>
      </c>
      <c r="V217" s="166">
        <v>131.75</v>
      </c>
      <c r="W217" s="171">
        <v>155</v>
      </c>
      <c r="Y217" s="164">
        <v>56</v>
      </c>
      <c r="Z217" s="164">
        <v>76.202500000000001</v>
      </c>
      <c r="AA217" s="164">
        <v>89.65</v>
      </c>
      <c r="AB217" s="166">
        <v>56</v>
      </c>
      <c r="AC217" s="166">
        <v>80.962499999999991</v>
      </c>
      <c r="AD217" s="166">
        <v>95.25</v>
      </c>
      <c r="AE217" s="167">
        <v>69.5</v>
      </c>
      <c r="AF217" s="167">
        <v>106.29249999999999</v>
      </c>
      <c r="AG217" s="167">
        <v>125.05</v>
      </c>
      <c r="AH217" s="168">
        <v>90.9</v>
      </c>
      <c r="AI217" s="168">
        <v>139.06</v>
      </c>
      <c r="AJ217" s="168">
        <v>163.6</v>
      </c>
      <c r="AK217" s="169">
        <v>88.75</v>
      </c>
      <c r="AL217" s="169">
        <v>143.35249999999999</v>
      </c>
      <c r="AM217" s="169">
        <v>168.65</v>
      </c>
      <c r="AN217" s="170">
        <v>95.7</v>
      </c>
      <c r="AO217" s="170">
        <v>162.69</v>
      </c>
      <c r="AP217" s="170">
        <v>191.4</v>
      </c>
      <c r="AQ217" s="166">
        <v>101.5</v>
      </c>
      <c r="AR217" s="166">
        <v>189.76249999999999</v>
      </c>
      <c r="AS217" s="171">
        <v>223.25</v>
      </c>
      <c r="AU217" s="164">
        <v>1272</v>
      </c>
      <c r="AV217" s="164">
        <v>1729.41</v>
      </c>
      <c r="AW217" s="164">
        <v>2034.6000000000004</v>
      </c>
      <c r="AX217" s="166">
        <v>1272</v>
      </c>
      <c r="AY217" s="166">
        <v>1837.53</v>
      </c>
      <c r="AZ217" s="166">
        <v>2161.8000000000002</v>
      </c>
      <c r="BA217" s="167">
        <v>1756.8000000000002</v>
      </c>
      <c r="BB217" s="167">
        <v>2687.1899999999996</v>
      </c>
      <c r="BC217" s="167">
        <v>3161.4</v>
      </c>
      <c r="BD217" s="168">
        <v>2527.2000000000003</v>
      </c>
      <c r="BE217" s="168">
        <v>3866.8199999999997</v>
      </c>
      <c r="BF217" s="168">
        <v>4549.2</v>
      </c>
      <c r="BG217" s="169">
        <v>2450.04</v>
      </c>
      <c r="BH217" s="169">
        <v>3957.09</v>
      </c>
      <c r="BI217" s="169">
        <v>4655.4000000000005</v>
      </c>
      <c r="BJ217" s="170">
        <v>2701.2000000000003</v>
      </c>
      <c r="BK217" s="170">
        <v>4591.0199999999995</v>
      </c>
      <c r="BL217" s="170">
        <v>5401.2</v>
      </c>
      <c r="BM217" s="166">
        <v>2908.8</v>
      </c>
      <c r="BN217" s="166">
        <v>5439.15</v>
      </c>
      <c r="BO217" s="171">
        <v>6399</v>
      </c>
    </row>
    <row r="218" spans="1:67">
      <c r="A218" s="37" t="s">
        <v>374</v>
      </c>
      <c r="B218" s="37" t="s">
        <v>1401</v>
      </c>
      <c r="C218" s="164">
        <v>25</v>
      </c>
      <c r="D218" s="164">
        <v>33.957500000000003</v>
      </c>
      <c r="E218" s="164">
        <v>39.950000000000003</v>
      </c>
      <c r="F218" s="166">
        <v>25</v>
      </c>
      <c r="G218" s="166">
        <v>36.082500000000003</v>
      </c>
      <c r="H218" s="166">
        <v>42.45</v>
      </c>
      <c r="I218" s="167">
        <v>38.450000000000003</v>
      </c>
      <c r="J218" s="167">
        <v>58.82</v>
      </c>
      <c r="K218" s="167">
        <v>69.2</v>
      </c>
      <c r="L218" s="168">
        <v>59.85</v>
      </c>
      <c r="M218" s="168">
        <v>91.587499999999991</v>
      </c>
      <c r="N218" s="168">
        <v>107.75</v>
      </c>
      <c r="O218" s="169">
        <v>57.71</v>
      </c>
      <c r="P218" s="169">
        <v>93.202500000000001</v>
      </c>
      <c r="Q218" s="169">
        <v>109.65</v>
      </c>
      <c r="R218" s="170">
        <v>64.7</v>
      </c>
      <c r="S218" s="170">
        <v>109.94749999999999</v>
      </c>
      <c r="T218" s="170">
        <v>129.35</v>
      </c>
      <c r="U218" s="166">
        <v>70.45</v>
      </c>
      <c r="V218" s="166">
        <v>131.75</v>
      </c>
      <c r="W218" s="171">
        <v>155</v>
      </c>
      <c r="Y218" s="164">
        <v>56</v>
      </c>
      <c r="Z218" s="164">
        <v>76.202500000000001</v>
      </c>
      <c r="AA218" s="164">
        <v>89.65</v>
      </c>
      <c r="AB218" s="166">
        <v>56</v>
      </c>
      <c r="AC218" s="166">
        <v>80.962499999999991</v>
      </c>
      <c r="AD218" s="166">
        <v>95.25</v>
      </c>
      <c r="AE218" s="167">
        <v>69.5</v>
      </c>
      <c r="AF218" s="167">
        <v>106.29249999999999</v>
      </c>
      <c r="AG218" s="167">
        <v>125.05</v>
      </c>
      <c r="AH218" s="168">
        <v>90.9</v>
      </c>
      <c r="AI218" s="168">
        <v>139.06</v>
      </c>
      <c r="AJ218" s="168">
        <v>163.6</v>
      </c>
      <c r="AK218" s="169">
        <v>88.75</v>
      </c>
      <c r="AL218" s="169">
        <v>143.35249999999999</v>
      </c>
      <c r="AM218" s="169">
        <v>168.65</v>
      </c>
      <c r="AN218" s="170">
        <v>95.7</v>
      </c>
      <c r="AO218" s="170">
        <v>162.69</v>
      </c>
      <c r="AP218" s="170">
        <v>191.4</v>
      </c>
      <c r="AQ218" s="166">
        <v>101.5</v>
      </c>
      <c r="AR218" s="166">
        <v>189.76249999999999</v>
      </c>
      <c r="AS218" s="171">
        <v>223.25</v>
      </c>
      <c r="AU218" s="164">
        <v>1272</v>
      </c>
      <c r="AV218" s="164">
        <v>1729.41</v>
      </c>
      <c r="AW218" s="164">
        <v>2034.6000000000004</v>
      </c>
      <c r="AX218" s="166">
        <v>1272</v>
      </c>
      <c r="AY218" s="166">
        <v>1837.53</v>
      </c>
      <c r="AZ218" s="166">
        <v>2161.8000000000002</v>
      </c>
      <c r="BA218" s="167">
        <v>1756.8000000000002</v>
      </c>
      <c r="BB218" s="167">
        <v>2687.1899999999996</v>
      </c>
      <c r="BC218" s="167">
        <v>3161.4</v>
      </c>
      <c r="BD218" s="168">
        <v>2527.2000000000003</v>
      </c>
      <c r="BE218" s="168">
        <v>3866.8199999999997</v>
      </c>
      <c r="BF218" s="168">
        <v>4549.2</v>
      </c>
      <c r="BG218" s="169">
        <v>2450.04</v>
      </c>
      <c r="BH218" s="169">
        <v>3957.09</v>
      </c>
      <c r="BI218" s="169">
        <v>4655.4000000000005</v>
      </c>
      <c r="BJ218" s="170">
        <v>2701.2000000000003</v>
      </c>
      <c r="BK218" s="170">
        <v>4591.0199999999995</v>
      </c>
      <c r="BL218" s="170">
        <v>5401.2</v>
      </c>
      <c r="BM218" s="166">
        <v>2908.8</v>
      </c>
      <c r="BN218" s="166">
        <v>5439.15</v>
      </c>
      <c r="BO218" s="171">
        <v>6399</v>
      </c>
    </row>
    <row r="219" spans="1:67">
      <c r="A219" s="37" t="s">
        <v>384</v>
      </c>
      <c r="B219" s="37" t="s">
        <v>1402</v>
      </c>
      <c r="C219" s="164">
        <v>25</v>
      </c>
      <c r="D219" s="164">
        <v>33.957500000000003</v>
      </c>
      <c r="E219" s="164">
        <v>39.950000000000003</v>
      </c>
      <c r="F219" s="166">
        <v>25</v>
      </c>
      <c r="G219" s="166">
        <v>36.082500000000003</v>
      </c>
      <c r="H219" s="166">
        <v>42.45</v>
      </c>
      <c r="I219" s="167">
        <v>38.450000000000003</v>
      </c>
      <c r="J219" s="167">
        <v>58.82</v>
      </c>
      <c r="K219" s="167">
        <v>69.2</v>
      </c>
      <c r="L219" s="168">
        <v>59.85</v>
      </c>
      <c r="M219" s="168">
        <v>91.587499999999991</v>
      </c>
      <c r="N219" s="168">
        <v>107.75</v>
      </c>
      <c r="O219" s="169">
        <v>57.71</v>
      </c>
      <c r="P219" s="169">
        <v>93.202500000000001</v>
      </c>
      <c r="Q219" s="169">
        <v>109.65</v>
      </c>
      <c r="R219" s="170">
        <v>64.7</v>
      </c>
      <c r="S219" s="170">
        <v>109.94749999999999</v>
      </c>
      <c r="T219" s="170">
        <v>129.35</v>
      </c>
      <c r="U219" s="166">
        <v>70.45</v>
      </c>
      <c r="V219" s="166">
        <v>131.75</v>
      </c>
      <c r="W219" s="171">
        <v>155</v>
      </c>
      <c r="Y219" s="164">
        <v>56</v>
      </c>
      <c r="Z219" s="164">
        <v>76.202500000000001</v>
      </c>
      <c r="AA219" s="164">
        <v>89.65</v>
      </c>
      <c r="AB219" s="166">
        <v>56</v>
      </c>
      <c r="AC219" s="166">
        <v>80.962499999999991</v>
      </c>
      <c r="AD219" s="166">
        <v>95.25</v>
      </c>
      <c r="AE219" s="167">
        <v>69.5</v>
      </c>
      <c r="AF219" s="167">
        <v>106.29249999999999</v>
      </c>
      <c r="AG219" s="167">
        <v>125.05</v>
      </c>
      <c r="AH219" s="168">
        <v>90.9</v>
      </c>
      <c r="AI219" s="168">
        <v>139.06</v>
      </c>
      <c r="AJ219" s="168">
        <v>163.6</v>
      </c>
      <c r="AK219" s="169">
        <v>88.75</v>
      </c>
      <c r="AL219" s="169">
        <v>143.35249999999999</v>
      </c>
      <c r="AM219" s="169">
        <v>168.65</v>
      </c>
      <c r="AN219" s="170">
        <v>95.7</v>
      </c>
      <c r="AO219" s="170">
        <v>162.69</v>
      </c>
      <c r="AP219" s="170">
        <v>191.4</v>
      </c>
      <c r="AQ219" s="166">
        <v>101.5</v>
      </c>
      <c r="AR219" s="166">
        <v>189.76249999999999</v>
      </c>
      <c r="AS219" s="171">
        <v>223.25</v>
      </c>
      <c r="AU219" s="164">
        <v>1272</v>
      </c>
      <c r="AV219" s="164">
        <v>1729.41</v>
      </c>
      <c r="AW219" s="164">
        <v>2034.6000000000004</v>
      </c>
      <c r="AX219" s="166">
        <v>1272</v>
      </c>
      <c r="AY219" s="166">
        <v>1837.53</v>
      </c>
      <c r="AZ219" s="166">
        <v>2161.8000000000002</v>
      </c>
      <c r="BA219" s="167">
        <v>1756.8000000000002</v>
      </c>
      <c r="BB219" s="167">
        <v>2687.1899999999996</v>
      </c>
      <c r="BC219" s="167">
        <v>3161.4</v>
      </c>
      <c r="BD219" s="168">
        <v>2527.2000000000003</v>
      </c>
      <c r="BE219" s="168">
        <v>3866.8199999999997</v>
      </c>
      <c r="BF219" s="168">
        <v>4549.2</v>
      </c>
      <c r="BG219" s="169">
        <v>2450.04</v>
      </c>
      <c r="BH219" s="169">
        <v>3957.09</v>
      </c>
      <c r="BI219" s="169">
        <v>4655.4000000000005</v>
      </c>
      <c r="BJ219" s="170">
        <v>2701.2000000000003</v>
      </c>
      <c r="BK219" s="170">
        <v>4591.0199999999995</v>
      </c>
      <c r="BL219" s="170">
        <v>5401.2</v>
      </c>
      <c r="BM219" s="166">
        <v>2908.8</v>
      </c>
      <c r="BN219" s="166">
        <v>5439.15</v>
      </c>
      <c r="BO219" s="171">
        <v>6399</v>
      </c>
    </row>
    <row r="220" spans="1:67">
      <c r="A220" s="37" t="s">
        <v>376</v>
      </c>
      <c r="B220" s="37" t="s">
        <v>1403</v>
      </c>
      <c r="C220" s="164">
        <v>25</v>
      </c>
      <c r="D220" s="164">
        <v>33.957500000000003</v>
      </c>
      <c r="E220" s="164">
        <v>39.950000000000003</v>
      </c>
      <c r="F220" s="166">
        <v>25</v>
      </c>
      <c r="G220" s="166">
        <v>36.082500000000003</v>
      </c>
      <c r="H220" s="166">
        <v>42.45</v>
      </c>
      <c r="I220" s="167">
        <v>38.450000000000003</v>
      </c>
      <c r="J220" s="167">
        <v>58.82</v>
      </c>
      <c r="K220" s="167">
        <v>69.2</v>
      </c>
      <c r="L220" s="168">
        <v>59.85</v>
      </c>
      <c r="M220" s="168">
        <v>91.587499999999991</v>
      </c>
      <c r="N220" s="168">
        <v>107.75</v>
      </c>
      <c r="O220" s="169">
        <v>57.71</v>
      </c>
      <c r="P220" s="169">
        <v>93.202500000000001</v>
      </c>
      <c r="Q220" s="169">
        <v>109.65</v>
      </c>
      <c r="R220" s="170">
        <v>64.7</v>
      </c>
      <c r="S220" s="170">
        <v>109.94749999999999</v>
      </c>
      <c r="T220" s="170">
        <v>129.35</v>
      </c>
      <c r="U220" s="166">
        <v>70.45</v>
      </c>
      <c r="V220" s="166">
        <v>131.75</v>
      </c>
      <c r="W220" s="171">
        <v>155</v>
      </c>
      <c r="Y220" s="164">
        <v>56</v>
      </c>
      <c r="Z220" s="164">
        <v>76.202500000000001</v>
      </c>
      <c r="AA220" s="164">
        <v>89.65</v>
      </c>
      <c r="AB220" s="166">
        <v>56</v>
      </c>
      <c r="AC220" s="166">
        <v>80.962499999999991</v>
      </c>
      <c r="AD220" s="166">
        <v>95.25</v>
      </c>
      <c r="AE220" s="167">
        <v>69.5</v>
      </c>
      <c r="AF220" s="167">
        <v>106.29249999999999</v>
      </c>
      <c r="AG220" s="167">
        <v>125.05</v>
      </c>
      <c r="AH220" s="168">
        <v>90.9</v>
      </c>
      <c r="AI220" s="168">
        <v>139.06</v>
      </c>
      <c r="AJ220" s="168">
        <v>163.6</v>
      </c>
      <c r="AK220" s="169">
        <v>88.75</v>
      </c>
      <c r="AL220" s="169">
        <v>143.35249999999999</v>
      </c>
      <c r="AM220" s="169">
        <v>168.65</v>
      </c>
      <c r="AN220" s="170">
        <v>95.7</v>
      </c>
      <c r="AO220" s="170">
        <v>162.69</v>
      </c>
      <c r="AP220" s="170">
        <v>191.4</v>
      </c>
      <c r="AQ220" s="166">
        <v>101.5</v>
      </c>
      <c r="AR220" s="166">
        <v>189.76249999999999</v>
      </c>
      <c r="AS220" s="171">
        <v>223.25</v>
      </c>
      <c r="AU220" s="164">
        <v>1272</v>
      </c>
      <c r="AV220" s="164">
        <v>1729.41</v>
      </c>
      <c r="AW220" s="164">
        <v>2034.6000000000004</v>
      </c>
      <c r="AX220" s="166">
        <v>1272</v>
      </c>
      <c r="AY220" s="166">
        <v>1837.53</v>
      </c>
      <c r="AZ220" s="166">
        <v>2161.8000000000002</v>
      </c>
      <c r="BA220" s="167">
        <v>1756.8000000000002</v>
      </c>
      <c r="BB220" s="167">
        <v>2687.1899999999996</v>
      </c>
      <c r="BC220" s="167">
        <v>3161.4</v>
      </c>
      <c r="BD220" s="168">
        <v>2527.2000000000003</v>
      </c>
      <c r="BE220" s="168">
        <v>3866.8199999999997</v>
      </c>
      <c r="BF220" s="168">
        <v>4549.2</v>
      </c>
      <c r="BG220" s="169">
        <v>2450.04</v>
      </c>
      <c r="BH220" s="169">
        <v>3957.09</v>
      </c>
      <c r="BI220" s="169">
        <v>4655.4000000000005</v>
      </c>
      <c r="BJ220" s="170">
        <v>2701.2000000000003</v>
      </c>
      <c r="BK220" s="170">
        <v>4591.0199999999995</v>
      </c>
      <c r="BL220" s="170">
        <v>5401.2</v>
      </c>
      <c r="BM220" s="166">
        <v>2908.8</v>
      </c>
      <c r="BN220" s="166">
        <v>5439.15</v>
      </c>
      <c r="BO220" s="171">
        <v>6399</v>
      </c>
    </row>
    <row r="221" spans="1:67">
      <c r="A221" s="37" t="s">
        <v>430</v>
      </c>
      <c r="B221" s="37" t="s">
        <v>1399</v>
      </c>
      <c r="C221" s="164">
        <v>23.15</v>
      </c>
      <c r="D221" s="164">
        <v>31.45</v>
      </c>
      <c r="E221" s="164">
        <v>37</v>
      </c>
      <c r="F221" s="166">
        <v>23.15</v>
      </c>
      <c r="G221" s="166">
        <v>33.404999999999994</v>
      </c>
      <c r="H221" s="166">
        <v>39.299999999999997</v>
      </c>
      <c r="I221" s="167">
        <v>36</v>
      </c>
      <c r="J221" s="167">
        <v>55.037500000000001</v>
      </c>
      <c r="K221" s="167">
        <v>64.75</v>
      </c>
      <c r="L221" s="168">
        <v>60.65</v>
      </c>
      <c r="M221" s="168">
        <v>92.777500000000003</v>
      </c>
      <c r="N221" s="168">
        <v>109.15</v>
      </c>
      <c r="O221" s="169">
        <v>58.8</v>
      </c>
      <c r="P221" s="169">
        <v>94.944999999999993</v>
      </c>
      <c r="Q221" s="169">
        <v>111.7</v>
      </c>
      <c r="R221" s="170">
        <v>66.2</v>
      </c>
      <c r="S221" s="170">
        <v>112.49749999999999</v>
      </c>
      <c r="T221" s="170">
        <v>132.35</v>
      </c>
      <c r="U221" s="166">
        <v>72.8</v>
      </c>
      <c r="V221" s="166">
        <v>136.1275</v>
      </c>
      <c r="W221" s="171">
        <v>160.15</v>
      </c>
      <c r="Y221" s="164">
        <v>40.6</v>
      </c>
      <c r="Z221" s="164">
        <v>55.25</v>
      </c>
      <c r="AA221" s="164">
        <v>65</v>
      </c>
      <c r="AB221" s="166">
        <v>40.6</v>
      </c>
      <c r="AC221" s="166">
        <v>58.65</v>
      </c>
      <c r="AD221" s="166">
        <v>69</v>
      </c>
      <c r="AE221" s="167">
        <v>53.45</v>
      </c>
      <c r="AF221" s="167">
        <v>81.77</v>
      </c>
      <c r="AG221" s="167">
        <v>96.2</v>
      </c>
      <c r="AH221" s="168">
        <v>78.11</v>
      </c>
      <c r="AI221" s="168">
        <v>119.50999999999999</v>
      </c>
      <c r="AJ221" s="168">
        <v>140.6</v>
      </c>
      <c r="AK221" s="169">
        <v>76.3</v>
      </c>
      <c r="AL221" s="169">
        <v>123.16500000000001</v>
      </c>
      <c r="AM221" s="169">
        <v>144.9</v>
      </c>
      <c r="AN221" s="170">
        <v>83.65</v>
      </c>
      <c r="AO221" s="170">
        <v>142.20500000000001</v>
      </c>
      <c r="AP221" s="170">
        <v>167.3</v>
      </c>
      <c r="AQ221" s="166">
        <v>90.3</v>
      </c>
      <c r="AR221" s="166">
        <v>168.81</v>
      </c>
      <c r="AS221" s="171">
        <v>198.6</v>
      </c>
      <c r="AU221" s="164">
        <v>1042.8</v>
      </c>
      <c r="AV221" s="164">
        <v>1417.8</v>
      </c>
      <c r="AW221" s="164">
        <v>1668</v>
      </c>
      <c r="AX221" s="166">
        <v>1042.8</v>
      </c>
      <c r="AY221" s="166">
        <v>1505.5199999999998</v>
      </c>
      <c r="AZ221" s="166">
        <v>1771.1999999999998</v>
      </c>
      <c r="BA221" s="167">
        <v>1505.4</v>
      </c>
      <c r="BB221" s="167">
        <v>2302.1400000000003</v>
      </c>
      <c r="BC221" s="167">
        <v>2708.4</v>
      </c>
      <c r="BD221" s="168">
        <v>2392.92</v>
      </c>
      <c r="BE221" s="168">
        <v>3660.7799999999997</v>
      </c>
      <c r="BF221" s="168">
        <v>4306.8</v>
      </c>
      <c r="BG221" s="169">
        <v>2326.7999999999997</v>
      </c>
      <c r="BH221" s="169">
        <v>3756.66</v>
      </c>
      <c r="BI221" s="169">
        <v>4419.6000000000004</v>
      </c>
      <c r="BJ221" s="170">
        <v>2592.6000000000004</v>
      </c>
      <c r="BK221" s="170">
        <v>4406.3999999999996</v>
      </c>
      <c r="BL221" s="170">
        <v>5184</v>
      </c>
      <c r="BM221" s="166">
        <v>2830.7999999999997</v>
      </c>
      <c r="BN221" s="166">
        <v>5292.78</v>
      </c>
      <c r="BO221" s="171">
        <v>6226.8</v>
      </c>
    </row>
    <row r="222" spans="1:67">
      <c r="A222" s="37" t="s">
        <v>457</v>
      </c>
      <c r="B222" s="37" t="s">
        <v>1400</v>
      </c>
      <c r="C222" s="164">
        <v>23.15</v>
      </c>
      <c r="D222" s="164">
        <v>31.45</v>
      </c>
      <c r="E222" s="164">
        <v>37</v>
      </c>
      <c r="F222" s="166">
        <v>23.15</v>
      </c>
      <c r="G222" s="166">
        <v>33.404999999999994</v>
      </c>
      <c r="H222" s="166">
        <v>39.299999999999997</v>
      </c>
      <c r="I222" s="167">
        <v>36</v>
      </c>
      <c r="J222" s="167">
        <v>55.037500000000001</v>
      </c>
      <c r="K222" s="167">
        <v>64.75</v>
      </c>
      <c r="L222" s="168">
        <v>60.65</v>
      </c>
      <c r="M222" s="168">
        <v>92.777500000000003</v>
      </c>
      <c r="N222" s="168">
        <v>109.15</v>
      </c>
      <c r="O222" s="169">
        <v>58.8</v>
      </c>
      <c r="P222" s="169">
        <v>94.944999999999993</v>
      </c>
      <c r="Q222" s="169">
        <v>111.7</v>
      </c>
      <c r="R222" s="170">
        <v>66.2</v>
      </c>
      <c r="S222" s="170">
        <v>112.49749999999999</v>
      </c>
      <c r="T222" s="170">
        <v>132.35</v>
      </c>
      <c r="U222" s="166">
        <v>72.8</v>
      </c>
      <c r="V222" s="166">
        <v>136.1275</v>
      </c>
      <c r="W222" s="171">
        <v>160.15</v>
      </c>
      <c r="Y222" s="164">
        <v>40.6</v>
      </c>
      <c r="Z222" s="164">
        <v>55.25</v>
      </c>
      <c r="AA222" s="164">
        <v>65</v>
      </c>
      <c r="AB222" s="166">
        <v>40.6</v>
      </c>
      <c r="AC222" s="166">
        <v>58.65</v>
      </c>
      <c r="AD222" s="166">
        <v>69</v>
      </c>
      <c r="AE222" s="167">
        <v>53.45</v>
      </c>
      <c r="AF222" s="167">
        <v>81.77</v>
      </c>
      <c r="AG222" s="167">
        <v>96.2</v>
      </c>
      <c r="AH222" s="168">
        <v>78.11</v>
      </c>
      <c r="AI222" s="168">
        <v>119.50999999999999</v>
      </c>
      <c r="AJ222" s="168">
        <v>140.6</v>
      </c>
      <c r="AK222" s="169">
        <v>76.3</v>
      </c>
      <c r="AL222" s="169">
        <v>123.16500000000001</v>
      </c>
      <c r="AM222" s="169">
        <v>144.9</v>
      </c>
      <c r="AN222" s="170">
        <v>83.65</v>
      </c>
      <c r="AO222" s="170">
        <v>142.20500000000001</v>
      </c>
      <c r="AP222" s="170">
        <v>167.3</v>
      </c>
      <c r="AQ222" s="166">
        <v>90.3</v>
      </c>
      <c r="AR222" s="166">
        <v>168.81</v>
      </c>
      <c r="AS222" s="171">
        <v>198.6</v>
      </c>
      <c r="AU222" s="164">
        <v>1042.8</v>
      </c>
      <c r="AV222" s="164">
        <v>1417.8</v>
      </c>
      <c r="AW222" s="164">
        <v>1668</v>
      </c>
      <c r="AX222" s="166">
        <v>1042.8</v>
      </c>
      <c r="AY222" s="166">
        <v>1505.5199999999998</v>
      </c>
      <c r="AZ222" s="166">
        <v>1771.1999999999998</v>
      </c>
      <c r="BA222" s="167">
        <v>1505.4</v>
      </c>
      <c r="BB222" s="167">
        <v>2302.1400000000003</v>
      </c>
      <c r="BC222" s="167">
        <v>2708.4</v>
      </c>
      <c r="BD222" s="168">
        <v>2392.92</v>
      </c>
      <c r="BE222" s="168">
        <v>3660.7799999999997</v>
      </c>
      <c r="BF222" s="168">
        <v>4306.8</v>
      </c>
      <c r="BG222" s="169">
        <v>2326.7999999999997</v>
      </c>
      <c r="BH222" s="169">
        <v>3756.66</v>
      </c>
      <c r="BI222" s="169">
        <v>4419.6000000000004</v>
      </c>
      <c r="BJ222" s="170">
        <v>2592.6000000000004</v>
      </c>
      <c r="BK222" s="170">
        <v>4406.3999999999996</v>
      </c>
      <c r="BL222" s="170">
        <v>5184</v>
      </c>
      <c r="BM222" s="166">
        <v>2830.7999999999997</v>
      </c>
      <c r="BN222" s="166">
        <v>5292.78</v>
      </c>
      <c r="BO222" s="171">
        <v>6226.8</v>
      </c>
    </row>
    <row r="223" spans="1:67">
      <c r="A223" s="37" t="s">
        <v>459</v>
      </c>
      <c r="B223" s="37" t="s">
        <v>1404</v>
      </c>
      <c r="C223" s="164">
        <v>23.15</v>
      </c>
      <c r="D223" s="164">
        <v>31.45</v>
      </c>
      <c r="E223" s="164">
        <v>37</v>
      </c>
      <c r="F223" s="166">
        <v>23.15</v>
      </c>
      <c r="G223" s="166">
        <v>33.404999999999994</v>
      </c>
      <c r="H223" s="166">
        <v>39.299999999999997</v>
      </c>
      <c r="I223" s="167">
        <v>36</v>
      </c>
      <c r="J223" s="167">
        <v>55.037500000000001</v>
      </c>
      <c r="K223" s="167">
        <v>64.75</v>
      </c>
      <c r="L223" s="168">
        <v>60.65</v>
      </c>
      <c r="M223" s="168">
        <v>92.777500000000003</v>
      </c>
      <c r="N223" s="168">
        <v>109.15</v>
      </c>
      <c r="O223" s="169">
        <v>58.8</v>
      </c>
      <c r="P223" s="169">
        <v>94.944999999999993</v>
      </c>
      <c r="Q223" s="169">
        <v>111.7</v>
      </c>
      <c r="R223" s="170">
        <v>66.2</v>
      </c>
      <c r="S223" s="170">
        <v>112.49749999999999</v>
      </c>
      <c r="T223" s="170">
        <v>132.35</v>
      </c>
      <c r="U223" s="166">
        <v>72.8</v>
      </c>
      <c r="V223" s="166">
        <v>136.1275</v>
      </c>
      <c r="W223" s="171">
        <v>160.15</v>
      </c>
      <c r="Y223" s="164">
        <v>40.6</v>
      </c>
      <c r="Z223" s="164">
        <v>55.25</v>
      </c>
      <c r="AA223" s="164">
        <v>65</v>
      </c>
      <c r="AB223" s="166">
        <v>40.6</v>
      </c>
      <c r="AC223" s="166">
        <v>58.65</v>
      </c>
      <c r="AD223" s="166">
        <v>69</v>
      </c>
      <c r="AE223" s="167">
        <v>53.45</v>
      </c>
      <c r="AF223" s="167">
        <v>81.77</v>
      </c>
      <c r="AG223" s="167">
        <v>96.2</v>
      </c>
      <c r="AH223" s="168">
        <v>78.11</v>
      </c>
      <c r="AI223" s="168">
        <v>119.50999999999999</v>
      </c>
      <c r="AJ223" s="168">
        <v>140.6</v>
      </c>
      <c r="AK223" s="169">
        <v>76.3</v>
      </c>
      <c r="AL223" s="169">
        <v>123.16500000000001</v>
      </c>
      <c r="AM223" s="169">
        <v>144.9</v>
      </c>
      <c r="AN223" s="170">
        <v>83.65</v>
      </c>
      <c r="AO223" s="170">
        <v>142.20500000000001</v>
      </c>
      <c r="AP223" s="170">
        <v>167.3</v>
      </c>
      <c r="AQ223" s="166">
        <v>90.3</v>
      </c>
      <c r="AR223" s="166">
        <v>168.81</v>
      </c>
      <c r="AS223" s="171">
        <v>198.6</v>
      </c>
      <c r="AU223" s="164">
        <v>1042.8</v>
      </c>
      <c r="AV223" s="164">
        <v>1417.8</v>
      </c>
      <c r="AW223" s="164">
        <v>1668</v>
      </c>
      <c r="AX223" s="166">
        <v>1042.8</v>
      </c>
      <c r="AY223" s="166">
        <v>1505.5199999999998</v>
      </c>
      <c r="AZ223" s="166">
        <v>1771.1999999999998</v>
      </c>
      <c r="BA223" s="167">
        <v>1505.4</v>
      </c>
      <c r="BB223" s="167">
        <v>2302.1400000000003</v>
      </c>
      <c r="BC223" s="167">
        <v>2708.4</v>
      </c>
      <c r="BD223" s="168">
        <v>2392.92</v>
      </c>
      <c r="BE223" s="168">
        <v>3660.7799999999997</v>
      </c>
      <c r="BF223" s="168">
        <v>4306.8</v>
      </c>
      <c r="BG223" s="169">
        <v>2326.7999999999997</v>
      </c>
      <c r="BH223" s="169">
        <v>3756.66</v>
      </c>
      <c r="BI223" s="169">
        <v>4419.6000000000004</v>
      </c>
      <c r="BJ223" s="170">
        <v>2592.6000000000004</v>
      </c>
      <c r="BK223" s="170">
        <v>4406.3999999999996</v>
      </c>
      <c r="BL223" s="170">
        <v>5184</v>
      </c>
      <c r="BM223" s="166">
        <v>2830.7999999999997</v>
      </c>
      <c r="BN223" s="166">
        <v>5292.78</v>
      </c>
      <c r="BO223" s="171">
        <v>6226.8</v>
      </c>
    </row>
    <row r="224" spans="1:67">
      <c r="A224" s="37" t="s">
        <v>356</v>
      </c>
      <c r="B224" s="37" t="s">
        <v>1400</v>
      </c>
      <c r="C224" s="164">
        <v>32.049999999999997</v>
      </c>
      <c r="D224" s="164">
        <v>43.5625</v>
      </c>
      <c r="E224" s="164">
        <v>51.25</v>
      </c>
      <c r="F224" s="166">
        <v>32.049999999999997</v>
      </c>
      <c r="G224" s="166">
        <v>46.324999999999996</v>
      </c>
      <c r="H224" s="166">
        <v>54.5</v>
      </c>
      <c r="I224" s="167">
        <v>55</v>
      </c>
      <c r="J224" s="167">
        <v>84.064999999999998</v>
      </c>
      <c r="K224" s="167">
        <v>98.9</v>
      </c>
      <c r="L224" s="168">
        <v>68.599999999999994</v>
      </c>
      <c r="M224" s="168">
        <v>110.79749999999999</v>
      </c>
      <c r="N224" s="168">
        <v>130.35</v>
      </c>
      <c r="O224" s="169">
        <v>58</v>
      </c>
      <c r="P224" s="169">
        <v>93.67</v>
      </c>
      <c r="Q224" s="169">
        <v>110.2</v>
      </c>
      <c r="R224" s="170">
        <v>73.7</v>
      </c>
      <c r="S224" s="170">
        <v>131.49499999999998</v>
      </c>
      <c r="T224" s="170">
        <v>154.69999999999999</v>
      </c>
      <c r="U224" s="166">
        <v>79.75</v>
      </c>
      <c r="V224" s="166">
        <v>149.17499999999998</v>
      </c>
      <c r="W224" s="171">
        <v>175.5</v>
      </c>
      <c r="Y224" s="164">
        <v>63.1</v>
      </c>
      <c r="Z224" s="164">
        <v>85.85</v>
      </c>
      <c r="AA224" s="164">
        <v>101</v>
      </c>
      <c r="AB224" s="166">
        <v>63.1</v>
      </c>
      <c r="AC224" s="166">
        <v>91.162499999999994</v>
      </c>
      <c r="AD224" s="166">
        <v>107.25</v>
      </c>
      <c r="AE224" s="167">
        <v>86</v>
      </c>
      <c r="AF224" s="167">
        <v>131.58000000000001</v>
      </c>
      <c r="AG224" s="167">
        <v>154.80000000000001</v>
      </c>
      <c r="AH224" s="168">
        <v>99.7</v>
      </c>
      <c r="AI224" s="168">
        <v>160.94749999999999</v>
      </c>
      <c r="AJ224" s="168">
        <v>189.35</v>
      </c>
      <c r="AK224" s="169">
        <v>86.5</v>
      </c>
      <c r="AL224" s="169">
        <v>139.655</v>
      </c>
      <c r="AM224" s="169">
        <v>164.3</v>
      </c>
      <c r="AN224" s="170">
        <v>104.75</v>
      </c>
      <c r="AO224" s="170">
        <v>187</v>
      </c>
      <c r="AP224" s="170">
        <v>220</v>
      </c>
      <c r="AQ224" s="166">
        <v>110.8</v>
      </c>
      <c r="AR224" s="166">
        <v>207.23000000000002</v>
      </c>
      <c r="AS224" s="171">
        <v>243.8</v>
      </c>
      <c r="AU224" s="164">
        <v>1526.4</v>
      </c>
      <c r="AV224" s="164">
        <v>2075.6999999999998</v>
      </c>
      <c r="AW224" s="164">
        <v>2442</v>
      </c>
      <c r="AX224" s="166">
        <v>1526.4</v>
      </c>
      <c r="AY224" s="166">
        <v>2205.75</v>
      </c>
      <c r="AZ224" s="166">
        <v>2595</v>
      </c>
      <c r="BA224" s="167">
        <v>2352</v>
      </c>
      <c r="BB224" s="167">
        <v>3596.52</v>
      </c>
      <c r="BC224" s="167">
        <v>4231.2000000000007</v>
      </c>
      <c r="BD224" s="168">
        <v>2842.8</v>
      </c>
      <c r="BE224" s="168">
        <v>4590.5099999999993</v>
      </c>
      <c r="BF224" s="168">
        <v>5400.5999999999995</v>
      </c>
      <c r="BG224" s="169">
        <v>2430</v>
      </c>
      <c r="BH224" s="169">
        <v>3923.94</v>
      </c>
      <c r="BI224" s="169">
        <v>4616.4000000000005</v>
      </c>
      <c r="BJ224" s="170">
        <v>3025.8</v>
      </c>
      <c r="BK224" s="170">
        <v>5399.8799999999992</v>
      </c>
      <c r="BL224" s="170">
        <v>6352.7999999999993</v>
      </c>
      <c r="BM224" s="166">
        <v>3243.6</v>
      </c>
      <c r="BN224" s="166">
        <v>6066.96</v>
      </c>
      <c r="BO224" s="171">
        <v>7137.6</v>
      </c>
    </row>
    <row r="225" spans="1:67">
      <c r="A225" s="37" t="s">
        <v>358</v>
      </c>
      <c r="B225" s="37" t="s">
        <v>1402</v>
      </c>
      <c r="C225" s="164">
        <v>32.049999999999997</v>
      </c>
      <c r="D225" s="164">
        <v>43.5625</v>
      </c>
      <c r="E225" s="164">
        <v>51.25</v>
      </c>
      <c r="F225" s="166">
        <v>32.049999999999997</v>
      </c>
      <c r="G225" s="166">
        <v>46.324999999999996</v>
      </c>
      <c r="H225" s="166">
        <v>54.5</v>
      </c>
      <c r="I225" s="167">
        <v>55</v>
      </c>
      <c r="J225" s="167">
        <v>84.064999999999998</v>
      </c>
      <c r="K225" s="167">
        <v>98.9</v>
      </c>
      <c r="L225" s="168">
        <v>68.599999999999994</v>
      </c>
      <c r="M225" s="168">
        <v>110.79749999999999</v>
      </c>
      <c r="N225" s="168">
        <v>130.35</v>
      </c>
      <c r="O225" s="169">
        <v>58</v>
      </c>
      <c r="P225" s="169">
        <v>93.67</v>
      </c>
      <c r="Q225" s="169">
        <v>110.2</v>
      </c>
      <c r="R225" s="170">
        <v>73.7</v>
      </c>
      <c r="S225" s="170">
        <v>131.49499999999998</v>
      </c>
      <c r="T225" s="170">
        <v>154.69999999999999</v>
      </c>
      <c r="U225" s="166">
        <v>79.75</v>
      </c>
      <c r="V225" s="166">
        <v>149.17499999999998</v>
      </c>
      <c r="W225" s="171">
        <v>175.5</v>
      </c>
      <c r="Y225" s="164">
        <v>63.1</v>
      </c>
      <c r="Z225" s="164">
        <v>85.85</v>
      </c>
      <c r="AA225" s="164">
        <v>101</v>
      </c>
      <c r="AB225" s="166">
        <v>63.1</v>
      </c>
      <c r="AC225" s="166">
        <v>91.162499999999994</v>
      </c>
      <c r="AD225" s="166">
        <v>107.25</v>
      </c>
      <c r="AE225" s="167">
        <v>86</v>
      </c>
      <c r="AF225" s="167">
        <v>131.58000000000001</v>
      </c>
      <c r="AG225" s="167">
        <v>154.80000000000001</v>
      </c>
      <c r="AH225" s="168">
        <v>99.7</v>
      </c>
      <c r="AI225" s="168">
        <v>160.94749999999999</v>
      </c>
      <c r="AJ225" s="168">
        <v>189.35</v>
      </c>
      <c r="AK225" s="169">
        <v>86.5</v>
      </c>
      <c r="AL225" s="169">
        <v>139.655</v>
      </c>
      <c r="AM225" s="169">
        <v>164.3</v>
      </c>
      <c r="AN225" s="170">
        <v>104.75</v>
      </c>
      <c r="AO225" s="170">
        <v>187</v>
      </c>
      <c r="AP225" s="170">
        <v>220</v>
      </c>
      <c r="AQ225" s="166">
        <v>110.8</v>
      </c>
      <c r="AR225" s="166">
        <v>207.23000000000002</v>
      </c>
      <c r="AS225" s="171">
        <v>243.8</v>
      </c>
      <c r="AU225" s="164">
        <v>1526.4</v>
      </c>
      <c r="AV225" s="164">
        <v>2075.6999999999998</v>
      </c>
      <c r="AW225" s="164">
        <v>2442</v>
      </c>
      <c r="AX225" s="166">
        <v>1526.4</v>
      </c>
      <c r="AY225" s="166">
        <v>2205.75</v>
      </c>
      <c r="AZ225" s="166">
        <v>2595</v>
      </c>
      <c r="BA225" s="167">
        <v>2352</v>
      </c>
      <c r="BB225" s="167">
        <v>3596.52</v>
      </c>
      <c r="BC225" s="167">
        <v>4231.2000000000007</v>
      </c>
      <c r="BD225" s="168">
        <v>2842.8</v>
      </c>
      <c r="BE225" s="168">
        <v>4590.5099999999993</v>
      </c>
      <c r="BF225" s="168">
        <v>5400.5999999999995</v>
      </c>
      <c r="BG225" s="169">
        <v>2430</v>
      </c>
      <c r="BH225" s="169">
        <v>3923.94</v>
      </c>
      <c r="BI225" s="169">
        <v>4616.4000000000005</v>
      </c>
      <c r="BJ225" s="170">
        <v>3025.8</v>
      </c>
      <c r="BK225" s="170">
        <v>5399.8799999999992</v>
      </c>
      <c r="BL225" s="170">
        <v>6352.7999999999993</v>
      </c>
      <c r="BM225" s="166">
        <v>3243.6</v>
      </c>
      <c r="BN225" s="166">
        <v>6066.96</v>
      </c>
      <c r="BO225" s="171">
        <v>7137.6</v>
      </c>
    </row>
    <row r="226" spans="1:67">
      <c r="A226" s="37" t="s">
        <v>354</v>
      </c>
      <c r="B226" s="37" t="s">
        <v>1405</v>
      </c>
      <c r="C226" s="164">
        <v>32.049999999999997</v>
      </c>
      <c r="D226" s="164">
        <v>43.5625</v>
      </c>
      <c r="E226" s="164">
        <v>51.25</v>
      </c>
      <c r="F226" s="166">
        <v>32.049999999999997</v>
      </c>
      <c r="G226" s="166">
        <v>46.324999999999996</v>
      </c>
      <c r="H226" s="166">
        <v>54.5</v>
      </c>
      <c r="I226" s="167">
        <v>55</v>
      </c>
      <c r="J226" s="167">
        <v>84.064999999999998</v>
      </c>
      <c r="K226" s="167">
        <v>98.9</v>
      </c>
      <c r="L226" s="168">
        <v>68.599999999999994</v>
      </c>
      <c r="M226" s="168">
        <v>110.79749999999999</v>
      </c>
      <c r="N226" s="168">
        <v>130.35</v>
      </c>
      <c r="O226" s="169">
        <v>58</v>
      </c>
      <c r="P226" s="169">
        <v>93.67</v>
      </c>
      <c r="Q226" s="169">
        <v>110.2</v>
      </c>
      <c r="R226" s="170">
        <v>73.7</v>
      </c>
      <c r="S226" s="170">
        <v>131.49499999999998</v>
      </c>
      <c r="T226" s="170">
        <v>154.69999999999999</v>
      </c>
      <c r="U226" s="166">
        <v>79.75</v>
      </c>
      <c r="V226" s="166">
        <v>149.17499999999998</v>
      </c>
      <c r="W226" s="171">
        <v>175.5</v>
      </c>
      <c r="Y226" s="164">
        <v>63.1</v>
      </c>
      <c r="Z226" s="164">
        <v>85.85</v>
      </c>
      <c r="AA226" s="164">
        <v>101</v>
      </c>
      <c r="AB226" s="166">
        <v>63.1</v>
      </c>
      <c r="AC226" s="166">
        <v>91.162499999999994</v>
      </c>
      <c r="AD226" s="166">
        <v>107.25</v>
      </c>
      <c r="AE226" s="167">
        <v>86</v>
      </c>
      <c r="AF226" s="167">
        <v>131.58000000000001</v>
      </c>
      <c r="AG226" s="167">
        <v>154.80000000000001</v>
      </c>
      <c r="AH226" s="168">
        <v>99.7</v>
      </c>
      <c r="AI226" s="168">
        <v>160.94749999999999</v>
      </c>
      <c r="AJ226" s="168">
        <v>189.35</v>
      </c>
      <c r="AK226" s="169">
        <v>86.5</v>
      </c>
      <c r="AL226" s="169">
        <v>139.655</v>
      </c>
      <c r="AM226" s="169">
        <v>164.3</v>
      </c>
      <c r="AN226" s="170">
        <v>104.75</v>
      </c>
      <c r="AO226" s="170">
        <v>187</v>
      </c>
      <c r="AP226" s="170">
        <v>220</v>
      </c>
      <c r="AQ226" s="166">
        <v>110.8</v>
      </c>
      <c r="AR226" s="166">
        <v>207.23000000000002</v>
      </c>
      <c r="AS226" s="171">
        <v>243.8</v>
      </c>
      <c r="AU226" s="164">
        <v>1526.4</v>
      </c>
      <c r="AV226" s="164">
        <v>2075.6999999999998</v>
      </c>
      <c r="AW226" s="164">
        <v>2442</v>
      </c>
      <c r="AX226" s="166">
        <v>1526.4</v>
      </c>
      <c r="AY226" s="166">
        <v>2205.75</v>
      </c>
      <c r="AZ226" s="166">
        <v>2595</v>
      </c>
      <c r="BA226" s="167">
        <v>2352</v>
      </c>
      <c r="BB226" s="167">
        <v>3596.52</v>
      </c>
      <c r="BC226" s="167">
        <v>4231.2000000000007</v>
      </c>
      <c r="BD226" s="168">
        <v>2842.8</v>
      </c>
      <c r="BE226" s="168">
        <v>4590.5099999999993</v>
      </c>
      <c r="BF226" s="168">
        <v>5400.5999999999995</v>
      </c>
      <c r="BG226" s="169">
        <v>2430</v>
      </c>
      <c r="BH226" s="169">
        <v>3923.94</v>
      </c>
      <c r="BI226" s="169">
        <v>4616.4000000000005</v>
      </c>
      <c r="BJ226" s="170">
        <v>3025.8</v>
      </c>
      <c r="BK226" s="170">
        <v>5399.8799999999992</v>
      </c>
      <c r="BL226" s="170">
        <v>6352.7999999999993</v>
      </c>
      <c r="BM226" s="166">
        <v>3243.6</v>
      </c>
      <c r="BN226" s="166">
        <v>6066.96</v>
      </c>
      <c r="BO226" s="171">
        <v>7137.6</v>
      </c>
    </row>
    <row r="227" spans="1:67">
      <c r="A227" s="37" t="s">
        <v>412</v>
      </c>
      <c r="B227" s="37" t="s">
        <v>1400</v>
      </c>
      <c r="C227" s="164">
        <v>19.350000000000001</v>
      </c>
      <c r="D227" s="164">
        <v>26.264999999999997</v>
      </c>
      <c r="E227" s="164">
        <v>30.9</v>
      </c>
      <c r="F227" s="166">
        <v>19.350000000000001</v>
      </c>
      <c r="G227" s="166">
        <v>27.922499999999999</v>
      </c>
      <c r="H227" s="166">
        <v>32.85</v>
      </c>
      <c r="I227" s="167">
        <v>34.15</v>
      </c>
      <c r="J227" s="167">
        <v>52.274999999999999</v>
      </c>
      <c r="K227" s="167">
        <v>61.5</v>
      </c>
      <c r="L227" s="168">
        <v>37</v>
      </c>
      <c r="M227" s="168">
        <v>56.609999999999992</v>
      </c>
      <c r="N227" s="168">
        <v>66.599999999999994</v>
      </c>
      <c r="O227" s="169">
        <v>37</v>
      </c>
      <c r="P227" s="169">
        <v>59.754999999999995</v>
      </c>
      <c r="Q227" s="169">
        <v>70.3</v>
      </c>
      <c r="R227" s="170">
        <v>40.450000000000003</v>
      </c>
      <c r="S227" s="170">
        <v>72.207499999999996</v>
      </c>
      <c r="T227" s="170">
        <v>84.95</v>
      </c>
      <c r="U227" s="166">
        <v>44.6</v>
      </c>
      <c r="V227" s="166">
        <v>83.384999999999991</v>
      </c>
      <c r="W227" s="171">
        <v>98.1</v>
      </c>
      <c r="Y227" s="164">
        <v>38.549999999999997</v>
      </c>
      <c r="Z227" s="164">
        <v>52.445</v>
      </c>
      <c r="AA227" s="164">
        <v>61.7</v>
      </c>
      <c r="AB227" s="166">
        <v>38.549999999999997</v>
      </c>
      <c r="AC227" s="166">
        <v>55.674999999999997</v>
      </c>
      <c r="AD227" s="166">
        <v>65.5</v>
      </c>
      <c r="AE227" s="167">
        <v>53.4</v>
      </c>
      <c r="AF227" s="167">
        <v>80.79249999999999</v>
      </c>
      <c r="AG227" s="167">
        <v>95.05</v>
      </c>
      <c r="AH227" s="168">
        <v>56.25</v>
      </c>
      <c r="AI227" s="168">
        <v>86.02</v>
      </c>
      <c r="AJ227" s="168">
        <v>101.2</v>
      </c>
      <c r="AK227" s="169">
        <v>56.25</v>
      </c>
      <c r="AL227" s="169">
        <v>90.78</v>
      </c>
      <c r="AM227" s="169">
        <v>106.8</v>
      </c>
      <c r="AN227" s="170">
        <v>59.7</v>
      </c>
      <c r="AO227" s="170">
        <v>106.505</v>
      </c>
      <c r="AP227" s="170">
        <v>125.3</v>
      </c>
      <c r="AQ227" s="166">
        <v>63.8</v>
      </c>
      <c r="AR227" s="166">
        <v>119.34</v>
      </c>
      <c r="AS227" s="171">
        <v>140.4</v>
      </c>
      <c r="AU227" s="164">
        <v>927</v>
      </c>
      <c r="AV227" s="164">
        <v>1259.6999999999998</v>
      </c>
      <c r="AW227" s="164">
        <v>1482</v>
      </c>
      <c r="AX227" s="166">
        <v>927</v>
      </c>
      <c r="AY227" s="166">
        <v>1338.2399999999998</v>
      </c>
      <c r="AZ227" s="166">
        <v>1574.4</v>
      </c>
      <c r="BA227" s="167">
        <v>1460.3999999999999</v>
      </c>
      <c r="BB227" s="167">
        <v>2224.1099999999997</v>
      </c>
      <c r="BC227" s="167">
        <v>2616.6</v>
      </c>
      <c r="BD227" s="168">
        <v>1563</v>
      </c>
      <c r="BE227" s="168">
        <v>2390.88</v>
      </c>
      <c r="BF227" s="168">
        <v>2812.8</v>
      </c>
      <c r="BG227" s="169">
        <v>1563</v>
      </c>
      <c r="BH227" s="169">
        <v>2523.48</v>
      </c>
      <c r="BI227" s="169">
        <v>2968.7999999999997</v>
      </c>
      <c r="BJ227" s="170">
        <v>1687.2000000000003</v>
      </c>
      <c r="BK227" s="170">
        <v>3011.04</v>
      </c>
      <c r="BL227" s="170">
        <v>3542.4</v>
      </c>
      <c r="BM227" s="166">
        <v>1836</v>
      </c>
      <c r="BN227" s="166">
        <v>3433.3199999999997</v>
      </c>
      <c r="BO227" s="171">
        <v>4039.2</v>
      </c>
    </row>
    <row r="228" spans="1:67">
      <c r="A228" s="37" t="s">
        <v>414</v>
      </c>
      <c r="B228" s="37" t="s">
        <v>1402</v>
      </c>
      <c r="C228" s="164">
        <v>19.350000000000001</v>
      </c>
      <c r="D228" s="164">
        <v>26.264999999999997</v>
      </c>
      <c r="E228" s="164">
        <v>30.9</v>
      </c>
      <c r="F228" s="166">
        <v>19.350000000000001</v>
      </c>
      <c r="G228" s="166">
        <v>27.922499999999999</v>
      </c>
      <c r="H228" s="166">
        <v>32.85</v>
      </c>
      <c r="I228" s="167">
        <v>34.15</v>
      </c>
      <c r="J228" s="167">
        <v>52.274999999999999</v>
      </c>
      <c r="K228" s="167">
        <v>61.5</v>
      </c>
      <c r="L228" s="168">
        <v>37</v>
      </c>
      <c r="M228" s="168">
        <v>56.609999999999992</v>
      </c>
      <c r="N228" s="168">
        <v>66.599999999999994</v>
      </c>
      <c r="O228" s="169">
        <v>37</v>
      </c>
      <c r="P228" s="169">
        <v>59.754999999999995</v>
      </c>
      <c r="Q228" s="169">
        <v>70.3</v>
      </c>
      <c r="R228" s="170">
        <v>40.450000000000003</v>
      </c>
      <c r="S228" s="170">
        <v>72.207499999999996</v>
      </c>
      <c r="T228" s="170">
        <v>84.95</v>
      </c>
      <c r="U228" s="166">
        <v>44.6</v>
      </c>
      <c r="V228" s="166">
        <v>83.384999999999991</v>
      </c>
      <c r="W228" s="171">
        <v>98.1</v>
      </c>
      <c r="Y228" s="164">
        <v>38.549999999999997</v>
      </c>
      <c r="Z228" s="164">
        <v>52.445</v>
      </c>
      <c r="AA228" s="164">
        <v>61.7</v>
      </c>
      <c r="AB228" s="166">
        <v>38.549999999999997</v>
      </c>
      <c r="AC228" s="166">
        <v>55.674999999999997</v>
      </c>
      <c r="AD228" s="166">
        <v>65.5</v>
      </c>
      <c r="AE228" s="167">
        <v>53.4</v>
      </c>
      <c r="AF228" s="167">
        <v>80.79249999999999</v>
      </c>
      <c r="AG228" s="167">
        <v>95.05</v>
      </c>
      <c r="AH228" s="168">
        <v>56.25</v>
      </c>
      <c r="AI228" s="168">
        <v>86.02</v>
      </c>
      <c r="AJ228" s="168">
        <v>101.2</v>
      </c>
      <c r="AK228" s="169">
        <v>56.25</v>
      </c>
      <c r="AL228" s="169">
        <v>90.78</v>
      </c>
      <c r="AM228" s="169">
        <v>106.8</v>
      </c>
      <c r="AN228" s="170">
        <v>59.7</v>
      </c>
      <c r="AO228" s="170">
        <v>106.505</v>
      </c>
      <c r="AP228" s="170">
        <v>125.3</v>
      </c>
      <c r="AQ228" s="166">
        <v>63.8</v>
      </c>
      <c r="AR228" s="166">
        <v>119.34</v>
      </c>
      <c r="AS228" s="171">
        <v>140.4</v>
      </c>
      <c r="AU228" s="164">
        <v>927</v>
      </c>
      <c r="AV228" s="164">
        <v>1259.6999999999998</v>
      </c>
      <c r="AW228" s="164">
        <v>1482</v>
      </c>
      <c r="AX228" s="166">
        <v>927</v>
      </c>
      <c r="AY228" s="166">
        <v>1338.2399999999998</v>
      </c>
      <c r="AZ228" s="166">
        <v>1574.4</v>
      </c>
      <c r="BA228" s="167">
        <v>1460.3999999999999</v>
      </c>
      <c r="BB228" s="167">
        <v>2224.1099999999997</v>
      </c>
      <c r="BC228" s="167">
        <v>2616.6</v>
      </c>
      <c r="BD228" s="168">
        <v>1563</v>
      </c>
      <c r="BE228" s="168">
        <v>2390.88</v>
      </c>
      <c r="BF228" s="168">
        <v>2812.8</v>
      </c>
      <c r="BG228" s="169">
        <v>1563</v>
      </c>
      <c r="BH228" s="169">
        <v>2523.48</v>
      </c>
      <c r="BI228" s="169">
        <v>2968.7999999999997</v>
      </c>
      <c r="BJ228" s="170">
        <v>1687.2000000000003</v>
      </c>
      <c r="BK228" s="170">
        <v>3011.04</v>
      </c>
      <c r="BL228" s="170">
        <v>3542.4</v>
      </c>
      <c r="BM228" s="166">
        <v>1836</v>
      </c>
      <c r="BN228" s="166">
        <v>3433.3199999999997</v>
      </c>
      <c r="BO228" s="171">
        <v>4039.2</v>
      </c>
    </row>
    <row r="229" spans="1:67">
      <c r="A229" s="37" t="s">
        <v>410</v>
      </c>
      <c r="B229" s="37" t="s">
        <v>1405</v>
      </c>
      <c r="C229" s="164">
        <v>19.350000000000001</v>
      </c>
      <c r="D229" s="164">
        <v>26.264999999999997</v>
      </c>
      <c r="E229" s="164">
        <v>30.9</v>
      </c>
      <c r="F229" s="166">
        <v>19.350000000000001</v>
      </c>
      <c r="G229" s="166">
        <v>27.922499999999999</v>
      </c>
      <c r="H229" s="166">
        <v>32.85</v>
      </c>
      <c r="I229" s="167">
        <v>34.15</v>
      </c>
      <c r="J229" s="167">
        <v>52.274999999999999</v>
      </c>
      <c r="K229" s="167">
        <v>61.5</v>
      </c>
      <c r="L229" s="168">
        <v>37</v>
      </c>
      <c r="M229" s="168">
        <v>56.609999999999992</v>
      </c>
      <c r="N229" s="168">
        <v>66.599999999999994</v>
      </c>
      <c r="O229" s="169">
        <v>37</v>
      </c>
      <c r="P229" s="169">
        <v>59.754999999999995</v>
      </c>
      <c r="Q229" s="169">
        <v>70.3</v>
      </c>
      <c r="R229" s="170">
        <v>40.450000000000003</v>
      </c>
      <c r="S229" s="170">
        <v>72.207499999999996</v>
      </c>
      <c r="T229" s="170">
        <v>84.95</v>
      </c>
      <c r="U229" s="166">
        <v>44.6</v>
      </c>
      <c r="V229" s="166">
        <v>83.384999999999991</v>
      </c>
      <c r="W229" s="171">
        <v>98.1</v>
      </c>
      <c r="Y229" s="164">
        <v>38.549999999999997</v>
      </c>
      <c r="Z229" s="164">
        <v>52.445</v>
      </c>
      <c r="AA229" s="164">
        <v>61.7</v>
      </c>
      <c r="AB229" s="166">
        <v>38.549999999999997</v>
      </c>
      <c r="AC229" s="166">
        <v>55.674999999999997</v>
      </c>
      <c r="AD229" s="166">
        <v>65.5</v>
      </c>
      <c r="AE229" s="167">
        <v>53.4</v>
      </c>
      <c r="AF229" s="167">
        <v>80.79249999999999</v>
      </c>
      <c r="AG229" s="167">
        <v>95.05</v>
      </c>
      <c r="AH229" s="168">
        <v>56.25</v>
      </c>
      <c r="AI229" s="168">
        <v>86.02</v>
      </c>
      <c r="AJ229" s="168">
        <v>101.2</v>
      </c>
      <c r="AK229" s="169">
        <v>56.25</v>
      </c>
      <c r="AL229" s="169">
        <v>90.78</v>
      </c>
      <c r="AM229" s="169">
        <v>106.8</v>
      </c>
      <c r="AN229" s="170">
        <v>59.7</v>
      </c>
      <c r="AO229" s="170">
        <v>106.505</v>
      </c>
      <c r="AP229" s="170">
        <v>125.3</v>
      </c>
      <c r="AQ229" s="166">
        <v>63.8</v>
      </c>
      <c r="AR229" s="166">
        <v>119.34</v>
      </c>
      <c r="AS229" s="171">
        <v>140.4</v>
      </c>
      <c r="AU229" s="164">
        <v>927</v>
      </c>
      <c r="AV229" s="164">
        <v>1259.6999999999998</v>
      </c>
      <c r="AW229" s="164">
        <v>1482</v>
      </c>
      <c r="AX229" s="166">
        <v>927</v>
      </c>
      <c r="AY229" s="166">
        <v>1338.2399999999998</v>
      </c>
      <c r="AZ229" s="166">
        <v>1574.4</v>
      </c>
      <c r="BA229" s="167">
        <v>1460.3999999999999</v>
      </c>
      <c r="BB229" s="167">
        <v>2224.1099999999997</v>
      </c>
      <c r="BC229" s="167">
        <v>2616.6</v>
      </c>
      <c r="BD229" s="168">
        <v>1563</v>
      </c>
      <c r="BE229" s="168">
        <v>2390.88</v>
      </c>
      <c r="BF229" s="168">
        <v>2812.8</v>
      </c>
      <c r="BG229" s="169">
        <v>1563</v>
      </c>
      <c r="BH229" s="169">
        <v>2523.48</v>
      </c>
      <c r="BI229" s="169">
        <v>2968.7999999999997</v>
      </c>
      <c r="BJ229" s="170">
        <v>1687.2000000000003</v>
      </c>
      <c r="BK229" s="170">
        <v>3011.04</v>
      </c>
      <c r="BL229" s="170">
        <v>3542.4</v>
      </c>
      <c r="BM229" s="166">
        <v>1836</v>
      </c>
      <c r="BN229" s="166">
        <v>3433.3199999999997</v>
      </c>
      <c r="BO229" s="171">
        <v>4039.2</v>
      </c>
    </row>
    <row r="230" spans="1:67">
      <c r="A230" s="37" t="s">
        <v>1133</v>
      </c>
      <c r="B230" s="37" t="s">
        <v>1406</v>
      </c>
      <c r="C230" s="164">
        <v>25</v>
      </c>
      <c r="D230" s="164">
        <v>33.96</v>
      </c>
      <c r="E230" s="164">
        <v>39.950000000000003</v>
      </c>
      <c r="F230" s="166">
        <v>38.450000000000003</v>
      </c>
      <c r="G230" s="166">
        <v>58.82</v>
      </c>
      <c r="H230" s="166">
        <v>69.2</v>
      </c>
      <c r="I230" s="167">
        <v>57.71</v>
      </c>
      <c r="J230" s="167">
        <v>93.2</v>
      </c>
      <c r="K230" s="167">
        <v>109.65</v>
      </c>
      <c r="L230" s="168">
        <v>25</v>
      </c>
      <c r="M230" s="168">
        <v>36.08</v>
      </c>
      <c r="N230" s="168">
        <v>42.45</v>
      </c>
      <c r="O230" s="169">
        <v>59.85</v>
      </c>
      <c r="P230" s="169">
        <v>91.59</v>
      </c>
      <c r="Q230" s="169">
        <v>107.75</v>
      </c>
      <c r="R230" s="170">
        <v>64.7</v>
      </c>
      <c r="S230" s="170">
        <v>109.95</v>
      </c>
      <c r="T230" s="170">
        <v>129.35</v>
      </c>
      <c r="U230" s="166">
        <v>70.45</v>
      </c>
      <c r="V230" s="166">
        <v>131.75</v>
      </c>
      <c r="W230" s="171">
        <v>155</v>
      </c>
      <c r="Y230" s="164">
        <v>56</v>
      </c>
      <c r="Z230" s="164">
        <v>76.2</v>
      </c>
      <c r="AA230" s="164">
        <v>89.65</v>
      </c>
      <c r="AB230" s="166">
        <v>69.5</v>
      </c>
      <c r="AC230" s="166">
        <v>106.29</v>
      </c>
      <c r="AD230" s="166">
        <v>125.05</v>
      </c>
      <c r="AE230" s="167">
        <v>88.75</v>
      </c>
      <c r="AF230" s="167">
        <v>143.35</v>
      </c>
      <c r="AG230" s="167">
        <v>168.65</v>
      </c>
      <c r="AH230" s="168">
        <v>56</v>
      </c>
      <c r="AI230" s="168">
        <v>80.959999999999994</v>
      </c>
      <c r="AJ230" s="168">
        <v>95.25</v>
      </c>
      <c r="AK230" s="169">
        <v>90.9</v>
      </c>
      <c r="AL230" s="169">
        <v>139.06</v>
      </c>
      <c r="AM230" s="169">
        <v>163.6</v>
      </c>
      <c r="AN230" s="170">
        <v>95.7</v>
      </c>
      <c r="AO230" s="170">
        <v>162.69</v>
      </c>
      <c r="AP230" s="170">
        <v>191.4</v>
      </c>
      <c r="AQ230" s="166">
        <v>101.5</v>
      </c>
      <c r="AR230" s="166">
        <v>189.76</v>
      </c>
      <c r="AS230" s="171">
        <v>223.25</v>
      </c>
      <c r="AU230" s="164">
        <v>1272</v>
      </c>
      <c r="AV230" s="164">
        <v>1729.44</v>
      </c>
      <c r="AW230" s="164">
        <v>2034.6000000000004</v>
      </c>
      <c r="AX230" s="166">
        <v>1756.8000000000002</v>
      </c>
      <c r="AY230" s="166">
        <v>2687.16</v>
      </c>
      <c r="AZ230" s="166">
        <v>3161.4</v>
      </c>
      <c r="BA230" s="167">
        <v>2450.04</v>
      </c>
      <c r="BB230" s="167">
        <v>3957</v>
      </c>
      <c r="BC230" s="167">
        <v>4655.4000000000005</v>
      </c>
      <c r="BD230" s="168">
        <v>1272</v>
      </c>
      <c r="BE230" s="168">
        <v>1837.44</v>
      </c>
      <c r="BF230" s="168">
        <v>2161.8000000000002</v>
      </c>
      <c r="BG230" s="169">
        <v>2527.2000000000003</v>
      </c>
      <c r="BH230" s="169">
        <v>3866.88</v>
      </c>
      <c r="BI230" s="169">
        <v>4549.2</v>
      </c>
      <c r="BJ230" s="170">
        <v>2701.2000000000003</v>
      </c>
      <c r="BK230" s="170">
        <v>4591.08</v>
      </c>
      <c r="BL230" s="170">
        <v>5401.2</v>
      </c>
      <c r="BM230" s="166">
        <v>2908.8</v>
      </c>
      <c r="BN230" s="166">
        <v>5439.12</v>
      </c>
      <c r="BO230" s="171">
        <v>6399</v>
      </c>
    </row>
    <row r="231" spans="1:67">
      <c r="A231" s="37" t="s">
        <v>1135</v>
      </c>
      <c r="B231" s="37" t="s">
        <v>1406</v>
      </c>
      <c r="C231" s="164">
        <v>25</v>
      </c>
      <c r="D231" s="164">
        <v>33.96</v>
      </c>
      <c r="E231" s="164">
        <v>39.950000000000003</v>
      </c>
      <c r="F231" s="166">
        <v>38.450000000000003</v>
      </c>
      <c r="G231" s="166">
        <v>58.82</v>
      </c>
      <c r="H231" s="166">
        <v>69.2</v>
      </c>
      <c r="I231" s="167">
        <v>57.71</v>
      </c>
      <c r="J231" s="167">
        <v>93.2</v>
      </c>
      <c r="K231" s="167">
        <v>109.65</v>
      </c>
      <c r="L231" s="168">
        <v>25</v>
      </c>
      <c r="M231" s="168">
        <v>36.08</v>
      </c>
      <c r="N231" s="168">
        <v>42.45</v>
      </c>
      <c r="O231" s="169">
        <v>59.85</v>
      </c>
      <c r="P231" s="169">
        <v>91.59</v>
      </c>
      <c r="Q231" s="169">
        <v>107.75</v>
      </c>
      <c r="R231" s="170">
        <v>64.7</v>
      </c>
      <c r="S231" s="170">
        <v>109.95</v>
      </c>
      <c r="T231" s="170">
        <v>129.35</v>
      </c>
      <c r="U231" s="166">
        <v>70.45</v>
      </c>
      <c r="V231" s="166">
        <v>131.75</v>
      </c>
      <c r="W231" s="171">
        <v>155</v>
      </c>
      <c r="Y231" s="164">
        <v>56</v>
      </c>
      <c r="Z231" s="164">
        <v>76.2</v>
      </c>
      <c r="AA231" s="164">
        <v>89.65</v>
      </c>
      <c r="AB231" s="166">
        <v>69.5</v>
      </c>
      <c r="AC231" s="166">
        <v>106.29</v>
      </c>
      <c r="AD231" s="166">
        <v>125.05</v>
      </c>
      <c r="AE231" s="167">
        <v>88.75</v>
      </c>
      <c r="AF231" s="167">
        <v>143.35</v>
      </c>
      <c r="AG231" s="167">
        <v>168.65</v>
      </c>
      <c r="AH231" s="168">
        <v>56</v>
      </c>
      <c r="AI231" s="168">
        <v>80.959999999999994</v>
      </c>
      <c r="AJ231" s="168">
        <v>95.25</v>
      </c>
      <c r="AK231" s="169">
        <v>90.9</v>
      </c>
      <c r="AL231" s="169">
        <v>139.06</v>
      </c>
      <c r="AM231" s="169">
        <v>163.6</v>
      </c>
      <c r="AN231" s="170">
        <v>95.7</v>
      </c>
      <c r="AO231" s="170">
        <v>162.69</v>
      </c>
      <c r="AP231" s="170">
        <v>191.4</v>
      </c>
      <c r="AQ231" s="166">
        <v>101.5</v>
      </c>
      <c r="AR231" s="166">
        <v>189.76</v>
      </c>
      <c r="AS231" s="171">
        <v>223.25</v>
      </c>
      <c r="AU231" s="164">
        <v>1272</v>
      </c>
      <c r="AV231" s="164">
        <v>1729.44</v>
      </c>
      <c r="AW231" s="164">
        <v>2034.6000000000004</v>
      </c>
      <c r="AX231" s="166">
        <v>1756.8000000000002</v>
      </c>
      <c r="AY231" s="166">
        <v>2687.16</v>
      </c>
      <c r="AZ231" s="166">
        <v>3161.4</v>
      </c>
      <c r="BA231" s="167">
        <v>2450.04</v>
      </c>
      <c r="BB231" s="167">
        <v>3957</v>
      </c>
      <c r="BC231" s="167">
        <v>4655.4000000000005</v>
      </c>
      <c r="BD231" s="168">
        <v>1272</v>
      </c>
      <c r="BE231" s="168">
        <v>1837.44</v>
      </c>
      <c r="BF231" s="168">
        <v>2161.8000000000002</v>
      </c>
      <c r="BG231" s="169">
        <v>2527.2000000000003</v>
      </c>
      <c r="BH231" s="169">
        <v>3866.88</v>
      </c>
      <c r="BI231" s="169">
        <v>4549.2</v>
      </c>
      <c r="BJ231" s="170">
        <v>2701.2000000000003</v>
      </c>
      <c r="BK231" s="170">
        <v>4591.08</v>
      </c>
      <c r="BL231" s="170">
        <v>5401.2</v>
      </c>
      <c r="BM231" s="166">
        <v>2908.8</v>
      </c>
      <c r="BN231" s="166">
        <v>5439.12</v>
      </c>
      <c r="BO231" s="171">
        <v>6399</v>
      </c>
    </row>
    <row r="232" spans="1:67">
      <c r="A232" s="37" t="s">
        <v>1141</v>
      </c>
      <c r="B232" s="37" t="s">
        <v>1407</v>
      </c>
      <c r="C232" s="164">
        <v>23.15</v>
      </c>
      <c r="D232" s="164">
        <v>31.45</v>
      </c>
      <c r="E232" s="164">
        <v>37</v>
      </c>
      <c r="F232" s="166">
        <v>36</v>
      </c>
      <c r="G232" s="166">
        <v>55.04</v>
      </c>
      <c r="H232" s="166">
        <v>64.75</v>
      </c>
      <c r="I232" s="167">
        <v>58.8</v>
      </c>
      <c r="J232" s="167">
        <v>94.95</v>
      </c>
      <c r="K232" s="167">
        <v>111.7</v>
      </c>
      <c r="L232" s="168">
        <v>23.15</v>
      </c>
      <c r="M232" s="168">
        <v>33.409999999999997</v>
      </c>
      <c r="N232" s="168">
        <v>39.299999999999997</v>
      </c>
      <c r="O232" s="169">
        <v>60.65</v>
      </c>
      <c r="P232" s="169">
        <v>92.78</v>
      </c>
      <c r="Q232" s="169">
        <v>109.15</v>
      </c>
      <c r="R232" s="170">
        <v>66.2</v>
      </c>
      <c r="S232" s="170">
        <v>112.5</v>
      </c>
      <c r="T232" s="170">
        <v>132.35</v>
      </c>
      <c r="U232" s="166">
        <v>72.8</v>
      </c>
      <c r="V232" s="166">
        <v>136.13</v>
      </c>
      <c r="W232" s="171">
        <v>160.15</v>
      </c>
      <c r="Y232" s="164">
        <v>40.6</v>
      </c>
      <c r="Z232" s="164">
        <v>55.25</v>
      </c>
      <c r="AA232" s="164">
        <v>65</v>
      </c>
      <c r="AB232" s="166">
        <v>53.45</v>
      </c>
      <c r="AC232" s="166">
        <v>81.77</v>
      </c>
      <c r="AD232" s="166">
        <v>96.2</v>
      </c>
      <c r="AE232" s="167">
        <v>76.3</v>
      </c>
      <c r="AF232" s="167">
        <v>123.17</v>
      </c>
      <c r="AG232" s="167">
        <v>144.9</v>
      </c>
      <c r="AH232" s="168">
        <v>40.6</v>
      </c>
      <c r="AI232" s="168">
        <v>58.65</v>
      </c>
      <c r="AJ232" s="168">
        <v>69</v>
      </c>
      <c r="AK232" s="169">
        <v>78.11</v>
      </c>
      <c r="AL232" s="169">
        <v>119.51</v>
      </c>
      <c r="AM232" s="169">
        <v>140.6</v>
      </c>
      <c r="AN232" s="170">
        <v>83.65</v>
      </c>
      <c r="AO232" s="170">
        <v>142.21</v>
      </c>
      <c r="AP232" s="170">
        <v>167.3</v>
      </c>
      <c r="AQ232" s="166">
        <v>90.3</v>
      </c>
      <c r="AR232" s="166">
        <v>168.81</v>
      </c>
      <c r="AS232" s="171">
        <v>198.6</v>
      </c>
      <c r="AU232" s="164">
        <v>1042.8</v>
      </c>
      <c r="AV232" s="164">
        <v>1417.8</v>
      </c>
      <c r="AW232" s="164">
        <v>1668</v>
      </c>
      <c r="AX232" s="166">
        <v>1505.4</v>
      </c>
      <c r="AY232" s="166">
        <v>2302.1999999999998</v>
      </c>
      <c r="AZ232" s="166">
        <v>2708.4</v>
      </c>
      <c r="BA232" s="167">
        <v>2326.7999999999997</v>
      </c>
      <c r="BB232" s="167">
        <v>3756.84</v>
      </c>
      <c r="BC232" s="167">
        <v>4419.6000000000004</v>
      </c>
      <c r="BD232" s="168">
        <v>1042.8</v>
      </c>
      <c r="BE232" s="168">
        <v>1505.6399999999999</v>
      </c>
      <c r="BF232" s="168">
        <v>1771.1999999999998</v>
      </c>
      <c r="BG232" s="169">
        <v>2392.92</v>
      </c>
      <c r="BH232" s="169">
        <v>3660.84</v>
      </c>
      <c r="BI232" s="169">
        <v>4306.8</v>
      </c>
      <c r="BJ232" s="170">
        <v>2592.6000000000004</v>
      </c>
      <c r="BK232" s="170">
        <v>4406.5200000000004</v>
      </c>
      <c r="BL232" s="170">
        <v>5184</v>
      </c>
      <c r="BM232" s="166">
        <v>2830.7999999999997</v>
      </c>
      <c r="BN232" s="166">
        <v>5292.84</v>
      </c>
      <c r="BO232" s="171">
        <v>6226.8</v>
      </c>
    </row>
    <row r="233" spans="1:67">
      <c r="A233" s="37" t="s">
        <v>1143</v>
      </c>
      <c r="B233" s="37" t="s">
        <v>1407</v>
      </c>
      <c r="C233" s="164">
        <v>23.15</v>
      </c>
      <c r="D233" s="164">
        <v>31.45</v>
      </c>
      <c r="E233" s="164">
        <v>37</v>
      </c>
      <c r="F233" s="166">
        <v>36</v>
      </c>
      <c r="G233" s="166">
        <v>55.04</v>
      </c>
      <c r="H233" s="166">
        <v>64.75</v>
      </c>
      <c r="I233" s="167">
        <v>58.8</v>
      </c>
      <c r="J233" s="167">
        <v>94.95</v>
      </c>
      <c r="K233" s="167">
        <v>111.7</v>
      </c>
      <c r="L233" s="168">
        <v>23.15</v>
      </c>
      <c r="M233" s="168">
        <v>33.409999999999997</v>
      </c>
      <c r="N233" s="168">
        <v>39.299999999999997</v>
      </c>
      <c r="O233" s="169">
        <v>60.65</v>
      </c>
      <c r="P233" s="169">
        <v>92.78</v>
      </c>
      <c r="Q233" s="169">
        <v>109.15</v>
      </c>
      <c r="R233" s="170">
        <v>66.2</v>
      </c>
      <c r="S233" s="170">
        <v>112.5</v>
      </c>
      <c r="T233" s="170">
        <v>132.35</v>
      </c>
      <c r="U233" s="166">
        <v>72.8</v>
      </c>
      <c r="V233" s="166">
        <v>136.13</v>
      </c>
      <c r="W233" s="171">
        <v>160.15</v>
      </c>
      <c r="Y233" s="164">
        <v>40.6</v>
      </c>
      <c r="Z233" s="164">
        <v>55.25</v>
      </c>
      <c r="AA233" s="164">
        <v>65</v>
      </c>
      <c r="AB233" s="166">
        <v>53.45</v>
      </c>
      <c r="AC233" s="166">
        <v>81.77</v>
      </c>
      <c r="AD233" s="166">
        <v>96.2</v>
      </c>
      <c r="AE233" s="167">
        <v>76.3</v>
      </c>
      <c r="AF233" s="167">
        <v>123.17</v>
      </c>
      <c r="AG233" s="167">
        <v>144.9</v>
      </c>
      <c r="AH233" s="168">
        <v>40.6</v>
      </c>
      <c r="AI233" s="168">
        <v>58.65</v>
      </c>
      <c r="AJ233" s="168">
        <v>69</v>
      </c>
      <c r="AK233" s="169">
        <v>78.11</v>
      </c>
      <c r="AL233" s="169">
        <v>119.51</v>
      </c>
      <c r="AM233" s="169">
        <v>140.6</v>
      </c>
      <c r="AN233" s="170">
        <v>83.65</v>
      </c>
      <c r="AO233" s="170">
        <v>142.21</v>
      </c>
      <c r="AP233" s="170">
        <v>167.3</v>
      </c>
      <c r="AQ233" s="166">
        <v>90.3</v>
      </c>
      <c r="AR233" s="166">
        <v>168.81</v>
      </c>
      <c r="AS233" s="171">
        <v>198.6</v>
      </c>
      <c r="AU233" s="164">
        <v>1042.8</v>
      </c>
      <c r="AV233" s="164">
        <v>1417.8</v>
      </c>
      <c r="AW233" s="164">
        <v>1668</v>
      </c>
      <c r="AX233" s="166">
        <v>1505.4</v>
      </c>
      <c r="AY233" s="166">
        <v>2302.1999999999998</v>
      </c>
      <c r="AZ233" s="166">
        <v>2708.4</v>
      </c>
      <c r="BA233" s="167">
        <v>2326.7999999999997</v>
      </c>
      <c r="BB233" s="167">
        <v>3756.84</v>
      </c>
      <c r="BC233" s="167">
        <v>4419.6000000000004</v>
      </c>
      <c r="BD233" s="168">
        <v>1042.8</v>
      </c>
      <c r="BE233" s="168">
        <v>1505.6399999999999</v>
      </c>
      <c r="BF233" s="168">
        <v>1771.1999999999998</v>
      </c>
      <c r="BG233" s="169">
        <v>2392.92</v>
      </c>
      <c r="BH233" s="169">
        <v>3660.84</v>
      </c>
      <c r="BI233" s="169">
        <v>4306.8</v>
      </c>
      <c r="BJ233" s="170">
        <v>2592.6000000000004</v>
      </c>
      <c r="BK233" s="170">
        <v>4406.5200000000004</v>
      </c>
      <c r="BL233" s="170">
        <v>5184</v>
      </c>
      <c r="BM233" s="166">
        <v>2830.7999999999997</v>
      </c>
      <c r="BN233" s="166">
        <v>5292.84</v>
      </c>
      <c r="BO233" s="171">
        <v>6226.8</v>
      </c>
    </row>
    <row r="234" spans="1:67">
      <c r="A234" s="37" t="s">
        <v>378</v>
      </c>
      <c r="B234" s="37" t="s">
        <v>1408</v>
      </c>
      <c r="C234" s="164">
        <v>25</v>
      </c>
      <c r="D234" s="164">
        <v>33.96</v>
      </c>
      <c r="E234" s="164">
        <v>39.950000000000003</v>
      </c>
      <c r="F234" s="166">
        <v>25</v>
      </c>
      <c r="G234" s="166">
        <v>36.08</v>
      </c>
      <c r="H234" s="166">
        <v>42.45</v>
      </c>
      <c r="I234" s="167">
        <v>38.450000000000003</v>
      </c>
      <c r="J234" s="167">
        <v>58.82</v>
      </c>
      <c r="K234" s="167">
        <v>69.2</v>
      </c>
      <c r="L234" s="168">
        <v>59.85</v>
      </c>
      <c r="M234" s="168">
        <v>91.59</v>
      </c>
      <c r="N234" s="168">
        <v>107.75</v>
      </c>
      <c r="O234" s="169">
        <v>57.81</v>
      </c>
      <c r="P234" s="169">
        <v>93.2</v>
      </c>
      <c r="Q234" s="169">
        <v>109.65</v>
      </c>
      <c r="R234" s="170">
        <v>64.7</v>
      </c>
      <c r="S234" s="170">
        <v>109.95</v>
      </c>
      <c r="T234" s="170">
        <v>129.35</v>
      </c>
      <c r="U234" s="166">
        <v>70.45</v>
      </c>
      <c r="V234" s="166">
        <v>131.75</v>
      </c>
      <c r="W234" s="171">
        <v>155</v>
      </c>
      <c r="Y234" s="164">
        <v>56</v>
      </c>
      <c r="Z234" s="164">
        <v>76.2</v>
      </c>
      <c r="AA234" s="164">
        <v>89.65</v>
      </c>
      <c r="AB234" s="166">
        <v>56</v>
      </c>
      <c r="AC234" s="166">
        <v>80.959999999999994</v>
      </c>
      <c r="AD234" s="166">
        <v>95.25</v>
      </c>
      <c r="AE234" s="167">
        <v>69.5</v>
      </c>
      <c r="AF234" s="167">
        <v>106.29</v>
      </c>
      <c r="AG234" s="167">
        <v>125.05</v>
      </c>
      <c r="AH234" s="168">
        <v>90.9</v>
      </c>
      <c r="AI234" s="168">
        <v>139.06</v>
      </c>
      <c r="AJ234" s="168">
        <v>163.6</v>
      </c>
      <c r="AK234" s="169">
        <v>88.75</v>
      </c>
      <c r="AL234" s="169">
        <v>143.35</v>
      </c>
      <c r="AM234" s="169">
        <v>168.65</v>
      </c>
      <c r="AN234" s="170">
        <v>95.7</v>
      </c>
      <c r="AO234" s="170">
        <v>162.69</v>
      </c>
      <c r="AP234" s="170">
        <v>191.4</v>
      </c>
      <c r="AQ234" s="166">
        <v>101.5</v>
      </c>
      <c r="AR234" s="166">
        <v>189.76</v>
      </c>
      <c r="AS234" s="171">
        <v>223.25</v>
      </c>
      <c r="AU234" s="164">
        <v>1272</v>
      </c>
      <c r="AV234" s="164">
        <v>1729.44</v>
      </c>
      <c r="AW234" s="164">
        <v>2034.6000000000004</v>
      </c>
      <c r="AX234" s="166">
        <v>1272</v>
      </c>
      <c r="AY234" s="166">
        <v>1837.44</v>
      </c>
      <c r="AZ234" s="166">
        <v>2161.8000000000002</v>
      </c>
      <c r="BA234" s="167">
        <v>1756.8000000000002</v>
      </c>
      <c r="BB234" s="167">
        <v>2687.16</v>
      </c>
      <c r="BC234" s="167">
        <v>3161.4</v>
      </c>
      <c r="BD234" s="168">
        <v>2527.2000000000003</v>
      </c>
      <c r="BE234" s="168">
        <v>3866.88</v>
      </c>
      <c r="BF234" s="168">
        <v>4549.2</v>
      </c>
      <c r="BG234" s="169">
        <v>2452.44</v>
      </c>
      <c r="BH234" s="169">
        <v>3957</v>
      </c>
      <c r="BI234" s="169">
        <v>4655.4000000000005</v>
      </c>
      <c r="BJ234" s="170">
        <v>2701.2000000000003</v>
      </c>
      <c r="BK234" s="170">
        <v>4591.08</v>
      </c>
      <c r="BL234" s="170">
        <v>5401.2</v>
      </c>
      <c r="BM234" s="166">
        <v>2908.8</v>
      </c>
      <c r="BN234" s="166">
        <v>5439.12</v>
      </c>
      <c r="BO234" s="171">
        <v>6399</v>
      </c>
    </row>
    <row r="235" spans="1:67">
      <c r="A235" s="37" t="s">
        <v>370</v>
      </c>
      <c r="B235" s="37" t="s">
        <v>1408</v>
      </c>
      <c r="C235" s="164">
        <v>25</v>
      </c>
      <c r="D235" s="164">
        <v>33.96</v>
      </c>
      <c r="E235" s="164">
        <v>39.950000000000003</v>
      </c>
      <c r="F235" s="166">
        <v>25</v>
      </c>
      <c r="G235" s="166">
        <v>36.08</v>
      </c>
      <c r="H235" s="166">
        <v>42.45</v>
      </c>
      <c r="I235" s="167">
        <v>38.450000000000003</v>
      </c>
      <c r="J235" s="167">
        <v>58.82</v>
      </c>
      <c r="K235" s="167">
        <v>69.2</v>
      </c>
      <c r="L235" s="168">
        <v>59.85</v>
      </c>
      <c r="M235" s="168">
        <v>91.59</v>
      </c>
      <c r="N235" s="168">
        <v>107.75</v>
      </c>
      <c r="O235" s="169">
        <v>57.81</v>
      </c>
      <c r="P235" s="169">
        <v>93.2</v>
      </c>
      <c r="Q235" s="169">
        <v>109.65</v>
      </c>
      <c r="R235" s="170">
        <v>64.7</v>
      </c>
      <c r="S235" s="170">
        <v>109.95</v>
      </c>
      <c r="T235" s="170">
        <v>129.35</v>
      </c>
      <c r="U235" s="166">
        <v>70.45</v>
      </c>
      <c r="V235" s="166">
        <v>131.75</v>
      </c>
      <c r="W235" s="171">
        <v>155</v>
      </c>
      <c r="Y235" s="164">
        <v>56</v>
      </c>
      <c r="Z235" s="164">
        <v>76.2</v>
      </c>
      <c r="AA235" s="164">
        <v>89.65</v>
      </c>
      <c r="AB235" s="166">
        <v>56</v>
      </c>
      <c r="AC235" s="166">
        <v>80.959999999999994</v>
      </c>
      <c r="AD235" s="166">
        <v>95.25</v>
      </c>
      <c r="AE235" s="167">
        <v>69.5</v>
      </c>
      <c r="AF235" s="167">
        <v>106.29</v>
      </c>
      <c r="AG235" s="167">
        <v>125.05</v>
      </c>
      <c r="AH235" s="168">
        <v>90.9</v>
      </c>
      <c r="AI235" s="168">
        <v>139.06</v>
      </c>
      <c r="AJ235" s="168">
        <v>163.6</v>
      </c>
      <c r="AK235" s="169">
        <v>88.75</v>
      </c>
      <c r="AL235" s="169">
        <v>143.35</v>
      </c>
      <c r="AM235" s="169">
        <v>168.65</v>
      </c>
      <c r="AN235" s="170">
        <v>95.7</v>
      </c>
      <c r="AO235" s="170">
        <v>162.69</v>
      </c>
      <c r="AP235" s="170">
        <v>191.4</v>
      </c>
      <c r="AQ235" s="166">
        <v>101.5</v>
      </c>
      <c r="AR235" s="166">
        <v>189.76</v>
      </c>
      <c r="AS235" s="171">
        <v>223.25</v>
      </c>
      <c r="AU235" s="164">
        <v>1272</v>
      </c>
      <c r="AV235" s="164">
        <v>1729.44</v>
      </c>
      <c r="AW235" s="164">
        <v>2034.6000000000004</v>
      </c>
      <c r="AX235" s="166">
        <v>1272</v>
      </c>
      <c r="AY235" s="166">
        <v>1837.44</v>
      </c>
      <c r="AZ235" s="166">
        <v>2161.8000000000002</v>
      </c>
      <c r="BA235" s="167">
        <v>1756.8000000000002</v>
      </c>
      <c r="BB235" s="167">
        <v>2687.16</v>
      </c>
      <c r="BC235" s="167">
        <v>3161.4</v>
      </c>
      <c r="BD235" s="168">
        <v>2527.2000000000003</v>
      </c>
      <c r="BE235" s="168">
        <v>3866.88</v>
      </c>
      <c r="BF235" s="168">
        <v>4549.2</v>
      </c>
      <c r="BG235" s="169">
        <v>2452.44</v>
      </c>
      <c r="BH235" s="169">
        <v>3957</v>
      </c>
      <c r="BI235" s="169">
        <v>4655.4000000000005</v>
      </c>
      <c r="BJ235" s="170">
        <v>2701.2000000000003</v>
      </c>
      <c r="BK235" s="170">
        <v>4591.08</v>
      </c>
      <c r="BL235" s="170">
        <v>5401.2</v>
      </c>
      <c r="BM235" s="166">
        <v>2908.8</v>
      </c>
      <c r="BN235" s="166">
        <v>5439.12</v>
      </c>
      <c r="BO235" s="171">
        <v>6399</v>
      </c>
    </row>
    <row r="236" spans="1:67">
      <c r="A236" s="37" t="s">
        <v>380</v>
      </c>
      <c r="B236" s="37" t="s">
        <v>1408</v>
      </c>
      <c r="C236" s="164">
        <v>25</v>
      </c>
      <c r="D236" s="164">
        <v>33.96</v>
      </c>
      <c r="E236" s="164">
        <v>39.950000000000003</v>
      </c>
      <c r="F236" s="166">
        <v>25</v>
      </c>
      <c r="G236" s="166">
        <v>36.08</v>
      </c>
      <c r="H236" s="166">
        <v>42.45</v>
      </c>
      <c r="I236" s="167">
        <v>38.450000000000003</v>
      </c>
      <c r="J236" s="167">
        <v>58.82</v>
      </c>
      <c r="K236" s="167">
        <v>69.2</v>
      </c>
      <c r="L236" s="168">
        <v>59.85</v>
      </c>
      <c r="M236" s="168">
        <v>91.59</v>
      </c>
      <c r="N236" s="168">
        <v>107.75</v>
      </c>
      <c r="O236" s="169">
        <v>57.81</v>
      </c>
      <c r="P236" s="169">
        <v>93.2</v>
      </c>
      <c r="Q236" s="169">
        <v>109.65</v>
      </c>
      <c r="R236" s="170">
        <v>64.7</v>
      </c>
      <c r="S236" s="170">
        <v>109.95</v>
      </c>
      <c r="T236" s="170">
        <v>129.35</v>
      </c>
      <c r="U236" s="166">
        <v>70.45</v>
      </c>
      <c r="V236" s="166">
        <v>131.75</v>
      </c>
      <c r="W236" s="171">
        <v>155</v>
      </c>
      <c r="Y236" s="164">
        <v>56</v>
      </c>
      <c r="Z236" s="164">
        <v>76.2</v>
      </c>
      <c r="AA236" s="164">
        <v>89.65</v>
      </c>
      <c r="AB236" s="166">
        <v>56</v>
      </c>
      <c r="AC236" s="166">
        <v>80.959999999999994</v>
      </c>
      <c r="AD236" s="166">
        <v>95.25</v>
      </c>
      <c r="AE236" s="167">
        <v>69.5</v>
      </c>
      <c r="AF236" s="167">
        <v>106.29</v>
      </c>
      <c r="AG236" s="167">
        <v>125.05</v>
      </c>
      <c r="AH236" s="168">
        <v>90.9</v>
      </c>
      <c r="AI236" s="168">
        <v>139.06</v>
      </c>
      <c r="AJ236" s="168">
        <v>163.6</v>
      </c>
      <c r="AK236" s="169">
        <v>88.75</v>
      </c>
      <c r="AL236" s="169">
        <v>143.35</v>
      </c>
      <c r="AM236" s="169">
        <v>168.65</v>
      </c>
      <c r="AN236" s="170">
        <v>95.7</v>
      </c>
      <c r="AO236" s="170">
        <v>162.69</v>
      </c>
      <c r="AP236" s="170">
        <v>191.4</v>
      </c>
      <c r="AQ236" s="166">
        <v>101.5</v>
      </c>
      <c r="AR236" s="166">
        <v>189.76</v>
      </c>
      <c r="AS236" s="171">
        <v>223.25</v>
      </c>
      <c r="AU236" s="164">
        <v>1272</v>
      </c>
      <c r="AV236" s="164">
        <v>1729.44</v>
      </c>
      <c r="AW236" s="164">
        <v>2034.6000000000004</v>
      </c>
      <c r="AX236" s="166">
        <v>1272</v>
      </c>
      <c r="AY236" s="166">
        <v>1837.44</v>
      </c>
      <c r="AZ236" s="166">
        <v>2161.8000000000002</v>
      </c>
      <c r="BA236" s="167">
        <v>1756.8000000000002</v>
      </c>
      <c r="BB236" s="167">
        <v>2687.16</v>
      </c>
      <c r="BC236" s="167">
        <v>3161.4</v>
      </c>
      <c r="BD236" s="168">
        <v>2527.2000000000003</v>
      </c>
      <c r="BE236" s="168">
        <v>3866.88</v>
      </c>
      <c r="BF236" s="168">
        <v>4549.2</v>
      </c>
      <c r="BG236" s="169">
        <v>2452.44</v>
      </c>
      <c r="BH236" s="169">
        <v>3957</v>
      </c>
      <c r="BI236" s="169">
        <v>4655.4000000000005</v>
      </c>
      <c r="BJ236" s="170">
        <v>2701.2000000000003</v>
      </c>
      <c r="BK236" s="170">
        <v>4591.08</v>
      </c>
      <c r="BL236" s="170">
        <v>5401.2</v>
      </c>
      <c r="BM236" s="166">
        <v>2908.8</v>
      </c>
      <c r="BN236" s="166">
        <v>5439.12</v>
      </c>
      <c r="BO236" s="171">
        <v>6399</v>
      </c>
    </row>
    <row r="237" spans="1:67">
      <c r="A237" s="37" t="s">
        <v>372</v>
      </c>
      <c r="B237" s="37" t="s">
        <v>1408</v>
      </c>
      <c r="C237" s="164">
        <v>25</v>
      </c>
      <c r="D237" s="164">
        <v>33.96</v>
      </c>
      <c r="E237" s="164">
        <v>39.950000000000003</v>
      </c>
      <c r="F237" s="166">
        <v>25</v>
      </c>
      <c r="G237" s="166">
        <v>36.08</v>
      </c>
      <c r="H237" s="166">
        <v>42.45</v>
      </c>
      <c r="I237" s="167">
        <v>38.450000000000003</v>
      </c>
      <c r="J237" s="167">
        <v>58.82</v>
      </c>
      <c r="K237" s="167">
        <v>69.2</v>
      </c>
      <c r="L237" s="168">
        <v>59.85</v>
      </c>
      <c r="M237" s="168">
        <v>91.59</v>
      </c>
      <c r="N237" s="168">
        <v>107.75</v>
      </c>
      <c r="O237" s="169">
        <v>57.81</v>
      </c>
      <c r="P237" s="169">
        <v>93.2</v>
      </c>
      <c r="Q237" s="169">
        <v>109.65</v>
      </c>
      <c r="R237" s="170">
        <v>64.7</v>
      </c>
      <c r="S237" s="170">
        <v>109.95</v>
      </c>
      <c r="T237" s="170">
        <v>129.35</v>
      </c>
      <c r="U237" s="166">
        <v>70.45</v>
      </c>
      <c r="V237" s="166">
        <v>131.75</v>
      </c>
      <c r="W237" s="171">
        <v>155</v>
      </c>
      <c r="Y237" s="164">
        <v>56</v>
      </c>
      <c r="Z237" s="164">
        <v>76.2</v>
      </c>
      <c r="AA237" s="164">
        <v>89.65</v>
      </c>
      <c r="AB237" s="166">
        <v>56</v>
      </c>
      <c r="AC237" s="166">
        <v>80.959999999999994</v>
      </c>
      <c r="AD237" s="166">
        <v>95.25</v>
      </c>
      <c r="AE237" s="167">
        <v>69.5</v>
      </c>
      <c r="AF237" s="167">
        <v>106.29</v>
      </c>
      <c r="AG237" s="167">
        <v>125.05</v>
      </c>
      <c r="AH237" s="168">
        <v>90.9</v>
      </c>
      <c r="AI237" s="168">
        <v>139.06</v>
      </c>
      <c r="AJ237" s="168">
        <v>163.6</v>
      </c>
      <c r="AK237" s="169">
        <v>88.75</v>
      </c>
      <c r="AL237" s="169">
        <v>143.35</v>
      </c>
      <c r="AM237" s="169">
        <v>168.65</v>
      </c>
      <c r="AN237" s="170">
        <v>95.7</v>
      </c>
      <c r="AO237" s="170">
        <v>162.69</v>
      </c>
      <c r="AP237" s="170">
        <v>191.4</v>
      </c>
      <c r="AQ237" s="166">
        <v>101.5</v>
      </c>
      <c r="AR237" s="166">
        <v>189.76</v>
      </c>
      <c r="AS237" s="171">
        <v>223.25</v>
      </c>
      <c r="AU237" s="164">
        <v>1272</v>
      </c>
      <c r="AV237" s="164">
        <v>1729.44</v>
      </c>
      <c r="AW237" s="164">
        <v>2034.6000000000004</v>
      </c>
      <c r="AX237" s="166">
        <v>1272</v>
      </c>
      <c r="AY237" s="166">
        <v>1837.44</v>
      </c>
      <c r="AZ237" s="166">
        <v>2161.8000000000002</v>
      </c>
      <c r="BA237" s="167">
        <v>1756.8000000000002</v>
      </c>
      <c r="BB237" s="167">
        <v>2687.16</v>
      </c>
      <c r="BC237" s="167">
        <v>3161.4</v>
      </c>
      <c r="BD237" s="168">
        <v>2527.2000000000003</v>
      </c>
      <c r="BE237" s="168">
        <v>3866.88</v>
      </c>
      <c r="BF237" s="168">
        <v>4549.2</v>
      </c>
      <c r="BG237" s="169">
        <v>2452.44</v>
      </c>
      <c r="BH237" s="169">
        <v>3957</v>
      </c>
      <c r="BI237" s="169">
        <v>4655.4000000000005</v>
      </c>
      <c r="BJ237" s="170">
        <v>2701.2000000000003</v>
      </c>
      <c r="BK237" s="170">
        <v>4591.08</v>
      </c>
      <c r="BL237" s="170">
        <v>5401.2</v>
      </c>
      <c r="BM237" s="166">
        <v>2908.8</v>
      </c>
      <c r="BN237" s="166">
        <v>5439.12</v>
      </c>
      <c r="BO237" s="171">
        <v>6399</v>
      </c>
    </row>
    <row r="238" spans="1:67">
      <c r="A238" s="37" t="s">
        <v>350</v>
      </c>
      <c r="B238" s="37" t="s">
        <v>1408</v>
      </c>
      <c r="C238" s="164">
        <v>25</v>
      </c>
      <c r="D238" s="164">
        <v>33.96</v>
      </c>
      <c r="E238" s="164">
        <v>39.950000000000003</v>
      </c>
      <c r="F238" s="166">
        <v>25</v>
      </c>
      <c r="G238" s="166">
        <v>36.08</v>
      </c>
      <c r="H238" s="166">
        <v>42.45</v>
      </c>
      <c r="I238" s="167">
        <v>38.450000000000003</v>
      </c>
      <c r="J238" s="167">
        <v>58.82</v>
      </c>
      <c r="K238" s="167">
        <v>69.2</v>
      </c>
      <c r="L238" s="168">
        <v>59.85</v>
      </c>
      <c r="M238" s="168">
        <v>91.59</v>
      </c>
      <c r="N238" s="168">
        <v>107.75</v>
      </c>
      <c r="O238" s="169">
        <v>57.81</v>
      </c>
      <c r="P238" s="169">
        <v>93.2</v>
      </c>
      <c r="Q238" s="169">
        <v>109.65</v>
      </c>
      <c r="R238" s="170">
        <v>64.7</v>
      </c>
      <c r="S238" s="170">
        <v>109.95</v>
      </c>
      <c r="T238" s="170">
        <v>129.35</v>
      </c>
      <c r="U238" s="166">
        <v>70.45</v>
      </c>
      <c r="V238" s="166">
        <v>131.75</v>
      </c>
      <c r="W238" s="171">
        <v>155</v>
      </c>
      <c r="Y238" s="164">
        <v>56</v>
      </c>
      <c r="Z238" s="164">
        <v>76.2</v>
      </c>
      <c r="AA238" s="164">
        <v>89.65</v>
      </c>
      <c r="AB238" s="166">
        <v>56</v>
      </c>
      <c r="AC238" s="166">
        <v>80.959999999999994</v>
      </c>
      <c r="AD238" s="166">
        <v>95.25</v>
      </c>
      <c r="AE238" s="167">
        <v>69.5</v>
      </c>
      <c r="AF238" s="167">
        <v>106.29</v>
      </c>
      <c r="AG238" s="167">
        <v>125.05</v>
      </c>
      <c r="AH238" s="168">
        <v>90.9</v>
      </c>
      <c r="AI238" s="168">
        <v>139.06</v>
      </c>
      <c r="AJ238" s="168">
        <v>163.6</v>
      </c>
      <c r="AK238" s="169">
        <v>88.75</v>
      </c>
      <c r="AL238" s="169">
        <v>143.35</v>
      </c>
      <c r="AM238" s="169">
        <v>168.65</v>
      </c>
      <c r="AN238" s="170">
        <v>95.7</v>
      </c>
      <c r="AO238" s="170">
        <v>162.69</v>
      </c>
      <c r="AP238" s="170">
        <v>191.4</v>
      </c>
      <c r="AQ238" s="166">
        <v>101.5</v>
      </c>
      <c r="AR238" s="166">
        <v>189.76</v>
      </c>
      <c r="AS238" s="171">
        <v>223.25</v>
      </c>
      <c r="AU238" s="164">
        <v>1272</v>
      </c>
      <c r="AV238" s="164">
        <v>1729.44</v>
      </c>
      <c r="AW238" s="164">
        <v>2034.6000000000004</v>
      </c>
      <c r="AX238" s="166">
        <v>1272</v>
      </c>
      <c r="AY238" s="166">
        <v>1837.44</v>
      </c>
      <c r="AZ238" s="166">
        <v>2161.8000000000002</v>
      </c>
      <c r="BA238" s="167">
        <v>1756.8000000000002</v>
      </c>
      <c r="BB238" s="167">
        <v>2687.16</v>
      </c>
      <c r="BC238" s="167">
        <v>3161.4</v>
      </c>
      <c r="BD238" s="168">
        <v>2527.2000000000003</v>
      </c>
      <c r="BE238" s="168">
        <v>3866.88</v>
      </c>
      <c r="BF238" s="168">
        <v>4549.2</v>
      </c>
      <c r="BG238" s="169">
        <v>2452.44</v>
      </c>
      <c r="BH238" s="169">
        <v>3957</v>
      </c>
      <c r="BI238" s="169">
        <v>4655.4000000000005</v>
      </c>
      <c r="BJ238" s="170">
        <v>2701.2000000000003</v>
      </c>
      <c r="BK238" s="170">
        <v>4591.08</v>
      </c>
      <c r="BL238" s="170">
        <v>5401.2</v>
      </c>
      <c r="BM238" s="166">
        <v>2908.8</v>
      </c>
      <c r="BN238" s="166">
        <v>5439.12</v>
      </c>
      <c r="BO238" s="171">
        <v>6399</v>
      </c>
    </row>
    <row r="239" spans="1:67">
      <c r="A239" s="37" t="s">
        <v>453</v>
      </c>
      <c r="B239" s="37" t="s">
        <v>1409</v>
      </c>
      <c r="C239" s="164">
        <v>23.15</v>
      </c>
      <c r="D239" s="164">
        <v>31.45</v>
      </c>
      <c r="E239" s="164">
        <v>37</v>
      </c>
      <c r="F239" s="166">
        <v>23.15</v>
      </c>
      <c r="G239" s="166">
        <v>33.409999999999997</v>
      </c>
      <c r="H239" s="166">
        <v>39.299999999999997</v>
      </c>
      <c r="I239" s="167">
        <v>36</v>
      </c>
      <c r="J239" s="167">
        <v>55.04</v>
      </c>
      <c r="K239" s="167">
        <v>64.75</v>
      </c>
      <c r="L239" s="168">
        <v>60.65</v>
      </c>
      <c r="M239" s="168">
        <v>92.78</v>
      </c>
      <c r="N239" s="168">
        <v>109.15</v>
      </c>
      <c r="O239" s="169">
        <v>58.8</v>
      </c>
      <c r="P239" s="169">
        <v>94.95</v>
      </c>
      <c r="Q239" s="169">
        <v>111.7</v>
      </c>
      <c r="R239" s="170">
        <v>66.2</v>
      </c>
      <c r="S239" s="170">
        <v>112.5</v>
      </c>
      <c r="T239" s="170">
        <v>132.35</v>
      </c>
      <c r="U239" s="166">
        <v>72.8</v>
      </c>
      <c r="V239" s="166">
        <v>136.13</v>
      </c>
      <c r="W239" s="171">
        <v>160.15</v>
      </c>
      <c r="Y239" s="164">
        <v>40.6</v>
      </c>
      <c r="Z239" s="164">
        <v>55.25</v>
      </c>
      <c r="AA239" s="164">
        <v>65</v>
      </c>
      <c r="AB239" s="166">
        <v>40.6</v>
      </c>
      <c r="AC239" s="166">
        <v>58.65</v>
      </c>
      <c r="AD239" s="166">
        <v>69</v>
      </c>
      <c r="AE239" s="167">
        <v>53.45</v>
      </c>
      <c r="AF239" s="167">
        <v>81.77</v>
      </c>
      <c r="AG239" s="167">
        <v>96.2</v>
      </c>
      <c r="AH239" s="168">
        <v>78.11</v>
      </c>
      <c r="AI239" s="168">
        <v>119.51</v>
      </c>
      <c r="AJ239" s="168">
        <v>140.6</v>
      </c>
      <c r="AK239" s="169">
        <v>76.3</v>
      </c>
      <c r="AL239" s="169">
        <v>123.17</v>
      </c>
      <c r="AM239" s="169">
        <v>144.9</v>
      </c>
      <c r="AN239" s="170">
        <v>83.65</v>
      </c>
      <c r="AO239" s="170">
        <v>142.21</v>
      </c>
      <c r="AP239" s="170">
        <v>167.3</v>
      </c>
      <c r="AQ239" s="166">
        <v>90.3</v>
      </c>
      <c r="AR239" s="166">
        <v>168.81</v>
      </c>
      <c r="AS239" s="171">
        <v>198.6</v>
      </c>
      <c r="AU239" s="164">
        <v>1042.8</v>
      </c>
      <c r="AV239" s="164">
        <v>1417.8</v>
      </c>
      <c r="AW239" s="164">
        <v>1668</v>
      </c>
      <c r="AX239" s="166">
        <v>1042.8</v>
      </c>
      <c r="AY239" s="166">
        <v>1505.6399999999999</v>
      </c>
      <c r="AZ239" s="166">
        <v>1771.1999999999998</v>
      </c>
      <c r="BA239" s="167">
        <v>1505.4</v>
      </c>
      <c r="BB239" s="167">
        <v>2302.1999999999998</v>
      </c>
      <c r="BC239" s="167">
        <v>2708.4</v>
      </c>
      <c r="BD239" s="168">
        <v>2392.92</v>
      </c>
      <c r="BE239" s="168">
        <v>3660.84</v>
      </c>
      <c r="BF239" s="168">
        <v>4306.8</v>
      </c>
      <c r="BG239" s="169">
        <v>2326.7999999999997</v>
      </c>
      <c r="BH239" s="169">
        <v>3756.84</v>
      </c>
      <c r="BI239" s="169">
        <v>4419.6000000000004</v>
      </c>
      <c r="BJ239" s="170">
        <v>2592.6000000000004</v>
      </c>
      <c r="BK239" s="170">
        <v>4406.5200000000004</v>
      </c>
      <c r="BL239" s="170">
        <v>5184</v>
      </c>
      <c r="BM239" s="166">
        <v>2830.7999999999997</v>
      </c>
      <c r="BN239" s="166">
        <v>5292.84</v>
      </c>
      <c r="BO239" s="171">
        <v>6226.8</v>
      </c>
    </row>
    <row r="240" spans="1:67">
      <c r="A240" s="37" t="s">
        <v>455</v>
      </c>
      <c r="B240" s="37" t="s">
        <v>1409</v>
      </c>
      <c r="C240" s="164">
        <v>23.15</v>
      </c>
      <c r="D240" s="164">
        <v>31.45</v>
      </c>
      <c r="E240" s="164">
        <v>37</v>
      </c>
      <c r="F240" s="166">
        <v>23.15</v>
      </c>
      <c r="G240" s="166">
        <v>33.409999999999997</v>
      </c>
      <c r="H240" s="166">
        <v>39.299999999999997</v>
      </c>
      <c r="I240" s="167">
        <v>36</v>
      </c>
      <c r="J240" s="167">
        <v>55.04</v>
      </c>
      <c r="K240" s="167">
        <v>64.75</v>
      </c>
      <c r="L240" s="168">
        <v>60.65</v>
      </c>
      <c r="M240" s="168">
        <v>92.78</v>
      </c>
      <c r="N240" s="168">
        <v>109.15</v>
      </c>
      <c r="O240" s="169">
        <v>58.8</v>
      </c>
      <c r="P240" s="169">
        <v>94.95</v>
      </c>
      <c r="Q240" s="169">
        <v>111.7</v>
      </c>
      <c r="R240" s="170">
        <v>66.2</v>
      </c>
      <c r="S240" s="170">
        <v>112.5</v>
      </c>
      <c r="T240" s="170">
        <v>132.35</v>
      </c>
      <c r="U240" s="166">
        <v>72.8</v>
      </c>
      <c r="V240" s="166">
        <v>136.13</v>
      </c>
      <c r="W240" s="171">
        <v>160.15</v>
      </c>
      <c r="Y240" s="164">
        <v>40.6</v>
      </c>
      <c r="Z240" s="164">
        <v>55.25</v>
      </c>
      <c r="AA240" s="164">
        <v>65</v>
      </c>
      <c r="AB240" s="166">
        <v>40.6</v>
      </c>
      <c r="AC240" s="166">
        <v>58.65</v>
      </c>
      <c r="AD240" s="166">
        <v>69</v>
      </c>
      <c r="AE240" s="167">
        <v>53.45</v>
      </c>
      <c r="AF240" s="167">
        <v>81.77</v>
      </c>
      <c r="AG240" s="167">
        <v>96.2</v>
      </c>
      <c r="AH240" s="168">
        <v>78.11</v>
      </c>
      <c r="AI240" s="168">
        <v>119.51</v>
      </c>
      <c r="AJ240" s="168">
        <v>140.6</v>
      </c>
      <c r="AK240" s="169">
        <v>76.3</v>
      </c>
      <c r="AL240" s="169">
        <v>123.17</v>
      </c>
      <c r="AM240" s="169">
        <v>144.9</v>
      </c>
      <c r="AN240" s="170">
        <v>83.65</v>
      </c>
      <c r="AO240" s="170">
        <v>142.21</v>
      </c>
      <c r="AP240" s="170">
        <v>167.3</v>
      </c>
      <c r="AQ240" s="166">
        <v>90.3</v>
      </c>
      <c r="AR240" s="166">
        <v>168.81</v>
      </c>
      <c r="AS240" s="171">
        <v>198.6</v>
      </c>
      <c r="AU240" s="164">
        <v>1042.8</v>
      </c>
      <c r="AV240" s="164">
        <v>1417.8</v>
      </c>
      <c r="AW240" s="164">
        <v>1668</v>
      </c>
      <c r="AX240" s="166">
        <v>1042.8</v>
      </c>
      <c r="AY240" s="166">
        <v>1505.6399999999999</v>
      </c>
      <c r="AZ240" s="166">
        <v>1771.1999999999998</v>
      </c>
      <c r="BA240" s="167">
        <v>1505.4</v>
      </c>
      <c r="BB240" s="167">
        <v>2302.1999999999998</v>
      </c>
      <c r="BC240" s="167">
        <v>2708.4</v>
      </c>
      <c r="BD240" s="168">
        <v>2392.92</v>
      </c>
      <c r="BE240" s="168">
        <v>3660.84</v>
      </c>
      <c r="BF240" s="168">
        <v>4306.8</v>
      </c>
      <c r="BG240" s="169">
        <v>2326.7999999999997</v>
      </c>
      <c r="BH240" s="169">
        <v>3756.84</v>
      </c>
      <c r="BI240" s="169">
        <v>4419.6000000000004</v>
      </c>
      <c r="BJ240" s="170">
        <v>2592.6000000000004</v>
      </c>
      <c r="BK240" s="170">
        <v>4406.5200000000004</v>
      </c>
      <c r="BL240" s="170">
        <v>5184</v>
      </c>
      <c r="BM240" s="166">
        <v>2830.7999999999997</v>
      </c>
      <c r="BN240" s="166">
        <v>5292.84</v>
      </c>
      <c r="BO240" s="171">
        <v>6226.8</v>
      </c>
    </row>
    <row r="241" spans="1:67">
      <c r="A241" s="37" t="s">
        <v>406</v>
      </c>
      <c r="B241" s="37" t="s">
        <v>1409</v>
      </c>
      <c r="C241" s="164">
        <v>23.15</v>
      </c>
      <c r="D241" s="164">
        <v>31.45</v>
      </c>
      <c r="E241" s="164">
        <v>37</v>
      </c>
      <c r="F241" s="166">
        <v>23.15</v>
      </c>
      <c r="G241" s="166">
        <v>33.409999999999997</v>
      </c>
      <c r="H241" s="166">
        <v>39.299999999999997</v>
      </c>
      <c r="I241" s="167">
        <v>36</v>
      </c>
      <c r="J241" s="167">
        <v>55.04</v>
      </c>
      <c r="K241" s="167">
        <v>64.75</v>
      </c>
      <c r="L241" s="168">
        <v>60.65</v>
      </c>
      <c r="M241" s="168">
        <v>92.78</v>
      </c>
      <c r="N241" s="168">
        <v>109.15</v>
      </c>
      <c r="O241" s="169">
        <v>58.8</v>
      </c>
      <c r="P241" s="169">
        <v>94.95</v>
      </c>
      <c r="Q241" s="169">
        <v>111.7</v>
      </c>
      <c r="R241" s="170">
        <v>66.2</v>
      </c>
      <c r="S241" s="170">
        <v>112.5</v>
      </c>
      <c r="T241" s="170">
        <v>132.35</v>
      </c>
      <c r="U241" s="166">
        <v>72.8</v>
      </c>
      <c r="V241" s="166">
        <v>136.13</v>
      </c>
      <c r="W241" s="171">
        <v>160.15</v>
      </c>
      <c r="Y241" s="164">
        <v>40.6</v>
      </c>
      <c r="Z241" s="164">
        <v>55.25</v>
      </c>
      <c r="AA241" s="164">
        <v>65</v>
      </c>
      <c r="AB241" s="166">
        <v>40.6</v>
      </c>
      <c r="AC241" s="166">
        <v>58.65</v>
      </c>
      <c r="AD241" s="166">
        <v>69</v>
      </c>
      <c r="AE241" s="167">
        <v>53.45</v>
      </c>
      <c r="AF241" s="167">
        <v>81.77</v>
      </c>
      <c r="AG241" s="167">
        <v>96.2</v>
      </c>
      <c r="AH241" s="168">
        <v>78.11</v>
      </c>
      <c r="AI241" s="168">
        <v>119.51</v>
      </c>
      <c r="AJ241" s="168">
        <v>140.6</v>
      </c>
      <c r="AK241" s="169">
        <v>76.3</v>
      </c>
      <c r="AL241" s="169">
        <v>123.17</v>
      </c>
      <c r="AM241" s="169">
        <v>144.9</v>
      </c>
      <c r="AN241" s="170">
        <v>83.65</v>
      </c>
      <c r="AO241" s="170">
        <v>142.21</v>
      </c>
      <c r="AP241" s="170">
        <v>167.3</v>
      </c>
      <c r="AQ241" s="166">
        <v>90.3</v>
      </c>
      <c r="AR241" s="166">
        <v>168.81</v>
      </c>
      <c r="AS241" s="171">
        <v>198.6</v>
      </c>
      <c r="AU241" s="164">
        <v>1042.8</v>
      </c>
      <c r="AV241" s="164">
        <v>1417.8</v>
      </c>
      <c r="AW241" s="164">
        <v>1668</v>
      </c>
      <c r="AX241" s="166">
        <v>1042.8</v>
      </c>
      <c r="AY241" s="166">
        <v>1505.6399999999999</v>
      </c>
      <c r="AZ241" s="166">
        <v>1771.1999999999998</v>
      </c>
      <c r="BA241" s="167">
        <v>1505.4</v>
      </c>
      <c r="BB241" s="167">
        <v>2302.1999999999998</v>
      </c>
      <c r="BC241" s="167">
        <v>2708.4</v>
      </c>
      <c r="BD241" s="168">
        <v>2392.92</v>
      </c>
      <c r="BE241" s="168">
        <v>3660.84</v>
      </c>
      <c r="BF241" s="168">
        <v>4306.8</v>
      </c>
      <c r="BG241" s="169">
        <v>2326.7999999999997</v>
      </c>
      <c r="BH241" s="169">
        <v>3756.84</v>
      </c>
      <c r="BI241" s="169">
        <v>4419.6000000000004</v>
      </c>
      <c r="BJ241" s="170">
        <v>2592.6000000000004</v>
      </c>
      <c r="BK241" s="170">
        <v>4406.5200000000004</v>
      </c>
      <c r="BL241" s="170">
        <v>5184</v>
      </c>
      <c r="BM241" s="166">
        <v>2830.7999999999997</v>
      </c>
      <c r="BN241" s="166">
        <v>5292.84</v>
      </c>
      <c r="BO241" s="171">
        <v>6226.8</v>
      </c>
    </row>
    <row r="242" spans="1:67">
      <c r="A242" s="37" t="s">
        <v>364</v>
      </c>
      <c r="B242" s="37" t="s">
        <v>1410</v>
      </c>
      <c r="C242" s="164">
        <v>32.049999999999997</v>
      </c>
      <c r="D242" s="164">
        <v>43.56</v>
      </c>
      <c r="E242" s="164">
        <v>51.25</v>
      </c>
      <c r="F242" s="166">
        <v>55</v>
      </c>
      <c r="G242" s="166">
        <v>84.07</v>
      </c>
      <c r="H242" s="166">
        <v>98.9</v>
      </c>
      <c r="I242" s="167">
        <v>58</v>
      </c>
      <c r="J242" s="167">
        <v>93.67</v>
      </c>
      <c r="K242" s="167">
        <v>110.2</v>
      </c>
      <c r="L242" s="168">
        <v>32.049999999999997</v>
      </c>
      <c r="M242" s="168">
        <v>46.33</v>
      </c>
      <c r="N242" s="168">
        <v>54.5</v>
      </c>
      <c r="O242" s="169">
        <v>68.599999999999994</v>
      </c>
      <c r="P242" s="169">
        <v>110.8</v>
      </c>
      <c r="Q242" s="169">
        <v>130.35</v>
      </c>
      <c r="R242" s="170">
        <v>73.7</v>
      </c>
      <c r="S242" s="170">
        <v>131.5</v>
      </c>
      <c r="T242" s="170">
        <v>154.69999999999999</v>
      </c>
      <c r="U242" s="166">
        <v>79.75</v>
      </c>
      <c r="V242" s="166">
        <v>149.18</v>
      </c>
      <c r="W242" s="171">
        <v>175.5</v>
      </c>
      <c r="Y242" s="164">
        <v>63.1</v>
      </c>
      <c r="Z242" s="164">
        <v>85.85</v>
      </c>
      <c r="AA242" s="164">
        <v>101</v>
      </c>
      <c r="AB242" s="166">
        <v>86</v>
      </c>
      <c r="AC242" s="166">
        <v>131.58000000000001</v>
      </c>
      <c r="AD242" s="166">
        <v>154.80000000000001</v>
      </c>
      <c r="AE242" s="167">
        <v>86.5</v>
      </c>
      <c r="AF242" s="167">
        <v>139.66</v>
      </c>
      <c r="AG242" s="167">
        <v>164.3</v>
      </c>
      <c r="AH242" s="168">
        <v>63.1</v>
      </c>
      <c r="AI242" s="168">
        <v>91.16</v>
      </c>
      <c r="AJ242" s="168">
        <v>107.25</v>
      </c>
      <c r="AK242" s="169">
        <v>99.7</v>
      </c>
      <c r="AL242" s="169">
        <v>160.94999999999999</v>
      </c>
      <c r="AM242" s="169">
        <v>189.35</v>
      </c>
      <c r="AN242" s="170">
        <v>104.75</v>
      </c>
      <c r="AO242" s="170">
        <v>187</v>
      </c>
      <c r="AP242" s="170">
        <v>220</v>
      </c>
      <c r="AQ242" s="166">
        <v>110.8</v>
      </c>
      <c r="AR242" s="166">
        <v>207.23</v>
      </c>
      <c r="AS242" s="171">
        <v>243.8</v>
      </c>
      <c r="AU242" s="164">
        <v>1526.4</v>
      </c>
      <c r="AV242" s="164">
        <v>2075.64</v>
      </c>
      <c r="AW242" s="164">
        <v>2442</v>
      </c>
      <c r="AX242" s="166">
        <v>2352</v>
      </c>
      <c r="AY242" s="166">
        <v>3596.64</v>
      </c>
      <c r="AZ242" s="166">
        <v>4231.2000000000007</v>
      </c>
      <c r="BA242" s="167">
        <v>2430</v>
      </c>
      <c r="BB242" s="167">
        <v>3924</v>
      </c>
      <c r="BC242" s="167">
        <v>4616.4000000000005</v>
      </c>
      <c r="BD242" s="168">
        <v>1526.4</v>
      </c>
      <c r="BE242" s="168">
        <v>2205.84</v>
      </c>
      <c r="BF242" s="168">
        <v>2595</v>
      </c>
      <c r="BG242" s="169">
        <v>2842.8</v>
      </c>
      <c r="BH242" s="169">
        <v>4590.5999999999995</v>
      </c>
      <c r="BI242" s="169">
        <v>5400.5999999999995</v>
      </c>
      <c r="BJ242" s="170">
        <v>3025.8</v>
      </c>
      <c r="BK242" s="170">
        <v>5400</v>
      </c>
      <c r="BL242" s="170">
        <v>6352.7999999999993</v>
      </c>
      <c r="BM242" s="166">
        <v>3243.6</v>
      </c>
      <c r="BN242" s="166">
        <v>6067.08</v>
      </c>
      <c r="BO242" s="171">
        <v>7137.6</v>
      </c>
    </row>
    <row r="243" spans="1:67">
      <c r="A243" s="37" t="s">
        <v>366</v>
      </c>
      <c r="B243" s="37" t="s">
        <v>1410</v>
      </c>
      <c r="C243" s="164">
        <v>32.049999999999997</v>
      </c>
      <c r="D243" s="164">
        <v>43.56</v>
      </c>
      <c r="E243" s="164">
        <v>51.25</v>
      </c>
      <c r="F243" s="166">
        <v>55</v>
      </c>
      <c r="G243" s="166">
        <v>84.07</v>
      </c>
      <c r="H243" s="166">
        <v>98.9</v>
      </c>
      <c r="I243" s="167">
        <v>58</v>
      </c>
      <c r="J243" s="167">
        <v>93.67</v>
      </c>
      <c r="K243" s="167">
        <v>110.2</v>
      </c>
      <c r="L243" s="168">
        <v>32.049999999999997</v>
      </c>
      <c r="M243" s="168">
        <v>46.33</v>
      </c>
      <c r="N243" s="168">
        <v>54.5</v>
      </c>
      <c r="O243" s="169">
        <v>68.599999999999994</v>
      </c>
      <c r="P243" s="169">
        <v>110.8</v>
      </c>
      <c r="Q243" s="169">
        <v>130.35</v>
      </c>
      <c r="R243" s="170">
        <v>73.7</v>
      </c>
      <c r="S243" s="170">
        <v>131.5</v>
      </c>
      <c r="T243" s="170">
        <v>154.69999999999999</v>
      </c>
      <c r="U243" s="166">
        <v>79.75</v>
      </c>
      <c r="V243" s="166">
        <v>149.18</v>
      </c>
      <c r="W243" s="171">
        <v>175.5</v>
      </c>
      <c r="Y243" s="164">
        <v>63.1</v>
      </c>
      <c r="Z243" s="164">
        <v>85.85</v>
      </c>
      <c r="AA243" s="164">
        <v>101</v>
      </c>
      <c r="AB243" s="166">
        <v>86</v>
      </c>
      <c r="AC243" s="166">
        <v>131.58000000000001</v>
      </c>
      <c r="AD243" s="166">
        <v>154.80000000000001</v>
      </c>
      <c r="AE243" s="167">
        <v>86.5</v>
      </c>
      <c r="AF243" s="167">
        <v>139.66</v>
      </c>
      <c r="AG243" s="167">
        <v>164.3</v>
      </c>
      <c r="AH243" s="168">
        <v>63.1</v>
      </c>
      <c r="AI243" s="168">
        <v>91.16</v>
      </c>
      <c r="AJ243" s="168">
        <v>107.25</v>
      </c>
      <c r="AK243" s="169">
        <v>99.7</v>
      </c>
      <c r="AL243" s="169">
        <v>160.94999999999999</v>
      </c>
      <c r="AM243" s="169">
        <v>189.35</v>
      </c>
      <c r="AN243" s="170">
        <v>104.75</v>
      </c>
      <c r="AO243" s="170">
        <v>187</v>
      </c>
      <c r="AP243" s="170">
        <v>220</v>
      </c>
      <c r="AQ243" s="166">
        <v>110.8</v>
      </c>
      <c r="AR243" s="166">
        <v>207.23</v>
      </c>
      <c r="AS243" s="171">
        <v>243.8</v>
      </c>
      <c r="AU243" s="164">
        <v>1526.4</v>
      </c>
      <c r="AV243" s="164">
        <v>2075.64</v>
      </c>
      <c r="AW243" s="164">
        <v>2442</v>
      </c>
      <c r="AX243" s="166">
        <v>2352</v>
      </c>
      <c r="AY243" s="166">
        <v>3596.64</v>
      </c>
      <c r="AZ243" s="166">
        <v>4231.2000000000007</v>
      </c>
      <c r="BA243" s="167">
        <v>2430</v>
      </c>
      <c r="BB243" s="167">
        <v>3924</v>
      </c>
      <c r="BC243" s="167">
        <v>4616.4000000000005</v>
      </c>
      <c r="BD243" s="168">
        <v>1526.4</v>
      </c>
      <c r="BE243" s="168">
        <v>2205.84</v>
      </c>
      <c r="BF243" s="168">
        <v>2595</v>
      </c>
      <c r="BG243" s="169">
        <v>2842.8</v>
      </c>
      <c r="BH243" s="169">
        <v>4590.5999999999995</v>
      </c>
      <c r="BI243" s="169">
        <v>5400.5999999999995</v>
      </c>
      <c r="BJ243" s="170">
        <v>3025.8</v>
      </c>
      <c r="BK243" s="170">
        <v>5400</v>
      </c>
      <c r="BL243" s="170">
        <v>6352.7999999999993</v>
      </c>
      <c r="BM243" s="166">
        <v>3243.6</v>
      </c>
      <c r="BN243" s="166">
        <v>6067.08</v>
      </c>
      <c r="BO243" s="171">
        <v>7137.6</v>
      </c>
    </row>
    <row r="244" spans="1:67">
      <c r="A244" s="37" t="s">
        <v>360</v>
      </c>
      <c r="B244" s="37" t="s">
        <v>1410</v>
      </c>
      <c r="C244" s="164">
        <v>32.049999999999997</v>
      </c>
      <c r="D244" s="164">
        <v>43.56</v>
      </c>
      <c r="E244" s="164">
        <v>51.25</v>
      </c>
      <c r="F244" s="166">
        <v>55</v>
      </c>
      <c r="G244" s="166">
        <v>84.07</v>
      </c>
      <c r="H244" s="166">
        <v>98.9</v>
      </c>
      <c r="I244" s="167">
        <v>58</v>
      </c>
      <c r="J244" s="167">
        <v>93.67</v>
      </c>
      <c r="K244" s="167">
        <v>110.2</v>
      </c>
      <c r="L244" s="168">
        <v>32.049999999999997</v>
      </c>
      <c r="M244" s="168">
        <v>46.33</v>
      </c>
      <c r="N244" s="168">
        <v>54.5</v>
      </c>
      <c r="O244" s="169">
        <v>68.599999999999994</v>
      </c>
      <c r="P244" s="169">
        <v>110.8</v>
      </c>
      <c r="Q244" s="169">
        <v>130.35</v>
      </c>
      <c r="R244" s="170">
        <v>73.7</v>
      </c>
      <c r="S244" s="170">
        <v>131.5</v>
      </c>
      <c r="T244" s="170">
        <v>154.69999999999999</v>
      </c>
      <c r="U244" s="166">
        <v>79.75</v>
      </c>
      <c r="V244" s="166">
        <v>149.18</v>
      </c>
      <c r="W244" s="171">
        <v>175.5</v>
      </c>
      <c r="Y244" s="164">
        <v>63.1</v>
      </c>
      <c r="Z244" s="164">
        <v>85.85</v>
      </c>
      <c r="AA244" s="164">
        <v>101</v>
      </c>
      <c r="AB244" s="166">
        <v>86</v>
      </c>
      <c r="AC244" s="166">
        <v>131.58000000000001</v>
      </c>
      <c r="AD244" s="166">
        <v>154.80000000000001</v>
      </c>
      <c r="AE244" s="167">
        <v>86.5</v>
      </c>
      <c r="AF244" s="167">
        <v>139.66</v>
      </c>
      <c r="AG244" s="167">
        <v>164.3</v>
      </c>
      <c r="AH244" s="168">
        <v>63.1</v>
      </c>
      <c r="AI244" s="168">
        <v>91.16</v>
      </c>
      <c r="AJ244" s="168">
        <v>107.25</v>
      </c>
      <c r="AK244" s="169">
        <v>99.7</v>
      </c>
      <c r="AL244" s="169">
        <v>160.94999999999999</v>
      </c>
      <c r="AM244" s="169">
        <v>189.35</v>
      </c>
      <c r="AN244" s="170">
        <v>104.75</v>
      </c>
      <c r="AO244" s="170">
        <v>187</v>
      </c>
      <c r="AP244" s="170">
        <v>220</v>
      </c>
      <c r="AQ244" s="166">
        <v>110.8</v>
      </c>
      <c r="AR244" s="166">
        <v>207.23</v>
      </c>
      <c r="AS244" s="171">
        <v>243.8</v>
      </c>
      <c r="AU244" s="164">
        <v>1526.4</v>
      </c>
      <c r="AV244" s="164">
        <v>2075.64</v>
      </c>
      <c r="AW244" s="164">
        <v>2442</v>
      </c>
      <c r="AX244" s="166">
        <v>2352</v>
      </c>
      <c r="AY244" s="166">
        <v>3596.64</v>
      </c>
      <c r="AZ244" s="166">
        <v>4231.2000000000007</v>
      </c>
      <c r="BA244" s="167">
        <v>2430</v>
      </c>
      <c r="BB244" s="167">
        <v>3924</v>
      </c>
      <c r="BC244" s="167">
        <v>4616.4000000000005</v>
      </c>
      <c r="BD244" s="168">
        <v>1526.4</v>
      </c>
      <c r="BE244" s="168">
        <v>2205.84</v>
      </c>
      <c r="BF244" s="168">
        <v>2595</v>
      </c>
      <c r="BG244" s="169">
        <v>2842.8</v>
      </c>
      <c r="BH244" s="169">
        <v>4590.5999999999995</v>
      </c>
      <c r="BI244" s="169">
        <v>5400.5999999999995</v>
      </c>
      <c r="BJ244" s="170">
        <v>3025.8</v>
      </c>
      <c r="BK244" s="170">
        <v>5400</v>
      </c>
      <c r="BL244" s="170">
        <v>6352.7999999999993</v>
      </c>
      <c r="BM244" s="166">
        <v>3243.6</v>
      </c>
      <c r="BN244" s="166">
        <v>6067.08</v>
      </c>
      <c r="BO244" s="171">
        <v>7137.6</v>
      </c>
    </row>
    <row r="245" spans="1:67">
      <c r="A245" s="37" t="s">
        <v>422</v>
      </c>
      <c r="B245" s="37" t="s">
        <v>1411</v>
      </c>
      <c r="C245" s="164">
        <v>19.350000000000001</v>
      </c>
      <c r="D245" s="164">
        <v>26.27</v>
      </c>
      <c r="E245" s="164">
        <v>30.9</v>
      </c>
      <c r="F245" s="166">
        <v>34.15</v>
      </c>
      <c r="G245" s="166">
        <v>52.28</v>
      </c>
      <c r="H245" s="166">
        <v>61.5</v>
      </c>
      <c r="I245" s="167">
        <v>37</v>
      </c>
      <c r="J245" s="167">
        <v>59.76</v>
      </c>
      <c r="K245" s="167">
        <v>70.3</v>
      </c>
      <c r="L245" s="168">
        <v>19.350000000000001</v>
      </c>
      <c r="M245" s="168">
        <v>27.92</v>
      </c>
      <c r="N245" s="168">
        <v>32.85</v>
      </c>
      <c r="O245" s="169">
        <v>37</v>
      </c>
      <c r="P245" s="169">
        <v>56.61</v>
      </c>
      <c r="Q245" s="169">
        <v>66.599999999999994</v>
      </c>
      <c r="R245" s="170">
        <v>40.450000000000003</v>
      </c>
      <c r="S245" s="170">
        <v>72.209999999999994</v>
      </c>
      <c r="T245" s="170">
        <v>84.95</v>
      </c>
      <c r="U245" s="166">
        <v>44.6</v>
      </c>
      <c r="V245" s="166">
        <v>83.39</v>
      </c>
      <c r="W245" s="171">
        <v>98.1</v>
      </c>
      <c r="Y245" s="164">
        <v>38.549999999999997</v>
      </c>
      <c r="Z245" s="164">
        <v>52.45</v>
      </c>
      <c r="AA245" s="164">
        <v>61.7</v>
      </c>
      <c r="AB245" s="166">
        <v>53.4</v>
      </c>
      <c r="AC245" s="166">
        <v>80.790000000000006</v>
      </c>
      <c r="AD245" s="166">
        <v>95.05</v>
      </c>
      <c r="AE245" s="167">
        <v>56.25</v>
      </c>
      <c r="AF245" s="167">
        <v>90.78</v>
      </c>
      <c r="AG245" s="167">
        <v>106.8</v>
      </c>
      <c r="AH245" s="168">
        <v>38.549999999999997</v>
      </c>
      <c r="AI245" s="168">
        <v>55.68</v>
      </c>
      <c r="AJ245" s="168">
        <v>65.5</v>
      </c>
      <c r="AK245" s="169">
        <v>56.25</v>
      </c>
      <c r="AL245" s="169">
        <v>86.02</v>
      </c>
      <c r="AM245" s="169">
        <v>101.2</v>
      </c>
      <c r="AN245" s="170">
        <v>59.7</v>
      </c>
      <c r="AO245" s="170">
        <v>106.51</v>
      </c>
      <c r="AP245" s="170">
        <v>125.3</v>
      </c>
      <c r="AQ245" s="166">
        <v>63.8</v>
      </c>
      <c r="AR245" s="166">
        <v>119.34</v>
      </c>
      <c r="AS245" s="171">
        <v>140.4</v>
      </c>
      <c r="AU245" s="164">
        <v>927</v>
      </c>
      <c r="AV245" s="164">
        <v>1259.8800000000001</v>
      </c>
      <c r="AW245" s="164">
        <v>1482</v>
      </c>
      <c r="AX245" s="166">
        <v>1460.3999999999999</v>
      </c>
      <c r="AY245" s="166">
        <v>2224.1999999999998</v>
      </c>
      <c r="AZ245" s="166">
        <v>2616.6</v>
      </c>
      <c r="BA245" s="167">
        <v>1563</v>
      </c>
      <c r="BB245" s="167">
        <v>2523.6000000000004</v>
      </c>
      <c r="BC245" s="167">
        <v>2968.7999999999997</v>
      </c>
      <c r="BD245" s="168">
        <v>927</v>
      </c>
      <c r="BE245" s="168">
        <v>1338.24</v>
      </c>
      <c r="BF245" s="168">
        <v>1574.4</v>
      </c>
      <c r="BG245" s="169">
        <v>1563</v>
      </c>
      <c r="BH245" s="169">
        <v>2390.88</v>
      </c>
      <c r="BI245" s="169">
        <v>2812.8</v>
      </c>
      <c r="BJ245" s="170">
        <v>1687.2000000000003</v>
      </c>
      <c r="BK245" s="170">
        <v>3011.16</v>
      </c>
      <c r="BL245" s="170">
        <v>3542.4</v>
      </c>
      <c r="BM245" s="166">
        <v>1836</v>
      </c>
      <c r="BN245" s="166">
        <v>3433.44</v>
      </c>
      <c r="BO245" s="171">
        <v>4039.2</v>
      </c>
    </row>
    <row r="246" spans="1:67">
      <c r="A246" s="37" t="s">
        <v>424</v>
      </c>
      <c r="B246" s="37" t="s">
        <v>1411</v>
      </c>
      <c r="C246" s="164">
        <v>19.350000000000001</v>
      </c>
      <c r="D246" s="164">
        <v>26.27</v>
      </c>
      <c r="E246" s="164">
        <v>30.9</v>
      </c>
      <c r="F246" s="166">
        <v>34.15</v>
      </c>
      <c r="G246" s="166">
        <v>52.28</v>
      </c>
      <c r="H246" s="166">
        <v>61.5</v>
      </c>
      <c r="I246" s="167">
        <v>37</v>
      </c>
      <c r="J246" s="167">
        <v>59.76</v>
      </c>
      <c r="K246" s="167">
        <v>70.3</v>
      </c>
      <c r="L246" s="168">
        <v>19.350000000000001</v>
      </c>
      <c r="M246" s="168">
        <v>27.92</v>
      </c>
      <c r="N246" s="168">
        <v>32.85</v>
      </c>
      <c r="O246" s="169">
        <v>37</v>
      </c>
      <c r="P246" s="169">
        <v>56.61</v>
      </c>
      <c r="Q246" s="169">
        <v>66.599999999999994</v>
      </c>
      <c r="R246" s="170">
        <v>40.450000000000003</v>
      </c>
      <c r="S246" s="170">
        <v>72.209999999999994</v>
      </c>
      <c r="T246" s="170">
        <v>84.95</v>
      </c>
      <c r="U246" s="166">
        <v>44.6</v>
      </c>
      <c r="V246" s="166">
        <v>83.39</v>
      </c>
      <c r="W246" s="171">
        <v>98.1</v>
      </c>
      <c r="Y246" s="164">
        <v>38.549999999999997</v>
      </c>
      <c r="Z246" s="164">
        <v>52.45</v>
      </c>
      <c r="AA246" s="164">
        <v>61.7</v>
      </c>
      <c r="AB246" s="166">
        <v>53.4</v>
      </c>
      <c r="AC246" s="166">
        <v>80.790000000000006</v>
      </c>
      <c r="AD246" s="166">
        <v>95.05</v>
      </c>
      <c r="AE246" s="167">
        <v>56.25</v>
      </c>
      <c r="AF246" s="167">
        <v>90.78</v>
      </c>
      <c r="AG246" s="167">
        <v>106.8</v>
      </c>
      <c r="AH246" s="168">
        <v>38.549999999999997</v>
      </c>
      <c r="AI246" s="168">
        <v>55.68</v>
      </c>
      <c r="AJ246" s="168">
        <v>65.5</v>
      </c>
      <c r="AK246" s="169">
        <v>56.25</v>
      </c>
      <c r="AL246" s="169">
        <v>86.02</v>
      </c>
      <c r="AM246" s="169">
        <v>101.2</v>
      </c>
      <c r="AN246" s="170">
        <v>59.7</v>
      </c>
      <c r="AO246" s="170">
        <v>106.51</v>
      </c>
      <c r="AP246" s="170">
        <v>125.3</v>
      </c>
      <c r="AQ246" s="166">
        <v>63.8</v>
      </c>
      <c r="AR246" s="166">
        <v>119.34</v>
      </c>
      <c r="AS246" s="171">
        <v>140.4</v>
      </c>
      <c r="AU246" s="164">
        <v>927</v>
      </c>
      <c r="AV246" s="164">
        <v>1259.8800000000001</v>
      </c>
      <c r="AW246" s="164">
        <v>1482</v>
      </c>
      <c r="AX246" s="166">
        <v>1460.3999999999999</v>
      </c>
      <c r="AY246" s="166">
        <v>2224.1999999999998</v>
      </c>
      <c r="AZ246" s="166">
        <v>2616.6</v>
      </c>
      <c r="BA246" s="167">
        <v>1563</v>
      </c>
      <c r="BB246" s="167">
        <v>2523.6000000000004</v>
      </c>
      <c r="BC246" s="167">
        <v>2968.7999999999997</v>
      </c>
      <c r="BD246" s="168">
        <v>927</v>
      </c>
      <c r="BE246" s="168">
        <v>1338.24</v>
      </c>
      <c r="BF246" s="168">
        <v>1574.4</v>
      </c>
      <c r="BG246" s="169">
        <v>1563</v>
      </c>
      <c r="BH246" s="169">
        <v>2390.88</v>
      </c>
      <c r="BI246" s="169">
        <v>2812.8</v>
      </c>
      <c r="BJ246" s="170">
        <v>1687.2000000000003</v>
      </c>
      <c r="BK246" s="170">
        <v>3011.16</v>
      </c>
      <c r="BL246" s="170">
        <v>3542.4</v>
      </c>
      <c r="BM246" s="166">
        <v>1836</v>
      </c>
      <c r="BN246" s="166">
        <v>3433.44</v>
      </c>
      <c r="BO246" s="171">
        <v>4039.2</v>
      </c>
    </row>
    <row r="247" spans="1:67" ht="13.5" thickBot="1">
      <c r="A247" s="37" t="s">
        <v>416</v>
      </c>
      <c r="B247" s="37" t="s">
        <v>1411</v>
      </c>
      <c r="C247" s="164">
        <v>19.350000000000001</v>
      </c>
      <c r="D247" s="164">
        <v>26.27</v>
      </c>
      <c r="E247" s="164">
        <v>30.9</v>
      </c>
      <c r="F247" s="166">
        <v>34.15</v>
      </c>
      <c r="G247" s="166">
        <v>52.28</v>
      </c>
      <c r="H247" s="166">
        <v>61.5</v>
      </c>
      <c r="I247" s="167">
        <v>37</v>
      </c>
      <c r="J247" s="167">
        <v>59.76</v>
      </c>
      <c r="K247" s="167">
        <v>70.3</v>
      </c>
      <c r="L247" s="168">
        <v>19.350000000000001</v>
      </c>
      <c r="M247" s="168">
        <v>27.92</v>
      </c>
      <c r="N247" s="168">
        <v>32.85</v>
      </c>
      <c r="O247" s="169">
        <v>37</v>
      </c>
      <c r="P247" s="169">
        <v>56.61</v>
      </c>
      <c r="Q247" s="169">
        <v>66.599999999999994</v>
      </c>
      <c r="R247" s="170">
        <v>40.450000000000003</v>
      </c>
      <c r="S247" s="170">
        <v>72.209999999999994</v>
      </c>
      <c r="T247" s="170">
        <v>84.95</v>
      </c>
      <c r="U247" s="166">
        <v>44.6</v>
      </c>
      <c r="V247" s="166">
        <v>83.39</v>
      </c>
      <c r="W247" s="171">
        <v>98.1</v>
      </c>
      <c r="Y247" s="164">
        <v>38.549999999999997</v>
      </c>
      <c r="Z247" s="164">
        <v>52.45</v>
      </c>
      <c r="AA247" s="164">
        <v>61.7</v>
      </c>
      <c r="AB247" s="166">
        <v>53.4</v>
      </c>
      <c r="AC247" s="166">
        <v>80.790000000000006</v>
      </c>
      <c r="AD247" s="166">
        <v>95.05</v>
      </c>
      <c r="AE247" s="167">
        <v>56.25</v>
      </c>
      <c r="AF247" s="167">
        <v>90.78</v>
      </c>
      <c r="AG247" s="167">
        <v>106.8</v>
      </c>
      <c r="AH247" s="168">
        <v>38.549999999999997</v>
      </c>
      <c r="AI247" s="168">
        <v>55.68</v>
      </c>
      <c r="AJ247" s="168">
        <v>65.5</v>
      </c>
      <c r="AK247" s="169">
        <v>56.25</v>
      </c>
      <c r="AL247" s="169">
        <v>86.02</v>
      </c>
      <c r="AM247" s="169">
        <v>101.2</v>
      </c>
      <c r="AN247" s="170">
        <v>59.7</v>
      </c>
      <c r="AO247" s="170">
        <v>106.51</v>
      </c>
      <c r="AP247" s="170">
        <v>125.3</v>
      </c>
      <c r="AQ247" s="166">
        <v>63.8</v>
      </c>
      <c r="AR247" s="166">
        <v>119.34</v>
      </c>
      <c r="AS247" s="171">
        <v>140.4</v>
      </c>
      <c r="AU247" s="164">
        <v>927</v>
      </c>
      <c r="AV247" s="164">
        <v>1259.8800000000001</v>
      </c>
      <c r="AW247" s="164">
        <v>1482</v>
      </c>
      <c r="AX247" s="166">
        <v>1460.3999999999999</v>
      </c>
      <c r="AY247" s="166">
        <v>2224.1999999999998</v>
      </c>
      <c r="AZ247" s="166">
        <v>2616.6</v>
      </c>
      <c r="BA247" s="167">
        <v>1563</v>
      </c>
      <c r="BB247" s="167">
        <v>2523.6000000000004</v>
      </c>
      <c r="BC247" s="167">
        <v>2968.7999999999997</v>
      </c>
      <c r="BD247" s="168">
        <v>927</v>
      </c>
      <c r="BE247" s="168">
        <v>1338.24</v>
      </c>
      <c r="BF247" s="168">
        <v>1574.4</v>
      </c>
      <c r="BG247" s="169">
        <v>1563</v>
      </c>
      <c r="BH247" s="169">
        <v>2390.88</v>
      </c>
      <c r="BI247" s="169">
        <v>2812.8</v>
      </c>
      <c r="BJ247" s="170">
        <v>1687.2000000000003</v>
      </c>
      <c r="BK247" s="170">
        <v>3011.16</v>
      </c>
      <c r="BL247" s="170">
        <v>3542.4</v>
      </c>
      <c r="BM247" s="166">
        <v>1836</v>
      </c>
      <c r="BN247" s="166">
        <v>3433.44</v>
      </c>
      <c r="BO247" s="171">
        <v>4039.2</v>
      </c>
    </row>
    <row r="248" spans="1:67" ht="26.25" thickBot="1">
      <c r="A248" s="36" t="s">
        <v>1412</v>
      </c>
      <c r="B248" s="47"/>
      <c r="C248" s="35" t="s">
        <v>502</v>
      </c>
      <c r="D248" s="35" t="s">
        <v>502</v>
      </c>
      <c r="E248" s="35" t="s">
        <v>502</v>
      </c>
      <c r="F248" s="35" t="s">
        <v>858</v>
      </c>
      <c r="G248" s="35" t="s">
        <v>858</v>
      </c>
      <c r="H248" s="35" t="s">
        <v>858</v>
      </c>
      <c r="I248" s="35" t="s">
        <v>598</v>
      </c>
      <c r="J248" s="35" t="s">
        <v>598</v>
      </c>
      <c r="K248" s="35" t="s">
        <v>598</v>
      </c>
      <c r="L248" s="35" t="s">
        <v>859</v>
      </c>
      <c r="M248" s="35" t="s">
        <v>859</v>
      </c>
      <c r="N248" s="35" t="s">
        <v>859</v>
      </c>
      <c r="O248" s="35" t="s">
        <v>599</v>
      </c>
      <c r="P248" s="35" t="s">
        <v>599</v>
      </c>
      <c r="Q248" s="35" t="s">
        <v>599</v>
      </c>
      <c r="R248" s="35" t="s">
        <v>860</v>
      </c>
      <c r="S248" s="35" t="s">
        <v>860</v>
      </c>
      <c r="T248" s="35" t="s">
        <v>860</v>
      </c>
      <c r="U248" s="35" t="s">
        <v>861</v>
      </c>
      <c r="V248" s="35" t="s">
        <v>861</v>
      </c>
      <c r="W248" s="35" t="s">
        <v>861</v>
      </c>
      <c r="Y248" s="35" t="s">
        <v>502</v>
      </c>
      <c r="Z248" s="35" t="s">
        <v>502</v>
      </c>
      <c r="AA248" s="35" t="s">
        <v>502</v>
      </c>
      <c r="AB248" s="35" t="s">
        <v>858</v>
      </c>
      <c r="AC248" s="35" t="s">
        <v>858</v>
      </c>
      <c r="AD248" s="35" t="s">
        <v>858</v>
      </c>
      <c r="AE248" s="35" t="s">
        <v>598</v>
      </c>
      <c r="AF248" s="35" t="s">
        <v>598</v>
      </c>
      <c r="AG248" s="35" t="s">
        <v>598</v>
      </c>
      <c r="AH248" s="35" t="s">
        <v>859</v>
      </c>
      <c r="AI248" s="35" t="s">
        <v>859</v>
      </c>
      <c r="AJ248" s="35" t="s">
        <v>859</v>
      </c>
      <c r="AK248" s="35" t="s">
        <v>599</v>
      </c>
      <c r="AL248" s="35" t="s">
        <v>599</v>
      </c>
      <c r="AM248" s="35" t="s">
        <v>599</v>
      </c>
      <c r="AN248" s="35" t="s">
        <v>860</v>
      </c>
      <c r="AO248" s="35" t="s">
        <v>860</v>
      </c>
      <c r="AP248" s="35" t="s">
        <v>860</v>
      </c>
      <c r="AQ248" s="35" t="s">
        <v>861</v>
      </c>
      <c r="AR248" s="35" t="s">
        <v>861</v>
      </c>
      <c r="AS248" s="35" t="s">
        <v>861</v>
      </c>
      <c r="AU248" s="35"/>
      <c r="AV248" s="35"/>
      <c r="AW248" s="35"/>
      <c r="AX248" s="35"/>
      <c r="AY248" s="35"/>
      <c r="AZ248" s="35"/>
      <c r="BA248" s="35"/>
      <c r="BB248" s="35"/>
      <c r="BC248" s="35"/>
      <c r="BD248" s="35"/>
      <c r="BE248" s="35"/>
      <c r="BF248" s="35"/>
      <c r="BG248" s="35"/>
      <c r="BH248" s="35"/>
      <c r="BI248" s="35"/>
      <c r="BJ248" s="35"/>
      <c r="BK248" s="35"/>
      <c r="BL248" s="35"/>
      <c r="BM248" s="35"/>
      <c r="BN248" s="35"/>
      <c r="BO248" s="35"/>
    </row>
    <row r="249" spans="1:67">
      <c r="A249" s="37" t="s">
        <v>507</v>
      </c>
      <c r="B249" s="37" t="s">
        <v>508</v>
      </c>
      <c r="C249" s="164">
        <v>0</v>
      </c>
      <c r="D249" s="164">
        <v>0</v>
      </c>
      <c r="E249" s="164">
        <v>0</v>
      </c>
      <c r="F249" s="166">
        <v>0</v>
      </c>
      <c r="G249" s="166">
        <v>0</v>
      </c>
      <c r="H249" s="166">
        <v>0</v>
      </c>
      <c r="I249" s="167">
        <v>0</v>
      </c>
      <c r="J249" s="167">
        <v>0</v>
      </c>
      <c r="K249" s="167">
        <v>0</v>
      </c>
      <c r="L249" s="168">
        <v>0</v>
      </c>
      <c r="M249" s="168">
        <v>0</v>
      </c>
      <c r="N249" s="168">
        <v>0</v>
      </c>
      <c r="O249" s="169">
        <v>0</v>
      </c>
      <c r="P249" s="169">
        <v>0</v>
      </c>
      <c r="Q249" s="169">
        <v>0</v>
      </c>
      <c r="R249" s="170">
        <v>0</v>
      </c>
      <c r="S249" s="170">
        <v>0</v>
      </c>
      <c r="T249" s="170">
        <v>0</v>
      </c>
      <c r="U249" s="166">
        <v>0</v>
      </c>
      <c r="V249" s="166">
        <v>0</v>
      </c>
      <c r="W249" s="171">
        <v>0</v>
      </c>
      <c r="Y249" s="164">
        <v>0</v>
      </c>
      <c r="Z249" s="164">
        <v>0</v>
      </c>
      <c r="AA249" s="164">
        <v>0</v>
      </c>
      <c r="AB249" s="166">
        <v>0</v>
      </c>
      <c r="AC249" s="166">
        <v>0</v>
      </c>
      <c r="AD249" s="166">
        <v>0</v>
      </c>
      <c r="AE249" s="167">
        <v>0</v>
      </c>
      <c r="AF249" s="167">
        <v>0</v>
      </c>
      <c r="AG249" s="167">
        <v>0</v>
      </c>
      <c r="AH249" s="168">
        <v>0</v>
      </c>
      <c r="AI249" s="168">
        <v>0</v>
      </c>
      <c r="AJ249" s="168">
        <v>0</v>
      </c>
      <c r="AK249" s="169">
        <v>0</v>
      </c>
      <c r="AL249" s="169">
        <v>0</v>
      </c>
      <c r="AM249" s="169">
        <v>0</v>
      </c>
      <c r="AN249" s="170">
        <v>0</v>
      </c>
      <c r="AO249" s="170">
        <v>0</v>
      </c>
      <c r="AP249" s="170">
        <v>0</v>
      </c>
      <c r="AQ249" s="166">
        <v>0</v>
      </c>
      <c r="AR249" s="166">
        <v>0</v>
      </c>
      <c r="AS249" s="171">
        <v>0</v>
      </c>
      <c r="AU249" s="164">
        <v>0</v>
      </c>
      <c r="AV249" s="164">
        <v>0</v>
      </c>
      <c r="AW249" s="164">
        <v>0</v>
      </c>
      <c r="AX249" s="166">
        <v>0</v>
      </c>
      <c r="AY249" s="166">
        <v>0</v>
      </c>
      <c r="AZ249" s="166">
        <v>0</v>
      </c>
      <c r="BA249" s="167">
        <v>0</v>
      </c>
      <c r="BB249" s="167">
        <v>0</v>
      </c>
      <c r="BC249" s="167">
        <v>0</v>
      </c>
      <c r="BD249" s="168">
        <v>0</v>
      </c>
      <c r="BE249" s="168">
        <v>0</v>
      </c>
      <c r="BF249" s="168">
        <v>0</v>
      </c>
      <c r="BG249" s="169">
        <v>0</v>
      </c>
      <c r="BH249" s="169">
        <v>0</v>
      </c>
      <c r="BI249" s="169">
        <v>0</v>
      </c>
      <c r="BJ249" s="170">
        <v>0</v>
      </c>
      <c r="BK249" s="170">
        <v>0</v>
      </c>
      <c r="BL249" s="170">
        <v>0</v>
      </c>
      <c r="BM249" s="166">
        <v>0</v>
      </c>
      <c r="BN249" s="166">
        <v>0</v>
      </c>
      <c r="BO249" s="171">
        <v>0</v>
      </c>
    </row>
    <row r="250" spans="1:67">
      <c r="A250" s="37" t="s">
        <v>509</v>
      </c>
      <c r="B250" s="37" t="s">
        <v>510</v>
      </c>
      <c r="C250" s="164">
        <v>0</v>
      </c>
      <c r="D250" s="164">
        <v>0</v>
      </c>
      <c r="E250" s="164">
        <v>0</v>
      </c>
      <c r="F250" s="166">
        <v>0</v>
      </c>
      <c r="G250" s="166">
        <v>0</v>
      </c>
      <c r="H250" s="166">
        <v>0</v>
      </c>
      <c r="I250" s="167">
        <v>0</v>
      </c>
      <c r="J250" s="167">
        <v>0</v>
      </c>
      <c r="K250" s="167">
        <v>0</v>
      </c>
      <c r="L250" s="168">
        <v>0</v>
      </c>
      <c r="M250" s="168">
        <v>0</v>
      </c>
      <c r="N250" s="168">
        <v>0</v>
      </c>
      <c r="O250" s="169">
        <v>0</v>
      </c>
      <c r="P250" s="169">
        <v>0</v>
      </c>
      <c r="Q250" s="169">
        <v>0</v>
      </c>
      <c r="R250" s="170">
        <v>0</v>
      </c>
      <c r="S250" s="170">
        <v>0</v>
      </c>
      <c r="T250" s="170">
        <v>0</v>
      </c>
      <c r="U250" s="166">
        <v>0</v>
      </c>
      <c r="V250" s="166">
        <v>0</v>
      </c>
      <c r="W250" s="171">
        <v>0</v>
      </c>
      <c r="Y250" s="164">
        <v>0</v>
      </c>
      <c r="Z250" s="164">
        <v>0</v>
      </c>
      <c r="AA250" s="164">
        <v>0</v>
      </c>
      <c r="AB250" s="166">
        <v>0</v>
      </c>
      <c r="AC250" s="166">
        <v>0</v>
      </c>
      <c r="AD250" s="166">
        <v>0</v>
      </c>
      <c r="AE250" s="167">
        <v>0</v>
      </c>
      <c r="AF250" s="167">
        <v>0</v>
      </c>
      <c r="AG250" s="167">
        <v>0</v>
      </c>
      <c r="AH250" s="168">
        <v>0</v>
      </c>
      <c r="AI250" s="168">
        <v>0</v>
      </c>
      <c r="AJ250" s="168">
        <v>0</v>
      </c>
      <c r="AK250" s="169">
        <v>0</v>
      </c>
      <c r="AL250" s="169">
        <v>0</v>
      </c>
      <c r="AM250" s="169">
        <v>0</v>
      </c>
      <c r="AN250" s="170">
        <v>0</v>
      </c>
      <c r="AO250" s="170">
        <v>0</v>
      </c>
      <c r="AP250" s="170">
        <v>0</v>
      </c>
      <c r="AQ250" s="166">
        <v>0</v>
      </c>
      <c r="AR250" s="166">
        <v>0</v>
      </c>
      <c r="AS250" s="171">
        <v>0</v>
      </c>
      <c r="AU250" s="164">
        <v>0</v>
      </c>
      <c r="AV250" s="164">
        <v>0</v>
      </c>
      <c r="AW250" s="164">
        <v>0</v>
      </c>
      <c r="AX250" s="166">
        <v>0</v>
      </c>
      <c r="AY250" s="166">
        <v>0</v>
      </c>
      <c r="AZ250" s="166">
        <v>0</v>
      </c>
      <c r="BA250" s="167">
        <v>0</v>
      </c>
      <c r="BB250" s="167">
        <v>0</v>
      </c>
      <c r="BC250" s="167">
        <v>0</v>
      </c>
      <c r="BD250" s="168">
        <v>0</v>
      </c>
      <c r="BE250" s="168">
        <v>0</v>
      </c>
      <c r="BF250" s="168">
        <v>0</v>
      </c>
      <c r="BG250" s="169">
        <v>0</v>
      </c>
      <c r="BH250" s="169">
        <v>0</v>
      </c>
      <c r="BI250" s="169">
        <v>0</v>
      </c>
      <c r="BJ250" s="170">
        <v>0</v>
      </c>
      <c r="BK250" s="170">
        <v>0</v>
      </c>
      <c r="BL250" s="170">
        <v>0</v>
      </c>
      <c r="BM250" s="166">
        <v>0</v>
      </c>
      <c r="BN250" s="166">
        <v>0</v>
      </c>
      <c r="BO250" s="171">
        <v>0</v>
      </c>
    </row>
    <row r="251" spans="1:67">
      <c r="A251" s="37" t="s">
        <v>511</v>
      </c>
      <c r="B251" s="37" t="s">
        <v>512</v>
      </c>
      <c r="C251" s="164">
        <v>0</v>
      </c>
      <c r="D251" s="164">
        <v>0</v>
      </c>
      <c r="E251" s="164">
        <v>0</v>
      </c>
      <c r="F251" s="166">
        <v>0</v>
      </c>
      <c r="G251" s="166">
        <v>0</v>
      </c>
      <c r="H251" s="166">
        <v>0</v>
      </c>
      <c r="I251" s="167">
        <v>0</v>
      </c>
      <c r="J251" s="167">
        <v>0</v>
      </c>
      <c r="K251" s="167">
        <v>0</v>
      </c>
      <c r="L251" s="168">
        <v>0</v>
      </c>
      <c r="M251" s="168">
        <v>0</v>
      </c>
      <c r="N251" s="168">
        <v>0</v>
      </c>
      <c r="O251" s="169">
        <v>0</v>
      </c>
      <c r="P251" s="169">
        <v>0</v>
      </c>
      <c r="Q251" s="169">
        <v>0</v>
      </c>
      <c r="R251" s="170">
        <v>0</v>
      </c>
      <c r="S251" s="170">
        <v>0</v>
      </c>
      <c r="T251" s="170">
        <v>0</v>
      </c>
      <c r="U251" s="166">
        <v>0</v>
      </c>
      <c r="V251" s="166">
        <v>0</v>
      </c>
      <c r="W251" s="171">
        <v>0</v>
      </c>
      <c r="Y251" s="164">
        <v>0</v>
      </c>
      <c r="Z251" s="164">
        <v>0</v>
      </c>
      <c r="AA251" s="164">
        <v>0</v>
      </c>
      <c r="AB251" s="166">
        <v>0</v>
      </c>
      <c r="AC251" s="166">
        <v>0</v>
      </c>
      <c r="AD251" s="166">
        <v>0</v>
      </c>
      <c r="AE251" s="167">
        <v>0</v>
      </c>
      <c r="AF251" s="167">
        <v>0</v>
      </c>
      <c r="AG251" s="167">
        <v>0</v>
      </c>
      <c r="AH251" s="168">
        <v>0</v>
      </c>
      <c r="AI251" s="168">
        <v>0</v>
      </c>
      <c r="AJ251" s="168">
        <v>0</v>
      </c>
      <c r="AK251" s="169">
        <v>0</v>
      </c>
      <c r="AL251" s="169">
        <v>0</v>
      </c>
      <c r="AM251" s="169">
        <v>0</v>
      </c>
      <c r="AN251" s="170">
        <v>0</v>
      </c>
      <c r="AO251" s="170">
        <v>0</v>
      </c>
      <c r="AP251" s="170">
        <v>0</v>
      </c>
      <c r="AQ251" s="166">
        <v>0</v>
      </c>
      <c r="AR251" s="166">
        <v>0</v>
      </c>
      <c r="AS251" s="171">
        <v>0</v>
      </c>
      <c r="AU251" s="164">
        <v>0</v>
      </c>
      <c r="AV251" s="164">
        <v>0</v>
      </c>
      <c r="AW251" s="164">
        <v>0</v>
      </c>
      <c r="AX251" s="166">
        <v>0</v>
      </c>
      <c r="AY251" s="166">
        <v>0</v>
      </c>
      <c r="AZ251" s="166">
        <v>0</v>
      </c>
      <c r="BA251" s="167">
        <v>0</v>
      </c>
      <c r="BB251" s="167">
        <v>0</v>
      </c>
      <c r="BC251" s="167">
        <v>0</v>
      </c>
      <c r="BD251" s="168">
        <v>0</v>
      </c>
      <c r="BE251" s="168">
        <v>0</v>
      </c>
      <c r="BF251" s="168">
        <v>0</v>
      </c>
      <c r="BG251" s="169">
        <v>0</v>
      </c>
      <c r="BH251" s="169">
        <v>0</v>
      </c>
      <c r="BI251" s="169">
        <v>0</v>
      </c>
      <c r="BJ251" s="170">
        <v>0</v>
      </c>
      <c r="BK251" s="170">
        <v>0</v>
      </c>
      <c r="BL251" s="170">
        <v>0</v>
      </c>
      <c r="BM251" s="166">
        <v>0</v>
      </c>
      <c r="BN251" s="166">
        <v>0</v>
      </c>
      <c r="BO251" s="171">
        <v>0</v>
      </c>
    </row>
    <row r="252" spans="1:67">
      <c r="A252" s="37" t="s">
        <v>513</v>
      </c>
      <c r="B252" s="37" t="s">
        <v>514</v>
      </c>
      <c r="C252" s="164">
        <v>0</v>
      </c>
      <c r="D252" s="164">
        <v>0</v>
      </c>
      <c r="E252" s="164">
        <v>0</v>
      </c>
      <c r="F252" s="166">
        <v>0</v>
      </c>
      <c r="G252" s="166">
        <v>0</v>
      </c>
      <c r="H252" s="166">
        <v>0</v>
      </c>
      <c r="I252" s="167">
        <v>0</v>
      </c>
      <c r="J252" s="167">
        <v>0</v>
      </c>
      <c r="K252" s="167">
        <v>0</v>
      </c>
      <c r="L252" s="168">
        <v>0</v>
      </c>
      <c r="M252" s="168">
        <v>0</v>
      </c>
      <c r="N252" s="168">
        <v>0</v>
      </c>
      <c r="O252" s="169">
        <v>0</v>
      </c>
      <c r="P252" s="169">
        <v>0</v>
      </c>
      <c r="Q252" s="169">
        <v>0</v>
      </c>
      <c r="R252" s="170">
        <v>0</v>
      </c>
      <c r="S252" s="170">
        <v>0</v>
      </c>
      <c r="T252" s="170">
        <v>0</v>
      </c>
      <c r="U252" s="166">
        <v>0</v>
      </c>
      <c r="V252" s="166">
        <v>0</v>
      </c>
      <c r="W252" s="171">
        <v>0</v>
      </c>
      <c r="Y252" s="164">
        <v>0</v>
      </c>
      <c r="Z252" s="164">
        <v>0</v>
      </c>
      <c r="AA252" s="164">
        <v>0</v>
      </c>
      <c r="AB252" s="166">
        <v>0</v>
      </c>
      <c r="AC252" s="166">
        <v>0</v>
      </c>
      <c r="AD252" s="166">
        <v>0</v>
      </c>
      <c r="AE252" s="167">
        <v>0</v>
      </c>
      <c r="AF252" s="167">
        <v>0</v>
      </c>
      <c r="AG252" s="167">
        <v>0</v>
      </c>
      <c r="AH252" s="168">
        <v>0</v>
      </c>
      <c r="AI252" s="168">
        <v>0</v>
      </c>
      <c r="AJ252" s="168">
        <v>0</v>
      </c>
      <c r="AK252" s="169">
        <v>0</v>
      </c>
      <c r="AL252" s="169">
        <v>0</v>
      </c>
      <c r="AM252" s="169">
        <v>0</v>
      </c>
      <c r="AN252" s="170">
        <v>0</v>
      </c>
      <c r="AO252" s="170">
        <v>0</v>
      </c>
      <c r="AP252" s="170">
        <v>0</v>
      </c>
      <c r="AQ252" s="166">
        <v>0</v>
      </c>
      <c r="AR252" s="166">
        <v>0</v>
      </c>
      <c r="AS252" s="171">
        <v>0</v>
      </c>
      <c r="AU252" s="164">
        <v>0</v>
      </c>
      <c r="AV252" s="164">
        <v>0</v>
      </c>
      <c r="AW252" s="164">
        <v>0</v>
      </c>
      <c r="AX252" s="166">
        <v>0</v>
      </c>
      <c r="AY252" s="166">
        <v>0</v>
      </c>
      <c r="AZ252" s="166">
        <v>0</v>
      </c>
      <c r="BA252" s="167">
        <v>0</v>
      </c>
      <c r="BB252" s="167">
        <v>0</v>
      </c>
      <c r="BC252" s="167">
        <v>0</v>
      </c>
      <c r="BD252" s="168">
        <v>0</v>
      </c>
      <c r="BE252" s="168">
        <v>0</v>
      </c>
      <c r="BF252" s="168">
        <v>0</v>
      </c>
      <c r="BG252" s="169">
        <v>0</v>
      </c>
      <c r="BH252" s="169">
        <v>0</v>
      </c>
      <c r="BI252" s="169">
        <v>0</v>
      </c>
      <c r="BJ252" s="170">
        <v>0</v>
      </c>
      <c r="BK252" s="170">
        <v>0</v>
      </c>
      <c r="BL252" s="170">
        <v>0</v>
      </c>
      <c r="BM252" s="166">
        <v>0</v>
      </c>
      <c r="BN252" s="166">
        <v>0</v>
      </c>
      <c r="BO252" s="171">
        <v>0</v>
      </c>
    </row>
    <row r="253" spans="1:67">
      <c r="A253" s="37" t="s">
        <v>515</v>
      </c>
      <c r="B253" s="37" t="s">
        <v>516</v>
      </c>
      <c r="C253" s="164">
        <v>0</v>
      </c>
      <c r="D253" s="164">
        <v>0</v>
      </c>
      <c r="E253" s="164">
        <v>0</v>
      </c>
      <c r="F253" s="166">
        <v>0</v>
      </c>
      <c r="G253" s="166">
        <v>0</v>
      </c>
      <c r="H253" s="166">
        <v>0</v>
      </c>
      <c r="I253" s="167">
        <v>0</v>
      </c>
      <c r="J253" s="167">
        <v>0</v>
      </c>
      <c r="K253" s="167">
        <v>0</v>
      </c>
      <c r="L253" s="168">
        <v>0</v>
      </c>
      <c r="M253" s="168">
        <v>0</v>
      </c>
      <c r="N253" s="168">
        <v>0</v>
      </c>
      <c r="O253" s="169">
        <v>0</v>
      </c>
      <c r="P253" s="169">
        <v>0</v>
      </c>
      <c r="Q253" s="169">
        <v>0</v>
      </c>
      <c r="R253" s="170">
        <v>0</v>
      </c>
      <c r="S253" s="170">
        <v>0</v>
      </c>
      <c r="T253" s="170">
        <v>0</v>
      </c>
      <c r="U253" s="166">
        <v>0</v>
      </c>
      <c r="V253" s="166">
        <v>0</v>
      </c>
      <c r="W253" s="171">
        <v>0</v>
      </c>
      <c r="Y253" s="164">
        <v>0</v>
      </c>
      <c r="Z253" s="164">
        <v>0</v>
      </c>
      <c r="AA253" s="164">
        <v>0</v>
      </c>
      <c r="AB253" s="166">
        <v>0</v>
      </c>
      <c r="AC253" s="166">
        <v>0</v>
      </c>
      <c r="AD253" s="166">
        <v>0</v>
      </c>
      <c r="AE253" s="167">
        <v>0</v>
      </c>
      <c r="AF253" s="167">
        <v>0</v>
      </c>
      <c r="AG253" s="167">
        <v>0</v>
      </c>
      <c r="AH253" s="168">
        <v>0</v>
      </c>
      <c r="AI253" s="168">
        <v>0</v>
      </c>
      <c r="AJ253" s="168">
        <v>0</v>
      </c>
      <c r="AK253" s="169">
        <v>0</v>
      </c>
      <c r="AL253" s="169">
        <v>0</v>
      </c>
      <c r="AM253" s="169">
        <v>0</v>
      </c>
      <c r="AN253" s="170">
        <v>0</v>
      </c>
      <c r="AO253" s="170">
        <v>0</v>
      </c>
      <c r="AP253" s="170">
        <v>0</v>
      </c>
      <c r="AQ253" s="166">
        <v>0</v>
      </c>
      <c r="AR253" s="166">
        <v>0</v>
      </c>
      <c r="AS253" s="171">
        <v>0</v>
      </c>
      <c r="AU253" s="164">
        <v>0</v>
      </c>
      <c r="AV253" s="164">
        <v>0</v>
      </c>
      <c r="AW253" s="164">
        <v>0</v>
      </c>
      <c r="AX253" s="166">
        <v>0</v>
      </c>
      <c r="AY253" s="166">
        <v>0</v>
      </c>
      <c r="AZ253" s="166">
        <v>0</v>
      </c>
      <c r="BA253" s="167">
        <v>0</v>
      </c>
      <c r="BB253" s="167">
        <v>0</v>
      </c>
      <c r="BC253" s="167">
        <v>0</v>
      </c>
      <c r="BD253" s="168">
        <v>0</v>
      </c>
      <c r="BE253" s="168">
        <v>0</v>
      </c>
      <c r="BF253" s="168">
        <v>0</v>
      </c>
      <c r="BG253" s="169">
        <v>0</v>
      </c>
      <c r="BH253" s="169">
        <v>0</v>
      </c>
      <c r="BI253" s="169">
        <v>0</v>
      </c>
      <c r="BJ253" s="170">
        <v>0</v>
      </c>
      <c r="BK253" s="170">
        <v>0</v>
      </c>
      <c r="BL253" s="170">
        <v>0</v>
      </c>
      <c r="BM253" s="166">
        <v>0</v>
      </c>
      <c r="BN253" s="166">
        <v>0</v>
      </c>
      <c r="BO253" s="171">
        <v>0</v>
      </c>
    </row>
    <row r="254" spans="1:67">
      <c r="A254" s="37" t="s">
        <v>517</v>
      </c>
      <c r="B254" s="37" t="s">
        <v>518</v>
      </c>
      <c r="C254" s="164">
        <v>0</v>
      </c>
      <c r="D254" s="164">
        <v>0</v>
      </c>
      <c r="E254" s="164">
        <v>0</v>
      </c>
      <c r="F254" s="166">
        <v>0</v>
      </c>
      <c r="G254" s="166">
        <v>0</v>
      </c>
      <c r="H254" s="166">
        <v>0</v>
      </c>
      <c r="I254" s="167">
        <v>0</v>
      </c>
      <c r="J254" s="167">
        <v>0</v>
      </c>
      <c r="K254" s="167">
        <v>0</v>
      </c>
      <c r="L254" s="168">
        <v>0</v>
      </c>
      <c r="M254" s="168">
        <v>0</v>
      </c>
      <c r="N254" s="168">
        <v>0</v>
      </c>
      <c r="O254" s="169">
        <v>0</v>
      </c>
      <c r="P254" s="169">
        <v>0</v>
      </c>
      <c r="Q254" s="169">
        <v>0</v>
      </c>
      <c r="R254" s="170">
        <v>0</v>
      </c>
      <c r="S254" s="170">
        <v>0</v>
      </c>
      <c r="T254" s="170">
        <v>0</v>
      </c>
      <c r="U254" s="166">
        <v>0</v>
      </c>
      <c r="V254" s="166">
        <v>0</v>
      </c>
      <c r="W254" s="171">
        <v>0</v>
      </c>
      <c r="Y254" s="164">
        <v>0</v>
      </c>
      <c r="Z254" s="164">
        <v>0</v>
      </c>
      <c r="AA254" s="164">
        <v>0</v>
      </c>
      <c r="AB254" s="166">
        <v>0</v>
      </c>
      <c r="AC254" s="166">
        <v>0</v>
      </c>
      <c r="AD254" s="166">
        <v>0</v>
      </c>
      <c r="AE254" s="167">
        <v>0</v>
      </c>
      <c r="AF254" s="167">
        <v>0</v>
      </c>
      <c r="AG254" s="167">
        <v>0</v>
      </c>
      <c r="AH254" s="168">
        <v>0</v>
      </c>
      <c r="AI254" s="168">
        <v>0</v>
      </c>
      <c r="AJ254" s="168">
        <v>0</v>
      </c>
      <c r="AK254" s="169">
        <v>0</v>
      </c>
      <c r="AL254" s="169">
        <v>0</v>
      </c>
      <c r="AM254" s="169">
        <v>0</v>
      </c>
      <c r="AN254" s="170">
        <v>0</v>
      </c>
      <c r="AO254" s="170">
        <v>0</v>
      </c>
      <c r="AP254" s="170">
        <v>0</v>
      </c>
      <c r="AQ254" s="166">
        <v>0</v>
      </c>
      <c r="AR254" s="166">
        <v>0</v>
      </c>
      <c r="AS254" s="171">
        <v>0</v>
      </c>
      <c r="AU254" s="164">
        <v>0</v>
      </c>
      <c r="AV254" s="164">
        <v>0</v>
      </c>
      <c r="AW254" s="164">
        <v>0</v>
      </c>
      <c r="AX254" s="166">
        <v>0</v>
      </c>
      <c r="AY254" s="166">
        <v>0</v>
      </c>
      <c r="AZ254" s="166">
        <v>0</v>
      </c>
      <c r="BA254" s="167">
        <v>0</v>
      </c>
      <c r="BB254" s="167">
        <v>0</v>
      </c>
      <c r="BC254" s="167">
        <v>0</v>
      </c>
      <c r="BD254" s="168">
        <v>0</v>
      </c>
      <c r="BE254" s="168">
        <v>0</v>
      </c>
      <c r="BF254" s="168">
        <v>0</v>
      </c>
      <c r="BG254" s="169">
        <v>0</v>
      </c>
      <c r="BH254" s="169">
        <v>0</v>
      </c>
      <c r="BI254" s="169">
        <v>0</v>
      </c>
      <c r="BJ254" s="170">
        <v>0</v>
      </c>
      <c r="BK254" s="170">
        <v>0</v>
      </c>
      <c r="BL254" s="170">
        <v>0</v>
      </c>
      <c r="BM254" s="166">
        <v>0</v>
      </c>
      <c r="BN254" s="166">
        <v>0</v>
      </c>
      <c r="BO254" s="171">
        <v>0</v>
      </c>
    </row>
    <row r="255" spans="1:67">
      <c r="A255" s="37" t="s">
        <v>519</v>
      </c>
      <c r="B255" s="37" t="s">
        <v>520</v>
      </c>
      <c r="C255" s="164">
        <v>0</v>
      </c>
      <c r="D255" s="164">
        <v>0</v>
      </c>
      <c r="E255" s="164">
        <v>0</v>
      </c>
      <c r="F255" s="166">
        <v>0</v>
      </c>
      <c r="G255" s="166">
        <v>0</v>
      </c>
      <c r="H255" s="166">
        <v>0</v>
      </c>
      <c r="I255" s="167">
        <v>0</v>
      </c>
      <c r="J255" s="167">
        <v>0</v>
      </c>
      <c r="K255" s="167">
        <v>0</v>
      </c>
      <c r="L255" s="168">
        <v>0</v>
      </c>
      <c r="M255" s="168">
        <v>0</v>
      </c>
      <c r="N255" s="168">
        <v>0</v>
      </c>
      <c r="O255" s="169">
        <v>0</v>
      </c>
      <c r="P255" s="169">
        <v>0</v>
      </c>
      <c r="Q255" s="169">
        <v>0</v>
      </c>
      <c r="R255" s="170">
        <v>0</v>
      </c>
      <c r="S255" s="170">
        <v>0</v>
      </c>
      <c r="T255" s="170">
        <v>0</v>
      </c>
      <c r="U255" s="166">
        <v>0</v>
      </c>
      <c r="V255" s="166">
        <v>0</v>
      </c>
      <c r="W255" s="171">
        <v>0</v>
      </c>
      <c r="Y255" s="164">
        <v>0</v>
      </c>
      <c r="Z255" s="164">
        <v>0</v>
      </c>
      <c r="AA255" s="164">
        <v>0</v>
      </c>
      <c r="AB255" s="166">
        <v>0</v>
      </c>
      <c r="AC255" s="166">
        <v>0</v>
      </c>
      <c r="AD255" s="166">
        <v>0</v>
      </c>
      <c r="AE255" s="167">
        <v>0</v>
      </c>
      <c r="AF255" s="167">
        <v>0</v>
      </c>
      <c r="AG255" s="167">
        <v>0</v>
      </c>
      <c r="AH255" s="168">
        <v>0</v>
      </c>
      <c r="AI255" s="168">
        <v>0</v>
      </c>
      <c r="AJ255" s="168">
        <v>0</v>
      </c>
      <c r="AK255" s="169">
        <v>0</v>
      </c>
      <c r="AL255" s="169">
        <v>0</v>
      </c>
      <c r="AM255" s="169">
        <v>0</v>
      </c>
      <c r="AN255" s="170">
        <v>0</v>
      </c>
      <c r="AO255" s="170">
        <v>0</v>
      </c>
      <c r="AP255" s="170">
        <v>0</v>
      </c>
      <c r="AQ255" s="166">
        <v>0</v>
      </c>
      <c r="AR255" s="166">
        <v>0</v>
      </c>
      <c r="AS255" s="171">
        <v>0</v>
      </c>
      <c r="AU255" s="164">
        <v>0</v>
      </c>
      <c r="AV255" s="164">
        <v>0</v>
      </c>
      <c r="AW255" s="164">
        <v>0</v>
      </c>
      <c r="AX255" s="166">
        <v>0</v>
      </c>
      <c r="AY255" s="166">
        <v>0</v>
      </c>
      <c r="AZ255" s="166">
        <v>0</v>
      </c>
      <c r="BA255" s="167">
        <v>0</v>
      </c>
      <c r="BB255" s="167">
        <v>0</v>
      </c>
      <c r="BC255" s="167">
        <v>0</v>
      </c>
      <c r="BD255" s="168">
        <v>0</v>
      </c>
      <c r="BE255" s="168">
        <v>0</v>
      </c>
      <c r="BF255" s="168">
        <v>0</v>
      </c>
      <c r="BG255" s="169">
        <v>0</v>
      </c>
      <c r="BH255" s="169">
        <v>0</v>
      </c>
      <c r="BI255" s="169">
        <v>0</v>
      </c>
      <c r="BJ255" s="170">
        <v>0</v>
      </c>
      <c r="BK255" s="170">
        <v>0</v>
      </c>
      <c r="BL255" s="170">
        <v>0</v>
      </c>
      <c r="BM255" s="166">
        <v>0</v>
      </c>
      <c r="BN255" s="166">
        <v>0</v>
      </c>
      <c r="BO255" s="171">
        <v>0</v>
      </c>
    </row>
    <row r="256" spans="1:67">
      <c r="A256" s="37" t="s">
        <v>521</v>
      </c>
      <c r="B256" s="37" t="s">
        <v>522</v>
      </c>
      <c r="C256" s="164">
        <v>0</v>
      </c>
      <c r="D256" s="164">
        <v>0</v>
      </c>
      <c r="E256" s="164">
        <v>0</v>
      </c>
      <c r="F256" s="166">
        <v>0</v>
      </c>
      <c r="G256" s="166">
        <v>0</v>
      </c>
      <c r="H256" s="166">
        <v>0</v>
      </c>
      <c r="I256" s="167">
        <v>0</v>
      </c>
      <c r="J256" s="167">
        <v>0</v>
      </c>
      <c r="K256" s="167">
        <v>0</v>
      </c>
      <c r="L256" s="168">
        <v>0</v>
      </c>
      <c r="M256" s="168">
        <v>0</v>
      </c>
      <c r="N256" s="168">
        <v>0</v>
      </c>
      <c r="O256" s="169">
        <v>0</v>
      </c>
      <c r="P256" s="169">
        <v>0</v>
      </c>
      <c r="Q256" s="169">
        <v>0</v>
      </c>
      <c r="R256" s="170">
        <v>0</v>
      </c>
      <c r="S256" s="170">
        <v>0</v>
      </c>
      <c r="T256" s="170">
        <v>0</v>
      </c>
      <c r="U256" s="166">
        <v>0</v>
      </c>
      <c r="V256" s="166">
        <v>0</v>
      </c>
      <c r="W256" s="171">
        <v>0</v>
      </c>
      <c r="Y256" s="164">
        <v>0</v>
      </c>
      <c r="Z256" s="164">
        <v>0</v>
      </c>
      <c r="AA256" s="164">
        <v>0</v>
      </c>
      <c r="AB256" s="166">
        <v>0</v>
      </c>
      <c r="AC256" s="166">
        <v>0</v>
      </c>
      <c r="AD256" s="166">
        <v>0</v>
      </c>
      <c r="AE256" s="167">
        <v>0</v>
      </c>
      <c r="AF256" s="167">
        <v>0</v>
      </c>
      <c r="AG256" s="167">
        <v>0</v>
      </c>
      <c r="AH256" s="168">
        <v>0</v>
      </c>
      <c r="AI256" s="168">
        <v>0</v>
      </c>
      <c r="AJ256" s="168">
        <v>0</v>
      </c>
      <c r="AK256" s="169">
        <v>0</v>
      </c>
      <c r="AL256" s="169">
        <v>0</v>
      </c>
      <c r="AM256" s="169">
        <v>0</v>
      </c>
      <c r="AN256" s="170">
        <v>0</v>
      </c>
      <c r="AO256" s="170">
        <v>0</v>
      </c>
      <c r="AP256" s="170">
        <v>0</v>
      </c>
      <c r="AQ256" s="166">
        <v>0</v>
      </c>
      <c r="AR256" s="166">
        <v>0</v>
      </c>
      <c r="AS256" s="171">
        <v>0</v>
      </c>
      <c r="AU256" s="164">
        <v>0</v>
      </c>
      <c r="AV256" s="164">
        <v>0</v>
      </c>
      <c r="AW256" s="164">
        <v>0</v>
      </c>
      <c r="AX256" s="166">
        <v>0</v>
      </c>
      <c r="AY256" s="166">
        <v>0</v>
      </c>
      <c r="AZ256" s="166">
        <v>0</v>
      </c>
      <c r="BA256" s="167">
        <v>0</v>
      </c>
      <c r="BB256" s="167">
        <v>0</v>
      </c>
      <c r="BC256" s="167">
        <v>0</v>
      </c>
      <c r="BD256" s="168">
        <v>0</v>
      </c>
      <c r="BE256" s="168">
        <v>0</v>
      </c>
      <c r="BF256" s="168">
        <v>0</v>
      </c>
      <c r="BG256" s="169">
        <v>0</v>
      </c>
      <c r="BH256" s="169">
        <v>0</v>
      </c>
      <c r="BI256" s="169">
        <v>0</v>
      </c>
      <c r="BJ256" s="170">
        <v>0</v>
      </c>
      <c r="BK256" s="170">
        <v>0</v>
      </c>
      <c r="BL256" s="170">
        <v>0</v>
      </c>
      <c r="BM256" s="166">
        <v>0</v>
      </c>
      <c r="BN256" s="166">
        <v>0</v>
      </c>
      <c r="BO256" s="171">
        <v>0</v>
      </c>
    </row>
    <row r="257" spans="1:67">
      <c r="A257" s="37" t="s">
        <v>523</v>
      </c>
      <c r="B257" s="37" t="s">
        <v>524</v>
      </c>
      <c r="C257" s="164">
        <v>0</v>
      </c>
      <c r="D257" s="164">
        <v>0</v>
      </c>
      <c r="E257" s="164">
        <v>0</v>
      </c>
      <c r="F257" s="166">
        <v>0</v>
      </c>
      <c r="G257" s="166">
        <v>0</v>
      </c>
      <c r="H257" s="166">
        <v>0</v>
      </c>
      <c r="I257" s="167">
        <v>0</v>
      </c>
      <c r="J257" s="167">
        <v>0</v>
      </c>
      <c r="K257" s="167">
        <v>0</v>
      </c>
      <c r="L257" s="168">
        <v>0</v>
      </c>
      <c r="M257" s="168">
        <v>0</v>
      </c>
      <c r="N257" s="168">
        <v>0</v>
      </c>
      <c r="O257" s="169">
        <v>0</v>
      </c>
      <c r="P257" s="169">
        <v>0</v>
      </c>
      <c r="Q257" s="169">
        <v>0</v>
      </c>
      <c r="R257" s="170">
        <v>0</v>
      </c>
      <c r="S257" s="170">
        <v>0</v>
      </c>
      <c r="T257" s="170">
        <v>0</v>
      </c>
      <c r="U257" s="166">
        <v>0</v>
      </c>
      <c r="V257" s="166">
        <v>0</v>
      </c>
      <c r="W257" s="171">
        <v>0</v>
      </c>
      <c r="Y257" s="164">
        <v>0</v>
      </c>
      <c r="Z257" s="164">
        <v>0</v>
      </c>
      <c r="AA257" s="164">
        <v>0</v>
      </c>
      <c r="AB257" s="166">
        <v>0</v>
      </c>
      <c r="AC257" s="166">
        <v>0</v>
      </c>
      <c r="AD257" s="166">
        <v>0</v>
      </c>
      <c r="AE257" s="167">
        <v>0</v>
      </c>
      <c r="AF257" s="167">
        <v>0</v>
      </c>
      <c r="AG257" s="167">
        <v>0</v>
      </c>
      <c r="AH257" s="168">
        <v>0</v>
      </c>
      <c r="AI257" s="168">
        <v>0</v>
      </c>
      <c r="AJ257" s="168">
        <v>0</v>
      </c>
      <c r="AK257" s="169">
        <v>0</v>
      </c>
      <c r="AL257" s="169">
        <v>0</v>
      </c>
      <c r="AM257" s="169">
        <v>0</v>
      </c>
      <c r="AN257" s="170">
        <v>0</v>
      </c>
      <c r="AO257" s="170">
        <v>0</v>
      </c>
      <c r="AP257" s="170">
        <v>0</v>
      </c>
      <c r="AQ257" s="166">
        <v>0</v>
      </c>
      <c r="AR257" s="166">
        <v>0</v>
      </c>
      <c r="AS257" s="171">
        <v>0</v>
      </c>
      <c r="AU257" s="164">
        <v>0</v>
      </c>
      <c r="AV257" s="164">
        <v>0</v>
      </c>
      <c r="AW257" s="164">
        <v>0</v>
      </c>
      <c r="AX257" s="166">
        <v>0</v>
      </c>
      <c r="AY257" s="166">
        <v>0</v>
      </c>
      <c r="AZ257" s="166">
        <v>0</v>
      </c>
      <c r="BA257" s="167">
        <v>0</v>
      </c>
      <c r="BB257" s="167">
        <v>0</v>
      </c>
      <c r="BC257" s="167">
        <v>0</v>
      </c>
      <c r="BD257" s="168">
        <v>0</v>
      </c>
      <c r="BE257" s="168">
        <v>0</v>
      </c>
      <c r="BF257" s="168">
        <v>0</v>
      </c>
      <c r="BG257" s="169">
        <v>0</v>
      </c>
      <c r="BH257" s="169">
        <v>0</v>
      </c>
      <c r="BI257" s="169">
        <v>0</v>
      </c>
      <c r="BJ257" s="170">
        <v>0</v>
      </c>
      <c r="BK257" s="170">
        <v>0</v>
      </c>
      <c r="BL257" s="170">
        <v>0</v>
      </c>
      <c r="BM257" s="166">
        <v>0</v>
      </c>
      <c r="BN257" s="166">
        <v>0</v>
      </c>
      <c r="BO257" s="171">
        <v>0</v>
      </c>
    </row>
    <row r="258" spans="1:67">
      <c r="A258" s="37" t="s">
        <v>525</v>
      </c>
      <c r="B258" s="37" t="s">
        <v>526</v>
      </c>
      <c r="C258" s="164">
        <v>0</v>
      </c>
      <c r="D258" s="164">
        <v>0</v>
      </c>
      <c r="E258" s="164">
        <v>0</v>
      </c>
      <c r="F258" s="166">
        <v>0</v>
      </c>
      <c r="G258" s="166">
        <v>0</v>
      </c>
      <c r="H258" s="166">
        <v>0</v>
      </c>
      <c r="I258" s="167">
        <v>0</v>
      </c>
      <c r="J258" s="167">
        <v>0</v>
      </c>
      <c r="K258" s="167">
        <v>0</v>
      </c>
      <c r="L258" s="168">
        <v>0</v>
      </c>
      <c r="M258" s="168">
        <v>0</v>
      </c>
      <c r="N258" s="168">
        <v>0</v>
      </c>
      <c r="O258" s="169">
        <v>0</v>
      </c>
      <c r="P258" s="169">
        <v>0</v>
      </c>
      <c r="Q258" s="169">
        <v>0</v>
      </c>
      <c r="R258" s="170">
        <v>0</v>
      </c>
      <c r="S258" s="170">
        <v>0</v>
      </c>
      <c r="T258" s="170">
        <v>0</v>
      </c>
      <c r="U258" s="166">
        <v>0</v>
      </c>
      <c r="V258" s="166">
        <v>0</v>
      </c>
      <c r="W258" s="171">
        <v>0</v>
      </c>
      <c r="Y258" s="164">
        <v>0</v>
      </c>
      <c r="Z258" s="164">
        <v>0</v>
      </c>
      <c r="AA258" s="164">
        <v>0</v>
      </c>
      <c r="AB258" s="166">
        <v>0</v>
      </c>
      <c r="AC258" s="166">
        <v>0</v>
      </c>
      <c r="AD258" s="166">
        <v>0</v>
      </c>
      <c r="AE258" s="167">
        <v>0</v>
      </c>
      <c r="AF258" s="167">
        <v>0</v>
      </c>
      <c r="AG258" s="167">
        <v>0</v>
      </c>
      <c r="AH258" s="168">
        <v>0</v>
      </c>
      <c r="AI258" s="168">
        <v>0</v>
      </c>
      <c r="AJ258" s="168">
        <v>0</v>
      </c>
      <c r="AK258" s="169">
        <v>0</v>
      </c>
      <c r="AL258" s="169">
        <v>0</v>
      </c>
      <c r="AM258" s="169">
        <v>0</v>
      </c>
      <c r="AN258" s="170">
        <v>0</v>
      </c>
      <c r="AO258" s="170">
        <v>0</v>
      </c>
      <c r="AP258" s="170">
        <v>0</v>
      </c>
      <c r="AQ258" s="166">
        <v>0</v>
      </c>
      <c r="AR258" s="166">
        <v>0</v>
      </c>
      <c r="AS258" s="171">
        <v>0</v>
      </c>
      <c r="AU258" s="164">
        <v>0</v>
      </c>
      <c r="AV258" s="164">
        <v>0</v>
      </c>
      <c r="AW258" s="164">
        <v>0</v>
      </c>
      <c r="AX258" s="166">
        <v>0</v>
      </c>
      <c r="AY258" s="166">
        <v>0</v>
      </c>
      <c r="AZ258" s="166">
        <v>0</v>
      </c>
      <c r="BA258" s="167">
        <v>0</v>
      </c>
      <c r="BB258" s="167">
        <v>0</v>
      </c>
      <c r="BC258" s="167">
        <v>0</v>
      </c>
      <c r="BD258" s="168">
        <v>0</v>
      </c>
      <c r="BE258" s="168">
        <v>0</v>
      </c>
      <c r="BF258" s="168">
        <v>0</v>
      </c>
      <c r="BG258" s="169">
        <v>0</v>
      </c>
      <c r="BH258" s="169">
        <v>0</v>
      </c>
      <c r="BI258" s="169">
        <v>0</v>
      </c>
      <c r="BJ258" s="170">
        <v>0</v>
      </c>
      <c r="BK258" s="170">
        <v>0</v>
      </c>
      <c r="BL258" s="170">
        <v>0</v>
      </c>
      <c r="BM258" s="166">
        <v>0</v>
      </c>
      <c r="BN258" s="166">
        <v>0</v>
      </c>
      <c r="BO258" s="171">
        <v>0</v>
      </c>
    </row>
    <row r="259" spans="1:67">
      <c r="A259" s="37" t="s">
        <v>527</v>
      </c>
      <c r="B259" s="37" t="s">
        <v>528</v>
      </c>
      <c r="C259" s="164">
        <v>0</v>
      </c>
      <c r="D259" s="164">
        <v>0</v>
      </c>
      <c r="E259" s="164">
        <v>0</v>
      </c>
      <c r="F259" s="166">
        <v>0</v>
      </c>
      <c r="G259" s="166">
        <v>0</v>
      </c>
      <c r="H259" s="166">
        <v>0</v>
      </c>
      <c r="I259" s="167">
        <v>0</v>
      </c>
      <c r="J259" s="167">
        <v>0</v>
      </c>
      <c r="K259" s="167">
        <v>0</v>
      </c>
      <c r="L259" s="168">
        <v>0</v>
      </c>
      <c r="M259" s="168">
        <v>0</v>
      </c>
      <c r="N259" s="168">
        <v>0</v>
      </c>
      <c r="O259" s="169">
        <v>0</v>
      </c>
      <c r="P259" s="169">
        <v>0</v>
      </c>
      <c r="Q259" s="169">
        <v>0</v>
      </c>
      <c r="R259" s="170">
        <v>0</v>
      </c>
      <c r="S259" s="170">
        <v>0</v>
      </c>
      <c r="T259" s="170">
        <v>0</v>
      </c>
      <c r="U259" s="166">
        <v>0</v>
      </c>
      <c r="V259" s="166">
        <v>0</v>
      </c>
      <c r="W259" s="171">
        <v>0</v>
      </c>
      <c r="Y259" s="164">
        <v>0</v>
      </c>
      <c r="Z259" s="164">
        <v>0</v>
      </c>
      <c r="AA259" s="164">
        <v>0</v>
      </c>
      <c r="AB259" s="166">
        <v>0</v>
      </c>
      <c r="AC259" s="166">
        <v>0</v>
      </c>
      <c r="AD259" s="166">
        <v>0</v>
      </c>
      <c r="AE259" s="167">
        <v>0</v>
      </c>
      <c r="AF259" s="167">
        <v>0</v>
      </c>
      <c r="AG259" s="167">
        <v>0</v>
      </c>
      <c r="AH259" s="168">
        <v>0</v>
      </c>
      <c r="AI259" s="168">
        <v>0</v>
      </c>
      <c r="AJ259" s="168">
        <v>0</v>
      </c>
      <c r="AK259" s="169">
        <v>0</v>
      </c>
      <c r="AL259" s="169">
        <v>0</v>
      </c>
      <c r="AM259" s="169">
        <v>0</v>
      </c>
      <c r="AN259" s="170">
        <v>0</v>
      </c>
      <c r="AO259" s="170">
        <v>0</v>
      </c>
      <c r="AP259" s="170">
        <v>0</v>
      </c>
      <c r="AQ259" s="166">
        <v>0</v>
      </c>
      <c r="AR259" s="166">
        <v>0</v>
      </c>
      <c r="AS259" s="171">
        <v>0</v>
      </c>
      <c r="AU259" s="164">
        <v>0</v>
      </c>
      <c r="AV259" s="164">
        <v>0</v>
      </c>
      <c r="AW259" s="164">
        <v>0</v>
      </c>
      <c r="AX259" s="166">
        <v>0</v>
      </c>
      <c r="AY259" s="166">
        <v>0</v>
      </c>
      <c r="AZ259" s="166">
        <v>0</v>
      </c>
      <c r="BA259" s="167">
        <v>0</v>
      </c>
      <c r="BB259" s="167">
        <v>0</v>
      </c>
      <c r="BC259" s="167">
        <v>0</v>
      </c>
      <c r="BD259" s="168">
        <v>0</v>
      </c>
      <c r="BE259" s="168">
        <v>0</v>
      </c>
      <c r="BF259" s="168">
        <v>0</v>
      </c>
      <c r="BG259" s="169">
        <v>0</v>
      </c>
      <c r="BH259" s="169">
        <v>0</v>
      </c>
      <c r="BI259" s="169">
        <v>0</v>
      </c>
      <c r="BJ259" s="170">
        <v>0</v>
      </c>
      <c r="BK259" s="170">
        <v>0</v>
      </c>
      <c r="BL259" s="170">
        <v>0</v>
      </c>
      <c r="BM259" s="166">
        <v>0</v>
      </c>
      <c r="BN259" s="166">
        <v>0</v>
      </c>
      <c r="BO259" s="171">
        <v>0</v>
      </c>
    </row>
    <row r="260" spans="1:67">
      <c r="A260" s="37" t="s">
        <v>529</v>
      </c>
      <c r="B260" s="37" t="s">
        <v>530</v>
      </c>
      <c r="C260" s="164">
        <v>0</v>
      </c>
      <c r="D260" s="164">
        <v>0</v>
      </c>
      <c r="E260" s="164">
        <v>0</v>
      </c>
      <c r="F260" s="166">
        <v>0</v>
      </c>
      <c r="G260" s="166">
        <v>0</v>
      </c>
      <c r="H260" s="166">
        <v>0</v>
      </c>
      <c r="I260" s="167">
        <v>0</v>
      </c>
      <c r="J260" s="167">
        <v>0</v>
      </c>
      <c r="K260" s="167">
        <v>0</v>
      </c>
      <c r="L260" s="168">
        <v>0</v>
      </c>
      <c r="M260" s="168">
        <v>0</v>
      </c>
      <c r="N260" s="168">
        <v>0</v>
      </c>
      <c r="O260" s="169">
        <v>0</v>
      </c>
      <c r="P260" s="169">
        <v>0</v>
      </c>
      <c r="Q260" s="169">
        <v>0</v>
      </c>
      <c r="R260" s="170">
        <v>0</v>
      </c>
      <c r="S260" s="170">
        <v>0</v>
      </c>
      <c r="T260" s="170">
        <v>0</v>
      </c>
      <c r="U260" s="166">
        <v>0</v>
      </c>
      <c r="V260" s="166">
        <v>0</v>
      </c>
      <c r="W260" s="171">
        <v>0</v>
      </c>
      <c r="Y260" s="164">
        <v>0</v>
      </c>
      <c r="Z260" s="164">
        <v>0</v>
      </c>
      <c r="AA260" s="164">
        <v>0</v>
      </c>
      <c r="AB260" s="166">
        <v>0</v>
      </c>
      <c r="AC260" s="166">
        <v>0</v>
      </c>
      <c r="AD260" s="166">
        <v>0</v>
      </c>
      <c r="AE260" s="167">
        <v>0</v>
      </c>
      <c r="AF260" s="167">
        <v>0</v>
      </c>
      <c r="AG260" s="167">
        <v>0</v>
      </c>
      <c r="AH260" s="168">
        <v>0</v>
      </c>
      <c r="AI260" s="168">
        <v>0</v>
      </c>
      <c r="AJ260" s="168">
        <v>0</v>
      </c>
      <c r="AK260" s="169">
        <v>0</v>
      </c>
      <c r="AL260" s="169">
        <v>0</v>
      </c>
      <c r="AM260" s="169">
        <v>0</v>
      </c>
      <c r="AN260" s="170">
        <v>0</v>
      </c>
      <c r="AO260" s="170">
        <v>0</v>
      </c>
      <c r="AP260" s="170">
        <v>0</v>
      </c>
      <c r="AQ260" s="166">
        <v>0</v>
      </c>
      <c r="AR260" s="166">
        <v>0</v>
      </c>
      <c r="AS260" s="171">
        <v>0</v>
      </c>
      <c r="AU260" s="164">
        <v>0</v>
      </c>
      <c r="AV260" s="164">
        <v>0</v>
      </c>
      <c r="AW260" s="164">
        <v>0</v>
      </c>
      <c r="AX260" s="166">
        <v>0</v>
      </c>
      <c r="AY260" s="166">
        <v>0</v>
      </c>
      <c r="AZ260" s="166">
        <v>0</v>
      </c>
      <c r="BA260" s="167">
        <v>0</v>
      </c>
      <c r="BB260" s="167">
        <v>0</v>
      </c>
      <c r="BC260" s="167">
        <v>0</v>
      </c>
      <c r="BD260" s="168">
        <v>0</v>
      </c>
      <c r="BE260" s="168">
        <v>0</v>
      </c>
      <c r="BF260" s="168">
        <v>0</v>
      </c>
      <c r="BG260" s="169">
        <v>0</v>
      </c>
      <c r="BH260" s="169">
        <v>0</v>
      </c>
      <c r="BI260" s="169">
        <v>0</v>
      </c>
      <c r="BJ260" s="170">
        <v>0</v>
      </c>
      <c r="BK260" s="170">
        <v>0</v>
      </c>
      <c r="BL260" s="170">
        <v>0</v>
      </c>
      <c r="BM260" s="166">
        <v>0</v>
      </c>
      <c r="BN260" s="166">
        <v>0</v>
      </c>
      <c r="BO260" s="171">
        <v>0</v>
      </c>
    </row>
    <row r="261" spans="1:67">
      <c r="A261" s="37" t="s">
        <v>531</v>
      </c>
      <c r="B261" s="37" t="s">
        <v>532</v>
      </c>
      <c r="C261" s="164">
        <v>0</v>
      </c>
      <c r="D261" s="164">
        <v>0</v>
      </c>
      <c r="E261" s="164">
        <v>0</v>
      </c>
      <c r="F261" s="166">
        <v>0</v>
      </c>
      <c r="G261" s="166">
        <v>0</v>
      </c>
      <c r="H261" s="166">
        <v>0</v>
      </c>
      <c r="I261" s="167">
        <v>0</v>
      </c>
      <c r="J261" s="167">
        <v>0</v>
      </c>
      <c r="K261" s="167">
        <v>0</v>
      </c>
      <c r="L261" s="168">
        <v>0</v>
      </c>
      <c r="M261" s="168">
        <v>0</v>
      </c>
      <c r="N261" s="168">
        <v>0</v>
      </c>
      <c r="O261" s="169">
        <v>0</v>
      </c>
      <c r="P261" s="169">
        <v>0</v>
      </c>
      <c r="Q261" s="169">
        <v>0</v>
      </c>
      <c r="R261" s="170">
        <v>0</v>
      </c>
      <c r="S261" s="170">
        <v>0</v>
      </c>
      <c r="T261" s="170">
        <v>0</v>
      </c>
      <c r="U261" s="166">
        <v>0</v>
      </c>
      <c r="V261" s="166">
        <v>0</v>
      </c>
      <c r="W261" s="171">
        <v>0</v>
      </c>
      <c r="Y261" s="164">
        <v>0</v>
      </c>
      <c r="Z261" s="164">
        <v>0</v>
      </c>
      <c r="AA261" s="164">
        <v>0</v>
      </c>
      <c r="AB261" s="166">
        <v>0</v>
      </c>
      <c r="AC261" s="166">
        <v>0</v>
      </c>
      <c r="AD261" s="166">
        <v>0</v>
      </c>
      <c r="AE261" s="167">
        <v>0</v>
      </c>
      <c r="AF261" s="167">
        <v>0</v>
      </c>
      <c r="AG261" s="167">
        <v>0</v>
      </c>
      <c r="AH261" s="168">
        <v>0</v>
      </c>
      <c r="AI261" s="168">
        <v>0</v>
      </c>
      <c r="AJ261" s="168">
        <v>0</v>
      </c>
      <c r="AK261" s="169">
        <v>0</v>
      </c>
      <c r="AL261" s="169">
        <v>0</v>
      </c>
      <c r="AM261" s="169">
        <v>0</v>
      </c>
      <c r="AN261" s="170">
        <v>0</v>
      </c>
      <c r="AO261" s="170">
        <v>0</v>
      </c>
      <c r="AP261" s="170">
        <v>0</v>
      </c>
      <c r="AQ261" s="166">
        <v>0</v>
      </c>
      <c r="AR261" s="166">
        <v>0</v>
      </c>
      <c r="AS261" s="171">
        <v>0</v>
      </c>
      <c r="AU261" s="164">
        <v>0</v>
      </c>
      <c r="AV261" s="164">
        <v>0</v>
      </c>
      <c r="AW261" s="164">
        <v>0</v>
      </c>
      <c r="AX261" s="166">
        <v>0</v>
      </c>
      <c r="AY261" s="166">
        <v>0</v>
      </c>
      <c r="AZ261" s="166">
        <v>0</v>
      </c>
      <c r="BA261" s="167">
        <v>0</v>
      </c>
      <c r="BB261" s="167">
        <v>0</v>
      </c>
      <c r="BC261" s="167">
        <v>0</v>
      </c>
      <c r="BD261" s="168">
        <v>0</v>
      </c>
      <c r="BE261" s="168">
        <v>0</v>
      </c>
      <c r="BF261" s="168">
        <v>0</v>
      </c>
      <c r="BG261" s="169">
        <v>0</v>
      </c>
      <c r="BH261" s="169">
        <v>0</v>
      </c>
      <c r="BI261" s="169">
        <v>0</v>
      </c>
      <c r="BJ261" s="170">
        <v>0</v>
      </c>
      <c r="BK261" s="170">
        <v>0</v>
      </c>
      <c r="BL261" s="170">
        <v>0</v>
      </c>
      <c r="BM261" s="166">
        <v>0</v>
      </c>
      <c r="BN261" s="166">
        <v>0</v>
      </c>
      <c r="BO261" s="171">
        <v>0</v>
      </c>
    </row>
    <row r="262" spans="1:67">
      <c r="A262" s="37" t="s">
        <v>533</v>
      </c>
      <c r="B262" s="37" t="s">
        <v>534</v>
      </c>
      <c r="C262" s="164">
        <v>0</v>
      </c>
      <c r="D262" s="164">
        <v>0</v>
      </c>
      <c r="E262" s="164">
        <v>0</v>
      </c>
      <c r="F262" s="166">
        <v>0</v>
      </c>
      <c r="G262" s="166">
        <v>0</v>
      </c>
      <c r="H262" s="166">
        <v>0</v>
      </c>
      <c r="I262" s="167">
        <v>0</v>
      </c>
      <c r="J262" s="167">
        <v>0</v>
      </c>
      <c r="K262" s="167">
        <v>0</v>
      </c>
      <c r="L262" s="168">
        <v>0</v>
      </c>
      <c r="M262" s="168">
        <v>0</v>
      </c>
      <c r="N262" s="168">
        <v>0</v>
      </c>
      <c r="O262" s="169">
        <v>0</v>
      </c>
      <c r="P262" s="169">
        <v>0</v>
      </c>
      <c r="Q262" s="169">
        <v>0</v>
      </c>
      <c r="R262" s="170">
        <v>0</v>
      </c>
      <c r="S262" s="170">
        <v>0</v>
      </c>
      <c r="T262" s="170">
        <v>0</v>
      </c>
      <c r="U262" s="166">
        <v>0</v>
      </c>
      <c r="V262" s="166">
        <v>0</v>
      </c>
      <c r="W262" s="171">
        <v>0</v>
      </c>
      <c r="Y262" s="164">
        <v>0</v>
      </c>
      <c r="Z262" s="164">
        <v>0</v>
      </c>
      <c r="AA262" s="164">
        <v>0</v>
      </c>
      <c r="AB262" s="166">
        <v>0</v>
      </c>
      <c r="AC262" s="166">
        <v>0</v>
      </c>
      <c r="AD262" s="166">
        <v>0</v>
      </c>
      <c r="AE262" s="167">
        <v>0</v>
      </c>
      <c r="AF262" s="167">
        <v>0</v>
      </c>
      <c r="AG262" s="167">
        <v>0</v>
      </c>
      <c r="AH262" s="168">
        <v>0</v>
      </c>
      <c r="AI262" s="168">
        <v>0</v>
      </c>
      <c r="AJ262" s="168">
        <v>0</v>
      </c>
      <c r="AK262" s="169">
        <v>0</v>
      </c>
      <c r="AL262" s="169">
        <v>0</v>
      </c>
      <c r="AM262" s="169">
        <v>0</v>
      </c>
      <c r="AN262" s="170">
        <v>0</v>
      </c>
      <c r="AO262" s="170">
        <v>0</v>
      </c>
      <c r="AP262" s="170">
        <v>0</v>
      </c>
      <c r="AQ262" s="166">
        <v>0</v>
      </c>
      <c r="AR262" s="166">
        <v>0</v>
      </c>
      <c r="AS262" s="171">
        <v>0</v>
      </c>
      <c r="AU262" s="164">
        <v>0</v>
      </c>
      <c r="AV262" s="164">
        <v>0</v>
      </c>
      <c r="AW262" s="164">
        <v>0</v>
      </c>
      <c r="AX262" s="166">
        <v>0</v>
      </c>
      <c r="AY262" s="166">
        <v>0</v>
      </c>
      <c r="AZ262" s="166">
        <v>0</v>
      </c>
      <c r="BA262" s="167">
        <v>0</v>
      </c>
      <c r="BB262" s="167">
        <v>0</v>
      </c>
      <c r="BC262" s="167">
        <v>0</v>
      </c>
      <c r="BD262" s="168">
        <v>0</v>
      </c>
      <c r="BE262" s="168">
        <v>0</v>
      </c>
      <c r="BF262" s="168">
        <v>0</v>
      </c>
      <c r="BG262" s="169">
        <v>0</v>
      </c>
      <c r="BH262" s="169">
        <v>0</v>
      </c>
      <c r="BI262" s="169">
        <v>0</v>
      </c>
      <c r="BJ262" s="170">
        <v>0</v>
      </c>
      <c r="BK262" s="170">
        <v>0</v>
      </c>
      <c r="BL262" s="170">
        <v>0</v>
      </c>
      <c r="BM262" s="166">
        <v>0</v>
      </c>
      <c r="BN262" s="166">
        <v>0</v>
      </c>
      <c r="BO262" s="171">
        <v>0</v>
      </c>
    </row>
    <row r="263" spans="1:67">
      <c r="A263" s="37" t="s">
        <v>535</v>
      </c>
      <c r="B263" s="37" t="s">
        <v>536</v>
      </c>
      <c r="C263" s="164">
        <v>0</v>
      </c>
      <c r="D263" s="164">
        <v>0</v>
      </c>
      <c r="E263" s="164">
        <v>0</v>
      </c>
      <c r="F263" s="166">
        <v>0</v>
      </c>
      <c r="G263" s="166">
        <v>0</v>
      </c>
      <c r="H263" s="166">
        <v>0</v>
      </c>
      <c r="I263" s="167">
        <v>0</v>
      </c>
      <c r="J263" s="167">
        <v>0</v>
      </c>
      <c r="K263" s="167">
        <v>0</v>
      </c>
      <c r="L263" s="168">
        <v>0</v>
      </c>
      <c r="M263" s="168">
        <v>0</v>
      </c>
      <c r="N263" s="168">
        <v>0</v>
      </c>
      <c r="O263" s="169">
        <v>0</v>
      </c>
      <c r="P263" s="169">
        <v>0</v>
      </c>
      <c r="Q263" s="169">
        <v>0</v>
      </c>
      <c r="R263" s="170">
        <v>0</v>
      </c>
      <c r="S263" s="170">
        <v>0</v>
      </c>
      <c r="T263" s="170">
        <v>0</v>
      </c>
      <c r="U263" s="166">
        <v>0</v>
      </c>
      <c r="V263" s="166">
        <v>0</v>
      </c>
      <c r="W263" s="171">
        <v>0</v>
      </c>
      <c r="Y263" s="164">
        <v>0</v>
      </c>
      <c r="Z263" s="164">
        <v>0</v>
      </c>
      <c r="AA263" s="164">
        <v>0</v>
      </c>
      <c r="AB263" s="166">
        <v>0</v>
      </c>
      <c r="AC263" s="166">
        <v>0</v>
      </c>
      <c r="AD263" s="166">
        <v>0</v>
      </c>
      <c r="AE263" s="167">
        <v>0</v>
      </c>
      <c r="AF263" s="167">
        <v>0</v>
      </c>
      <c r="AG263" s="167">
        <v>0</v>
      </c>
      <c r="AH263" s="168">
        <v>0</v>
      </c>
      <c r="AI263" s="168">
        <v>0</v>
      </c>
      <c r="AJ263" s="168">
        <v>0</v>
      </c>
      <c r="AK263" s="169">
        <v>0</v>
      </c>
      <c r="AL263" s="169">
        <v>0</v>
      </c>
      <c r="AM263" s="169">
        <v>0</v>
      </c>
      <c r="AN263" s="170">
        <v>0</v>
      </c>
      <c r="AO263" s="170">
        <v>0</v>
      </c>
      <c r="AP263" s="170">
        <v>0</v>
      </c>
      <c r="AQ263" s="166">
        <v>0</v>
      </c>
      <c r="AR263" s="166">
        <v>0</v>
      </c>
      <c r="AS263" s="171">
        <v>0</v>
      </c>
      <c r="AU263" s="164">
        <v>0</v>
      </c>
      <c r="AV263" s="164">
        <v>0</v>
      </c>
      <c r="AW263" s="164">
        <v>0</v>
      </c>
      <c r="AX263" s="166">
        <v>0</v>
      </c>
      <c r="AY263" s="166">
        <v>0</v>
      </c>
      <c r="AZ263" s="166">
        <v>0</v>
      </c>
      <c r="BA263" s="167">
        <v>0</v>
      </c>
      <c r="BB263" s="167">
        <v>0</v>
      </c>
      <c r="BC263" s="167">
        <v>0</v>
      </c>
      <c r="BD263" s="168">
        <v>0</v>
      </c>
      <c r="BE263" s="168">
        <v>0</v>
      </c>
      <c r="BF263" s="168">
        <v>0</v>
      </c>
      <c r="BG263" s="169">
        <v>0</v>
      </c>
      <c r="BH263" s="169">
        <v>0</v>
      </c>
      <c r="BI263" s="169">
        <v>0</v>
      </c>
      <c r="BJ263" s="170">
        <v>0</v>
      </c>
      <c r="BK263" s="170">
        <v>0</v>
      </c>
      <c r="BL263" s="170">
        <v>0</v>
      </c>
      <c r="BM263" s="166">
        <v>0</v>
      </c>
      <c r="BN263" s="166">
        <v>0</v>
      </c>
      <c r="BO263" s="171">
        <v>0</v>
      </c>
    </row>
    <row r="264" spans="1:67">
      <c r="A264" s="37" t="s">
        <v>537</v>
      </c>
      <c r="B264" s="37" t="s">
        <v>538</v>
      </c>
      <c r="C264" s="164">
        <v>0</v>
      </c>
      <c r="D264" s="164">
        <v>0</v>
      </c>
      <c r="E264" s="164">
        <v>0</v>
      </c>
      <c r="F264" s="166">
        <v>0</v>
      </c>
      <c r="G264" s="166">
        <v>0</v>
      </c>
      <c r="H264" s="166">
        <v>0</v>
      </c>
      <c r="I264" s="167">
        <v>0</v>
      </c>
      <c r="J264" s="167">
        <v>0</v>
      </c>
      <c r="K264" s="167">
        <v>0</v>
      </c>
      <c r="L264" s="168">
        <v>0</v>
      </c>
      <c r="M264" s="168">
        <v>0</v>
      </c>
      <c r="N264" s="168">
        <v>0</v>
      </c>
      <c r="O264" s="169">
        <v>0</v>
      </c>
      <c r="P264" s="169">
        <v>0</v>
      </c>
      <c r="Q264" s="169">
        <v>0</v>
      </c>
      <c r="R264" s="170">
        <v>0</v>
      </c>
      <c r="S264" s="170">
        <v>0</v>
      </c>
      <c r="T264" s="170">
        <v>0</v>
      </c>
      <c r="U264" s="166">
        <v>0</v>
      </c>
      <c r="V264" s="166">
        <v>0</v>
      </c>
      <c r="W264" s="171">
        <v>0</v>
      </c>
      <c r="Y264" s="164">
        <v>0</v>
      </c>
      <c r="Z264" s="164">
        <v>0</v>
      </c>
      <c r="AA264" s="164">
        <v>0</v>
      </c>
      <c r="AB264" s="166">
        <v>0</v>
      </c>
      <c r="AC264" s="166">
        <v>0</v>
      </c>
      <c r="AD264" s="166">
        <v>0</v>
      </c>
      <c r="AE264" s="167">
        <v>0</v>
      </c>
      <c r="AF264" s="167">
        <v>0</v>
      </c>
      <c r="AG264" s="167">
        <v>0</v>
      </c>
      <c r="AH264" s="168">
        <v>0</v>
      </c>
      <c r="AI264" s="168">
        <v>0</v>
      </c>
      <c r="AJ264" s="168">
        <v>0</v>
      </c>
      <c r="AK264" s="169">
        <v>0</v>
      </c>
      <c r="AL264" s="169">
        <v>0</v>
      </c>
      <c r="AM264" s="169">
        <v>0</v>
      </c>
      <c r="AN264" s="170">
        <v>0</v>
      </c>
      <c r="AO264" s="170">
        <v>0</v>
      </c>
      <c r="AP264" s="170">
        <v>0</v>
      </c>
      <c r="AQ264" s="166">
        <v>0</v>
      </c>
      <c r="AR264" s="166">
        <v>0</v>
      </c>
      <c r="AS264" s="171">
        <v>0</v>
      </c>
      <c r="AU264" s="164">
        <v>0</v>
      </c>
      <c r="AV264" s="164">
        <v>0</v>
      </c>
      <c r="AW264" s="164">
        <v>0</v>
      </c>
      <c r="AX264" s="166">
        <v>0</v>
      </c>
      <c r="AY264" s="166">
        <v>0</v>
      </c>
      <c r="AZ264" s="166">
        <v>0</v>
      </c>
      <c r="BA264" s="167">
        <v>0</v>
      </c>
      <c r="BB264" s="167">
        <v>0</v>
      </c>
      <c r="BC264" s="167">
        <v>0</v>
      </c>
      <c r="BD264" s="168">
        <v>0</v>
      </c>
      <c r="BE264" s="168">
        <v>0</v>
      </c>
      <c r="BF264" s="168">
        <v>0</v>
      </c>
      <c r="BG264" s="169">
        <v>0</v>
      </c>
      <c r="BH264" s="169">
        <v>0</v>
      </c>
      <c r="BI264" s="169">
        <v>0</v>
      </c>
      <c r="BJ264" s="170">
        <v>0</v>
      </c>
      <c r="BK264" s="170">
        <v>0</v>
      </c>
      <c r="BL264" s="170">
        <v>0</v>
      </c>
      <c r="BM264" s="166">
        <v>0</v>
      </c>
      <c r="BN264" s="166">
        <v>0</v>
      </c>
      <c r="BO264" s="171">
        <v>0</v>
      </c>
    </row>
    <row r="265" spans="1:67">
      <c r="A265" s="37" t="s">
        <v>539</v>
      </c>
      <c r="B265" s="37" t="s">
        <v>540</v>
      </c>
      <c r="C265" s="164">
        <v>0</v>
      </c>
      <c r="D265" s="164">
        <v>0</v>
      </c>
      <c r="E265" s="164">
        <v>0</v>
      </c>
      <c r="F265" s="166">
        <v>0</v>
      </c>
      <c r="G265" s="166">
        <v>0</v>
      </c>
      <c r="H265" s="166">
        <v>0</v>
      </c>
      <c r="I265" s="167">
        <v>0</v>
      </c>
      <c r="J265" s="167">
        <v>0</v>
      </c>
      <c r="K265" s="167">
        <v>0</v>
      </c>
      <c r="L265" s="168">
        <v>0</v>
      </c>
      <c r="M265" s="168">
        <v>0</v>
      </c>
      <c r="N265" s="168">
        <v>0</v>
      </c>
      <c r="O265" s="169">
        <v>0</v>
      </c>
      <c r="P265" s="169">
        <v>0</v>
      </c>
      <c r="Q265" s="169">
        <v>0</v>
      </c>
      <c r="R265" s="170">
        <v>0</v>
      </c>
      <c r="S265" s="170">
        <v>0</v>
      </c>
      <c r="T265" s="170">
        <v>0</v>
      </c>
      <c r="U265" s="166">
        <v>0</v>
      </c>
      <c r="V265" s="166">
        <v>0</v>
      </c>
      <c r="W265" s="171">
        <v>0</v>
      </c>
      <c r="Y265" s="164">
        <v>0</v>
      </c>
      <c r="Z265" s="164">
        <v>0</v>
      </c>
      <c r="AA265" s="164">
        <v>0</v>
      </c>
      <c r="AB265" s="166">
        <v>0</v>
      </c>
      <c r="AC265" s="166">
        <v>0</v>
      </c>
      <c r="AD265" s="166">
        <v>0</v>
      </c>
      <c r="AE265" s="167">
        <v>0</v>
      </c>
      <c r="AF265" s="167">
        <v>0</v>
      </c>
      <c r="AG265" s="167">
        <v>0</v>
      </c>
      <c r="AH265" s="168">
        <v>0</v>
      </c>
      <c r="AI265" s="168">
        <v>0</v>
      </c>
      <c r="AJ265" s="168">
        <v>0</v>
      </c>
      <c r="AK265" s="169">
        <v>0</v>
      </c>
      <c r="AL265" s="169">
        <v>0</v>
      </c>
      <c r="AM265" s="169">
        <v>0</v>
      </c>
      <c r="AN265" s="170">
        <v>0</v>
      </c>
      <c r="AO265" s="170">
        <v>0</v>
      </c>
      <c r="AP265" s="170">
        <v>0</v>
      </c>
      <c r="AQ265" s="166">
        <v>0</v>
      </c>
      <c r="AR265" s="166">
        <v>0</v>
      </c>
      <c r="AS265" s="171">
        <v>0</v>
      </c>
      <c r="AU265" s="164">
        <v>0</v>
      </c>
      <c r="AV265" s="164">
        <v>0</v>
      </c>
      <c r="AW265" s="164">
        <v>0</v>
      </c>
      <c r="AX265" s="166">
        <v>0</v>
      </c>
      <c r="AY265" s="166">
        <v>0</v>
      </c>
      <c r="AZ265" s="166">
        <v>0</v>
      </c>
      <c r="BA265" s="167">
        <v>0</v>
      </c>
      <c r="BB265" s="167">
        <v>0</v>
      </c>
      <c r="BC265" s="167">
        <v>0</v>
      </c>
      <c r="BD265" s="168">
        <v>0</v>
      </c>
      <c r="BE265" s="168">
        <v>0</v>
      </c>
      <c r="BF265" s="168">
        <v>0</v>
      </c>
      <c r="BG265" s="169">
        <v>0</v>
      </c>
      <c r="BH265" s="169">
        <v>0</v>
      </c>
      <c r="BI265" s="169">
        <v>0</v>
      </c>
      <c r="BJ265" s="170">
        <v>0</v>
      </c>
      <c r="BK265" s="170">
        <v>0</v>
      </c>
      <c r="BL265" s="170">
        <v>0</v>
      </c>
      <c r="BM265" s="166">
        <v>0</v>
      </c>
      <c r="BN265" s="166">
        <v>0</v>
      </c>
      <c r="BO265" s="171">
        <v>0</v>
      </c>
    </row>
    <row r="266" spans="1:67">
      <c r="A266" s="37" t="s">
        <v>541</v>
      </c>
      <c r="B266" s="37" t="s">
        <v>542</v>
      </c>
      <c r="C266" s="164">
        <v>0</v>
      </c>
      <c r="D266" s="164">
        <v>0</v>
      </c>
      <c r="E266" s="164">
        <v>0</v>
      </c>
      <c r="F266" s="166">
        <v>0</v>
      </c>
      <c r="G266" s="166">
        <v>0</v>
      </c>
      <c r="H266" s="166">
        <v>0</v>
      </c>
      <c r="I266" s="167">
        <v>0</v>
      </c>
      <c r="J266" s="167">
        <v>0</v>
      </c>
      <c r="K266" s="167">
        <v>0</v>
      </c>
      <c r="L266" s="168">
        <v>0</v>
      </c>
      <c r="M266" s="168">
        <v>0</v>
      </c>
      <c r="N266" s="168">
        <v>0</v>
      </c>
      <c r="O266" s="169">
        <v>0</v>
      </c>
      <c r="P266" s="169">
        <v>0</v>
      </c>
      <c r="Q266" s="169">
        <v>0</v>
      </c>
      <c r="R266" s="170">
        <v>0</v>
      </c>
      <c r="S266" s="170">
        <v>0</v>
      </c>
      <c r="T266" s="170">
        <v>0</v>
      </c>
      <c r="U266" s="166">
        <v>0</v>
      </c>
      <c r="V266" s="166">
        <v>0</v>
      </c>
      <c r="W266" s="171">
        <v>0</v>
      </c>
      <c r="Y266" s="164">
        <v>0</v>
      </c>
      <c r="Z266" s="164">
        <v>0</v>
      </c>
      <c r="AA266" s="164">
        <v>0</v>
      </c>
      <c r="AB266" s="166">
        <v>0</v>
      </c>
      <c r="AC266" s="166">
        <v>0</v>
      </c>
      <c r="AD266" s="166">
        <v>0</v>
      </c>
      <c r="AE266" s="167">
        <v>0</v>
      </c>
      <c r="AF266" s="167">
        <v>0</v>
      </c>
      <c r="AG266" s="167">
        <v>0</v>
      </c>
      <c r="AH266" s="168">
        <v>0</v>
      </c>
      <c r="AI266" s="168">
        <v>0</v>
      </c>
      <c r="AJ266" s="168">
        <v>0</v>
      </c>
      <c r="AK266" s="169">
        <v>0</v>
      </c>
      <c r="AL266" s="169">
        <v>0</v>
      </c>
      <c r="AM266" s="169">
        <v>0</v>
      </c>
      <c r="AN266" s="170">
        <v>0</v>
      </c>
      <c r="AO266" s="170">
        <v>0</v>
      </c>
      <c r="AP266" s="170">
        <v>0</v>
      </c>
      <c r="AQ266" s="166">
        <v>0</v>
      </c>
      <c r="AR266" s="166">
        <v>0</v>
      </c>
      <c r="AS266" s="171">
        <v>0</v>
      </c>
      <c r="AU266" s="164">
        <v>0</v>
      </c>
      <c r="AV266" s="164">
        <v>0</v>
      </c>
      <c r="AW266" s="164">
        <v>0</v>
      </c>
      <c r="AX266" s="166">
        <v>0</v>
      </c>
      <c r="AY266" s="166">
        <v>0</v>
      </c>
      <c r="AZ266" s="166">
        <v>0</v>
      </c>
      <c r="BA266" s="167">
        <v>0</v>
      </c>
      <c r="BB266" s="167">
        <v>0</v>
      </c>
      <c r="BC266" s="167">
        <v>0</v>
      </c>
      <c r="BD266" s="168">
        <v>0</v>
      </c>
      <c r="BE266" s="168">
        <v>0</v>
      </c>
      <c r="BF266" s="168">
        <v>0</v>
      </c>
      <c r="BG266" s="169">
        <v>0</v>
      </c>
      <c r="BH266" s="169">
        <v>0</v>
      </c>
      <c r="BI266" s="169">
        <v>0</v>
      </c>
      <c r="BJ266" s="170">
        <v>0</v>
      </c>
      <c r="BK266" s="170">
        <v>0</v>
      </c>
      <c r="BL266" s="170">
        <v>0</v>
      </c>
      <c r="BM266" s="166">
        <v>0</v>
      </c>
      <c r="BN266" s="166">
        <v>0</v>
      </c>
      <c r="BO266" s="171">
        <v>0</v>
      </c>
    </row>
    <row r="267" spans="1:67">
      <c r="A267" s="37" t="s">
        <v>543</v>
      </c>
      <c r="B267" s="37" t="s">
        <v>544</v>
      </c>
      <c r="C267" s="164">
        <v>0</v>
      </c>
      <c r="D267" s="164">
        <v>0</v>
      </c>
      <c r="E267" s="164">
        <v>0</v>
      </c>
      <c r="F267" s="166">
        <v>0</v>
      </c>
      <c r="G267" s="166">
        <v>0</v>
      </c>
      <c r="H267" s="166">
        <v>0</v>
      </c>
      <c r="I267" s="167">
        <v>0</v>
      </c>
      <c r="J267" s="167">
        <v>0</v>
      </c>
      <c r="K267" s="167">
        <v>0</v>
      </c>
      <c r="L267" s="168">
        <v>0</v>
      </c>
      <c r="M267" s="168">
        <v>0</v>
      </c>
      <c r="N267" s="168">
        <v>0</v>
      </c>
      <c r="O267" s="169">
        <v>0</v>
      </c>
      <c r="P267" s="169">
        <v>0</v>
      </c>
      <c r="Q267" s="169">
        <v>0</v>
      </c>
      <c r="R267" s="170">
        <v>0</v>
      </c>
      <c r="S267" s="170">
        <v>0</v>
      </c>
      <c r="T267" s="170">
        <v>0</v>
      </c>
      <c r="U267" s="166">
        <v>0</v>
      </c>
      <c r="V267" s="166">
        <v>0</v>
      </c>
      <c r="W267" s="171">
        <v>0</v>
      </c>
      <c r="Y267" s="164">
        <v>0</v>
      </c>
      <c r="Z267" s="164">
        <v>0</v>
      </c>
      <c r="AA267" s="164">
        <v>0</v>
      </c>
      <c r="AB267" s="166">
        <v>0</v>
      </c>
      <c r="AC267" s="166">
        <v>0</v>
      </c>
      <c r="AD267" s="166">
        <v>0</v>
      </c>
      <c r="AE267" s="167">
        <v>0</v>
      </c>
      <c r="AF267" s="167">
        <v>0</v>
      </c>
      <c r="AG267" s="167">
        <v>0</v>
      </c>
      <c r="AH267" s="168">
        <v>0</v>
      </c>
      <c r="AI267" s="168">
        <v>0</v>
      </c>
      <c r="AJ267" s="168">
        <v>0</v>
      </c>
      <c r="AK267" s="169">
        <v>0</v>
      </c>
      <c r="AL267" s="169">
        <v>0</v>
      </c>
      <c r="AM267" s="169">
        <v>0</v>
      </c>
      <c r="AN267" s="170">
        <v>0</v>
      </c>
      <c r="AO267" s="170">
        <v>0</v>
      </c>
      <c r="AP267" s="170">
        <v>0</v>
      </c>
      <c r="AQ267" s="166">
        <v>0</v>
      </c>
      <c r="AR267" s="166">
        <v>0</v>
      </c>
      <c r="AS267" s="171">
        <v>0</v>
      </c>
      <c r="AU267" s="164">
        <v>0</v>
      </c>
      <c r="AV267" s="164">
        <v>0</v>
      </c>
      <c r="AW267" s="164">
        <v>0</v>
      </c>
      <c r="AX267" s="166">
        <v>0</v>
      </c>
      <c r="AY267" s="166">
        <v>0</v>
      </c>
      <c r="AZ267" s="166">
        <v>0</v>
      </c>
      <c r="BA267" s="167">
        <v>0</v>
      </c>
      <c r="BB267" s="167">
        <v>0</v>
      </c>
      <c r="BC267" s="167">
        <v>0</v>
      </c>
      <c r="BD267" s="168">
        <v>0</v>
      </c>
      <c r="BE267" s="168">
        <v>0</v>
      </c>
      <c r="BF267" s="168">
        <v>0</v>
      </c>
      <c r="BG267" s="169">
        <v>0</v>
      </c>
      <c r="BH267" s="169">
        <v>0</v>
      </c>
      <c r="BI267" s="169">
        <v>0</v>
      </c>
      <c r="BJ267" s="170">
        <v>0</v>
      </c>
      <c r="BK267" s="170">
        <v>0</v>
      </c>
      <c r="BL267" s="170">
        <v>0</v>
      </c>
      <c r="BM267" s="166">
        <v>0</v>
      </c>
      <c r="BN267" s="166">
        <v>0</v>
      </c>
      <c r="BO267" s="171">
        <v>0</v>
      </c>
    </row>
    <row r="268" spans="1:67">
      <c r="A268" s="37" t="s">
        <v>547</v>
      </c>
      <c r="B268" s="37" t="s">
        <v>548</v>
      </c>
      <c r="C268" s="164">
        <v>0</v>
      </c>
      <c r="D268" s="164">
        <v>0</v>
      </c>
      <c r="E268" s="164">
        <v>0</v>
      </c>
      <c r="F268" s="166">
        <v>0</v>
      </c>
      <c r="G268" s="166">
        <v>0</v>
      </c>
      <c r="H268" s="166">
        <v>0</v>
      </c>
      <c r="I268" s="167">
        <v>0</v>
      </c>
      <c r="J268" s="167">
        <v>0</v>
      </c>
      <c r="K268" s="167">
        <v>0</v>
      </c>
      <c r="L268" s="168">
        <v>0</v>
      </c>
      <c r="M268" s="168">
        <v>0</v>
      </c>
      <c r="N268" s="168">
        <v>0</v>
      </c>
      <c r="O268" s="169">
        <v>0</v>
      </c>
      <c r="P268" s="169">
        <v>0</v>
      </c>
      <c r="Q268" s="169">
        <v>0</v>
      </c>
      <c r="R268" s="170">
        <v>0</v>
      </c>
      <c r="S268" s="170">
        <v>0</v>
      </c>
      <c r="T268" s="170">
        <v>0</v>
      </c>
      <c r="U268" s="166">
        <v>0</v>
      </c>
      <c r="V268" s="166">
        <v>0</v>
      </c>
      <c r="W268" s="171">
        <v>0</v>
      </c>
      <c r="Y268" s="164">
        <v>0</v>
      </c>
      <c r="Z268" s="164">
        <v>0</v>
      </c>
      <c r="AA268" s="164">
        <v>0</v>
      </c>
      <c r="AB268" s="166">
        <v>0</v>
      </c>
      <c r="AC268" s="166">
        <v>0</v>
      </c>
      <c r="AD268" s="166">
        <v>0</v>
      </c>
      <c r="AE268" s="167">
        <v>0</v>
      </c>
      <c r="AF268" s="167">
        <v>0</v>
      </c>
      <c r="AG268" s="167">
        <v>0</v>
      </c>
      <c r="AH268" s="168">
        <v>0</v>
      </c>
      <c r="AI268" s="168">
        <v>0</v>
      </c>
      <c r="AJ268" s="168">
        <v>0</v>
      </c>
      <c r="AK268" s="169">
        <v>0</v>
      </c>
      <c r="AL268" s="169">
        <v>0</v>
      </c>
      <c r="AM268" s="169">
        <v>0</v>
      </c>
      <c r="AN268" s="170">
        <v>0</v>
      </c>
      <c r="AO268" s="170">
        <v>0</v>
      </c>
      <c r="AP268" s="170">
        <v>0</v>
      </c>
      <c r="AQ268" s="166">
        <v>0</v>
      </c>
      <c r="AR268" s="166">
        <v>0</v>
      </c>
      <c r="AS268" s="171">
        <v>0</v>
      </c>
      <c r="AU268" s="164">
        <v>0</v>
      </c>
      <c r="AV268" s="164">
        <v>0</v>
      </c>
      <c r="AW268" s="164">
        <v>0</v>
      </c>
      <c r="AX268" s="166">
        <v>0</v>
      </c>
      <c r="AY268" s="166">
        <v>0</v>
      </c>
      <c r="AZ268" s="166">
        <v>0</v>
      </c>
      <c r="BA268" s="167">
        <v>0</v>
      </c>
      <c r="BB268" s="167">
        <v>0</v>
      </c>
      <c r="BC268" s="167">
        <v>0</v>
      </c>
      <c r="BD268" s="168">
        <v>0</v>
      </c>
      <c r="BE268" s="168">
        <v>0</v>
      </c>
      <c r="BF268" s="168">
        <v>0</v>
      </c>
      <c r="BG268" s="169">
        <v>0</v>
      </c>
      <c r="BH268" s="169">
        <v>0</v>
      </c>
      <c r="BI268" s="169">
        <v>0</v>
      </c>
      <c r="BJ268" s="170">
        <v>0</v>
      </c>
      <c r="BK268" s="170">
        <v>0</v>
      </c>
      <c r="BL268" s="170">
        <v>0</v>
      </c>
      <c r="BM268" s="166">
        <v>0</v>
      </c>
      <c r="BN268" s="166">
        <v>0</v>
      </c>
      <c r="BO268" s="171">
        <v>0</v>
      </c>
    </row>
    <row r="269" spans="1:67">
      <c r="A269" s="37" t="s">
        <v>1413</v>
      </c>
      <c r="B269" s="37" t="s">
        <v>550</v>
      </c>
      <c r="C269" s="164">
        <v>0</v>
      </c>
      <c r="D269" s="164">
        <v>0</v>
      </c>
      <c r="E269" s="164">
        <v>0</v>
      </c>
      <c r="F269" s="166">
        <v>0</v>
      </c>
      <c r="G269" s="166">
        <v>0</v>
      </c>
      <c r="H269" s="166">
        <v>0</v>
      </c>
      <c r="I269" s="167">
        <v>0</v>
      </c>
      <c r="J269" s="167">
        <v>0</v>
      </c>
      <c r="K269" s="167">
        <v>0</v>
      </c>
      <c r="L269" s="168">
        <v>0</v>
      </c>
      <c r="M269" s="168">
        <v>0</v>
      </c>
      <c r="N269" s="168">
        <v>0</v>
      </c>
      <c r="O269" s="169">
        <v>0</v>
      </c>
      <c r="P269" s="169">
        <v>0</v>
      </c>
      <c r="Q269" s="169">
        <v>0</v>
      </c>
      <c r="R269" s="170">
        <v>0</v>
      </c>
      <c r="S269" s="170">
        <v>0</v>
      </c>
      <c r="T269" s="170">
        <v>0</v>
      </c>
      <c r="U269" s="166">
        <v>0</v>
      </c>
      <c r="V269" s="166">
        <v>0</v>
      </c>
      <c r="W269" s="171">
        <v>0</v>
      </c>
      <c r="Y269" s="164">
        <v>0</v>
      </c>
      <c r="Z269" s="164">
        <v>0</v>
      </c>
      <c r="AA269" s="164">
        <v>0</v>
      </c>
      <c r="AB269" s="166">
        <v>0</v>
      </c>
      <c r="AC269" s="166">
        <v>0</v>
      </c>
      <c r="AD269" s="166">
        <v>0</v>
      </c>
      <c r="AE269" s="167">
        <v>0</v>
      </c>
      <c r="AF269" s="167">
        <v>0</v>
      </c>
      <c r="AG269" s="167">
        <v>0</v>
      </c>
      <c r="AH269" s="168">
        <v>0</v>
      </c>
      <c r="AI269" s="168">
        <v>0</v>
      </c>
      <c r="AJ269" s="168">
        <v>0</v>
      </c>
      <c r="AK269" s="169">
        <v>0</v>
      </c>
      <c r="AL269" s="169">
        <v>0</v>
      </c>
      <c r="AM269" s="169">
        <v>0</v>
      </c>
      <c r="AN269" s="170">
        <v>0</v>
      </c>
      <c r="AO269" s="170">
        <v>0</v>
      </c>
      <c r="AP269" s="170">
        <v>0</v>
      </c>
      <c r="AQ269" s="166">
        <v>0</v>
      </c>
      <c r="AR269" s="166">
        <v>0</v>
      </c>
      <c r="AS269" s="171">
        <v>0</v>
      </c>
      <c r="AU269" s="164">
        <v>0</v>
      </c>
      <c r="AV269" s="164">
        <v>0</v>
      </c>
      <c r="AW269" s="164">
        <v>0</v>
      </c>
      <c r="AX269" s="166">
        <v>0</v>
      </c>
      <c r="AY269" s="166">
        <v>0</v>
      </c>
      <c r="AZ269" s="166">
        <v>0</v>
      </c>
      <c r="BA269" s="167">
        <v>0</v>
      </c>
      <c r="BB269" s="167">
        <v>0</v>
      </c>
      <c r="BC269" s="167">
        <v>0</v>
      </c>
      <c r="BD269" s="168">
        <v>0</v>
      </c>
      <c r="BE269" s="168">
        <v>0</v>
      </c>
      <c r="BF269" s="168">
        <v>0</v>
      </c>
      <c r="BG269" s="169">
        <v>0</v>
      </c>
      <c r="BH269" s="169">
        <v>0</v>
      </c>
      <c r="BI269" s="169">
        <v>0</v>
      </c>
      <c r="BJ269" s="170">
        <v>0</v>
      </c>
      <c r="BK269" s="170">
        <v>0</v>
      </c>
      <c r="BL269" s="170">
        <v>0</v>
      </c>
      <c r="BM269" s="166">
        <v>0</v>
      </c>
      <c r="BN269" s="166">
        <v>0</v>
      </c>
      <c r="BO269" s="171">
        <v>0</v>
      </c>
    </row>
    <row r="270" spans="1:67" ht="13.5" thickBot="1">
      <c r="A270" s="37" t="s">
        <v>551</v>
      </c>
      <c r="B270" s="37" t="s">
        <v>552</v>
      </c>
      <c r="C270" s="164">
        <v>0</v>
      </c>
      <c r="D270" s="164">
        <v>0</v>
      </c>
      <c r="E270" s="164">
        <v>0</v>
      </c>
      <c r="F270" s="166">
        <v>0</v>
      </c>
      <c r="G270" s="166">
        <v>0</v>
      </c>
      <c r="H270" s="166">
        <v>0</v>
      </c>
      <c r="I270" s="167">
        <v>0</v>
      </c>
      <c r="J270" s="167">
        <v>0</v>
      </c>
      <c r="K270" s="167">
        <v>0</v>
      </c>
      <c r="L270" s="168">
        <v>0</v>
      </c>
      <c r="M270" s="168">
        <v>0</v>
      </c>
      <c r="N270" s="168">
        <v>0</v>
      </c>
      <c r="O270" s="169">
        <v>0</v>
      </c>
      <c r="P270" s="169">
        <v>0</v>
      </c>
      <c r="Q270" s="169">
        <v>0</v>
      </c>
      <c r="R270" s="170">
        <v>0</v>
      </c>
      <c r="S270" s="170">
        <v>0</v>
      </c>
      <c r="T270" s="170">
        <v>0</v>
      </c>
      <c r="U270" s="166">
        <v>0</v>
      </c>
      <c r="V270" s="166">
        <v>0</v>
      </c>
      <c r="W270" s="171">
        <v>0</v>
      </c>
      <c r="Y270" s="164">
        <v>0</v>
      </c>
      <c r="Z270" s="164">
        <v>0</v>
      </c>
      <c r="AA270" s="164">
        <v>0</v>
      </c>
      <c r="AB270" s="166">
        <v>0</v>
      </c>
      <c r="AC270" s="166">
        <v>0</v>
      </c>
      <c r="AD270" s="166">
        <v>0</v>
      </c>
      <c r="AE270" s="167">
        <v>0</v>
      </c>
      <c r="AF270" s="167">
        <v>0</v>
      </c>
      <c r="AG270" s="167">
        <v>0</v>
      </c>
      <c r="AH270" s="168">
        <v>0</v>
      </c>
      <c r="AI270" s="168">
        <v>0</v>
      </c>
      <c r="AJ270" s="168">
        <v>0</v>
      </c>
      <c r="AK270" s="169">
        <v>0</v>
      </c>
      <c r="AL270" s="169">
        <v>0</v>
      </c>
      <c r="AM270" s="169">
        <v>0</v>
      </c>
      <c r="AN270" s="170">
        <v>0</v>
      </c>
      <c r="AO270" s="170">
        <v>0</v>
      </c>
      <c r="AP270" s="170">
        <v>0</v>
      </c>
      <c r="AQ270" s="166">
        <v>0</v>
      </c>
      <c r="AR270" s="166">
        <v>0</v>
      </c>
      <c r="AS270" s="171">
        <v>0</v>
      </c>
      <c r="AU270" s="164">
        <v>0</v>
      </c>
      <c r="AV270" s="164">
        <v>0</v>
      </c>
      <c r="AW270" s="164">
        <v>0</v>
      </c>
      <c r="AX270" s="166">
        <v>0</v>
      </c>
      <c r="AY270" s="166">
        <v>0</v>
      </c>
      <c r="AZ270" s="166">
        <v>0</v>
      </c>
      <c r="BA270" s="167">
        <v>0</v>
      </c>
      <c r="BB270" s="167">
        <v>0</v>
      </c>
      <c r="BC270" s="167">
        <v>0</v>
      </c>
      <c r="BD270" s="168">
        <v>0</v>
      </c>
      <c r="BE270" s="168">
        <v>0</v>
      </c>
      <c r="BF270" s="168">
        <v>0</v>
      </c>
      <c r="BG270" s="169">
        <v>0</v>
      </c>
      <c r="BH270" s="169">
        <v>0</v>
      </c>
      <c r="BI270" s="169">
        <v>0</v>
      </c>
      <c r="BJ270" s="170">
        <v>0</v>
      </c>
      <c r="BK270" s="170">
        <v>0</v>
      </c>
      <c r="BL270" s="170">
        <v>0</v>
      </c>
      <c r="BM270" s="166">
        <v>0</v>
      </c>
      <c r="BN270" s="166">
        <v>0</v>
      </c>
      <c r="BO270" s="171">
        <v>0</v>
      </c>
    </row>
    <row r="271" spans="1:67">
      <c r="A271" s="36" t="s">
        <v>1414</v>
      </c>
      <c r="B271" s="47"/>
      <c r="C271" s="164"/>
      <c r="D271" s="164"/>
      <c r="E271" s="164"/>
      <c r="F271" s="166"/>
      <c r="G271" s="166"/>
      <c r="H271" s="166"/>
      <c r="I271" s="167"/>
      <c r="J271" s="167"/>
      <c r="K271" s="167"/>
      <c r="L271" s="168"/>
      <c r="M271" s="168"/>
      <c r="N271" s="168"/>
      <c r="O271" s="169"/>
      <c r="P271" s="169"/>
      <c r="Q271" s="169"/>
      <c r="R271" s="170"/>
      <c r="S271" s="170"/>
      <c r="T271" s="170"/>
      <c r="U271" s="166"/>
      <c r="V271" s="166"/>
      <c r="W271" s="171"/>
      <c r="Y271" s="164"/>
      <c r="Z271" s="164"/>
      <c r="AA271" s="164"/>
      <c r="AB271" s="166"/>
      <c r="AC271" s="166"/>
      <c r="AD271" s="166"/>
      <c r="AE271" s="167"/>
      <c r="AF271" s="167"/>
      <c r="AG271" s="167"/>
      <c r="AH271" s="168"/>
      <c r="AI271" s="168"/>
      <c r="AJ271" s="168"/>
      <c r="AK271" s="169"/>
      <c r="AL271" s="169"/>
      <c r="AM271" s="169"/>
      <c r="AN271" s="170"/>
      <c r="AO271" s="170"/>
      <c r="AP271" s="170"/>
      <c r="AQ271" s="166"/>
      <c r="AR271" s="166"/>
      <c r="AS271" s="171"/>
      <c r="AU271" s="164"/>
      <c r="AV271" s="164"/>
      <c r="AW271" s="164"/>
      <c r="AX271" s="166"/>
      <c r="AY271" s="166"/>
      <c r="AZ271" s="166"/>
      <c r="BA271" s="167"/>
      <c r="BB271" s="167"/>
      <c r="BC271" s="167"/>
      <c r="BD271" s="168"/>
      <c r="BE271" s="168"/>
      <c r="BF271" s="168"/>
      <c r="BG271" s="169"/>
      <c r="BH271" s="169"/>
      <c r="BI271" s="169"/>
      <c r="BJ271" s="170"/>
      <c r="BK271" s="170"/>
      <c r="BL271" s="170"/>
      <c r="BM271" s="166"/>
      <c r="BN271" s="166"/>
      <c r="BO271" s="171"/>
    </row>
    <row r="272" spans="1:67">
      <c r="A272" s="37" t="s">
        <v>1415</v>
      </c>
      <c r="B272" s="37" t="s">
        <v>1416</v>
      </c>
      <c r="C272" s="164">
        <v>1.7922</v>
      </c>
      <c r="D272" s="164">
        <v>2.7420659999999999</v>
      </c>
      <c r="E272" s="164">
        <v>3.2259600000000002</v>
      </c>
      <c r="F272" s="166">
        <v>1.7922</v>
      </c>
      <c r="G272" s="166">
        <v>2.8944030000000001</v>
      </c>
      <c r="H272" s="166">
        <v>3.4051800000000001</v>
      </c>
      <c r="I272" s="167">
        <v>3.1909999999999998</v>
      </c>
      <c r="J272" s="167">
        <v>5.4246999999999996</v>
      </c>
      <c r="K272" s="167">
        <v>6.3819999999999997</v>
      </c>
      <c r="L272" s="168">
        <v>15.8285</v>
      </c>
      <c r="M272" s="168">
        <v>26.908449999999998</v>
      </c>
      <c r="N272" s="168">
        <v>31.657</v>
      </c>
      <c r="O272" s="169">
        <v>16.0777</v>
      </c>
      <c r="P272" s="169">
        <v>28.698694500000002</v>
      </c>
      <c r="Q272" s="169">
        <v>33.763170000000002</v>
      </c>
      <c r="R272" s="170">
        <v>16.0777</v>
      </c>
      <c r="S272" s="170">
        <v>30.065299000000003</v>
      </c>
      <c r="T272" s="170">
        <v>35.370940000000004</v>
      </c>
      <c r="U272" s="166">
        <v>17.199100000000001</v>
      </c>
      <c r="V272" s="166">
        <v>35.086163999999997</v>
      </c>
      <c r="W272" s="171">
        <v>41.277839999999998</v>
      </c>
      <c r="Y272" s="164">
        <v>16.691699999999997</v>
      </c>
      <c r="Z272" s="164">
        <v>25.538300999999997</v>
      </c>
      <c r="AA272" s="164">
        <v>30.045059999999996</v>
      </c>
      <c r="AB272" s="166">
        <v>16.691699999999997</v>
      </c>
      <c r="AC272" s="166">
        <v>26.957095499999994</v>
      </c>
      <c r="AD272" s="166">
        <v>31.714229999999993</v>
      </c>
      <c r="AE272" s="167">
        <v>18.090499999999999</v>
      </c>
      <c r="AF272" s="167">
        <v>30.753849999999996</v>
      </c>
      <c r="AG272" s="167">
        <v>36.180999999999997</v>
      </c>
      <c r="AH272" s="168">
        <v>30.728099999999998</v>
      </c>
      <c r="AI272" s="168">
        <v>52.237769999999998</v>
      </c>
      <c r="AJ272" s="168">
        <v>61.456199999999995</v>
      </c>
      <c r="AK272" s="169">
        <v>30.9773</v>
      </c>
      <c r="AL272" s="169">
        <v>55.294480500000006</v>
      </c>
      <c r="AM272" s="169">
        <v>65.052330000000012</v>
      </c>
      <c r="AN272" s="170">
        <v>30.9773</v>
      </c>
      <c r="AO272" s="170">
        <v>57.927550999999994</v>
      </c>
      <c r="AP272" s="170">
        <v>68.150059999999996</v>
      </c>
      <c r="AQ272" s="166">
        <v>32.098799999999997</v>
      </c>
      <c r="AR272" s="166">
        <v>65.481551999999994</v>
      </c>
      <c r="AS272" s="171">
        <v>77.037119999999987</v>
      </c>
      <c r="AU272" s="164">
        <v>422.10719999999992</v>
      </c>
      <c r="AV272" s="164">
        <v>645.82401600000003</v>
      </c>
      <c r="AW272" s="164">
        <v>759.79295999999988</v>
      </c>
      <c r="AX272" s="166">
        <v>422.10719999999992</v>
      </c>
      <c r="AY272" s="166">
        <v>681.70312799999988</v>
      </c>
      <c r="AZ272" s="166">
        <v>802.00367999999992</v>
      </c>
      <c r="BA272" s="167">
        <v>472.46399999999994</v>
      </c>
      <c r="BB272" s="167">
        <v>803.1887999999999</v>
      </c>
      <c r="BC272" s="167">
        <v>944.92799999999988</v>
      </c>
      <c r="BD272" s="168">
        <v>927.41639999999995</v>
      </c>
      <c r="BE272" s="168">
        <v>1576.6078799999998</v>
      </c>
      <c r="BF272" s="168">
        <v>1854.8327999999999</v>
      </c>
      <c r="BG272" s="169">
        <v>936.38760000000002</v>
      </c>
      <c r="BH272" s="169">
        <v>1671.4518660000001</v>
      </c>
      <c r="BI272" s="169">
        <v>1966.4139600000003</v>
      </c>
      <c r="BJ272" s="170">
        <v>936.38760000000002</v>
      </c>
      <c r="BK272" s="170">
        <v>1751.0448119999999</v>
      </c>
      <c r="BL272" s="170">
        <v>2060.0527200000001</v>
      </c>
      <c r="BM272" s="166">
        <v>976.76039999999989</v>
      </c>
      <c r="BN272" s="166">
        <v>1992.5912159999998</v>
      </c>
      <c r="BO272" s="171">
        <v>2344.2249599999996</v>
      </c>
    </row>
    <row r="273" spans="1:67">
      <c r="A273" s="37" t="s">
        <v>1417</v>
      </c>
      <c r="B273" s="37" t="s">
        <v>1418</v>
      </c>
      <c r="C273" s="164">
        <v>3.5781999999999998</v>
      </c>
      <c r="D273" s="164">
        <v>5.4746459999999999</v>
      </c>
      <c r="E273" s="164">
        <v>6.44076</v>
      </c>
      <c r="F273" s="166">
        <v>3.5781999999999998</v>
      </c>
      <c r="G273" s="166">
        <v>5.7787929999999994</v>
      </c>
      <c r="H273" s="166">
        <v>6.7985799999999994</v>
      </c>
      <c r="I273" s="167">
        <v>6.359</v>
      </c>
      <c r="J273" s="167">
        <v>10.8103</v>
      </c>
      <c r="K273" s="167">
        <v>12.718</v>
      </c>
      <c r="L273" s="168">
        <v>31.613800000000001</v>
      </c>
      <c r="M273" s="168">
        <v>53.743459999999999</v>
      </c>
      <c r="N273" s="168">
        <v>63.227600000000002</v>
      </c>
      <c r="O273" s="169">
        <v>32.108499999999999</v>
      </c>
      <c r="P273" s="169">
        <v>57.313672500000003</v>
      </c>
      <c r="Q273" s="169">
        <v>67.427850000000007</v>
      </c>
      <c r="R273" s="170">
        <v>32.108499999999999</v>
      </c>
      <c r="S273" s="170">
        <v>60.042895000000001</v>
      </c>
      <c r="T273" s="170">
        <v>70.6387</v>
      </c>
      <c r="U273" s="166">
        <v>34.334800000000001</v>
      </c>
      <c r="V273" s="166">
        <v>70.042991999999998</v>
      </c>
      <c r="W273" s="171">
        <v>82.40352</v>
      </c>
      <c r="Y273" s="164">
        <v>33.309699999999992</v>
      </c>
      <c r="Z273" s="164">
        <v>50.963840999999988</v>
      </c>
      <c r="AA273" s="164">
        <v>59.957459999999983</v>
      </c>
      <c r="AB273" s="166">
        <v>33.309699999999992</v>
      </c>
      <c r="AC273" s="166">
        <v>53.795165499999989</v>
      </c>
      <c r="AD273" s="166">
        <v>63.288429999999991</v>
      </c>
      <c r="AE273" s="167">
        <v>36.090499999999999</v>
      </c>
      <c r="AF273" s="167">
        <v>61.353849999999994</v>
      </c>
      <c r="AG273" s="167">
        <v>72.180999999999997</v>
      </c>
      <c r="AH273" s="168">
        <v>61.345500000000001</v>
      </c>
      <c r="AI273" s="168">
        <v>104.28735</v>
      </c>
      <c r="AJ273" s="168">
        <v>122.691</v>
      </c>
      <c r="AK273" s="169">
        <v>61.840199999999996</v>
      </c>
      <c r="AL273" s="169">
        <v>110.38475699999999</v>
      </c>
      <c r="AM273" s="169">
        <v>129.86442</v>
      </c>
      <c r="AN273" s="170">
        <v>61.840199999999996</v>
      </c>
      <c r="AO273" s="170">
        <v>115.64117399999998</v>
      </c>
      <c r="AP273" s="170">
        <v>136.04843999999997</v>
      </c>
      <c r="AQ273" s="166">
        <v>64.066699999999997</v>
      </c>
      <c r="AR273" s="166">
        <v>130.696068</v>
      </c>
      <c r="AS273" s="171">
        <v>153.76007999999999</v>
      </c>
      <c r="AU273" s="164">
        <v>842.37119999999982</v>
      </c>
      <c r="AV273" s="164">
        <v>1288.8279359999997</v>
      </c>
      <c r="AW273" s="164">
        <v>1516.2681599999996</v>
      </c>
      <c r="AX273" s="166">
        <v>842.37119999999982</v>
      </c>
      <c r="AY273" s="166">
        <v>1360.4294879999998</v>
      </c>
      <c r="AZ273" s="166">
        <v>1600.5052799999996</v>
      </c>
      <c r="BA273" s="167">
        <v>942.48</v>
      </c>
      <c r="BB273" s="167">
        <v>1602.2159999999999</v>
      </c>
      <c r="BC273" s="167">
        <v>1884.96</v>
      </c>
      <c r="BD273" s="168">
        <v>1851.6576</v>
      </c>
      <c r="BE273" s="168">
        <v>3147.81792</v>
      </c>
      <c r="BF273" s="168">
        <v>3703.3152</v>
      </c>
      <c r="BG273" s="169">
        <v>1869.4668000000001</v>
      </c>
      <c r="BH273" s="169">
        <v>3336.9982380000001</v>
      </c>
      <c r="BI273" s="169">
        <v>3925.8802799999999</v>
      </c>
      <c r="BJ273" s="170">
        <v>1869.4668000000001</v>
      </c>
      <c r="BK273" s="170">
        <v>3495.9029159999995</v>
      </c>
      <c r="BL273" s="170">
        <v>4112.8269599999994</v>
      </c>
      <c r="BM273" s="166">
        <v>1949.6183999999998</v>
      </c>
      <c r="BN273" s="166">
        <v>3977.221536</v>
      </c>
      <c r="BO273" s="171">
        <v>4679.0841599999994</v>
      </c>
    </row>
    <row r="274" spans="1:67">
      <c r="A274" s="37" t="s">
        <v>1419</v>
      </c>
      <c r="B274" s="37" t="s">
        <v>1420</v>
      </c>
      <c r="C274" s="164">
        <v>1.786</v>
      </c>
      <c r="D274" s="164">
        <v>2.73258</v>
      </c>
      <c r="E274" s="164">
        <v>3.2148000000000003</v>
      </c>
      <c r="F274" s="166">
        <v>1.786</v>
      </c>
      <c r="G274" s="166">
        <v>2.8843900000000002</v>
      </c>
      <c r="H274" s="166">
        <v>3.3934000000000002</v>
      </c>
      <c r="I274" s="167">
        <v>3.1679999999999997</v>
      </c>
      <c r="J274" s="167">
        <v>5.3855999999999993</v>
      </c>
      <c r="K274" s="167">
        <v>6.3359999999999994</v>
      </c>
      <c r="L274" s="168">
        <v>15.785299999999999</v>
      </c>
      <c r="M274" s="168">
        <v>26.835009999999997</v>
      </c>
      <c r="N274" s="168">
        <v>31.570599999999999</v>
      </c>
      <c r="O274" s="169">
        <v>16.030799999999999</v>
      </c>
      <c r="P274" s="169">
        <v>28.614978000000004</v>
      </c>
      <c r="Q274" s="169">
        <v>33.664680000000004</v>
      </c>
      <c r="R274" s="170">
        <v>16.030799999999999</v>
      </c>
      <c r="S274" s="170">
        <v>29.977595999999995</v>
      </c>
      <c r="T274" s="170">
        <v>35.267759999999996</v>
      </c>
      <c r="U274" s="166">
        <v>17.1357</v>
      </c>
      <c r="V274" s="166">
        <v>34.956828000000002</v>
      </c>
      <c r="W274" s="171">
        <v>41.125680000000003</v>
      </c>
      <c r="Y274" s="164">
        <v>16.617999999999999</v>
      </c>
      <c r="Z274" s="164">
        <v>25.425539999999998</v>
      </c>
      <c r="AA274" s="164">
        <v>29.912399999999998</v>
      </c>
      <c r="AB274" s="166">
        <v>16.617999999999999</v>
      </c>
      <c r="AC274" s="166">
        <v>26.838069999999998</v>
      </c>
      <c r="AD274" s="166">
        <v>31.574199999999998</v>
      </c>
      <c r="AE274" s="167">
        <v>18</v>
      </c>
      <c r="AF274" s="167">
        <v>30.599999999999998</v>
      </c>
      <c r="AG274" s="167">
        <v>36</v>
      </c>
      <c r="AH274" s="168">
        <v>30.6174</v>
      </c>
      <c r="AI274" s="168">
        <v>52.049579999999999</v>
      </c>
      <c r="AJ274" s="168">
        <v>61.2348</v>
      </c>
      <c r="AK274" s="169">
        <v>30.8629</v>
      </c>
      <c r="AL274" s="169">
        <v>55.090276499999995</v>
      </c>
      <c r="AM274" s="169">
        <v>64.812089999999998</v>
      </c>
      <c r="AN274" s="170">
        <v>30.8629</v>
      </c>
      <c r="AO274" s="170">
        <v>57.713622999999998</v>
      </c>
      <c r="AP274" s="170">
        <v>67.898380000000003</v>
      </c>
      <c r="AQ274" s="166">
        <v>31.9679</v>
      </c>
      <c r="AR274" s="166">
        <v>65.214516000000003</v>
      </c>
      <c r="AS274" s="171">
        <v>76.72296</v>
      </c>
      <c r="AU274" s="164">
        <v>420.26400000000001</v>
      </c>
      <c r="AV274" s="164">
        <v>643.00391999999999</v>
      </c>
      <c r="AW274" s="164">
        <v>756.47519999999997</v>
      </c>
      <c r="AX274" s="166">
        <v>420.26400000000001</v>
      </c>
      <c r="AY274" s="166">
        <v>678.72635999999989</v>
      </c>
      <c r="AZ274" s="166">
        <v>798.50160000000005</v>
      </c>
      <c r="BA274" s="167">
        <v>470.01600000000002</v>
      </c>
      <c r="BB274" s="167">
        <v>799.02719999999999</v>
      </c>
      <c r="BC274" s="167">
        <v>940.03200000000004</v>
      </c>
      <c r="BD274" s="168">
        <v>924.24119999999994</v>
      </c>
      <c r="BE274" s="168">
        <v>1571.2100399999999</v>
      </c>
      <c r="BF274" s="168">
        <v>1848.4823999999999</v>
      </c>
      <c r="BG274" s="169">
        <v>933.07920000000001</v>
      </c>
      <c r="BH274" s="169">
        <v>1665.546372</v>
      </c>
      <c r="BI274" s="169">
        <v>1959.46632</v>
      </c>
      <c r="BJ274" s="170">
        <v>933.07920000000001</v>
      </c>
      <c r="BK274" s="170">
        <v>1744.8581039999999</v>
      </c>
      <c r="BL274" s="170">
        <v>2052.7742400000002</v>
      </c>
      <c r="BM274" s="166">
        <v>972.85799999999995</v>
      </c>
      <c r="BN274" s="166">
        <v>1984.6303200000002</v>
      </c>
      <c r="BO274" s="171">
        <v>2334.8591999999999</v>
      </c>
    </row>
    <row r="275" spans="1:67">
      <c r="A275" s="37" t="s">
        <v>1421</v>
      </c>
      <c r="B275" s="37" t="s">
        <v>1422</v>
      </c>
      <c r="C275" s="164">
        <v>4.3924000000000003</v>
      </c>
      <c r="D275" s="164">
        <v>6.7203720000000002</v>
      </c>
      <c r="E275" s="164">
        <v>7.9063200000000009</v>
      </c>
      <c r="F275" s="166">
        <v>4.3924000000000003</v>
      </c>
      <c r="G275" s="166">
        <v>7.0937260000000002</v>
      </c>
      <c r="H275" s="166">
        <v>8.3455600000000008</v>
      </c>
      <c r="I275" s="167">
        <v>8.1791999999999998</v>
      </c>
      <c r="J275" s="167">
        <v>13.904639999999999</v>
      </c>
      <c r="K275" s="167">
        <v>16.3584</v>
      </c>
      <c r="L275" s="168">
        <v>45.851199999999999</v>
      </c>
      <c r="M275" s="168">
        <v>77.947040000000001</v>
      </c>
      <c r="N275" s="168">
        <v>91.702399999999997</v>
      </c>
      <c r="O275" s="169">
        <v>46.582899999999995</v>
      </c>
      <c r="P275" s="169">
        <v>83.150476499999982</v>
      </c>
      <c r="Q275" s="169">
        <v>97.824089999999984</v>
      </c>
      <c r="R275" s="170">
        <v>46.582899999999995</v>
      </c>
      <c r="S275" s="170">
        <v>87.110022999999984</v>
      </c>
      <c r="T275" s="170">
        <v>102.48237999999998</v>
      </c>
      <c r="U275" s="166">
        <v>49.876000000000005</v>
      </c>
      <c r="V275" s="166">
        <v>101.74704000000001</v>
      </c>
      <c r="W275" s="171">
        <v>119.70240000000001</v>
      </c>
      <c r="Y275" s="164">
        <v>49.418499999999995</v>
      </c>
      <c r="Z275" s="164">
        <v>75.610304999999983</v>
      </c>
      <c r="AA275" s="164">
        <v>88.953299999999984</v>
      </c>
      <c r="AB275" s="166">
        <v>49.418499999999995</v>
      </c>
      <c r="AC275" s="166">
        <v>79.810877500000004</v>
      </c>
      <c r="AD275" s="166">
        <v>93.895150000000001</v>
      </c>
      <c r="AE275" s="167">
        <v>53.205299999999994</v>
      </c>
      <c r="AF275" s="167">
        <v>90.449009999999987</v>
      </c>
      <c r="AG275" s="167">
        <v>106.41059999999999</v>
      </c>
      <c r="AH275" s="168">
        <v>90.877499999999998</v>
      </c>
      <c r="AI275" s="168">
        <v>154.49175</v>
      </c>
      <c r="AJ275" s="168">
        <v>181.755</v>
      </c>
      <c r="AK275" s="169">
        <v>91.609200000000001</v>
      </c>
      <c r="AL275" s="169">
        <v>163.52242200000001</v>
      </c>
      <c r="AM275" s="169">
        <v>192.37932000000001</v>
      </c>
      <c r="AN275" s="170">
        <v>91.609200000000001</v>
      </c>
      <c r="AO275" s="170">
        <v>171.30920399999999</v>
      </c>
      <c r="AP275" s="170">
        <v>201.54023999999998</v>
      </c>
      <c r="AQ275" s="166">
        <v>94.902699999999996</v>
      </c>
      <c r="AR275" s="166">
        <v>193.601508</v>
      </c>
      <c r="AS275" s="171">
        <v>227.76648</v>
      </c>
      <c r="AU275" s="164">
        <v>1238.7528</v>
      </c>
      <c r="AV275" s="164">
        <v>1895.2917839999996</v>
      </c>
      <c r="AW275" s="164">
        <v>2229.7550399999996</v>
      </c>
      <c r="AX275" s="166">
        <v>1238.7528</v>
      </c>
      <c r="AY275" s="166">
        <v>2000.5857720000001</v>
      </c>
      <c r="AZ275" s="166">
        <v>2353.6303200000002</v>
      </c>
      <c r="BA275" s="167">
        <v>1375.0775999999998</v>
      </c>
      <c r="BB275" s="167">
        <v>2337.6319199999998</v>
      </c>
      <c r="BC275" s="167">
        <v>2750.1551999999997</v>
      </c>
      <c r="BD275" s="168">
        <v>2731.2743999999998</v>
      </c>
      <c r="BE275" s="168">
        <v>4643.1664799999999</v>
      </c>
      <c r="BF275" s="168">
        <v>5462.5487999999996</v>
      </c>
      <c r="BG275" s="169">
        <v>2757.6156000000001</v>
      </c>
      <c r="BH275" s="169">
        <v>4922.3438459999998</v>
      </c>
      <c r="BI275" s="169">
        <v>5790.9927600000001</v>
      </c>
      <c r="BJ275" s="170">
        <v>2757.6156000000001</v>
      </c>
      <c r="BK275" s="170">
        <v>5156.741172</v>
      </c>
      <c r="BL275" s="170">
        <v>6066.7543199999991</v>
      </c>
      <c r="BM275" s="166">
        <v>2876.1768000000002</v>
      </c>
      <c r="BN275" s="166">
        <v>5867.4006719999998</v>
      </c>
      <c r="BO275" s="171">
        <v>6902.8243199999997</v>
      </c>
    </row>
    <row r="276" spans="1:67">
      <c r="A276" s="37" t="s">
        <v>1423</v>
      </c>
      <c r="B276" s="37" t="s">
        <v>1424</v>
      </c>
      <c r="C276" s="164">
        <v>3.5781999999999998</v>
      </c>
      <c r="D276" s="164">
        <v>5.4746459999999999</v>
      </c>
      <c r="E276" s="164">
        <v>6.44076</v>
      </c>
      <c r="F276" s="166">
        <v>3.5781999999999998</v>
      </c>
      <c r="G276" s="166">
        <v>5.7787929999999994</v>
      </c>
      <c r="H276" s="166">
        <v>6.7985799999999994</v>
      </c>
      <c r="I276" s="167">
        <v>6.359</v>
      </c>
      <c r="J276" s="167">
        <v>10.8103</v>
      </c>
      <c r="K276" s="167">
        <v>12.718</v>
      </c>
      <c r="L276" s="168">
        <v>31.613800000000001</v>
      </c>
      <c r="M276" s="168">
        <v>53.743459999999999</v>
      </c>
      <c r="N276" s="168">
        <v>63.227600000000002</v>
      </c>
      <c r="O276" s="169">
        <v>32.108499999999999</v>
      </c>
      <c r="P276" s="169">
        <v>57.313672500000003</v>
      </c>
      <c r="Q276" s="169">
        <v>67.427850000000007</v>
      </c>
      <c r="R276" s="170">
        <v>32.108499999999999</v>
      </c>
      <c r="S276" s="170">
        <v>60.042895000000001</v>
      </c>
      <c r="T276" s="170">
        <v>70.6387</v>
      </c>
      <c r="U276" s="166">
        <v>34.334800000000001</v>
      </c>
      <c r="V276" s="166">
        <v>70.042991999999998</v>
      </c>
      <c r="W276" s="171">
        <v>82.40352</v>
      </c>
      <c r="Y276" s="164">
        <v>33.309699999999992</v>
      </c>
      <c r="Z276" s="164">
        <v>50.963840999999988</v>
      </c>
      <c r="AA276" s="164">
        <v>59.957459999999983</v>
      </c>
      <c r="AB276" s="166">
        <v>33.309699999999992</v>
      </c>
      <c r="AC276" s="166">
        <v>53.795165499999989</v>
      </c>
      <c r="AD276" s="166">
        <v>63.288429999999991</v>
      </c>
      <c r="AE276" s="167">
        <v>36.090499999999999</v>
      </c>
      <c r="AF276" s="167">
        <v>61.353849999999994</v>
      </c>
      <c r="AG276" s="167">
        <v>72.180999999999997</v>
      </c>
      <c r="AH276" s="168">
        <v>61.345500000000001</v>
      </c>
      <c r="AI276" s="168">
        <v>104.28735</v>
      </c>
      <c r="AJ276" s="168">
        <v>122.691</v>
      </c>
      <c r="AK276" s="169">
        <v>61.840199999999996</v>
      </c>
      <c r="AL276" s="169">
        <v>110.38475699999999</v>
      </c>
      <c r="AM276" s="169">
        <v>129.86442</v>
      </c>
      <c r="AN276" s="170">
        <v>61.840199999999996</v>
      </c>
      <c r="AO276" s="170">
        <v>115.64117399999998</v>
      </c>
      <c r="AP276" s="170">
        <v>136.04843999999997</v>
      </c>
      <c r="AQ276" s="166">
        <v>64.066699999999997</v>
      </c>
      <c r="AR276" s="166">
        <v>130.696068</v>
      </c>
      <c r="AS276" s="171">
        <v>153.76007999999999</v>
      </c>
      <c r="AU276" s="164">
        <v>842.37119999999982</v>
      </c>
      <c r="AV276" s="164">
        <v>1288.8279359999997</v>
      </c>
      <c r="AW276" s="164">
        <v>1516.2681599999996</v>
      </c>
      <c r="AX276" s="166">
        <v>842.37119999999982</v>
      </c>
      <c r="AY276" s="166">
        <v>1360.4294879999998</v>
      </c>
      <c r="AZ276" s="166">
        <v>1600.5052799999996</v>
      </c>
      <c r="BA276" s="167">
        <v>942.48</v>
      </c>
      <c r="BB276" s="167">
        <v>1602.2159999999999</v>
      </c>
      <c r="BC276" s="167">
        <v>1884.96</v>
      </c>
      <c r="BD276" s="168">
        <v>1851.6576</v>
      </c>
      <c r="BE276" s="168">
        <v>3147.81792</v>
      </c>
      <c r="BF276" s="168">
        <v>3703.3152</v>
      </c>
      <c r="BG276" s="169">
        <v>1869.4668000000001</v>
      </c>
      <c r="BH276" s="169">
        <v>3336.9982380000001</v>
      </c>
      <c r="BI276" s="169">
        <v>3925.8802799999999</v>
      </c>
      <c r="BJ276" s="170">
        <v>1869.4668000000001</v>
      </c>
      <c r="BK276" s="170">
        <v>3495.9029159999995</v>
      </c>
      <c r="BL276" s="170">
        <v>4112.8269599999994</v>
      </c>
      <c r="BM276" s="166">
        <v>1949.6183999999998</v>
      </c>
      <c r="BN276" s="166">
        <v>3977.221536</v>
      </c>
      <c r="BO276" s="171">
        <v>4679.0841599999994</v>
      </c>
    </row>
    <row r="277" spans="1:67">
      <c r="A277" s="37" t="s">
        <v>1425</v>
      </c>
      <c r="B277" s="37" t="s">
        <v>1426</v>
      </c>
      <c r="C277" s="164">
        <v>5.7750000000000004</v>
      </c>
      <c r="D277" s="164">
        <v>8.8357499999999991</v>
      </c>
      <c r="E277" s="164">
        <v>10.395</v>
      </c>
      <c r="F277" s="166">
        <v>370.60833333333335</v>
      </c>
      <c r="G277" s="166">
        <v>598.53245833333335</v>
      </c>
      <c r="H277" s="166">
        <v>704.15583333333336</v>
      </c>
      <c r="I277" s="167">
        <v>12.873200000000001</v>
      </c>
      <c r="J277" s="167">
        <v>21.884440000000001</v>
      </c>
      <c r="K277" s="167">
        <v>25.746400000000001</v>
      </c>
      <c r="L277" s="168">
        <v>387.7996333333333</v>
      </c>
      <c r="M277" s="168">
        <v>659.25937666666664</v>
      </c>
      <c r="N277" s="168">
        <v>775.59926666666661</v>
      </c>
      <c r="O277" s="169">
        <v>24.037400000000002</v>
      </c>
      <c r="P277" s="169">
        <v>42.906759000000008</v>
      </c>
      <c r="Q277" s="169">
        <v>50.47854000000001</v>
      </c>
      <c r="R277" s="170">
        <v>388.87073333333331</v>
      </c>
      <c r="S277" s="170">
        <v>727.1882713333332</v>
      </c>
      <c r="T277" s="170">
        <v>855.51561333333325</v>
      </c>
      <c r="U277" s="166">
        <v>597.69073333333336</v>
      </c>
      <c r="V277" s="166">
        <v>1219.289096</v>
      </c>
      <c r="W277" s="171">
        <v>1434.45776</v>
      </c>
      <c r="Y277" s="164">
        <v>21.837499999999999</v>
      </c>
      <c r="Z277" s="164">
        <v>33.411375</v>
      </c>
      <c r="AA277" s="164">
        <v>39.307499999999997</v>
      </c>
      <c r="AB277" s="166">
        <v>583.83749999999998</v>
      </c>
      <c r="AC277" s="166">
        <v>942.89756249999994</v>
      </c>
      <c r="AD277" s="166">
        <v>1109.29125</v>
      </c>
      <c r="AE277" s="167">
        <v>28.935700000000001</v>
      </c>
      <c r="AF277" s="167">
        <v>49.190689999999996</v>
      </c>
      <c r="AG277" s="167">
        <v>57.871400000000001</v>
      </c>
      <c r="AH277" s="168">
        <v>601.02890000000002</v>
      </c>
      <c r="AI277" s="168">
        <v>1021.74913</v>
      </c>
      <c r="AJ277" s="168">
        <v>1202.0578</v>
      </c>
      <c r="AK277" s="169">
        <v>40.1</v>
      </c>
      <c r="AL277" s="169">
        <v>71.578500000000005</v>
      </c>
      <c r="AM277" s="169">
        <v>84.210000000000008</v>
      </c>
      <c r="AN277" s="170">
        <v>602.1</v>
      </c>
      <c r="AO277" s="170">
        <v>1125.9269999999999</v>
      </c>
      <c r="AP277" s="170">
        <v>1324.62</v>
      </c>
      <c r="AQ277" s="166">
        <v>1014.9198999999999</v>
      </c>
      <c r="AR277" s="166">
        <v>2070.4365959999996</v>
      </c>
      <c r="AS277" s="171">
        <v>2435.8077599999997</v>
      </c>
      <c r="AU277" s="164">
        <v>593.39999999999986</v>
      </c>
      <c r="AV277" s="164">
        <v>907.90200000000004</v>
      </c>
      <c r="AW277" s="164">
        <v>1068.1199999999999</v>
      </c>
      <c r="AX277" s="166">
        <v>18459.399999999998</v>
      </c>
      <c r="AY277" s="166">
        <v>29811.931</v>
      </c>
      <c r="AZ277" s="166">
        <v>35072.86</v>
      </c>
      <c r="BA277" s="167">
        <v>848.93520000000012</v>
      </c>
      <c r="BB277" s="167">
        <v>1443.18984</v>
      </c>
      <c r="BC277" s="167">
        <v>1697.8704000000002</v>
      </c>
      <c r="BD277" s="168">
        <v>19078.289199999999</v>
      </c>
      <c r="BE277" s="168">
        <v>32433.091639999999</v>
      </c>
      <c r="BF277" s="168">
        <v>38156.578399999999</v>
      </c>
      <c r="BG277" s="169">
        <v>1250.8488000000002</v>
      </c>
      <c r="BH277" s="169">
        <v>2232.7651080000001</v>
      </c>
      <c r="BI277" s="169">
        <v>2626.7824800000003</v>
      </c>
      <c r="BJ277" s="170">
        <v>19116.8488</v>
      </c>
      <c r="BK277" s="170">
        <v>35748.507255999997</v>
      </c>
      <c r="BL277" s="170">
        <v>42057.067360000001</v>
      </c>
      <c r="BM277" s="166">
        <v>31530.366399999999</v>
      </c>
      <c r="BN277" s="166">
        <v>64321.947455999987</v>
      </c>
      <c r="BO277" s="171">
        <v>75672.879359999992</v>
      </c>
    </row>
    <row r="278" spans="1:67">
      <c r="A278" s="37" t="s">
        <v>1427</v>
      </c>
      <c r="B278" s="37" t="s">
        <v>1428</v>
      </c>
      <c r="C278" s="164">
        <v>5.7750000000000004</v>
      </c>
      <c r="D278" s="164">
        <v>8.8357499999999991</v>
      </c>
      <c r="E278" s="164">
        <v>10.395</v>
      </c>
      <c r="F278" s="166">
        <v>5.7750000000000004</v>
      </c>
      <c r="G278" s="166">
        <v>9.3266249999999999</v>
      </c>
      <c r="H278" s="166">
        <v>10.9725</v>
      </c>
      <c r="I278" s="167">
        <v>12.873200000000001</v>
      </c>
      <c r="J278" s="167">
        <v>21.884440000000001</v>
      </c>
      <c r="K278" s="167">
        <v>25.746400000000001</v>
      </c>
      <c r="L278" s="168">
        <v>22.9663</v>
      </c>
      <c r="M278" s="168">
        <v>39.04271</v>
      </c>
      <c r="N278" s="168">
        <v>45.932600000000001</v>
      </c>
      <c r="O278" s="169">
        <v>24.037400000000002</v>
      </c>
      <c r="P278" s="169">
        <v>42.906759000000008</v>
      </c>
      <c r="Q278" s="169">
        <v>50.47854000000001</v>
      </c>
      <c r="R278" s="170">
        <v>24.037400000000002</v>
      </c>
      <c r="S278" s="170">
        <v>44.949938000000003</v>
      </c>
      <c r="T278" s="170">
        <v>52.882280000000002</v>
      </c>
      <c r="U278" s="166">
        <v>28.857399999999998</v>
      </c>
      <c r="V278" s="166">
        <v>58.869095999999992</v>
      </c>
      <c r="W278" s="171">
        <v>69.25775999999999</v>
      </c>
      <c r="Y278" s="164">
        <v>21.837499999999999</v>
      </c>
      <c r="Z278" s="164">
        <v>33.411375</v>
      </c>
      <c r="AA278" s="164">
        <v>39.307499999999997</v>
      </c>
      <c r="AB278" s="166">
        <v>21.837499999999999</v>
      </c>
      <c r="AC278" s="166">
        <v>35.267562499999997</v>
      </c>
      <c r="AD278" s="166">
        <v>41.491249999999994</v>
      </c>
      <c r="AE278" s="167">
        <v>28.935700000000001</v>
      </c>
      <c r="AF278" s="167">
        <v>49.190689999999996</v>
      </c>
      <c r="AG278" s="167">
        <v>57.871400000000001</v>
      </c>
      <c r="AH278" s="168">
        <v>39.0289</v>
      </c>
      <c r="AI278" s="168">
        <v>66.349130000000002</v>
      </c>
      <c r="AJ278" s="168">
        <v>78.0578</v>
      </c>
      <c r="AK278" s="169">
        <v>40.1</v>
      </c>
      <c r="AL278" s="169">
        <v>71.578500000000005</v>
      </c>
      <c r="AM278" s="169">
        <v>84.210000000000008</v>
      </c>
      <c r="AN278" s="170">
        <v>40.1</v>
      </c>
      <c r="AO278" s="170">
        <v>74.986999999999995</v>
      </c>
      <c r="AP278" s="170">
        <v>88.22</v>
      </c>
      <c r="AQ278" s="166">
        <v>44.919899999999998</v>
      </c>
      <c r="AR278" s="166">
        <v>91.636595999999997</v>
      </c>
      <c r="AS278" s="171">
        <v>107.80776</v>
      </c>
      <c r="AU278" s="164">
        <v>593.39999999999986</v>
      </c>
      <c r="AV278" s="164">
        <v>907.90200000000004</v>
      </c>
      <c r="AW278" s="164">
        <v>1068.1199999999999</v>
      </c>
      <c r="AX278" s="166">
        <v>593.39999999999986</v>
      </c>
      <c r="AY278" s="166">
        <v>958.34099999999989</v>
      </c>
      <c r="AZ278" s="166">
        <v>1127.4599999999998</v>
      </c>
      <c r="BA278" s="167">
        <v>848.93520000000012</v>
      </c>
      <c r="BB278" s="167">
        <v>1443.18984</v>
      </c>
      <c r="BC278" s="167">
        <v>1697.8704000000002</v>
      </c>
      <c r="BD278" s="168">
        <v>1212.2892000000002</v>
      </c>
      <c r="BE278" s="168">
        <v>2060.8916399999998</v>
      </c>
      <c r="BF278" s="168">
        <v>2424.5784000000003</v>
      </c>
      <c r="BG278" s="169">
        <v>1250.8488000000002</v>
      </c>
      <c r="BH278" s="169">
        <v>2232.7651080000001</v>
      </c>
      <c r="BI278" s="169">
        <v>2626.7824800000003</v>
      </c>
      <c r="BJ278" s="170">
        <v>1250.8488000000002</v>
      </c>
      <c r="BK278" s="170">
        <v>2339.0872559999998</v>
      </c>
      <c r="BL278" s="170">
        <v>2751.8673599999997</v>
      </c>
      <c r="BM278" s="166">
        <v>1424.3664000000001</v>
      </c>
      <c r="BN278" s="166">
        <v>2905.7074560000001</v>
      </c>
      <c r="BO278" s="171">
        <v>3418.4793599999998</v>
      </c>
    </row>
    <row r="279" spans="1:67">
      <c r="A279" s="37" t="s">
        <v>1429</v>
      </c>
      <c r="B279" s="37" t="s">
        <v>1430</v>
      </c>
      <c r="C279" s="164">
        <v>13.8771</v>
      </c>
      <c r="D279" s="164">
        <v>21.231963</v>
      </c>
      <c r="E279" s="164">
        <v>24.97878</v>
      </c>
      <c r="F279" s="166">
        <v>13.8771</v>
      </c>
      <c r="G279" s="166">
        <v>22.411516499999998</v>
      </c>
      <c r="H279" s="166">
        <v>26.366489999999999</v>
      </c>
      <c r="I279" s="167">
        <v>28.1539</v>
      </c>
      <c r="J279" s="167">
        <v>47.861629999999998</v>
      </c>
      <c r="K279" s="167">
        <v>56.3078</v>
      </c>
      <c r="L279" s="168">
        <v>48.570399999999999</v>
      </c>
      <c r="M279" s="168">
        <v>82.569679999999991</v>
      </c>
      <c r="N279" s="168">
        <v>97.140799999999999</v>
      </c>
      <c r="O279" s="169">
        <v>50.9116</v>
      </c>
      <c r="P279" s="169">
        <v>90.877206000000001</v>
      </c>
      <c r="Q279" s="169">
        <v>106.91436</v>
      </c>
      <c r="R279" s="170">
        <v>50.9116</v>
      </c>
      <c r="S279" s="170">
        <v>95.204691999999994</v>
      </c>
      <c r="T279" s="170">
        <v>112.00551999999999</v>
      </c>
      <c r="U279" s="166">
        <v>61.446899999999999</v>
      </c>
      <c r="V279" s="166">
        <v>125.35167599999998</v>
      </c>
      <c r="W279" s="171">
        <v>147.47255999999999</v>
      </c>
      <c r="Y279" s="164">
        <v>44.750699999999995</v>
      </c>
      <c r="Z279" s="164">
        <v>68.468570999999983</v>
      </c>
      <c r="AA279" s="164">
        <v>80.551259999999985</v>
      </c>
      <c r="AB279" s="166">
        <v>44.750699999999995</v>
      </c>
      <c r="AC279" s="166">
        <v>72.272380499999997</v>
      </c>
      <c r="AD279" s="166">
        <v>85.026330000000002</v>
      </c>
      <c r="AE279" s="167">
        <v>59.027500000000003</v>
      </c>
      <c r="AF279" s="167">
        <v>100.34675</v>
      </c>
      <c r="AG279" s="167">
        <v>118.05500000000001</v>
      </c>
      <c r="AH279" s="168">
        <v>79.444099999999992</v>
      </c>
      <c r="AI279" s="168">
        <v>135.05496999999997</v>
      </c>
      <c r="AJ279" s="168">
        <v>158.88819999999998</v>
      </c>
      <c r="AK279" s="169">
        <v>81.785300000000007</v>
      </c>
      <c r="AL279" s="169">
        <v>145.98676050000003</v>
      </c>
      <c r="AM279" s="169">
        <v>171.74913000000004</v>
      </c>
      <c r="AN279" s="170">
        <v>81.785300000000007</v>
      </c>
      <c r="AO279" s="170">
        <v>152.93851100000001</v>
      </c>
      <c r="AP279" s="170">
        <v>179.92766</v>
      </c>
      <c r="AQ279" s="166">
        <v>92.320499999999996</v>
      </c>
      <c r="AR279" s="166">
        <v>188.33381999999997</v>
      </c>
      <c r="AS279" s="171">
        <v>221.56919999999997</v>
      </c>
      <c r="AU279" s="164">
        <v>1240.5419999999999</v>
      </c>
      <c r="AV279" s="164">
        <v>1898.0292599999996</v>
      </c>
      <c r="AW279" s="164">
        <v>2232.9755999999998</v>
      </c>
      <c r="AX279" s="166">
        <v>1240.5419999999999</v>
      </c>
      <c r="AY279" s="166">
        <v>2003.4753299999998</v>
      </c>
      <c r="AZ279" s="166">
        <v>2357.0298000000003</v>
      </c>
      <c r="BA279" s="167">
        <v>1754.5068000000001</v>
      </c>
      <c r="BB279" s="167">
        <v>2982.66156</v>
      </c>
      <c r="BC279" s="167">
        <v>3509.0136000000002</v>
      </c>
      <c r="BD279" s="168">
        <v>2489.5031999999997</v>
      </c>
      <c r="BE279" s="168">
        <v>4232.1554399999986</v>
      </c>
      <c r="BF279" s="168">
        <v>4979.0063999999993</v>
      </c>
      <c r="BG279" s="169">
        <v>2573.7864</v>
      </c>
      <c r="BH279" s="169">
        <v>4594.2087240000001</v>
      </c>
      <c r="BI279" s="169">
        <v>5404.9514400000007</v>
      </c>
      <c r="BJ279" s="170">
        <v>2573.7864</v>
      </c>
      <c r="BK279" s="170">
        <v>4812.9805679999999</v>
      </c>
      <c r="BL279" s="170">
        <v>5662.3300799999997</v>
      </c>
      <c r="BM279" s="166">
        <v>2953.0547999999999</v>
      </c>
      <c r="BN279" s="166">
        <v>6024.2317919999996</v>
      </c>
      <c r="BO279" s="171">
        <v>7087.3315199999997</v>
      </c>
    </row>
    <row r="280" spans="1:67">
      <c r="A280" s="37" t="s">
        <v>1431</v>
      </c>
      <c r="B280" s="37" t="s">
        <v>1432</v>
      </c>
      <c r="C280" s="164">
        <v>30.4377</v>
      </c>
      <c r="D280" s="164">
        <v>46.569681000000003</v>
      </c>
      <c r="E280" s="164">
        <v>54.787860000000002</v>
      </c>
      <c r="F280" s="166">
        <v>30.4377</v>
      </c>
      <c r="G280" s="166">
        <v>49.156885500000001</v>
      </c>
      <c r="H280" s="166">
        <v>57.831630000000004</v>
      </c>
      <c r="I280" s="167">
        <v>56.255499999999998</v>
      </c>
      <c r="J280" s="167">
        <v>95.634349999999998</v>
      </c>
      <c r="K280" s="167">
        <v>112.511</v>
      </c>
      <c r="L280" s="168">
        <v>94.393900000000002</v>
      </c>
      <c r="M280" s="168">
        <v>160.46963</v>
      </c>
      <c r="N280" s="168">
        <v>188.7878</v>
      </c>
      <c r="O280" s="169">
        <v>98.92240000000001</v>
      </c>
      <c r="P280" s="169">
        <v>176.57648400000002</v>
      </c>
      <c r="Q280" s="169">
        <v>207.73704000000004</v>
      </c>
      <c r="R280" s="170">
        <v>98.92240000000001</v>
      </c>
      <c r="S280" s="170">
        <v>184.98488800000001</v>
      </c>
      <c r="T280" s="170">
        <v>217.62928000000002</v>
      </c>
      <c r="U280" s="166">
        <v>119.3009</v>
      </c>
      <c r="V280" s="166">
        <v>243.37383599999998</v>
      </c>
      <c r="W280" s="171">
        <v>286.32216</v>
      </c>
      <c r="Y280" s="164">
        <v>85.319199999999995</v>
      </c>
      <c r="Z280" s="164">
        <v>130.538376</v>
      </c>
      <c r="AA280" s="164">
        <v>153.57455999999999</v>
      </c>
      <c r="AB280" s="166">
        <v>85.319199999999995</v>
      </c>
      <c r="AC280" s="166">
        <v>137.79050799999999</v>
      </c>
      <c r="AD280" s="166">
        <v>162.10647999999998</v>
      </c>
      <c r="AE280" s="167">
        <v>111.1369</v>
      </c>
      <c r="AF280" s="167">
        <v>188.93272999999999</v>
      </c>
      <c r="AG280" s="167">
        <v>222.27379999999999</v>
      </c>
      <c r="AH280" s="168">
        <v>149.27539999999999</v>
      </c>
      <c r="AI280" s="168">
        <v>253.76817999999997</v>
      </c>
      <c r="AJ280" s="168">
        <v>298.55079999999998</v>
      </c>
      <c r="AK280" s="169">
        <v>153.804</v>
      </c>
      <c r="AL280" s="169">
        <v>274.54014000000001</v>
      </c>
      <c r="AM280" s="169">
        <v>322.98840000000001</v>
      </c>
      <c r="AN280" s="170">
        <v>153.804</v>
      </c>
      <c r="AO280" s="170">
        <v>287.61347999999998</v>
      </c>
      <c r="AP280" s="170">
        <v>338.36879999999996</v>
      </c>
      <c r="AQ280" s="166">
        <v>174.1823</v>
      </c>
      <c r="AR280" s="166">
        <v>355.33189199999998</v>
      </c>
      <c r="AS280" s="171">
        <v>418.03751999999997</v>
      </c>
      <c r="AU280" s="164">
        <v>2412.9132</v>
      </c>
      <c r="AV280" s="164">
        <v>3691.7571960000005</v>
      </c>
      <c r="AW280" s="164">
        <v>4343.2437599999994</v>
      </c>
      <c r="AX280" s="166">
        <v>2412.9132</v>
      </c>
      <c r="AY280" s="166">
        <v>3896.8548179999998</v>
      </c>
      <c r="AZ280" s="166">
        <v>4584.5350799999997</v>
      </c>
      <c r="BA280" s="167">
        <v>3342.3516</v>
      </c>
      <c r="BB280" s="167">
        <v>5681.9977199999994</v>
      </c>
      <c r="BC280" s="167">
        <v>6684.7031999999999</v>
      </c>
      <c r="BD280" s="168">
        <v>4715.3364000000001</v>
      </c>
      <c r="BE280" s="168">
        <v>8016.0718799999986</v>
      </c>
      <c r="BF280" s="168">
        <v>9430.6728000000003</v>
      </c>
      <c r="BG280" s="169">
        <v>4878.3648000000003</v>
      </c>
      <c r="BH280" s="169">
        <v>8707.8811679999999</v>
      </c>
      <c r="BI280" s="169">
        <v>10244.566080000001</v>
      </c>
      <c r="BJ280" s="170">
        <v>4878.3648000000003</v>
      </c>
      <c r="BK280" s="170">
        <v>9122.542175999999</v>
      </c>
      <c r="BL280" s="170">
        <v>10732.402559999999</v>
      </c>
      <c r="BM280" s="166">
        <v>5611.9860000000008</v>
      </c>
      <c r="BN280" s="166">
        <v>11448.451440000001</v>
      </c>
      <c r="BO280" s="171">
        <v>13468.7664</v>
      </c>
    </row>
    <row r="281" spans="1:67" ht="13.5" thickBot="1">
      <c r="A281" s="37" t="s">
        <v>1433</v>
      </c>
      <c r="B281" s="37" t="s">
        <v>1434</v>
      </c>
      <c r="C281" s="164">
        <v>0</v>
      </c>
      <c r="D281" s="164">
        <v>0</v>
      </c>
      <c r="E281" s="164">
        <v>0</v>
      </c>
      <c r="F281" s="166">
        <v>0</v>
      </c>
      <c r="G281" s="166">
        <v>0</v>
      </c>
      <c r="H281" s="166">
        <v>0</v>
      </c>
      <c r="I281" s="167">
        <v>0</v>
      </c>
      <c r="J281" s="167">
        <v>0</v>
      </c>
      <c r="K281" s="167">
        <v>0</v>
      </c>
      <c r="L281" s="168">
        <v>0</v>
      </c>
      <c r="M281" s="168">
        <v>0</v>
      </c>
      <c r="N281" s="168">
        <v>0</v>
      </c>
      <c r="O281" s="169">
        <v>0</v>
      </c>
      <c r="P281" s="169">
        <v>0</v>
      </c>
      <c r="Q281" s="169">
        <v>0</v>
      </c>
      <c r="R281" s="170">
        <v>0</v>
      </c>
      <c r="S281" s="170">
        <v>0</v>
      </c>
      <c r="T281" s="170">
        <v>0</v>
      </c>
      <c r="U281" s="166">
        <v>0</v>
      </c>
      <c r="V281" s="166">
        <v>0</v>
      </c>
      <c r="W281" s="171">
        <v>0</v>
      </c>
      <c r="Y281" s="164">
        <v>0</v>
      </c>
      <c r="Z281" s="164">
        <v>0</v>
      </c>
      <c r="AA281" s="164">
        <v>0</v>
      </c>
      <c r="AB281" s="166">
        <v>0</v>
      </c>
      <c r="AC281" s="166">
        <v>0</v>
      </c>
      <c r="AD281" s="166">
        <v>0</v>
      </c>
      <c r="AE281" s="167">
        <v>0</v>
      </c>
      <c r="AF281" s="167">
        <v>0</v>
      </c>
      <c r="AG281" s="167">
        <v>0</v>
      </c>
      <c r="AH281" s="168">
        <v>0</v>
      </c>
      <c r="AI281" s="168">
        <v>0</v>
      </c>
      <c r="AJ281" s="168">
        <v>0</v>
      </c>
      <c r="AK281" s="169">
        <v>0</v>
      </c>
      <c r="AL281" s="169">
        <v>0</v>
      </c>
      <c r="AM281" s="169">
        <v>0</v>
      </c>
      <c r="AN281" s="170">
        <v>0</v>
      </c>
      <c r="AO281" s="170">
        <v>0</v>
      </c>
      <c r="AP281" s="170">
        <v>0</v>
      </c>
      <c r="AQ281" s="166">
        <v>0</v>
      </c>
      <c r="AR281" s="166">
        <v>0</v>
      </c>
      <c r="AS281" s="171">
        <v>0</v>
      </c>
      <c r="AU281" s="164">
        <v>0</v>
      </c>
      <c r="AV281" s="164">
        <v>0</v>
      </c>
      <c r="AW281" s="164">
        <v>0</v>
      </c>
      <c r="AX281" s="166">
        <v>0</v>
      </c>
      <c r="AY281" s="166">
        <v>0</v>
      </c>
      <c r="AZ281" s="166">
        <v>0</v>
      </c>
      <c r="BA281" s="167">
        <v>0</v>
      </c>
      <c r="BB281" s="167">
        <v>0</v>
      </c>
      <c r="BC281" s="167">
        <v>0</v>
      </c>
      <c r="BD281" s="168">
        <v>0</v>
      </c>
      <c r="BE281" s="168">
        <v>0</v>
      </c>
      <c r="BF281" s="168">
        <v>0</v>
      </c>
      <c r="BG281" s="169">
        <v>0</v>
      </c>
      <c r="BH281" s="169">
        <v>0</v>
      </c>
      <c r="BI281" s="169">
        <v>0</v>
      </c>
      <c r="BJ281" s="170">
        <v>0</v>
      </c>
      <c r="BK281" s="170">
        <v>0</v>
      </c>
      <c r="BL281" s="170">
        <v>0</v>
      </c>
      <c r="BM281" s="166">
        <v>0</v>
      </c>
      <c r="BN281" s="166">
        <v>0</v>
      </c>
      <c r="BO281" s="171">
        <v>0</v>
      </c>
    </row>
    <row r="282" spans="1:67" ht="26.25" thickBot="1">
      <c r="A282" s="36" t="s">
        <v>1435</v>
      </c>
      <c r="B282" s="47"/>
      <c r="C282" s="35" t="s">
        <v>502</v>
      </c>
      <c r="D282" s="35" t="s">
        <v>502</v>
      </c>
      <c r="E282" s="35" t="s">
        <v>502</v>
      </c>
      <c r="F282" s="35" t="s">
        <v>858</v>
      </c>
      <c r="G282" s="35" t="s">
        <v>858</v>
      </c>
      <c r="H282" s="35" t="s">
        <v>858</v>
      </c>
      <c r="I282" s="35" t="s">
        <v>598</v>
      </c>
      <c r="J282" s="35" t="s">
        <v>598</v>
      </c>
      <c r="K282" s="35" t="s">
        <v>598</v>
      </c>
      <c r="L282" s="35" t="s">
        <v>859</v>
      </c>
      <c r="M282" s="35" t="s">
        <v>859</v>
      </c>
      <c r="N282" s="35" t="s">
        <v>859</v>
      </c>
      <c r="O282" s="35" t="s">
        <v>599</v>
      </c>
      <c r="P282" s="35" t="s">
        <v>599</v>
      </c>
      <c r="Q282" s="35" t="s">
        <v>599</v>
      </c>
      <c r="R282" s="35" t="s">
        <v>860</v>
      </c>
      <c r="S282" s="35" t="s">
        <v>860</v>
      </c>
      <c r="T282" s="35" t="s">
        <v>860</v>
      </c>
      <c r="U282" s="35" t="s">
        <v>861</v>
      </c>
      <c r="V282" s="35" t="s">
        <v>861</v>
      </c>
      <c r="W282" s="35" t="s">
        <v>861</v>
      </c>
      <c r="Y282" s="35" t="s">
        <v>502</v>
      </c>
      <c r="Z282" s="35" t="s">
        <v>502</v>
      </c>
      <c r="AA282" s="35" t="s">
        <v>502</v>
      </c>
      <c r="AB282" s="35" t="s">
        <v>858</v>
      </c>
      <c r="AC282" s="35" t="s">
        <v>858</v>
      </c>
      <c r="AD282" s="35" t="s">
        <v>858</v>
      </c>
      <c r="AE282" s="35" t="s">
        <v>598</v>
      </c>
      <c r="AF282" s="35" t="s">
        <v>598</v>
      </c>
      <c r="AG282" s="35" t="s">
        <v>598</v>
      </c>
      <c r="AH282" s="35" t="s">
        <v>859</v>
      </c>
      <c r="AI282" s="35" t="s">
        <v>859</v>
      </c>
      <c r="AJ282" s="35" t="s">
        <v>859</v>
      </c>
      <c r="AK282" s="35" t="s">
        <v>599</v>
      </c>
      <c r="AL282" s="35" t="s">
        <v>599</v>
      </c>
      <c r="AM282" s="35" t="s">
        <v>599</v>
      </c>
      <c r="AN282" s="35" t="s">
        <v>860</v>
      </c>
      <c r="AO282" s="35" t="s">
        <v>860</v>
      </c>
      <c r="AP282" s="35" t="s">
        <v>860</v>
      </c>
      <c r="AQ282" s="35" t="s">
        <v>861</v>
      </c>
      <c r="AR282" s="35" t="s">
        <v>861</v>
      </c>
      <c r="AS282" s="35" t="s">
        <v>861</v>
      </c>
      <c r="AU282" s="35"/>
      <c r="AV282" s="35"/>
      <c r="AW282" s="35"/>
      <c r="AX282" s="35"/>
      <c r="AY282" s="35"/>
      <c r="AZ282" s="35"/>
      <c r="BA282" s="35"/>
      <c r="BB282" s="35"/>
      <c r="BC282" s="35"/>
      <c r="BD282" s="35"/>
      <c r="BE282" s="35"/>
      <c r="BF282" s="35"/>
      <c r="BG282" s="35"/>
      <c r="BH282" s="35"/>
      <c r="BI282" s="35"/>
      <c r="BJ282" s="35"/>
      <c r="BK282" s="35"/>
      <c r="BL282" s="35"/>
      <c r="BM282" s="35"/>
      <c r="BN282" s="35"/>
      <c r="BO282" s="35"/>
    </row>
    <row r="283" spans="1:67">
      <c r="A283" s="37" t="s">
        <v>1436</v>
      </c>
      <c r="B283" s="37" t="s">
        <v>1437</v>
      </c>
      <c r="C283" s="164">
        <v>0</v>
      </c>
      <c r="D283" s="164">
        <v>0</v>
      </c>
      <c r="E283" s="164">
        <v>0</v>
      </c>
      <c r="F283" s="166">
        <v>0</v>
      </c>
      <c r="G283" s="166">
        <v>0</v>
      </c>
      <c r="H283" s="166">
        <v>0</v>
      </c>
      <c r="I283" s="167">
        <v>0</v>
      </c>
      <c r="J283" s="167">
        <v>0</v>
      </c>
      <c r="K283" s="167">
        <v>0</v>
      </c>
      <c r="L283" s="168">
        <v>0</v>
      </c>
      <c r="M283" s="168">
        <v>0</v>
      </c>
      <c r="N283" s="168">
        <v>0</v>
      </c>
      <c r="O283" s="169">
        <v>0</v>
      </c>
      <c r="P283" s="169">
        <v>0</v>
      </c>
      <c r="Q283" s="169">
        <v>0</v>
      </c>
      <c r="R283" s="170">
        <v>0</v>
      </c>
      <c r="S283" s="170">
        <v>0</v>
      </c>
      <c r="T283" s="170">
        <v>0</v>
      </c>
      <c r="U283" s="166">
        <v>0</v>
      </c>
      <c r="V283" s="166">
        <v>0</v>
      </c>
      <c r="W283" s="171">
        <v>0</v>
      </c>
      <c r="Y283" s="164">
        <v>0</v>
      </c>
      <c r="Z283" s="164">
        <v>0</v>
      </c>
      <c r="AA283" s="164">
        <v>0</v>
      </c>
      <c r="AB283" s="166">
        <v>0</v>
      </c>
      <c r="AC283" s="166">
        <v>0</v>
      </c>
      <c r="AD283" s="166">
        <v>0</v>
      </c>
      <c r="AE283" s="167">
        <v>0</v>
      </c>
      <c r="AF283" s="167">
        <v>0</v>
      </c>
      <c r="AG283" s="167">
        <v>0</v>
      </c>
      <c r="AH283" s="168">
        <v>0</v>
      </c>
      <c r="AI283" s="168">
        <v>0</v>
      </c>
      <c r="AJ283" s="168">
        <v>0</v>
      </c>
      <c r="AK283" s="169">
        <v>0</v>
      </c>
      <c r="AL283" s="169">
        <v>0</v>
      </c>
      <c r="AM283" s="169">
        <v>0</v>
      </c>
      <c r="AN283" s="170">
        <v>0</v>
      </c>
      <c r="AO283" s="170">
        <v>0</v>
      </c>
      <c r="AP283" s="170">
        <v>0</v>
      </c>
      <c r="AQ283" s="166">
        <v>0</v>
      </c>
      <c r="AR283" s="166">
        <v>0</v>
      </c>
      <c r="AS283" s="171">
        <v>0</v>
      </c>
      <c r="AU283" s="164">
        <v>0</v>
      </c>
      <c r="AV283" s="164">
        <v>0</v>
      </c>
      <c r="AW283" s="164">
        <v>0</v>
      </c>
      <c r="AX283" s="166">
        <v>0</v>
      </c>
      <c r="AY283" s="166">
        <v>0</v>
      </c>
      <c r="AZ283" s="166">
        <v>0</v>
      </c>
      <c r="BA283" s="167">
        <v>0</v>
      </c>
      <c r="BB283" s="167">
        <v>0</v>
      </c>
      <c r="BC283" s="167">
        <v>0</v>
      </c>
      <c r="BD283" s="168">
        <v>0</v>
      </c>
      <c r="BE283" s="168">
        <v>0</v>
      </c>
      <c r="BF283" s="168">
        <v>0</v>
      </c>
      <c r="BG283" s="169">
        <v>0</v>
      </c>
      <c r="BH283" s="169">
        <v>0</v>
      </c>
      <c r="BI283" s="169">
        <v>0</v>
      </c>
      <c r="BJ283" s="170">
        <v>0</v>
      </c>
      <c r="BK283" s="170">
        <v>0</v>
      </c>
      <c r="BL283" s="170">
        <v>0</v>
      </c>
      <c r="BM283" s="166">
        <v>0</v>
      </c>
      <c r="BN283" s="166">
        <v>0</v>
      </c>
      <c r="BO283" s="171">
        <v>0</v>
      </c>
    </row>
    <row r="284" spans="1:67">
      <c r="A284" s="37" t="s">
        <v>559</v>
      </c>
      <c r="B284" s="37" t="s">
        <v>560</v>
      </c>
      <c r="C284" s="164">
        <v>0</v>
      </c>
      <c r="D284" s="164">
        <v>0</v>
      </c>
      <c r="E284" s="164">
        <v>0</v>
      </c>
      <c r="F284" s="166">
        <v>0</v>
      </c>
      <c r="G284" s="166">
        <v>0</v>
      </c>
      <c r="H284" s="166">
        <v>0</v>
      </c>
      <c r="I284" s="167">
        <v>0</v>
      </c>
      <c r="J284" s="167">
        <v>0</v>
      </c>
      <c r="K284" s="167">
        <v>0</v>
      </c>
      <c r="L284" s="168">
        <v>0</v>
      </c>
      <c r="M284" s="168">
        <v>0</v>
      </c>
      <c r="N284" s="168">
        <v>0</v>
      </c>
      <c r="O284" s="169">
        <v>0</v>
      </c>
      <c r="P284" s="169">
        <v>0</v>
      </c>
      <c r="Q284" s="169">
        <v>0</v>
      </c>
      <c r="R284" s="170">
        <v>0</v>
      </c>
      <c r="S284" s="170">
        <v>0</v>
      </c>
      <c r="T284" s="170">
        <v>0</v>
      </c>
      <c r="U284" s="166">
        <v>0</v>
      </c>
      <c r="V284" s="166">
        <v>0</v>
      </c>
      <c r="W284" s="171">
        <v>0</v>
      </c>
      <c r="Y284" s="164">
        <v>0</v>
      </c>
      <c r="Z284" s="164">
        <v>0</v>
      </c>
      <c r="AA284" s="164">
        <v>0</v>
      </c>
      <c r="AB284" s="166">
        <v>0</v>
      </c>
      <c r="AC284" s="166">
        <v>0</v>
      </c>
      <c r="AD284" s="166">
        <v>0</v>
      </c>
      <c r="AE284" s="167">
        <v>0</v>
      </c>
      <c r="AF284" s="167">
        <v>0</v>
      </c>
      <c r="AG284" s="167">
        <v>0</v>
      </c>
      <c r="AH284" s="168">
        <v>0</v>
      </c>
      <c r="AI284" s="168">
        <v>0</v>
      </c>
      <c r="AJ284" s="168">
        <v>0</v>
      </c>
      <c r="AK284" s="169">
        <v>0</v>
      </c>
      <c r="AL284" s="169">
        <v>0</v>
      </c>
      <c r="AM284" s="169">
        <v>0</v>
      </c>
      <c r="AN284" s="170">
        <v>0</v>
      </c>
      <c r="AO284" s="170">
        <v>0</v>
      </c>
      <c r="AP284" s="170">
        <v>0</v>
      </c>
      <c r="AQ284" s="166">
        <v>0</v>
      </c>
      <c r="AR284" s="166">
        <v>0</v>
      </c>
      <c r="AS284" s="171">
        <v>0</v>
      </c>
      <c r="AU284" s="164">
        <v>0</v>
      </c>
      <c r="AV284" s="164">
        <v>0</v>
      </c>
      <c r="AW284" s="164">
        <v>0</v>
      </c>
      <c r="AX284" s="166">
        <v>0</v>
      </c>
      <c r="AY284" s="166">
        <v>0</v>
      </c>
      <c r="AZ284" s="166">
        <v>0</v>
      </c>
      <c r="BA284" s="167">
        <v>0</v>
      </c>
      <c r="BB284" s="167">
        <v>0</v>
      </c>
      <c r="BC284" s="167">
        <v>0</v>
      </c>
      <c r="BD284" s="168">
        <v>0</v>
      </c>
      <c r="BE284" s="168">
        <v>0</v>
      </c>
      <c r="BF284" s="168">
        <v>0</v>
      </c>
      <c r="BG284" s="169">
        <v>0</v>
      </c>
      <c r="BH284" s="169">
        <v>0</v>
      </c>
      <c r="BI284" s="169">
        <v>0</v>
      </c>
      <c r="BJ284" s="170">
        <v>0</v>
      </c>
      <c r="BK284" s="170">
        <v>0</v>
      </c>
      <c r="BL284" s="170">
        <v>0</v>
      </c>
      <c r="BM284" s="166">
        <v>0</v>
      </c>
      <c r="BN284" s="166">
        <v>0</v>
      </c>
      <c r="BO284" s="171">
        <v>0</v>
      </c>
    </row>
    <row r="285" spans="1:67">
      <c r="A285" s="37" t="s">
        <v>561</v>
      </c>
      <c r="B285" s="37" t="s">
        <v>562</v>
      </c>
      <c r="C285" s="164">
        <v>0</v>
      </c>
      <c r="D285" s="164">
        <v>0</v>
      </c>
      <c r="E285" s="164">
        <v>0</v>
      </c>
      <c r="F285" s="166">
        <v>0</v>
      </c>
      <c r="G285" s="166">
        <v>0</v>
      </c>
      <c r="H285" s="166">
        <v>0</v>
      </c>
      <c r="I285" s="167">
        <v>0</v>
      </c>
      <c r="J285" s="167">
        <v>0</v>
      </c>
      <c r="K285" s="167">
        <v>0</v>
      </c>
      <c r="L285" s="168">
        <v>0</v>
      </c>
      <c r="M285" s="168">
        <v>0</v>
      </c>
      <c r="N285" s="168">
        <v>0</v>
      </c>
      <c r="O285" s="169">
        <v>0</v>
      </c>
      <c r="P285" s="169">
        <v>0</v>
      </c>
      <c r="Q285" s="169">
        <v>0</v>
      </c>
      <c r="R285" s="170">
        <v>0</v>
      </c>
      <c r="S285" s="170">
        <v>0</v>
      </c>
      <c r="T285" s="170">
        <v>0</v>
      </c>
      <c r="U285" s="166">
        <v>0</v>
      </c>
      <c r="V285" s="166">
        <v>0</v>
      </c>
      <c r="W285" s="171">
        <v>0</v>
      </c>
      <c r="Y285" s="164">
        <v>0</v>
      </c>
      <c r="Z285" s="164">
        <v>0</v>
      </c>
      <c r="AA285" s="164">
        <v>0</v>
      </c>
      <c r="AB285" s="166">
        <v>0</v>
      </c>
      <c r="AC285" s="166">
        <v>0</v>
      </c>
      <c r="AD285" s="166">
        <v>0</v>
      </c>
      <c r="AE285" s="167">
        <v>0</v>
      </c>
      <c r="AF285" s="167">
        <v>0</v>
      </c>
      <c r="AG285" s="167">
        <v>0</v>
      </c>
      <c r="AH285" s="168">
        <v>0</v>
      </c>
      <c r="AI285" s="168">
        <v>0</v>
      </c>
      <c r="AJ285" s="168">
        <v>0</v>
      </c>
      <c r="AK285" s="169">
        <v>0</v>
      </c>
      <c r="AL285" s="169">
        <v>0</v>
      </c>
      <c r="AM285" s="169">
        <v>0</v>
      </c>
      <c r="AN285" s="170">
        <v>0</v>
      </c>
      <c r="AO285" s="170">
        <v>0</v>
      </c>
      <c r="AP285" s="170">
        <v>0</v>
      </c>
      <c r="AQ285" s="166">
        <v>0</v>
      </c>
      <c r="AR285" s="166">
        <v>0</v>
      </c>
      <c r="AS285" s="171">
        <v>0</v>
      </c>
      <c r="AU285" s="164">
        <v>0</v>
      </c>
      <c r="AV285" s="164">
        <v>0</v>
      </c>
      <c r="AW285" s="164">
        <v>0</v>
      </c>
      <c r="AX285" s="166">
        <v>0</v>
      </c>
      <c r="AY285" s="166">
        <v>0</v>
      </c>
      <c r="AZ285" s="166">
        <v>0</v>
      </c>
      <c r="BA285" s="167">
        <v>0</v>
      </c>
      <c r="BB285" s="167">
        <v>0</v>
      </c>
      <c r="BC285" s="167">
        <v>0</v>
      </c>
      <c r="BD285" s="168">
        <v>0</v>
      </c>
      <c r="BE285" s="168">
        <v>0</v>
      </c>
      <c r="BF285" s="168">
        <v>0</v>
      </c>
      <c r="BG285" s="169">
        <v>0</v>
      </c>
      <c r="BH285" s="169">
        <v>0</v>
      </c>
      <c r="BI285" s="169">
        <v>0</v>
      </c>
      <c r="BJ285" s="170">
        <v>0</v>
      </c>
      <c r="BK285" s="170">
        <v>0</v>
      </c>
      <c r="BL285" s="170">
        <v>0</v>
      </c>
      <c r="BM285" s="166">
        <v>0</v>
      </c>
      <c r="BN285" s="166">
        <v>0</v>
      </c>
      <c r="BO285" s="171">
        <v>0</v>
      </c>
    </row>
    <row r="286" spans="1:67">
      <c r="A286" s="37" t="s">
        <v>563</v>
      </c>
      <c r="B286" s="37" t="s">
        <v>1438</v>
      </c>
      <c r="C286" s="164">
        <v>0</v>
      </c>
      <c r="D286" s="164">
        <v>0</v>
      </c>
      <c r="E286" s="164">
        <v>0</v>
      </c>
      <c r="F286" s="166">
        <v>0</v>
      </c>
      <c r="G286" s="166">
        <v>0</v>
      </c>
      <c r="H286" s="166">
        <v>0</v>
      </c>
      <c r="I286" s="167">
        <v>0</v>
      </c>
      <c r="J286" s="167">
        <v>0</v>
      </c>
      <c r="K286" s="167">
        <v>0</v>
      </c>
      <c r="L286" s="168">
        <v>0</v>
      </c>
      <c r="M286" s="168">
        <v>0</v>
      </c>
      <c r="N286" s="168">
        <v>0</v>
      </c>
      <c r="O286" s="169">
        <v>0</v>
      </c>
      <c r="P286" s="169">
        <v>0</v>
      </c>
      <c r="Q286" s="169">
        <v>0</v>
      </c>
      <c r="R286" s="170">
        <v>0</v>
      </c>
      <c r="S286" s="170">
        <v>0</v>
      </c>
      <c r="T286" s="170">
        <v>0</v>
      </c>
      <c r="U286" s="166">
        <v>0</v>
      </c>
      <c r="V286" s="166">
        <v>0</v>
      </c>
      <c r="W286" s="171">
        <v>0</v>
      </c>
      <c r="Y286" s="164">
        <v>0</v>
      </c>
      <c r="Z286" s="164">
        <v>0</v>
      </c>
      <c r="AA286" s="164">
        <v>0</v>
      </c>
      <c r="AB286" s="166">
        <v>0</v>
      </c>
      <c r="AC286" s="166">
        <v>0</v>
      </c>
      <c r="AD286" s="166">
        <v>0</v>
      </c>
      <c r="AE286" s="167">
        <v>0</v>
      </c>
      <c r="AF286" s="167">
        <v>0</v>
      </c>
      <c r="AG286" s="167">
        <v>0</v>
      </c>
      <c r="AH286" s="168">
        <v>0</v>
      </c>
      <c r="AI286" s="168">
        <v>0</v>
      </c>
      <c r="AJ286" s="168">
        <v>0</v>
      </c>
      <c r="AK286" s="169">
        <v>0</v>
      </c>
      <c r="AL286" s="169">
        <v>0</v>
      </c>
      <c r="AM286" s="169">
        <v>0</v>
      </c>
      <c r="AN286" s="170">
        <v>0</v>
      </c>
      <c r="AO286" s="170">
        <v>0</v>
      </c>
      <c r="AP286" s="170">
        <v>0</v>
      </c>
      <c r="AQ286" s="166">
        <v>0</v>
      </c>
      <c r="AR286" s="166">
        <v>0</v>
      </c>
      <c r="AS286" s="171">
        <v>0</v>
      </c>
      <c r="AU286" s="164">
        <v>0</v>
      </c>
      <c r="AV286" s="164">
        <v>0</v>
      </c>
      <c r="AW286" s="164">
        <v>0</v>
      </c>
      <c r="AX286" s="166">
        <v>0</v>
      </c>
      <c r="AY286" s="166">
        <v>0</v>
      </c>
      <c r="AZ286" s="166">
        <v>0</v>
      </c>
      <c r="BA286" s="167">
        <v>0</v>
      </c>
      <c r="BB286" s="167">
        <v>0</v>
      </c>
      <c r="BC286" s="167">
        <v>0</v>
      </c>
      <c r="BD286" s="168">
        <v>0</v>
      </c>
      <c r="BE286" s="168">
        <v>0</v>
      </c>
      <c r="BF286" s="168">
        <v>0</v>
      </c>
      <c r="BG286" s="169">
        <v>0</v>
      </c>
      <c r="BH286" s="169">
        <v>0</v>
      </c>
      <c r="BI286" s="169">
        <v>0</v>
      </c>
      <c r="BJ286" s="170">
        <v>0</v>
      </c>
      <c r="BK286" s="170">
        <v>0</v>
      </c>
      <c r="BL286" s="170">
        <v>0</v>
      </c>
      <c r="BM286" s="166">
        <v>0</v>
      </c>
      <c r="BN286" s="166">
        <v>0</v>
      </c>
      <c r="BO286" s="171">
        <v>0</v>
      </c>
    </row>
    <row r="287" spans="1:67">
      <c r="A287" s="37" t="s">
        <v>1439</v>
      </c>
      <c r="B287" s="37" t="s">
        <v>1440</v>
      </c>
      <c r="C287" s="164">
        <v>0</v>
      </c>
      <c r="D287" s="164">
        <v>0</v>
      </c>
      <c r="E287" s="164">
        <v>0</v>
      </c>
      <c r="F287" s="166">
        <v>0</v>
      </c>
      <c r="G287" s="166">
        <v>0</v>
      </c>
      <c r="H287" s="166">
        <v>0</v>
      </c>
      <c r="I287" s="167">
        <v>0</v>
      </c>
      <c r="J287" s="167">
        <v>0</v>
      </c>
      <c r="K287" s="167">
        <v>0</v>
      </c>
      <c r="L287" s="168">
        <v>0</v>
      </c>
      <c r="M287" s="168">
        <v>0</v>
      </c>
      <c r="N287" s="168">
        <v>0</v>
      </c>
      <c r="O287" s="169">
        <v>0</v>
      </c>
      <c r="P287" s="169">
        <v>0</v>
      </c>
      <c r="Q287" s="169">
        <v>0</v>
      </c>
      <c r="R287" s="170">
        <v>0</v>
      </c>
      <c r="S287" s="170">
        <v>0</v>
      </c>
      <c r="T287" s="170">
        <v>0</v>
      </c>
      <c r="U287" s="166">
        <v>0</v>
      </c>
      <c r="V287" s="166">
        <v>0</v>
      </c>
      <c r="W287" s="171">
        <v>0</v>
      </c>
      <c r="Y287" s="164">
        <v>0</v>
      </c>
      <c r="Z287" s="164">
        <v>0</v>
      </c>
      <c r="AA287" s="164">
        <v>0</v>
      </c>
      <c r="AB287" s="166">
        <v>0</v>
      </c>
      <c r="AC287" s="166">
        <v>0</v>
      </c>
      <c r="AD287" s="166">
        <v>0</v>
      </c>
      <c r="AE287" s="167">
        <v>0</v>
      </c>
      <c r="AF287" s="167">
        <v>0</v>
      </c>
      <c r="AG287" s="167">
        <v>0</v>
      </c>
      <c r="AH287" s="168">
        <v>0</v>
      </c>
      <c r="AI287" s="168">
        <v>0</v>
      </c>
      <c r="AJ287" s="168">
        <v>0</v>
      </c>
      <c r="AK287" s="169">
        <v>0</v>
      </c>
      <c r="AL287" s="169">
        <v>0</v>
      </c>
      <c r="AM287" s="169">
        <v>0</v>
      </c>
      <c r="AN287" s="170">
        <v>0</v>
      </c>
      <c r="AO287" s="170">
        <v>0</v>
      </c>
      <c r="AP287" s="170">
        <v>0</v>
      </c>
      <c r="AQ287" s="166">
        <v>0</v>
      </c>
      <c r="AR287" s="166">
        <v>0</v>
      </c>
      <c r="AS287" s="171">
        <v>0</v>
      </c>
      <c r="AU287" s="164">
        <v>0</v>
      </c>
      <c r="AV287" s="164">
        <v>0</v>
      </c>
      <c r="AW287" s="164">
        <v>0</v>
      </c>
      <c r="AX287" s="166">
        <v>0</v>
      </c>
      <c r="AY287" s="166">
        <v>0</v>
      </c>
      <c r="AZ287" s="166">
        <v>0</v>
      </c>
      <c r="BA287" s="167">
        <v>0</v>
      </c>
      <c r="BB287" s="167">
        <v>0</v>
      </c>
      <c r="BC287" s="167">
        <v>0</v>
      </c>
      <c r="BD287" s="168">
        <v>0</v>
      </c>
      <c r="BE287" s="168">
        <v>0</v>
      </c>
      <c r="BF287" s="168">
        <v>0</v>
      </c>
      <c r="BG287" s="169">
        <v>0</v>
      </c>
      <c r="BH287" s="169">
        <v>0</v>
      </c>
      <c r="BI287" s="169">
        <v>0</v>
      </c>
      <c r="BJ287" s="170">
        <v>0</v>
      </c>
      <c r="BK287" s="170">
        <v>0</v>
      </c>
      <c r="BL287" s="170">
        <v>0</v>
      </c>
      <c r="BM287" s="166">
        <v>0</v>
      </c>
      <c r="BN287" s="166">
        <v>0</v>
      </c>
      <c r="BO287" s="171">
        <v>0</v>
      </c>
    </row>
    <row r="288" spans="1:67">
      <c r="A288" s="37" t="s">
        <v>569</v>
      </c>
      <c r="B288" s="37" t="s">
        <v>570</v>
      </c>
      <c r="C288" s="164">
        <v>0</v>
      </c>
      <c r="D288" s="164">
        <v>0</v>
      </c>
      <c r="E288" s="164">
        <v>0</v>
      </c>
      <c r="F288" s="166">
        <v>0</v>
      </c>
      <c r="G288" s="166">
        <v>0</v>
      </c>
      <c r="H288" s="166">
        <v>0</v>
      </c>
      <c r="I288" s="167">
        <v>0</v>
      </c>
      <c r="J288" s="167">
        <v>0</v>
      </c>
      <c r="K288" s="167">
        <v>0</v>
      </c>
      <c r="L288" s="168">
        <v>0</v>
      </c>
      <c r="M288" s="168">
        <v>0</v>
      </c>
      <c r="N288" s="168">
        <v>0</v>
      </c>
      <c r="O288" s="169">
        <v>0</v>
      </c>
      <c r="P288" s="169">
        <v>0</v>
      </c>
      <c r="Q288" s="169">
        <v>0</v>
      </c>
      <c r="R288" s="170">
        <v>0</v>
      </c>
      <c r="S288" s="170">
        <v>0</v>
      </c>
      <c r="T288" s="170">
        <v>0</v>
      </c>
      <c r="U288" s="166">
        <v>0</v>
      </c>
      <c r="V288" s="166">
        <v>0</v>
      </c>
      <c r="W288" s="171">
        <v>0</v>
      </c>
      <c r="Y288" s="164">
        <v>0</v>
      </c>
      <c r="Z288" s="164">
        <v>0</v>
      </c>
      <c r="AA288" s="164">
        <v>0</v>
      </c>
      <c r="AB288" s="166">
        <v>0</v>
      </c>
      <c r="AC288" s="166">
        <v>0</v>
      </c>
      <c r="AD288" s="166">
        <v>0</v>
      </c>
      <c r="AE288" s="167">
        <v>0</v>
      </c>
      <c r="AF288" s="167">
        <v>0</v>
      </c>
      <c r="AG288" s="167">
        <v>0</v>
      </c>
      <c r="AH288" s="168">
        <v>0</v>
      </c>
      <c r="AI288" s="168">
        <v>0</v>
      </c>
      <c r="AJ288" s="168">
        <v>0</v>
      </c>
      <c r="AK288" s="169">
        <v>0</v>
      </c>
      <c r="AL288" s="169">
        <v>0</v>
      </c>
      <c r="AM288" s="169">
        <v>0</v>
      </c>
      <c r="AN288" s="170">
        <v>0</v>
      </c>
      <c r="AO288" s="170">
        <v>0</v>
      </c>
      <c r="AP288" s="170">
        <v>0</v>
      </c>
      <c r="AQ288" s="166">
        <v>0</v>
      </c>
      <c r="AR288" s="166">
        <v>0</v>
      </c>
      <c r="AS288" s="171">
        <v>0</v>
      </c>
      <c r="AU288" s="164">
        <v>0</v>
      </c>
      <c r="AV288" s="164">
        <v>0</v>
      </c>
      <c r="AW288" s="164">
        <v>0</v>
      </c>
      <c r="AX288" s="166">
        <v>0</v>
      </c>
      <c r="AY288" s="166">
        <v>0</v>
      </c>
      <c r="AZ288" s="166">
        <v>0</v>
      </c>
      <c r="BA288" s="167">
        <v>0</v>
      </c>
      <c r="BB288" s="167">
        <v>0</v>
      </c>
      <c r="BC288" s="167">
        <v>0</v>
      </c>
      <c r="BD288" s="168">
        <v>0</v>
      </c>
      <c r="BE288" s="168">
        <v>0</v>
      </c>
      <c r="BF288" s="168">
        <v>0</v>
      </c>
      <c r="BG288" s="169">
        <v>0</v>
      </c>
      <c r="BH288" s="169">
        <v>0</v>
      </c>
      <c r="BI288" s="169">
        <v>0</v>
      </c>
      <c r="BJ288" s="170">
        <v>0</v>
      </c>
      <c r="BK288" s="170">
        <v>0</v>
      </c>
      <c r="BL288" s="170">
        <v>0</v>
      </c>
      <c r="BM288" s="166">
        <v>0</v>
      </c>
      <c r="BN288" s="166">
        <v>0</v>
      </c>
      <c r="BO288" s="171">
        <v>0</v>
      </c>
    </row>
    <row r="289" spans="1:68" ht="13.5" thickBot="1">
      <c r="A289" s="56" t="s">
        <v>571</v>
      </c>
      <c r="B289" s="56" t="s">
        <v>572</v>
      </c>
      <c r="C289" s="164">
        <v>0</v>
      </c>
      <c r="D289" s="164">
        <v>0</v>
      </c>
      <c r="E289" s="164">
        <v>0</v>
      </c>
      <c r="F289" s="166">
        <v>0</v>
      </c>
      <c r="G289" s="166">
        <v>0</v>
      </c>
      <c r="H289" s="166">
        <v>0</v>
      </c>
      <c r="I289" s="167">
        <v>0</v>
      </c>
      <c r="J289" s="167">
        <v>0</v>
      </c>
      <c r="K289" s="167">
        <v>0</v>
      </c>
      <c r="L289" s="168">
        <v>0</v>
      </c>
      <c r="M289" s="168">
        <v>0</v>
      </c>
      <c r="N289" s="168">
        <v>0</v>
      </c>
      <c r="O289" s="169">
        <v>0</v>
      </c>
      <c r="P289" s="169">
        <v>0</v>
      </c>
      <c r="Q289" s="169">
        <v>0</v>
      </c>
      <c r="R289" s="170">
        <v>0</v>
      </c>
      <c r="S289" s="170">
        <v>0</v>
      </c>
      <c r="T289" s="170">
        <v>0</v>
      </c>
      <c r="U289" s="166">
        <v>0</v>
      </c>
      <c r="V289" s="166">
        <v>0</v>
      </c>
      <c r="W289" s="171">
        <v>0</v>
      </c>
      <c r="Y289" s="164">
        <v>0</v>
      </c>
      <c r="Z289" s="164">
        <v>0</v>
      </c>
      <c r="AA289" s="164">
        <v>0</v>
      </c>
      <c r="AB289" s="166">
        <v>0</v>
      </c>
      <c r="AC289" s="166">
        <v>0</v>
      </c>
      <c r="AD289" s="166">
        <v>0</v>
      </c>
      <c r="AE289" s="167">
        <v>0</v>
      </c>
      <c r="AF289" s="167">
        <v>0</v>
      </c>
      <c r="AG289" s="167">
        <v>0</v>
      </c>
      <c r="AH289" s="168">
        <v>0</v>
      </c>
      <c r="AI289" s="168">
        <v>0</v>
      </c>
      <c r="AJ289" s="168">
        <v>0</v>
      </c>
      <c r="AK289" s="169">
        <v>0</v>
      </c>
      <c r="AL289" s="169">
        <v>0</v>
      </c>
      <c r="AM289" s="169">
        <v>0</v>
      </c>
      <c r="AN289" s="170">
        <v>0</v>
      </c>
      <c r="AO289" s="170">
        <v>0</v>
      </c>
      <c r="AP289" s="170">
        <v>0</v>
      </c>
      <c r="AQ289" s="166">
        <v>0</v>
      </c>
      <c r="AR289" s="166">
        <v>0</v>
      </c>
      <c r="AS289" s="171">
        <v>0</v>
      </c>
      <c r="AU289" s="164">
        <v>0</v>
      </c>
      <c r="AV289" s="164">
        <v>0</v>
      </c>
      <c r="AW289" s="164">
        <v>0</v>
      </c>
      <c r="AX289" s="166">
        <v>0</v>
      </c>
      <c r="AY289" s="166">
        <v>0</v>
      </c>
      <c r="AZ289" s="166">
        <v>0</v>
      </c>
      <c r="BA289" s="167">
        <v>0</v>
      </c>
      <c r="BB289" s="167">
        <v>0</v>
      </c>
      <c r="BC289" s="167">
        <v>0</v>
      </c>
      <c r="BD289" s="168">
        <v>0</v>
      </c>
      <c r="BE289" s="168">
        <v>0</v>
      </c>
      <c r="BF289" s="168">
        <v>0</v>
      </c>
      <c r="BG289" s="169">
        <v>0</v>
      </c>
      <c r="BH289" s="169">
        <v>0</v>
      </c>
      <c r="BI289" s="169">
        <v>0</v>
      </c>
      <c r="BJ289" s="170">
        <v>0</v>
      </c>
      <c r="BK289" s="170">
        <v>0</v>
      </c>
      <c r="BL289" s="170">
        <v>0</v>
      </c>
      <c r="BM289" s="166">
        <v>0</v>
      </c>
      <c r="BN289" s="166">
        <v>0</v>
      </c>
      <c r="BO289" s="171">
        <v>0</v>
      </c>
    </row>
    <row r="291" spans="1:68">
      <c r="A291" t="s">
        <v>1441</v>
      </c>
    </row>
    <row r="293" spans="1:68">
      <c r="A293">
        <v>1</v>
      </c>
      <c r="B293">
        <v>2</v>
      </c>
      <c r="C293">
        <v>3</v>
      </c>
      <c r="D293">
        <v>4</v>
      </c>
      <c r="E293">
        <v>5</v>
      </c>
      <c r="F293">
        <v>6</v>
      </c>
      <c r="G293">
        <v>7</v>
      </c>
      <c r="H293">
        <v>8</v>
      </c>
      <c r="I293">
        <v>9</v>
      </c>
      <c r="J293">
        <v>10</v>
      </c>
      <c r="K293">
        <v>11</v>
      </c>
      <c r="L293">
        <v>12</v>
      </c>
      <c r="M293">
        <v>13</v>
      </c>
      <c r="N293">
        <v>14</v>
      </c>
      <c r="O293">
        <v>15</v>
      </c>
      <c r="P293">
        <v>16</v>
      </c>
      <c r="Q293">
        <v>17</v>
      </c>
      <c r="R293">
        <v>18</v>
      </c>
      <c r="S293">
        <v>19</v>
      </c>
      <c r="T293">
        <v>20</v>
      </c>
      <c r="U293">
        <v>21</v>
      </c>
      <c r="V293">
        <v>22</v>
      </c>
      <c r="W293">
        <v>23</v>
      </c>
      <c r="X293">
        <v>24</v>
      </c>
      <c r="Y293">
        <v>25</v>
      </c>
      <c r="Z293">
        <v>26</v>
      </c>
      <c r="AA293">
        <v>27</v>
      </c>
      <c r="AB293">
        <v>28</v>
      </c>
      <c r="AC293">
        <v>29</v>
      </c>
      <c r="AD293">
        <v>30</v>
      </c>
      <c r="AE293">
        <v>31</v>
      </c>
      <c r="AF293">
        <v>32</v>
      </c>
      <c r="AG293">
        <v>33</v>
      </c>
      <c r="AH293">
        <v>34</v>
      </c>
      <c r="AI293">
        <v>35</v>
      </c>
      <c r="AJ293">
        <v>36</v>
      </c>
      <c r="AK293">
        <v>37</v>
      </c>
      <c r="AL293">
        <v>38</v>
      </c>
      <c r="AM293">
        <v>39</v>
      </c>
      <c r="AN293">
        <v>40</v>
      </c>
      <c r="AO293">
        <v>41</v>
      </c>
      <c r="AP293">
        <v>42</v>
      </c>
      <c r="AQ293">
        <v>43</v>
      </c>
      <c r="AR293">
        <v>44</v>
      </c>
      <c r="AS293">
        <v>45</v>
      </c>
      <c r="AU293">
        <v>47</v>
      </c>
      <c r="AV293">
        <v>48</v>
      </c>
      <c r="AW293">
        <v>49</v>
      </c>
      <c r="AX293">
        <v>50</v>
      </c>
      <c r="AY293">
        <v>51</v>
      </c>
      <c r="AZ293">
        <v>52</v>
      </c>
      <c r="BA293">
        <v>53</v>
      </c>
      <c r="BB293">
        <v>54</v>
      </c>
      <c r="BC293">
        <v>55</v>
      </c>
      <c r="BD293">
        <v>56</v>
      </c>
      <c r="BE293">
        <v>57</v>
      </c>
      <c r="BF293">
        <v>58</v>
      </c>
      <c r="BG293">
        <v>59</v>
      </c>
      <c r="BH293">
        <v>60</v>
      </c>
      <c r="BI293">
        <v>61</v>
      </c>
      <c r="BJ293">
        <v>62</v>
      </c>
      <c r="BK293">
        <v>63</v>
      </c>
      <c r="BL293">
        <v>64</v>
      </c>
      <c r="BM293">
        <v>65</v>
      </c>
      <c r="BN293">
        <v>66</v>
      </c>
      <c r="BO293">
        <v>67</v>
      </c>
      <c r="BP293" t="s">
        <v>1442</v>
      </c>
    </row>
  </sheetData>
  <mergeCells count="3">
    <mergeCell ref="C1:W1"/>
    <mergeCell ref="Y1:AS1"/>
    <mergeCell ref="AU1:BO1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W271"/>
  <sheetViews>
    <sheetView showGridLines="0" zoomScale="80" zoomScaleNormal="80" workbookViewId="0">
      <pane xSplit="3" ySplit="12" topLeftCell="D13" activePane="bottomRight" state="frozen"/>
      <selection activeCell="J1" sqref="J1:K5"/>
      <selection pane="topRight" activeCell="J1" sqref="J1:K5"/>
      <selection pane="bottomLeft" activeCell="J1" sqref="J1:K5"/>
      <selection pane="bottomRight" activeCell="D13" sqref="D13"/>
    </sheetView>
  </sheetViews>
  <sheetFormatPr defaultColWidth="9.140625" defaultRowHeight="15" outlineLevelRow="1" outlineLevelCol="1"/>
  <cols>
    <col min="1" max="1" width="9.140625" style="67" hidden="1" customWidth="1" outlineLevel="1"/>
    <col min="2" max="2" width="20.28515625" style="33" customWidth="1" collapsed="1"/>
    <col min="3" max="3" width="37.7109375" style="33" customWidth="1"/>
    <col min="4" max="5" width="25" style="33" customWidth="1"/>
    <col min="6" max="6" width="2.85546875" style="33" customWidth="1"/>
    <col min="7" max="8" width="25" style="33" customWidth="1"/>
    <col min="9" max="9" width="2.85546875" style="33" customWidth="1"/>
    <col min="10" max="11" width="25" style="33" customWidth="1"/>
    <col min="12" max="12" width="2.85546875" style="33" customWidth="1"/>
    <col min="13" max="14" width="25" style="33" customWidth="1"/>
    <col min="15" max="15" width="2.85546875" style="33" customWidth="1"/>
    <col min="16" max="17" width="25" style="33" customWidth="1"/>
    <col min="18" max="18" width="2.85546875" style="33" customWidth="1"/>
    <col min="19" max="20" width="25" style="33" customWidth="1"/>
    <col min="21" max="21" width="2.85546875" style="33" customWidth="1"/>
    <col min="22" max="23" width="25" style="33" customWidth="1"/>
    <col min="24" max="16384" width="9.140625" style="33"/>
  </cols>
  <sheetData>
    <row r="1" spans="1:23" outlineLevel="1">
      <c r="D1" s="68">
        <f>E5</f>
        <v>0.85</v>
      </c>
      <c r="E1" s="68">
        <f>E5</f>
        <v>0.85</v>
      </c>
      <c r="F1" s="67"/>
      <c r="G1" s="159">
        <f>H5</f>
        <v>1.05</v>
      </c>
      <c r="H1" s="159">
        <f>H5</f>
        <v>1.05</v>
      </c>
      <c r="I1" s="67"/>
      <c r="J1" s="159">
        <f>K5</f>
        <v>0.9</v>
      </c>
      <c r="K1" s="159">
        <f>K5</f>
        <v>0.9</v>
      </c>
      <c r="L1" s="67"/>
      <c r="M1" s="68">
        <f>N5</f>
        <v>0.85</v>
      </c>
      <c r="N1" s="68">
        <f>N5</f>
        <v>0.85</v>
      </c>
      <c r="O1" s="67"/>
      <c r="P1" s="68">
        <f>Q5</f>
        <v>1.05</v>
      </c>
      <c r="Q1" s="68">
        <f>Q5</f>
        <v>1.05</v>
      </c>
      <c r="R1" s="67"/>
      <c r="S1" s="159">
        <f>T5</f>
        <v>1.1000000000000001</v>
      </c>
      <c r="T1" s="159">
        <f>T5</f>
        <v>1.1000000000000001</v>
      </c>
      <c r="U1" s="67"/>
      <c r="V1" s="68">
        <f>W5</f>
        <v>1.3</v>
      </c>
      <c r="W1" s="68">
        <f>W5</f>
        <v>1.3</v>
      </c>
    </row>
    <row r="2" spans="1:23" outlineLevel="1">
      <c r="D2" s="158">
        <v>12</v>
      </c>
      <c r="E2" s="158">
        <v>13</v>
      </c>
      <c r="F2" s="67"/>
      <c r="G2" s="160">
        <v>12</v>
      </c>
      <c r="H2" s="160">
        <v>13</v>
      </c>
      <c r="I2" s="67"/>
      <c r="J2" s="160">
        <v>12</v>
      </c>
      <c r="K2" s="160">
        <v>13</v>
      </c>
      <c r="L2" s="67"/>
      <c r="M2" s="160">
        <v>12</v>
      </c>
      <c r="N2" s="160">
        <v>13</v>
      </c>
      <c r="O2" s="67"/>
      <c r="P2" s="160">
        <v>12</v>
      </c>
      <c r="Q2" s="160">
        <v>13</v>
      </c>
      <c r="R2" s="67"/>
      <c r="S2" s="160">
        <v>12</v>
      </c>
      <c r="T2" s="160">
        <v>13</v>
      </c>
      <c r="U2" s="67"/>
      <c r="V2" s="160">
        <v>12</v>
      </c>
      <c r="W2" s="160">
        <v>13</v>
      </c>
    </row>
    <row r="3" spans="1:23">
      <c r="B3" s="69">
        <v>0.15</v>
      </c>
      <c r="C3" s="70" t="s">
        <v>577</v>
      </c>
      <c r="D3" s="154" t="s">
        <v>218</v>
      </c>
      <c r="E3" s="154" t="s">
        <v>218</v>
      </c>
      <c r="G3" s="161" t="s">
        <v>218</v>
      </c>
      <c r="H3" s="161" t="s">
        <v>218</v>
      </c>
      <c r="J3" s="161" t="s">
        <v>222</v>
      </c>
      <c r="K3" s="161" t="s">
        <v>222</v>
      </c>
      <c r="M3" s="161" t="s">
        <v>218</v>
      </c>
      <c r="N3" s="161" t="s">
        <v>218</v>
      </c>
      <c r="P3" s="161" t="s">
        <v>224</v>
      </c>
      <c r="Q3" s="161" t="s">
        <v>224</v>
      </c>
      <c r="S3" s="161" t="s">
        <v>222</v>
      </c>
      <c r="T3" s="161" t="s">
        <v>222</v>
      </c>
      <c r="V3" s="67" t="s">
        <v>224</v>
      </c>
      <c r="W3" s="67" t="s">
        <v>224</v>
      </c>
    </row>
    <row r="4" spans="1:23">
      <c r="B4" s="71" t="str">
        <f>IF(Input_MCT_CD_CS_WGs!$B$2="Great Britain","GBP",IF(Input_MCT_CD_CS_WGs!$B$2="Switzerland","CHF",IF(Input_MCT_CD_CS_WGs!$B$2="Brazil","USD",IF(Input_MCT_CD_CS_WGs!$B$2="United States","USD","EUR"))))</f>
        <v>EUR</v>
      </c>
      <c r="C4" s="70" t="s">
        <v>226</v>
      </c>
      <c r="D4" s="154" t="s">
        <v>219</v>
      </c>
      <c r="E4" s="154" t="s">
        <v>219</v>
      </c>
      <c r="G4" s="161" t="s">
        <v>219</v>
      </c>
      <c r="H4" s="161" t="s">
        <v>219</v>
      </c>
      <c r="J4" s="161" t="s">
        <v>223</v>
      </c>
      <c r="K4" s="161" t="s">
        <v>223</v>
      </c>
      <c r="M4" s="161" t="s">
        <v>219</v>
      </c>
      <c r="N4" s="161" t="s">
        <v>219</v>
      </c>
      <c r="P4" s="161" t="s">
        <v>219</v>
      </c>
      <c r="Q4" s="161" t="s">
        <v>219</v>
      </c>
      <c r="S4" s="161" t="s">
        <v>223</v>
      </c>
      <c r="T4" s="161" t="s">
        <v>223</v>
      </c>
      <c r="V4" s="67" t="s">
        <v>223</v>
      </c>
      <c r="W4" s="67" t="s">
        <v>223</v>
      </c>
    </row>
    <row r="5" spans="1:23" ht="18.75">
      <c r="C5" s="351" t="s">
        <v>578</v>
      </c>
      <c r="D5" s="72" t="s">
        <v>579</v>
      </c>
      <c r="E5" s="73">
        <v>0.85</v>
      </c>
      <c r="G5" s="72" t="s">
        <v>579</v>
      </c>
      <c r="H5" s="73">
        <v>1.05</v>
      </c>
      <c r="J5" s="72" t="s">
        <v>580</v>
      </c>
      <c r="K5" s="73">
        <v>0.9</v>
      </c>
      <c r="M5" s="72" t="s">
        <v>581</v>
      </c>
      <c r="N5" s="73">
        <v>0.85</v>
      </c>
      <c r="P5" s="72" t="s">
        <v>581</v>
      </c>
      <c r="Q5" s="73">
        <v>1.05</v>
      </c>
      <c r="S5" s="72" t="s">
        <v>582</v>
      </c>
      <c r="T5" s="73">
        <v>1.1000000000000001</v>
      </c>
      <c r="V5" s="72" t="s">
        <v>583</v>
      </c>
      <c r="W5" s="73">
        <v>1.3</v>
      </c>
    </row>
    <row r="6" spans="1:23">
      <c r="C6" s="351"/>
      <c r="D6" s="152" t="s">
        <v>584</v>
      </c>
      <c r="E6" s="152" t="s">
        <v>585</v>
      </c>
      <c r="G6" s="152" t="s">
        <v>586</v>
      </c>
      <c r="H6" s="152" t="s">
        <v>587</v>
      </c>
      <c r="J6" s="152" t="s">
        <v>588</v>
      </c>
      <c r="K6" s="152" t="s">
        <v>589</v>
      </c>
      <c r="M6" s="152" t="s">
        <v>590</v>
      </c>
      <c r="N6" s="152" t="s">
        <v>591</v>
      </c>
      <c r="P6" s="152" t="s">
        <v>592</v>
      </c>
      <c r="Q6" s="152" t="s">
        <v>593</v>
      </c>
      <c r="S6" s="152" t="s">
        <v>594</v>
      </c>
      <c r="T6" s="152" t="s">
        <v>589</v>
      </c>
      <c r="V6" s="152" t="s">
        <v>595</v>
      </c>
      <c r="W6" s="152" t="s">
        <v>596</v>
      </c>
    </row>
    <row r="7" spans="1:23">
      <c r="C7" s="351"/>
      <c r="D7" s="152" t="s">
        <v>597</v>
      </c>
      <c r="E7" s="152"/>
      <c r="G7" s="152" t="s">
        <v>598</v>
      </c>
      <c r="H7" s="152"/>
      <c r="J7" s="152" t="s">
        <v>599</v>
      </c>
      <c r="K7" s="152"/>
      <c r="M7" s="152" t="s">
        <v>600</v>
      </c>
      <c r="N7" s="152"/>
      <c r="P7" s="152" t="s">
        <v>601</v>
      </c>
      <c r="Q7" s="152"/>
      <c r="S7" s="152" t="s">
        <v>602</v>
      </c>
      <c r="T7" s="152"/>
      <c r="V7" s="152" t="s">
        <v>603</v>
      </c>
      <c r="W7" s="152"/>
    </row>
    <row r="8" spans="1:23">
      <c r="C8" s="351"/>
      <c r="D8" s="74" t="s">
        <v>604</v>
      </c>
      <c r="E8" s="74" t="s">
        <v>605</v>
      </c>
      <c r="G8" s="74" t="s">
        <v>604</v>
      </c>
      <c r="H8" s="74" t="s">
        <v>605</v>
      </c>
      <c r="J8" s="74" t="s">
        <v>604</v>
      </c>
      <c r="K8" s="74" t="s">
        <v>605</v>
      </c>
      <c r="M8" s="74" t="s">
        <v>604</v>
      </c>
      <c r="N8" s="74" t="s">
        <v>605</v>
      </c>
      <c r="P8" s="74" t="s">
        <v>604</v>
      </c>
      <c r="Q8" s="74" t="s">
        <v>605</v>
      </c>
      <c r="S8" s="74" t="s">
        <v>604</v>
      </c>
      <c r="T8" s="74" t="s">
        <v>605</v>
      </c>
      <c r="V8" s="74" t="s">
        <v>604</v>
      </c>
      <c r="W8" s="74" t="s">
        <v>605</v>
      </c>
    </row>
    <row r="9" spans="1:23">
      <c r="C9" s="75" t="s">
        <v>606</v>
      </c>
      <c r="D9" s="74" t="s">
        <v>607</v>
      </c>
      <c r="E9" s="74" t="s">
        <v>607</v>
      </c>
      <c r="G9" s="74" t="s">
        <v>221</v>
      </c>
      <c r="H9" s="74" t="s">
        <v>221</v>
      </c>
      <c r="J9" s="74" t="s">
        <v>221</v>
      </c>
      <c r="K9" s="74" t="s">
        <v>221</v>
      </c>
      <c r="M9" s="74" t="s">
        <v>607</v>
      </c>
      <c r="N9" s="74" t="s">
        <v>607</v>
      </c>
      <c r="P9" s="74" t="s">
        <v>221</v>
      </c>
      <c r="Q9" s="74" t="s">
        <v>221</v>
      </c>
      <c r="S9" s="74" t="s">
        <v>221</v>
      </c>
      <c r="T9" s="74" t="s">
        <v>221</v>
      </c>
      <c r="V9" s="74" t="s">
        <v>221</v>
      </c>
      <c r="W9" s="74" t="s">
        <v>221</v>
      </c>
    </row>
    <row r="10" spans="1:23" s="77" customFormat="1" ht="25.5">
      <c r="A10" s="76"/>
      <c r="C10" s="78" t="s">
        <v>608</v>
      </c>
      <c r="D10" s="79" t="s">
        <v>609</v>
      </c>
      <c r="E10" s="79" t="s">
        <v>609</v>
      </c>
      <c r="G10" s="79" t="s">
        <v>609</v>
      </c>
      <c r="H10" s="79" t="s">
        <v>609</v>
      </c>
      <c r="J10" s="79" t="s">
        <v>610</v>
      </c>
      <c r="K10" s="79" t="s">
        <v>610</v>
      </c>
      <c r="M10" s="79" t="s">
        <v>609</v>
      </c>
      <c r="N10" s="79" t="s">
        <v>609</v>
      </c>
      <c r="P10" s="79" t="s">
        <v>609</v>
      </c>
      <c r="Q10" s="79" t="s">
        <v>609</v>
      </c>
      <c r="S10" s="79" t="s">
        <v>610</v>
      </c>
      <c r="T10" s="79" t="s">
        <v>610</v>
      </c>
      <c r="V10" s="79" t="s">
        <v>611</v>
      </c>
      <c r="W10" s="79" t="s">
        <v>611</v>
      </c>
    </row>
    <row r="11" spans="1:23">
      <c r="C11" s="75" t="s">
        <v>612</v>
      </c>
      <c r="D11" s="74" t="s">
        <v>613</v>
      </c>
      <c r="E11" s="74" t="s">
        <v>613</v>
      </c>
      <c r="G11" s="74" t="s">
        <v>613</v>
      </c>
      <c r="H11" s="74" t="s">
        <v>613</v>
      </c>
      <c r="J11" s="74" t="s">
        <v>613</v>
      </c>
      <c r="K11" s="74" t="s">
        <v>613</v>
      </c>
      <c r="M11" s="74" t="s">
        <v>613</v>
      </c>
      <c r="N11" s="74" t="s">
        <v>613</v>
      </c>
      <c r="P11" s="74" t="s">
        <v>613</v>
      </c>
      <c r="Q11" s="74" t="s">
        <v>613</v>
      </c>
      <c r="S11" s="74" t="s">
        <v>613</v>
      </c>
      <c r="T11" s="74" t="s">
        <v>613</v>
      </c>
      <c r="V11" s="74" t="s">
        <v>613</v>
      </c>
      <c r="W11" s="74" t="s">
        <v>613</v>
      </c>
    </row>
    <row r="12" spans="1:23">
      <c r="C12" s="75" t="s">
        <v>614</v>
      </c>
      <c r="D12" s="350" t="s">
        <v>615</v>
      </c>
      <c r="E12" s="350"/>
      <c r="G12" s="350" t="s">
        <v>615</v>
      </c>
      <c r="H12" s="350" t="s">
        <v>616</v>
      </c>
      <c r="J12" s="350" t="s">
        <v>615</v>
      </c>
      <c r="K12" s="350"/>
      <c r="M12" s="350" t="s">
        <v>617</v>
      </c>
      <c r="N12" s="350"/>
      <c r="P12" s="350" t="s">
        <v>617</v>
      </c>
      <c r="Q12" s="350"/>
      <c r="S12" s="350" t="s">
        <v>617</v>
      </c>
      <c r="T12" s="350"/>
      <c r="V12" s="350" t="s">
        <v>618</v>
      </c>
      <c r="W12" s="350"/>
    </row>
    <row r="14" spans="1:23" ht="18.75" customHeight="1">
      <c r="C14" s="70" t="s">
        <v>619</v>
      </c>
      <c r="D14" s="80" t="s">
        <v>620</v>
      </c>
      <c r="E14" s="80" t="s">
        <v>616</v>
      </c>
      <c r="G14" s="80" t="s">
        <v>620</v>
      </c>
      <c r="H14" s="80" t="s">
        <v>616</v>
      </c>
      <c r="J14" s="80" t="s">
        <v>620</v>
      </c>
      <c r="K14" s="80" t="s">
        <v>616</v>
      </c>
      <c r="M14" s="80" t="s">
        <v>620</v>
      </c>
      <c r="N14" s="80" t="s">
        <v>616</v>
      </c>
      <c r="P14" s="80" t="s">
        <v>620</v>
      </c>
      <c r="Q14" s="80" t="s">
        <v>616</v>
      </c>
      <c r="S14" s="80" t="s">
        <v>620</v>
      </c>
      <c r="T14" s="80" t="s">
        <v>616</v>
      </c>
      <c r="V14" s="80" t="s">
        <v>620</v>
      </c>
      <c r="W14" s="80" t="s">
        <v>616</v>
      </c>
    </row>
    <row r="15" spans="1:23">
      <c r="B15" s="81" t="s">
        <v>621</v>
      </c>
    </row>
    <row r="16" spans="1:23">
      <c r="A16" s="82" t="s">
        <v>46</v>
      </c>
      <c r="B16" s="83">
        <v>1</v>
      </c>
      <c r="C16" s="84" t="s">
        <v>46</v>
      </c>
      <c r="D16" s="85">
        <f>VLOOKUP(D$3&amp;D$4&amp;D$9&amp;$A16,Input_MCT_CD_CS_WGs!$A:$O,D$2,0)</f>
        <v>41.463999999999999</v>
      </c>
      <c r="E16" s="86">
        <f>VLOOKUP(E$3&amp;E$4&amp;E$9&amp;$A16,Input_MCT_CD_CS_WGs!$A:$O,E$2,0)</f>
        <v>74.909599999999998</v>
      </c>
      <c r="G16" s="85">
        <f>VLOOKUP(G$3&amp;G$4&amp;G$9&amp;$A16,Input_MCT_CD_CS_WGs!$A:$O,G$2,0)</f>
        <v>67.151899999999998</v>
      </c>
      <c r="H16" s="86">
        <f>VLOOKUP(H$3&amp;H$4&amp;H$9&amp;$A16,Input_MCT_CD_CS_WGs!$A:$O,H$2,0)</f>
        <v>100.5976</v>
      </c>
      <c r="J16" s="85">
        <f>VLOOKUP(J$3&amp;J$4&amp;J$9&amp;$A16,Input_MCT_CD_CS_WGs!$A:$O,J$2,0)</f>
        <v>92.000299999999996</v>
      </c>
      <c r="K16" s="86">
        <f>VLOOKUP(K$3&amp;K$4&amp;K$9&amp;$A16,Input_MCT_CD_CS_WGs!$A:$O,K$2,0)</f>
        <v>125.446</v>
      </c>
      <c r="M16" s="85">
        <f>VLOOKUP(M$3&amp;M$4&amp;M$9&amp;$A16,Input_MCT_CD_CS_WGs!$A:$O,M$2,0)</f>
        <v>41.463999999999999</v>
      </c>
      <c r="N16" s="86">
        <f>VLOOKUP(N$3&amp;N$4&amp;N$9&amp;$A16,Input_MCT_CD_CS_WGs!$A:$O,N$2,0)</f>
        <v>74.909599999999998</v>
      </c>
      <c r="P16" s="85">
        <f>VLOOKUP(P$3&amp;P$4&amp;P$9&amp;$A16,Input_MCT_CD_CS_WGs!$A:$O,P$2,0)</f>
        <v>89.053200000000004</v>
      </c>
      <c r="Q16" s="86">
        <f>VLOOKUP(Q$3&amp;Q$4&amp;Q$9&amp;$A16,Input_MCT_CD_CS_WGs!$A:$O,Q$2,0)</f>
        <v>122.49890000000001</v>
      </c>
      <c r="S16" s="85">
        <f>VLOOKUP(S$3&amp;S$4&amp;S$9&amp;$A16,Input_MCT_CD_CS_WGs!$A:$O,S$2,0)</f>
        <v>92.000299999999996</v>
      </c>
      <c r="T16" s="86">
        <f>VLOOKUP(T$3&amp;T$4&amp;T$9&amp;$A16,Input_MCT_CD_CS_WGs!$A:$O,T$2,0)</f>
        <v>125.446</v>
      </c>
      <c r="V16" s="85">
        <f>VLOOKUP(V$3&amp;V$4&amp;V$9&amp;$A16,Input_MCT_CD_CS_WGs!$A:$O,V$2,0)</f>
        <v>105.2623</v>
      </c>
      <c r="W16" s="86">
        <f>VLOOKUP(W$3&amp;W$4&amp;W$9&amp;$A16,Input_MCT_CD_CS_WGs!$A:$O,W$2,0)</f>
        <v>138.708</v>
      </c>
    </row>
    <row r="17" spans="1:23">
      <c r="A17" s="33"/>
      <c r="C17" s="87"/>
      <c r="D17" s="88"/>
      <c r="E17" s="89"/>
      <c r="G17" s="88"/>
      <c r="H17" s="89"/>
      <c r="J17" s="88"/>
      <c r="K17" s="89"/>
      <c r="M17" s="88"/>
      <c r="N17" s="89"/>
      <c r="P17" s="88"/>
      <c r="Q17" s="89"/>
      <c r="S17" s="88"/>
      <c r="T17" s="89"/>
      <c r="V17" s="88"/>
      <c r="W17" s="89"/>
    </row>
    <row r="18" spans="1:23">
      <c r="A18" s="90" t="s">
        <v>46</v>
      </c>
      <c r="B18" s="91">
        <v>1</v>
      </c>
      <c r="C18" s="92" t="s">
        <v>622</v>
      </c>
      <c r="D18" s="93">
        <v>0</v>
      </c>
      <c r="E18" s="94">
        <v>0</v>
      </c>
      <c r="G18" s="93">
        <v>0</v>
      </c>
      <c r="H18" s="94">
        <v>0</v>
      </c>
      <c r="J18" s="93">
        <v>0</v>
      </c>
      <c r="K18" s="94">
        <v>0</v>
      </c>
      <c r="M18" s="93">
        <f>VLOOKUP($A18,ProActive_SCD_Output!$A:$F,2,0)/12+VLOOKUP($A18,ProActive_SCD_Output!$A:$F,4,0)/24</f>
        <v>93.415000000000006</v>
      </c>
      <c r="N18" s="94">
        <f>VLOOKUP($A18,ProActive_SCD_Output!$A:$F,2,0)/12</f>
        <v>73.901666666666671</v>
      </c>
      <c r="P18" s="93">
        <f>VLOOKUP($A18,ProActive_SCD_Output!$A:$F,2,0)/12+VLOOKUP($A18,ProActive_SCD_Output!$A:$F,4,0)/24</f>
        <v>93.415000000000006</v>
      </c>
      <c r="Q18" s="94">
        <f>VLOOKUP($A18,ProActive_SCD_Output!$A:$F,2,0)/12</f>
        <v>73.901666666666671</v>
      </c>
      <c r="S18" s="93">
        <f>VLOOKUP($A18,ProActive_SCD_Output!$A:$F,2,0)/12+VLOOKUP($A18,ProActive_SCD_Output!$A:$F,4,0)/24</f>
        <v>93.415000000000006</v>
      </c>
      <c r="T18" s="94">
        <f>VLOOKUP($A18,ProActive_SCD_Output!$A:$F,2,0)/12</f>
        <v>73.901666666666671</v>
      </c>
      <c r="V18" s="93">
        <f>VLOOKUP($A18,ProActive_SCD_Output!$A:$F,3,0)/12+VLOOKUP($A18,ProActive_SCD_Output!$A:$F,4,0)/24</f>
        <v>167.31666666666666</v>
      </c>
      <c r="W18" s="94">
        <f>VLOOKUP($A18,ProActive_SCD_Output!$A:$F,3,0)/12</f>
        <v>147.80333333333334</v>
      </c>
    </row>
    <row r="19" spans="1:23" ht="15" customHeight="1">
      <c r="B19" s="95"/>
      <c r="C19" s="87"/>
      <c r="D19" s="88"/>
      <c r="E19" s="89"/>
      <c r="G19" s="88"/>
      <c r="H19" s="89"/>
      <c r="J19" s="88"/>
      <c r="K19" s="89"/>
      <c r="M19" s="88"/>
      <c r="N19" s="89"/>
      <c r="P19" s="88"/>
      <c r="Q19" s="89"/>
      <c r="S19" s="88"/>
      <c r="T19" s="89"/>
      <c r="V19" s="88"/>
      <c r="W19" s="89"/>
    </row>
    <row r="20" spans="1:23" ht="15" customHeight="1" thickBot="1">
      <c r="B20" s="95"/>
      <c r="C20" s="96" t="s">
        <v>623</v>
      </c>
      <c r="D20" s="97">
        <f>SUM(D16:D18)</f>
        <v>41.463999999999999</v>
      </c>
      <c r="E20" s="98">
        <f>SUM(E16:E18)</f>
        <v>74.909599999999998</v>
      </c>
      <c r="F20" s="99"/>
      <c r="G20" s="97">
        <f>SUM(G16:G18)</f>
        <v>67.151899999999998</v>
      </c>
      <c r="H20" s="98">
        <f>SUM(H16:H18)</f>
        <v>100.5976</v>
      </c>
      <c r="I20" s="99"/>
      <c r="J20" s="97">
        <f>SUM(J16:J18)</f>
        <v>92.000299999999996</v>
      </c>
      <c r="K20" s="98">
        <f>SUM(K16:K18)</f>
        <v>125.446</v>
      </c>
      <c r="L20" s="99"/>
      <c r="M20" s="97">
        <f>SUM(M16:M18)</f>
        <v>134.87900000000002</v>
      </c>
      <c r="N20" s="98">
        <f>SUM(N16:N18)</f>
        <v>148.81126666666665</v>
      </c>
      <c r="O20" s="99"/>
      <c r="P20" s="97">
        <f>SUM(P16:P18)</f>
        <v>182.46820000000002</v>
      </c>
      <c r="Q20" s="98">
        <f>SUM(Q16:Q18)</f>
        <v>196.40056666666669</v>
      </c>
      <c r="R20" s="99"/>
      <c r="S20" s="97">
        <f>SUM(S16:S18)</f>
        <v>185.4153</v>
      </c>
      <c r="T20" s="98">
        <f>SUM(T16:T18)</f>
        <v>199.34766666666667</v>
      </c>
      <c r="U20" s="99"/>
      <c r="V20" s="97">
        <f>SUM(V16:V18)</f>
        <v>272.57896666666664</v>
      </c>
      <c r="W20" s="98">
        <f>SUM(W16:W18)</f>
        <v>286.51133333333337</v>
      </c>
    </row>
    <row r="21" spans="1:23" ht="15" customHeight="1" thickTop="1">
      <c r="B21" s="95"/>
      <c r="C21" s="100" t="s">
        <v>624</v>
      </c>
      <c r="D21" s="101">
        <f>D20*24</f>
        <v>995.13599999999997</v>
      </c>
      <c r="E21" s="102">
        <f>E20*12</f>
        <v>898.91519999999991</v>
      </c>
      <c r="F21" s="99"/>
      <c r="G21" s="101">
        <f>G20*24</f>
        <v>1611.6455999999998</v>
      </c>
      <c r="H21" s="102">
        <f>H20*12</f>
        <v>1207.1712</v>
      </c>
      <c r="I21" s="99"/>
      <c r="J21" s="101">
        <f>J20*24</f>
        <v>2208.0072</v>
      </c>
      <c r="K21" s="102">
        <f>K20*12</f>
        <v>1505.3519999999999</v>
      </c>
      <c r="L21" s="99"/>
      <c r="M21" s="101">
        <f>M20*24</f>
        <v>3237.0960000000005</v>
      </c>
      <c r="N21" s="102">
        <f>N20*12</f>
        <v>1785.7351999999998</v>
      </c>
      <c r="O21" s="99"/>
      <c r="P21" s="101">
        <f>P20*24</f>
        <v>4379.2368000000006</v>
      </c>
      <c r="Q21" s="102">
        <f>Q20*12</f>
        <v>2356.8068000000003</v>
      </c>
      <c r="R21" s="99"/>
      <c r="S21" s="101">
        <f>S20*24</f>
        <v>4449.9672</v>
      </c>
      <c r="T21" s="102">
        <f>T20*12</f>
        <v>2392.172</v>
      </c>
      <c r="U21" s="99"/>
      <c r="V21" s="101">
        <f>V20*24</f>
        <v>6541.895199999999</v>
      </c>
      <c r="W21" s="102">
        <f>W20*12</f>
        <v>3438.1360000000004</v>
      </c>
    </row>
    <row r="22" spans="1:23" ht="15" customHeight="1" thickBot="1">
      <c r="B22" s="95"/>
      <c r="C22" s="103" t="s">
        <v>625</v>
      </c>
      <c r="D22" s="104">
        <f>D20+(D20*D$1)</f>
        <v>76.708399999999997</v>
      </c>
      <c r="E22" s="105">
        <f>E20+(E20*E$1)</f>
        <v>138.58276000000001</v>
      </c>
      <c r="F22" s="99"/>
      <c r="G22" s="104">
        <f>G20+(G20*G$1)</f>
        <v>137.661395</v>
      </c>
      <c r="H22" s="105">
        <f>H20+(H20*H$1)</f>
        <v>206.22507999999999</v>
      </c>
      <c r="I22" s="99"/>
      <c r="J22" s="104">
        <f>J20+(J20*J$1)</f>
        <v>174.80056999999999</v>
      </c>
      <c r="K22" s="105">
        <f>K20+(K20*K$1)</f>
        <v>238.34739999999999</v>
      </c>
      <c r="L22" s="99"/>
      <c r="M22" s="104">
        <f>M20+(M20*M$1)</f>
        <v>249.52615000000003</v>
      </c>
      <c r="N22" s="105">
        <f>N20+(N20*N$1)</f>
        <v>275.30084333333332</v>
      </c>
      <c r="O22" s="99"/>
      <c r="P22" s="104">
        <f>P20+(P20*P$1)</f>
        <v>374.05981000000008</v>
      </c>
      <c r="Q22" s="105">
        <f>Q20+(Q20*Q$1)</f>
        <v>402.62116166666669</v>
      </c>
      <c r="R22" s="99"/>
      <c r="S22" s="104">
        <f>S20+(S20*S$1)</f>
        <v>389.37213000000003</v>
      </c>
      <c r="T22" s="105">
        <f>T20+(T20*T$1)</f>
        <v>418.63010000000003</v>
      </c>
      <c r="U22" s="99"/>
      <c r="V22" s="104">
        <f>V20+(V20*V$1)</f>
        <v>626.93162333333328</v>
      </c>
      <c r="W22" s="105">
        <f>W20+(W20*W$1)</f>
        <v>658.97606666666684</v>
      </c>
    </row>
    <row r="23" spans="1:23" ht="15" customHeight="1" thickTop="1">
      <c r="B23" s="95"/>
      <c r="C23" s="106" t="s">
        <v>626</v>
      </c>
      <c r="D23" s="107">
        <f>(D22-D20)/D20</f>
        <v>0.85</v>
      </c>
      <c r="E23" s="108">
        <f>(E22-E20)/E20</f>
        <v>0.8500000000000002</v>
      </c>
      <c r="F23" s="99"/>
      <c r="G23" s="107">
        <f>(G22-G20)/G20</f>
        <v>1.05</v>
      </c>
      <c r="H23" s="108">
        <f>(H22-H20)/H20</f>
        <v>1.0499999999999998</v>
      </c>
      <c r="I23" s="99"/>
      <c r="J23" s="107">
        <f>(J22-J20)/J20</f>
        <v>0.9</v>
      </c>
      <c r="K23" s="108">
        <f>(K22-K20)/K20</f>
        <v>0.9</v>
      </c>
      <c r="L23" s="99"/>
      <c r="M23" s="107">
        <f>(M22-M20)/M20</f>
        <v>0.85</v>
      </c>
      <c r="N23" s="108">
        <f>(N22-N20)/N20</f>
        <v>0.85000000000000009</v>
      </c>
      <c r="O23" s="99"/>
      <c r="P23" s="107">
        <f>(P22-P20)/P20</f>
        <v>1.0500000000000003</v>
      </c>
      <c r="Q23" s="108">
        <f>(Q22-Q20)/Q20</f>
        <v>1.0499999999999998</v>
      </c>
      <c r="R23" s="99"/>
      <c r="S23" s="107">
        <f>(S22-S20)/S20</f>
        <v>1.1000000000000001</v>
      </c>
      <c r="T23" s="108">
        <f>(T22-T20)/T20</f>
        <v>1.1000000000000001</v>
      </c>
      <c r="U23" s="99"/>
      <c r="V23" s="107">
        <f>(V22-V20)/V20</f>
        <v>1.3</v>
      </c>
      <c r="W23" s="108">
        <f>(W22-W20)/W20</f>
        <v>1.3000000000000003</v>
      </c>
    </row>
    <row r="24" spans="1:23" ht="15" customHeight="1">
      <c r="B24" s="95"/>
      <c r="C24" s="109" t="s">
        <v>627</v>
      </c>
      <c r="D24" s="110">
        <f>D21+(D21*D$1)</f>
        <v>1841.0016000000001</v>
      </c>
      <c r="E24" s="111">
        <f>E21+(E21*E$1)</f>
        <v>1662.9931199999999</v>
      </c>
      <c r="F24" s="99"/>
      <c r="G24" s="110">
        <f>G21+(G21*G$1)</f>
        <v>3303.8734799999997</v>
      </c>
      <c r="H24" s="111">
        <f>H21+(H21*H$1)</f>
        <v>2474.7009600000001</v>
      </c>
      <c r="I24" s="99"/>
      <c r="J24" s="110">
        <f>J21+(J21*J$1)</f>
        <v>4195.2136799999998</v>
      </c>
      <c r="K24" s="111">
        <f>K21+(K21*K$1)</f>
        <v>2860.1687999999995</v>
      </c>
      <c r="L24" s="99"/>
      <c r="M24" s="110">
        <f>M21+(M21*M$1)</f>
        <v>5988.6276000000007</v>
      </c>
      <c r="N24" s="111">
        <f>N21+(N21*N$1)</f>
        <v>3303.6101199999994</v>
      </c>
      <c r="O24" s="99"/>
      <c r="P24" s="110">
        <f>P21+(P21*P$1)</f>
        <v>8977.4354400000011</v>
      </c>
      <c r="Q24" s="111">
        <f>Q21+(Q21*Q$1)</f>
        <v>4831.4539400000012</v>
      </c>
      <c r="R24" s="99"/>
      <c r="S24" s="110">
        <f>S21+(S21*S$1)</f>
        <v>9344.9311200000011</v>
      </c>
      <c r="T24" s="111">
        <f>T21+(T21*T$1)</f>
        <v>5023.5612000000001</v>
      </c>
      <c r="U24" s="99"/>
      <c r="V24" s="110">
        <f>V21+(V21*V$1)</f>
        <v>15046.358959999998</v>
      </c>
      <c r="W24" s="111">
        <f>W21+(W21*W$1)</f>
        <v>7907.7128000000012</v>
      </c>
    </row>
    <row r="25" spans="1:23" customFormat="1" ht="12.75"/>
    <row r="26" spans="1:23" hidden="1" outlineLevel="1">
      <c r="D26" s="67">
        <v>4</v>
      </c>
      <c r="E26" s="67">
        <v>5</v>
      </c>
      <c r="G26" s="67">
        <v>7</v>
      </c>
      <c r="H26" s="67">
        <v>8</v>
      </c>
      <c r="J26" s="67">
        <v>10</v>
      </c>
      <c r="K26" s="67">
        <v>11</v>
      </c>
      <c r="M26" s="67">
        <v>13</v>
      </c>
      <c r="N26" s="67">
        <v>14</v>
      </c>
      <c r="P26" s="67">
        <v>16</v>
      </c>
      <c r="Q26" s="67">
        <v>17</v>
      </c>
      <c r="S26" s="67">
        <v>19</v>
      </c>
      <c r="T26" s="67">
        <v>20</v>
      </c>
      <c r="V26" s="67">
        <v>22</v>
      </c>
      <c r="W26" s="67">
        <v>23</v>
      </c>
    </row>
    <row r="27" spans="1:23" collapsed="1">
      <c r="C27" s="112" t="s">
        <v>628</v>
      </c>
    </row>
    <row r="28" spans="1:23">
      <c r="B28" s="81" t="s">
        <v>629</v>
      </c>
      <c r="C28" s="113" t="s">
        <v>251</v>
      </c>
      <c r="D28" s="80" t="s">
        <v>620</v>
      </c>
      <c r="E28" s="80" t="s">
        <v>616</v>
      </c>
      <c r="G28" s="80" t="s">
        <v>620</v>
      </c>
      <c r="H28" s="80" t="s">
        <v>616</v>
      </c>
      <c r="J28" s="80" t="s">
        <v>620</v>
      </c>
      <c r="K28" s="80" t="s">
        <v>616</v>
      </c>
      <c r="M28" s="80" t="s">
        <v>620</v>
      </c>
      <c r="N28" s="80" t="s">
        <v>616</v>
      </c>
      <c r="P28" s="80" t="s">
        <v>620</v>
      </c>
      <c r="Q28" s="80" t="s">
        <v>616</v>
      </c>
      <c r="S28" s="80" t="s">
        <v>620</v>
      </c>
      <c r="T28" s="80" t="s">
        <v>616</v>
      </c>
      <c r="V28" s="80" t="s">
        <v>620</v>
      </c>
      <c r="W28" s="80" t="s">
        <v>616</v>
      </c>
    </row>
    <row r="29" spans="1:23">
      <c r="B29" s="81" t="s">
        <v>621</v>
      </c>
      <c r="C29" s="81" t="s">
        <v>630</v>
      </c>
    </row>
    <row r="30" spans="1:23">
      <c r="A30" s="82" t="s">
        <v>46</v>
      </c>
      <c r="B30" s="83">
        <v>1</v>
      </c>
      <c r="C30" s="114" t="s">
        <v>631</v>
      </c>
      <c r="D30" s="85">
        <f>VLOOKUP($A30,$A$16:$W$18,D$26,0)*$B30</f>
        <v>41.463999999999999</v>
      </c>
      <c r="E30" s="86">
        <f>VLOOKUP($A30,$A$16:$W$18,E$26,0)*$B30</f>
        <v>74.909599999999998</v>
      </c>
      <c r="G30" s="85">
        <f>VLOOKUP($A30,$A$16:$W$18,G$26,0)*$B30</f>
        <v>67.151899999999998</v>
      </c>
      <c r="H30" s="86">
        <f>VLOOKUP($A30,$A$16:$W$18,H$26,0)*$B30</f>
        <v>100.5976</v>
      </c>
      <c r="J30" s="85">
        <f>VLOOKUP($A30,$A$16:$W$18,J$26,0)*$B30</f>
        <v>92.000299999999996</v>
      </c>
      <c r="K30" s="86">
        <f>VLOOKUP($A30,$A$16:$W$18,K$26,0)*$B30</f>
        <v>125.446</v>
      </c>
      <c r="M30" s="85">
        <f>VLOOKUP($A30,$A$16:$W$18,M$26,0)*$B30</f>
        <v>41.463999999999999</v>
      </c>
      <c r="N30" s="86">
        <f>VLOOKUP($A30,$A$16:$W$18,N$26,0)*$B30</f>
        <v>74.909599999999998</v>
      </c>
      <c r="P30" s="85">
        <f>VLOOKUP($A30,$A$16:$W$18,P$26,0)*$B30</f>
        <v>89.053200000000004</v>
      </c>
      <c r="Q30" s="86">
        <f>VLOOKUP($A30,$A$16:$W$18,Q$26,0)*$B30</f>
        <v>122.49890000000001</v>
      </c>
      <c r="S30" s="85">
        <f>VLOOKUP($A30,$A$16:$W$18,S$26,0)*$B30</f>
        <v>92.000299999999996</v>
      </c>
      <c r="T30" s="86">
        <f>VLOOKUP($A30,$A$16:$W$18,T$26,0)*$B30</f>
        <v>125.446</v>
      </c>
      <c r="V30" s="85">
        <f>VLOOKUP($A30,$A$16:$W$18,V$26,0)*$B30</f>
        <v>105.2623</v>
      </c>
      <c r="W30" s="86">
        <f>VLOOKUP($A30,$A$16:$W$18,W$26,0)*$B30</f>
        <v>138.708</v>
      </c>
    </row>
    <row r="31" spans="1:23">
      <c r="C31" s="88"/>
      <c r="D31" s="88"/>
      <c r="E31" s="89"/>
      <c r="G31" s="88"/>
      <c r="H31" s="89"/>
      <c r="J31" s="88"/>
      <c r="K31" s="89"/>
      <c r="M31" s="88"/>
      <c r="N31" s="89"/>
      <c r="P31" s="88"/>
      <c r="Q31" s="89"/>
      <c r="S31" s="88"/>
      <c r="T31" s="89"/>
      <c r="V31" s="88"/>
      <c r="W31" s="89"/>
    </row>
    <row r="32" spans="1:23">
      <c r="A32" s="90"/>
      <c r="B32" s="91">
        <v>1</v>
      </c>
      <c r="C32" s="115" t="s">
        <v>622</v>
      </c>
      <c r="D32" s="93">
        <f>VLOOKUP($C32,$C$16:$W$18,D$26-2,0)*$B32</f>
        <v>0</v>
      </c>
      <c r="E32" s="94">
        <f>VLOOKUP($C32,$C$16:$W$18,E$26-2,0)*$B32</f>
        <v>0</v>
      </c>
      <c r="G32" s="93">
        <f>VLOOKUP($C32,$C$16:$W$18,G$26-2,0)*$B32</f>
        <v>0</v>
      </c>
      <c r="H32" s="94">
        <f>VLOOKUP($C32,$C$16:$W$18,H$26-2,0)*$B32</f>
        <v>0</v>
      </c>
      <c r="J32" s="93">
        <f>VLOOKUP($C32,$C$16:$W$18,J$26-2,0)*$B32</f>
        <v>0</v>
      </c>
      <c r="K32" s="94">
        <f>VLOOKUP($C32,$C$16:$W$18,K$26-2,0)*$B32</f>
        <v>0</v>
      </c>
      <c r="M32" s="93">
        <f>VLOOKUP($C32,$C$16:$W$18,M$26-2,0)*$B32</f>
        <v>93.415000000000006</v>
      </c>
      <c r="N32" s="94">
        <f>VLOOKUP($C32,$C$16:$W$18,N$26-2,0)*$B32</f>
        <v>73.901666666666671</v>
      </c>
      <c r="P32" s="93">
        <f>VLOOKUP($C32,$C$16:$W$18,P$26-2,0)*$B32</f>
        <v>93.415000000000006</v>
      </c>
      <c r="Q32" s="94">
        <f>VLOOKUP($C32,$C$16:$W$18,Q$26-2,0)*$B32</f>
        <v>73.901666666666671</v>
      </c>
      <c r="S32" s="93">
        <f>VLOOKUP($C32,$C$16:$W$18,S$26-2,0)*$B32</f>
        <v>93.415000000000006</v>
      </c>
      <c r="T32" s="94">
        <f>VLOOKUP($C32,$C$16:$W$18,T$26-2,0)*$B32</f>
        <v>73.901666666666671</v>
      </c>
      <c r="V32" s="93">
        <f>VLOOKUP($C32,$C$16:$W$18,V$26-2,0)*$B32</f>
        <v>167.31666666666666</v>
      </c>
      <c r="W32" s="94">
        <f>VLOOKUP($C32,$C$16:$W$18,W$26-2,0)*$B32</f>
        <v>147.80333333333334</v>
      </c>
    </row>
    <row r="33" spans="1:23">
      <c r="C33" s="88"/>
      <c r="D33" s="88"/>
      <c r="E33" s="89"/>
      <c r="G33" s="88"/>
      <c r="H33" s="89"/>
      <c r="J33" s="88"/>
      <c r="K33" s="89"/>
      <c r="M33" s="88"/>
      <c r="N33" s="89"/>
      <c r="P33" s="88"/>
      <c r="Q33" s="89"/>
      <c r="S33" s="88"/>
      <c r="T33" s="89"/>
      <c r="V33" s="88"/>
      <c r="W33" s="89"/>
    </row>
    <row r="34" spans="1:23" ht="15" customHeight="1" thickBot="1">
      <c r="B34" s="81" t="str">
        <f>"TC"&amp;$C$28</f>
        <v>TCCS-900ENTRY-S12</v>
      </c>
      <c r="C34" s="116" t="s">
        <v>623</v>
      </c>
      <c r="D34" s="97">
        <f>SUM(D30:D32)</f>
        <v>41.463999999999999</v>
      </c>
      <c r="E34" s="98">
        <f>SUM(E30:E32)</f>
        <v>74.909599999999998</v>
      </c>
      <c r="F34" s="99"/>
      <c r="G34" s="97">
        <f>SUM(G30:G32)</f>
        <v>67.151899999999998</v>
      </c>
      <c r="H34" s="98">
        <f>SUM(H30:H32)</f>
        <v>100.5976</v>
      </c>
      <c r="I34" s="99"/>
      <c r="J34" s="97">
        <f>SUM(J30:J32)</f>
        <v>92.000299999999996</v>
      </c>
      <c r="K34" s="98">
        <f>SUM(K30:K32)</f>
        <v>125.446</v>
      </c>
      <c r="L34" s="99"/>
      <c r="M34" s="97">
        <f>SUM(M30:M32)</f>
        <v>134.87900000000002</v>
      </c>
      <c r="N34" s="98">
        <f>SUM(N30:N32)</f>
        <v>148.81126666666665</v>
      </c>
      <c r="O34" s="99"/>
      <c r="P34" s="97">
        <f>SUM(P30:P32)</f>
        <v>182.46820000000002</v>
      </c>
      <c r="Q34" s="98">
        <f>SUM(Q30:Q32)</f>
        <v>196.40056666666669</v>
      </c>
      <c r="R34" s="99"/>
      <c r="S34" s="97">
        <f>SUM(S30:S32)</f>
        <v>185.4153</v>
      </c>
      <c r="T34" s="98">
        <f>SUM(T30:T32)</f>
        <v>199.34766666666667</v>
      </c>
      <c r="U34" s="99"/>
      <c r="V34" s="97">
        <f>SUM(V30:V32)</f>
        <v>272.57896666666664</v>
      </c>
      <c r="W34" s="98">
        <f>SUM(W30:W32)</f>
        <v>286.51133333333337</v>
      </c>
    </row>
    <row r="35" spans="1:23" ht="15" customHeight="1" thickTop="1">
      <c r="C35" s="117" t="s">
        <v>624</v>
      </c>
      <c r="D35" s="101">
        <f>D34*24</f>
        <v>995.13599999999997</v>
      </c>
      <c r="E35" s="102">
        <f>E34*12</f>
        <v>898.91519999999991</v>
      </c>
      <c r="F35" s="99"/>
      <c r="G35" s="101">
        <f>G34*24</f>
        <v>1611.6455999999998</v>
      </c>
      <c r="H35" s="102">
        <f>H34*12</f>
        <v>1207.1712</v>
      </c>
      <c r="I35" s="99"/>
      <c r="J35" s="101">
        <f>J34*24</f>
        <v>2208.0072</v>
      </c>
      <c r="K35" s="102">
        <f>K34*12</f>
        <v>1505.3519999999999</v>
      </c>
      <c r="L35" s="99"/>
      <c r="M35" s="101">
        <f>M34*24</f>
        <v>3237.0960000000005</v>
      </c>
      <c r="N35" s="102">
        <f>N34*12</f>
        <v>1785.7351999999998</v>
      </c>
      <c r="O35" s="99"/>
      <c r="P35" s="101">
        <f>P34*24</f>
        <v>4379.2368000000006</v>
      </c>
      <c r="Q35" s="102">
        <f>Q34*12</f>
        <v>2356.8068000000003</v>
      </c>
      <c r="R35" s="99"/>
      <c r="S35" s="101">
        <f>S34*24</f>
        <v>4449.9672</v>
      </c>
      <c r="T35" s="102">
        <f>T34*12</f>
        <v>2392.172</v>
      </c>
      <c r="U35" s="99"/>
      <c r="V35" s="101">
        <f>V34*24</f>
        <v>6541.895199999999</v>
      </c>
      <c r="W35" s="102">
        <f>W34*12</f>
        <v>3438.1360000000004</v>
      </c>
    </row>
    <row r="36" spans="1:23" ht="15" customHeight="1" thickBot="1">
      <c r="B36" s="81" t="str">
        <f>"RL"&amp;$C$28</f>
        <v>RLCS-900ENTRY-S12</v>
      </c>
      <c r="C36" s="118" t="s">
        <v>625</v>
      </c>
      <c r="D36" s="104">
        <f>D34+(D34*D$1)</f>
        <v>76.708399999999997</v>
      </c>
      <c r="E36" s="105">
        <f>E34+(E34*E$1)</f>
        <v>138.58276000000001</v>
      </c>
      <c r="F36" s="99"/>
      <c r="G36" s="104">
        <f>G34+(G34*G$1)</f>
        <v>137.661395</v>
      </c>
      <c r="H36" s="105">
        <f>H34+(H34*H$1)</f>
        <v>206.22507999999999</v>
      </c>
      <c r="I36" s="99"/>
      <c r="J36" s="104">
        <f>J34+(J34*J$1)</f>
        <v>174.80056999999999</v>
      </c>
      <c r="K36" s="105">
        <f>K34+(K34*K$1)</f>
        <v>238.34739999999999</v>
      </c>
      <c r="L36" s="99"/>
      <c r="M36" s="104">
        <f>M34+(M34*M$1)</f>
        <v>249.52615000000003</v>
      </c>
      <c r="N36" s="105">
        <f>N34+(N34*N$1)</f>
        <v>275.30084333333332</v>
      </c>
      <c r="O36" s="99"/>
      <c r="P36" s="104">
        <f>P34+(P34*P$1)</f>
        <v>374.05981000000008</v>
      </c>
      <c r="Q36" s="105">
        <f>Q34+(Q34*Q$1)</f>
        <v>402.62116166666669</v>
      </c>
      <c r="R36" s="99"/>
      <c r="S36" s="104">
        <f>S34+(S34*S$1)</f>
        <v>389.37213000000003</v>
      </c>
      <c r="T36" s="105">
        <f>T34+(T34*T$1)</f>
        <v>418.63010000000003</v>
      </c>
      <c r="U36" s="99"/>
      <c r="V36" s="104">
        <f>V34+(V34*V$1)</f>
        <v>626.93162333333328</v>
      </c>
      <c r="W36" s="105">
        <f>W34+(W34*W$1)</f>
        <v>658.97606666666684</v>
      </c>
    </row>
    <row r="37" spans="1:23" ht="15" customHeight="1" thickTop="1">
      <c r="C37" s="119" t="s">
        <v>626</v>
      </c>
      <c r="D37" s="107">
        <f>(D36-D34)/D34</f>
        <v>0.85</v>
      </c>
      <c r="E37" s="108">
        <f>(E36-E34)/E34</f>
        <v>0.8500000000000002</v>
      </c>
      <c r="F37" s="99"/>
      <c r="G37" s="107">
        <f>(G36-G34)/G34</f>
        <v>1.05</v>
      </c>
      <c r="H37" s="108">
        <f>(H36-H34)/H34</f>
        <v>1.0499999999999998</v>
      </c>
      <c r="I37" s="99"/>
      <c r="J37" s="107">
        <f>(J36-J34)/J34</f>
        <v>0.9</v>
      </c>
      <c r="K37" s="108">
        <f>(K36-K34)/K34</f>
        <v>0.9</v>
      </c>
      <c r="L37" s="99"/>
      <c r="M37" s="107">
        <f>(M36-M34)/M34</f>
        <v>0.85</v>
      </c>
      <c r="N37" s="108">
        <f>(N36-N34)/N34</f>
        <v>0.85000000000000009</v>
      </c>
      <c r="O37" s="99"/>
      <c r="P37" s="107">
        <f>(P36-P34)/P34</f>
        <v>1.0500000000000003</v>
      </c>
      <c r="Q37" s="108">
        <f>(Q36-Q34)/Q34</f>
        <v>1.0499999999999998</v>
      </c>
      <c r="R37" s="99"/>
      <c r="S37" s="107">
        <f>(S36-S34)/S34</f>
        <v>1.1000000000000001</v>
      </c>
      <c r="T37" s="108">
        <f>(T36-T34)/T34</f>
        <v>1.1000000000000001</v>
      </c>
      <c r="U37" s="99"/>
      <c r="V37" s="107">
        <f>(V36-V34)/V34</f>
        <v>1.3</v>
      </c>
      <c r="W37" s="108">
        <f>(W36-W34)/W34</f>
        <v>1.3000000000000003</v>
      </c>
    </row>
    <row r="38" spans="1:23" ht="15" customHeight="1">
      <c r="C38" s="120" t="s">
        <v>627</v>
      </c>
      <c r="D38" s="110">
        <f>D35+(D35*D$1)</f>
        <v>1841.0016000000001</v>
      </c>
      <c r="E38" s="111">
        <f>E35+(E35*E$1)</f>
        <v>1662.9931199999999</v>
      </c>
      <c r="F38" s="99"/>
      <c r="G38" s="110">
        <f>G35+(G35*G$1)</f>
        <v>3303.8734799999997</v>
      </c>
      <c r="H38" s="111">
        <f>H35+(H35*H$1)</f>
        <v>2474.7009600000001</v>
      </c>
      <c r="I38" s="99"/>
      <c r="J38" s="110">
        <f>J35+(J35*J$1)</f>
        <v>4195.2136799999998</v>
      </c>
      <c r="K38" s="111">
        <f>K35+(K35*K$1)</f>
        <v>2860.1687999999995</v>
      </c>
      <c r="L38" s="99"/>
      <c r="M38" s="110">
        <f>M35+(M35*M$1)</f>
        <v>5988.6276000000007</v>
      </c>
      <c r="N38" s="111">
        <f>N35+(N35*N$1)</f>
        <v>3303.6101199999994</v>
      </c>
      <c r="O38" s="99"/>
      <c r="P38" s="110">
        <f>P35+(P35*P$1)</f>
        <v>8977.4354400000011</v>
      </c>
      <c r="Q38" s="111">
        <f>Q35+(Q35*Q$1)</f>
        <v>4831.4539400000012</v>
      </c>
      <c r="R38" s="99"/>
      <c r="S38" s="110">
        <f>S35+(S35*S$1)</f>
        <v>9344.9311200000011</v>
      </c>
      <c r="T38" s="111">
        <f>T35+(T35*T$1)</f>
        <v>5023.5612000000001</v>
      </c>
      <c r="U38" s="99"/>
      <c r="V38" s="110">
        <f>V35+(V35*V$1)</f>
        <v>15046.358959999998</v>
      </c>
      <c r="W38" s="111">
        <f>W35+(W35*W$1)</f>
        <v>7907.7128000000012</v>
      </c>
    </row>
    <row r="40" spans="1:23">
      <c r="C40" s="112" t="s">
        <v>628</v>
      </c>
    </row>
    <row r="41" spans="1:23">
      <c r="B41" s="81" t="s">
        <v>629</v>
      </c>
      <c r="C41" s="113" t="s">
        <v>253</v>
      </c>
      <c r="D41" s="80" t="s">
        <v>620</v>
      </c>
      <c r="E41" s="80" t="s">
        <v>616</v>
      </c>
      <c r="G41" s="80" t="s">
        <v>620</v>
      </c>
      <c r="H41" s="80" t="s">
        <v>616</v>
      </c>
      <c r="J41" s="80" t="s">
        <v>620</v>
      </c>
      <c r="K41" s="80" t="s">
        <v>616</v>
      </c>
      <c r="M41" s="80" t="s">
        <v>620</v>
      </c>
      <c r="N41" s="80" t="s">
        <v>616</v>
      </c>
      <c r="P41" s="80" t="s">
        <v>620</v>
      </c>
      <c r="Q41" s="80" t="s">
        <v>616</v>
      </c>
      <c r="S41" s="80" t="s">
        <v>620</v>
      </c>
      <c r="T41" s="80" t="s">
        <v>616</v>
      </c>
      <c r="V41" s="80" t="s">
        <v>620</v>
      </c>
      <c r="W41" s="80" t="s">
        <v>616</v>
      </c>
    </row>
    <row r="42" spans="1:23">
      <c r="B42" s="81" t="s">
        <v>621</v>
      </c>
      <c r="C42" s="81" t="s">
        <v>630</v>
      </c>
    </row>
    <row r="43" spans="1:23">
      <c r="A43" s="82" t="s">
        <v>46</v>
      </c>
      <c r="B43" s="83">
        <v>1</v>
      </c>
      <c r="C43" s="114" t="s">
        <v>253</v>
      </c>
      <c r="D43" s="85">
        <f>VLOOKUP($A43,$A$16:$W$18,D$26,0)*$B43</f>
        <v>41.463999999999999</v>
      </c>
      <c r="E43" s="86">
        <f>VLOOKUP($A43,$A$16:$W$18,E$26,0)*$B43</f>
        <v>74.909599999999998</v>
      </c>
      <c r="G43" s="85">
        <f>VLOOKUP($A43,$A$16:$W$18,G$26,0)*$B43</f>
        <v>67.151899999999998</v>
      </c>
      <c r="H43" s="86">
        <f>VLOOKUP($A43,$A$16:$W$18,H$26,0)*$B43</f>
        <v>100.5976</v>
      </c>
      <c r="J43" s="85">
        <f>VLOOKUP($A43,$A$16:$W$18,J$26,0)*$B43</f>
        <v>92.000299999999996</v>
      </c>
      <c r="K43" s="86">
        <f>VLOOKUP($A43,$A$16:$W$18,K$26,0)*$B43</f>
        <v>125.446</v>
      </c>
      <c r="M43" s="85">
        <f>VLOOKUP($A43,$A$16:$W$18,M$26,0)*$B43</f>
        <v>41.463999999999999</v>
      </c>
      <c r="N43" s="86">
        <f>VLOOKUP($A43,$A$16:$W$18,N$26,0)*$B43</f>
        <v>74.909599999999998</v>
      </c>
      <c r="P43" s="85">
        <f>VLOOKUP($A43,$A$16:$W$18,P$26,0)*$B43</f>
        <v>89.053200000000004</v>
      </c>
      <c r="Q43" s="86">
        <f>VLOOKUP($A43,$A$16:$W$18,Q$26,0)*$B43</f>
        <v>122.49890000000001</v>
      </c>
      <c r="S43" s="85">
        <f>VLOOKUP($A43,$A$16:$W$18,S$26,0)*$B43</f>
        <v>92.000299999999996</v>
      </c>
      <c r="T43" s="86">
        <f>VLOOKUP($A43,$A$16:$W$18,T$26,0)*$B43</f>
        <v>125.446</v>
      </c>
      <c r="V43" s="85">
        <f>VLOOKUP($A43,$A$16:$W$18,V$26,0)*$B43</f>
        <v>105.2623</v>
      </c>
      <c r="W43" s="86">
        <f>VLOOKUP($A43,$A$16:$W$18,W$26,0)*$B43</f>
        <v>138.708</v>
      </c>
    </row>
    <row r="44" spans="1:23">
      <c r="C44" s="88"/>
      <c r="D44" s="121"/>
      <c r="E44" s="89"/>
      <c r="G44" s="88"/>
      <c r="H44" s="89"/>
      <c r="J44" s="88"/>
      <c r="K44" s="89"/>
      <c r="M44" s="88"/>
      <c r="N44" s="89"/>
      <c r="P44" s="88"/>
      <c r="Q44" s="89"/>
      <c r="S44" s="88"/>
      <c r="T44" s="89"/>
      <c r="V44" s="88"/>
      <c r="W44" s="89"/>
    </row>
    <row r="45" spans="1:23">
      <c r="A45" s="90"/>
      <c r="B45" s="91">
        <v>1</v>
      </c>
      <c r="C45" s="115" t="s">
        <v>622</v>
      </c>
      <c r="D45" s="93">
        <f>VLOOKUP($C45,$C$16:$W$18,D$26-2,0)*$B45</f>
        <v>0</v>
      </c>
      <c r="E45" s="94">
        <f>VLOOKUP($C45,$C$16:$W$18,E$26-2,0)*$B45</f>
        <v>0</v>
      </c>
      <c r="G45" s="93">
        <f>VLOOKUP($C45,$C$16:$W$18,G$26-2,0)*$B45</f>
        <v>0</v>
      </c>
      <c r="H45" s="94">
        <f>VLOOKUP($C45,$C$16:$W$18,H$26-2,0)*$B45</f>
        <v>0</v>
      </c>
      <c r="J45" s="93">
        <f>VLOOKUP($C45,$C$16:$W$18,J$26-2,0)*$B45</f>
        <v>0</v>
      </c>
      <c r="K45" s="94">
        <f>VLOOKUP($C45,$C$16:$W$18,K$26-2,0)*$B45</f>
        <v>0</v>
      </c>
      <c r="M45" s="93">
        <f>VLOOKUP($C45,$C$16:$W$18,M$26-2,0)*$B45</f>
        <v>93.415000000000006</v>
      </c>
      <c r="N45" s="94">
        <f>VLOOKUP($C45,$C$16:$W$18,N$26-2,0)*$B45</f>
        <v>73.901666666666671</v>
      </c>
      <c r="P45" s="93">
        <f>VLOOKUP($C45,$C$16:$W$18,P$26-2,0)*$B45</f>
        <v>93.415000000000006</v>
      </c>
      <c r="Q45" s="94">
        <f>VLOOKUP($C45,$C$16:$W$18,Q$26-2,0)*$B45</f>
        <v>73.901666666666671</v>
      </c>
      <c r="S45" s="93">
        <f>VLOOKUP($C45,$C$16:$W$18,S$26-2,0)*$B45</f>
        <v>93.415000000000006</v>
      </c>
      <c r="T45" s="94">
        <f>VLOOKUP($C45,$C$16:$W$18,T$26-2,0)*$B45</f>
        <v>73.901666666666671</v>
      </c>
      <c r="V45" s="93">
        <f>VLOOKUP($C45,$C$16:$W$18,V$26-2,0)*$B45</f>
        <v>167.31666666666666</v>
      </c>
      <c r="W45" s="94">
        <f>VLOOKUP($C45,$C$16:$W$18,W$26-2,0)*$B45</f>
        <v>147.80333333333334</v>
      </c>
    </row>
    <row r="46" spans="1:23">
      <c r="C46" s="88"/>
      <c r="D46" s="121"/>
      <c r="E46" s="89"/>
      <c r="G46" s="88"/>
      <c r="H46" s="89"/>
      <c r="J46" s="88"/>
      <c r="K46" s="89"/>
      <c r="M46" s="88"/>
      <c r="N46" s="89"/>
      <c r="P46" s="88"/>
      <c r="Q46" s="89"/>
      <c r="S46" s="88"/>
      <c r="T46" s="89"/>
      <c r="V46" s="88"/>
      <c r="W46" s="89"/>
    </row>
    <row r="47" spans="1:23" ht="15.75" thickBot="1">
      <c r="B47" s="81" t="str">
        <f>"TC"&amp;$C$41</f>
        <v>TCCS-900ENTRY-S13</v>
      </c>
      <c r="C47" s="116" t="s">
        <v>623</v>
      </c>
      <c r="D47" s="97">
        <f>SUM(D43:D45)</f>
        <v>41.463999999999999</v>
      </c>
      <c r="E47" s="98">
        <f>SUM(E43:E45)</f>
        <v>74.909599999999998</v>
      </c>
      <c r="F47" s="99"/>
      <c r="G47" s="97">
        <f>SUM(G43:G45)</f>
        <v>67.151899999999998</v>
      </c>
      <c r="H47" s="98">
        <f>SUM(H43:H45)</f>
        <v>100.5976</v>
      </c>
      <c r="I47" s="99"/>
      <c r="J47" s="97">
        <f>SUM(J43:J45)</f>
        <v>92.000299999999996</v>
      </c>
      <c r="K47" s="98">
        <f>SUM(K43:K45)</f>
        <v>125.446</v>
      </c>
      <c r="L47" s="99"/>
      <c r="M47" s="97">
        <f>SUM(M43:M45)</f>
        <v>134.87900000000002</v>
      </c>
      <c r="N47" s="98">
        <f>SUM(N43:N45)</f>
        <v>148.81126666666665</v>
      </c>
      <c r="O47" s="99"/>
      <c r="P47" s="97">
        <f>SUM(P43:P45)</f>
        <v>182.46820000000002</v>
      </c>
      <c r="Q47" s="98">
        <f>SUM(Q43:Q45)</f>
        <v>196.40056666666669</v>
      </c>
      <c r="R47" s="99"/>
      <c r="S47" s="97">
        <f>SUM(S43:S45)</f>
        <v>185.4153</v>
      </c>
      <c r="T47" s="98">
        <f>SUM(T43:T45)</f>
        <v>199.34766666666667</v>
      </c>
      <c r="U47" s="99"/>
      <c r="V47" s="97">
        <f>SUM(V43:V45)</f>
        <v>272.57896666666664</v>
      </c>
      <c r="W47" s="98">
        <f>SUM(W43:W45)</f>
        <v>286.51133333333337</v>
      </c>
    </row>
    <row r="48" spans="1:23" ht="15.75" thickTop="1">
      <c r="C48" s="117" t="s">
        <v>624</v>
      </c>
      <c r="D48" s="101">
        <f>D47*24</f>
        <v>995.13599999999997</v>
      </c>
      <c r="E48" s="102">
        <f>E47*12</f>
        <v>898.91519999999991</v>
      </c>
      <c r="F48" s="99"/>
      <c r="G48" s="101">
        <f>G47*24</f>
        <v>1611.6455999999998</v>
      </c>
      <c r="H48" s="102">
        <f>H47*12</f>
        <v>1207.1712</v>
      </c>
      <c r="I48" s="99"/>
      <c r="J48" s="101">
        <f>J47*24</f>
        <v>2208.0072</v>
      </c>
      <c r="K48" s="102">
        <f>K47*12</f>
        <v>1505.3519999999999</v>
      </c>
      <c r="L48" s="99"/>
      <c r="M48" s="101">
        <f>M47*24</f>
        <v>3237.0960000000005</v>
      </c>
      <c r="N48" s="102">
        <f>N47*12</f>
        <v>1785.7351999999998</v>
      </c>
      <c r="O48" s="99"/>
      <c r="P48" s="101">
        <f>P47*24</f>
        <v>4379.2368000000006</v>
      </c>
      <c r="Q48" s="102">
        <f>Q47*12</f>
        <v>2356.8068000000003</v>
      </c>
      <c r="R48" s="99"/>
      <c r="S48" s="101">
        <f>S47*24</f>
        <v>4449.9672</v>
      </c>
      <c r="T48" s="102">
        <f>T47*12</f>
        <v>2392.172</v>
      </c>
      <c r="U48" s="99"/>
      <c r="V48" s="101">
        <f>V47*24</f>
        <v>6541.895199999999</v>
      </c>
      <c r="W48" s="102">
        <f>W47*12</f>
        <v>3438.1360000000004</v>
      </c>
    </row>
    <row r="49" spans="1:23" ht="15.75" thickBot="1">
      <c r="B49" s="81" t="str">
        <f>"RL"&amp;$C$41</f>
        <v>RLCS-900ENTRY-S13</v>
      </c>
      <c r="C49" s="118" t="s">
        <v>625</v>
      </c>
      <c r="D49" s="104">
        <f>D47+(D47*D$1)</f>
        <v>76.708399999999997</v>
      </c>
      <c r="E49" s="105">
        <f>E47+(E47*E$1)</f>
        <v>138.58276000000001</v>
      </c>
      <c r="F49" s="99"/>
      <c r="G49" s="104">
        <f>G47+(G47*G$1)</f>
        <v>137.661395</v>
      </c>
      <c r="H49" s="105">
        <f>H47+(H47*H$1)</f>
        <v>206.22507999999999</v>
      </c>
      <c r="I49" s="99"/>
      <c r="J49" s="104">
        <f>J47+(J47*J$1)</f>
        <v>174.80056999999999</v>
      </c>
      <c r="K49" s="105">
        <f>K47+(K47*K$1)</f>
        <v>238.34739999999999</v>
      </c>
      <c r="L49" s="99"/>
      <c r="M49" s="104">
        <f>M47+(M47*M$1)</f>
        <v>249.52615000000003</v>
      </c>
      <c r="N49" s="105">
        <f>N47+(N47*N$1)</f>
        <v>275.30084333333332</v>
      </c>
      <c r="O49" s="99"/>
      <c r="P49" s="104">
        <f>P47+(P47*P$1)</f>
        <v>374.05981000000008</v>
      </c>
      <c r="Q49" s="105">
        <f>Q47+(Q47*Q$1)</f>
        <v>402.62116166666669</v>
      </c>
      <c r="R49" s="99"/>
      <c r="S49" s="104">
        <f>S47+(S47*S$1)</f>
        <v>389.37213000000003</v>
      </c>
      <c r="T49" s="105">
        <f>T47+(T47*T$1)</f>
        <v>418.63010000000003</v>
      </c>
      <c r="U49" s="99"/>
      <c r="V49" s="104">
        <f>V47+(V47*V$1)</f>
        <v>626.93162333333328</v>
      </c>
      <c r="W49" s="105">
        <f>W47+(W47*W$1)</f>
        <v>658.97606666666684</v>
      </c>
    </row>
    <row r="50" spans="1:23" ht="15.75" thickTop="1">
      <c r="C50" s="119" t="s">
        <v>626</v>
      </c>
      <c r="D50" s="107">
        <f>(D49-D47)/D47</f>
        <v>0.85</v>
      </c>
      <c r="E50" s="108">
        <f>(E49-E47)/E47</f>
        <v>0.8500000000000002</v>
      </c>
      <c r="F50" s="99"/>
      <c r="G50" s="107">
        <f>(G49-G47)/G47</f>
        <v>1.05</v>
      </c>
      <c r="H50" s="108">
        <f>(H49-H47)/H47</f>
        <v>1.0499999999999998</v>
      </c>
      <c r="I50" s="99"/>
      <c r="J50" s="107">
        <f>(J49-J47)/J47</f>
        <v>0.9</v>
      </c>
      <c r="K50" s="108">
        <f>(K49-K47)/K47</f>
        <v>0.9</v>
      </c>
      <c r="L50" s="99"/>
      <c r="M50" s="107">
        <f>(M49-M47)/M47</f>
        <v>0.85</v>
      </c>
      <c r="N50" s="108">
        <f>(N49-N47)/N47</f>
        <v>0.85000000000000009</v>
      </c>
      <c r="O50" s="99"/>
      <c r="P50" s="107">
        <f>(P49-P47)/P47</f>
        <v>1.0500000000000003</v>
      </c>
      <c r="Q50" s="108">
        <f>(Q49-Q47)/Q47</f>
        <v>1.0499999999999998</v>
      </c>
      <c r="R50" s="99"/>
      <c r="S50" s="107">
        <f>(S49-S47)/S47</f>
        <v>1.1000000000000001</v>
      </c>
      <c r="T50" s="108">
        <f>(T49-T47)/T47</f>
        <v>1.1000000000000001</v>
      </c>
      <c r="U50" s="99"/>
      <c r="V50" s="107">
        <f>(V49-V47)/V47</f>
        <v>1.3</v>
      </c>
      <c r="W50" s="108">
        <f>(W49-W47)/W47</f>
        <v>1.3000000000000003</v>
      </c>
    </row>
    <row r="51" spans="1:23">
      <c r="C51" s="120" t="s">
        <v>627</v>
      </c>
      <c r="D51" s="110">
        <f>D48+(D48*D$1)</f>
        <v>1841.0016000000001</v>
      </c>
      <c r="E51" s="111">
        <f>E48+(E48*E$1)</f>
        <v>1662.9931199999999</v>
      </c>
      <c r="F51" s="99"/>
      <c r="G51" s="110">
        <f>G48+(G48*G$1)</f>
        <v>3303.8734799999997</v>
      </c>
      <c r="H51" s="111">
        <f>H48+(H48*H$1)</f>
        <v>2474.7009600000001</v>
      </c>
      <c r="I51" s="99"/>
      <c r="J51" s="110">
        <f>J48+(J48*J$1)</f>
        <v>4195.2136799999998</v>
      </c>
      <c r="K51" s="111">
        <f>K48+(K48*K$1)</f>
        <v>2860.1687999999995</v>
      </c>
      <c r="L51" s="99"/>
      <c r="M51" s="110">
        <f>M48+(M48*M$1)</f>
        <v>5988.6276000000007</v>
      </c>
      <c r="N51" s="111">
        <f>N48+(N48*N$1)</f>
        <v>3303.6101199999994</v>
      </c>
      <c r="O51" s="99"/>
      <c r="P51" s="110">
        <f>P48+(P48*P$1)</f>
        <v>8977.4354400000011</v>
      </c>
      <c r="Q51" s="111">
        <f>Q48+(Q48*Q$1)</f>
        <v>4831.4539400000012</v>
      </c>
      <c r="R51" s="99"/>
      <c r="S51" s="110">
        <f>S48+(S48*S$1)</f>
        <v>9344.9311200000011</v>
      </c>
      <c r="T51" s="111">
        <f>T48+(T48*T$1)</f>
        <v>5023.5612000000001</v>
      </c>
      <c r="U51" s="99"/>
      <c r="V51" s="110">
        <f>V48+(V48*V$1)</f>
        <v>15046.358959999998</v>
      </c>
      <c r="W51" s="111">
        <f>W48+(W48*W$1)</f>
        <v>7907.7128000000012</v>
      </c>
    </row>
    <row r="53" spans="1:23">
      <c r="C53" s="112" t="s">
        <v>632</v>
      </c>
    </row>
    <row r="54" spans="1:23">
      <c r="B54" s="81" t="s">
        <v>629</v>
      </c>
      <c r="C54" s="113" t="s">
        <v>254</v>
      </c>
      <c r="D54" s="80" t="s">
        <v>620</v>
      </c>
      <c r="E54" s="80" t="s">
        <v>616</v>
      </c>
      <c r="G54" s="80" t="s">
        <v>620</v>
      </c>
      <c r="H54" s="80" t="s">
        <v>616</v>
      </c>
      <c r="J54" s="80" t="s">
        <v>620</v>
      </c>
      <c r="K54" s="80" t="s">
        <v>616</v>
      </c>
      <c r="M54" s="80" t="s">
        <v>620</v>
      </c>
      <c r="N54" s="80" t="s">
        <v>616</v>
      </c>
      <c r="P54" s="80" t="s">
        <v>620</v>
      </c>
      <c r="Q54" s="80" t="s">
        <v>616</v>
      </c>
      <c r="S54" s="80" t="s">
        <v>620</v>
      </c>
      <c r="T54" s="80" t="s">
        <v>616</v>
      </c>
      <c r="V54" s="80" t="s">
        <v>620</v>
      </c>
      <c r="W54" s="80" t="s">
        <v>616</v>
      </c>
    </row>
    <row r="55" spans="1:23">
      <c r="B55" s="81" t="s">
        <v>621</v>
      </c>
      <c r="C55" s="81" t="s">
        <v>630</v>
      </c>
    </row>
    <row r="56" spans="1:23">
      <c r="A56" s="82" t="s">
        <v>46</v>
      </c>
      <c r="B56" s="83">
        <v>1</v>
      </c>
      <c r="C56" s="114" t="s">
        <v>254</v>
      </c>
      <c r="D56" s="85">
        <f>VLOOKUP($A56,$A$16:$W$18,D$26,0)*$B56</f>
        <v>41.463999999999999</v>
      </c>
      <c r="E56" s="86">
        <f>VLOOKUP($A56,$A$16:$W$18,E$26,0)*$B56</f>
        <v>74.909599999999998</v>
      </c>
      <c r="G56" s="85">
        <f>VLOOKUP($A56,$A$16:$W$18,G$26,0)*$B56</f>
        <v>67.151899999999998</v>
      </c>
      <c r="H56" s="86">
        <f>VLOOKUP($A56,$A$16:$W$18,H$26,0)*$B56</f>
        <v>100.5976</v>
      </c>
      <c r="J56" s="85">
        <f>VLOOKUP($A56,$A$16:$W$18,J$26,0)*$B56</f>
        <v>92.000299999999996</v>
      </c>
      <c r="K56" s="86">
        <f>VLOOKUP($A56,$A$16:$W$18,K$26,0)*$B56</f>
        <v>125.446</v>
      </c>
      <c r="M56" s="85">
        <f>VLOOKUP($A56,$A$16:$W$18,M$26,0)*$B56</f>
        <v>41.463999999999999</v>
      </c>
      <c r="N56" s="86">
        <f>VLOOKUP($A56,$A$16:$W$18,N$26,0)*$B56</f>
        <v>74.909599999999998</v>
      </c>
      <c r="P56" s="85">
        <f>VLOOKUP($A56,$A$16:$W$18,P$26,0)*$B56</f>
        <v>89.053200000000004</v>
      </c>
      <c r="Q56" s="86">
        <f>VLOOKUP($A56,$A$16:$W$18,Q$26,0)*$B56</f>
        <v>122.49890000000001</v>
      </c>
      <c r="S56" s="85">
        <f>VLOOKUP($A56,$A$16:$W$18,S$26,0)*$B56</f>
        <v>92.000299999999996</v>
      </c>
      <c r="T56" s="86">
        <f>VLOOKUP($A56,$A$16:$W$18,T$26,0)*$B56</f>
        <v>125.446</v>
      </c>
      <c r="V56" s="85">
        <f>VLOOKUP($A56,$A$16:$W$18,V$26,0)*$B56</f>
        <v>105.2623</v>
      </c>
      <c r="W56" s="86">
        <f>VLOOKUP($A56,$A$16:$W$18,W$26,0)*$B56</f>
        <v>138.708</v>
      </c>
    </row>
    <row r="57" spans="1:23">
      <c r="C57" s="88"/>
      <c r="D57" s="88"/>
      <c r="E57" s="89"/>
      <c r="G57" s="88"/>
      <c r="H57" s="89"/>
      <c r="J57" s="88"/>
      <c r="K57" s="89"/>
      <c r="M57" s="88"/>
      <c r="N57" s="89"/>
      <c r="P57" s="88"/>
      <c r="Q57" s="89"/>
      <c r="S57" s="88"/>
      <c r="T57" s="89"/>
      <c r="V57" s="88"/>
      <c r="W57" s="89"/>
    </row>
    <row r="58" spans="1:23">
      <c r="A58" s="90"/>
      <c r="B58" s="91">
        <v>1</v>
      </c>
      <c r="C58" s="115" t="s">
        <v>622</v>
      </c>
      <c r="D58" s="93">
        <f>VLOOKUP($C58,$C$16:$W$18,D$26-2,0)*$B58</f>
        <v>0</v>
      </c>
      <c r="E58" s="94">
        <f>VLOOKUP($C58,$C$16:$W$18,E$26-2,0)*$B58</f>
        <v>0</v>
      </c>
      <c r="G58" s="93">
        <f>VLOOKUP($C58,$C$16:$W$18,G$26-2,0)*$B58</f>
        <v>0</v>
      </c>
      <c r="H58" s="94">
        <f>VLOOKUP($C58,$C$16:$W$18,H$26-2,0)*$B58</f>
        <v>0</v>
      </c>
      <c r="J58" s="93">
        <f>VLOOKUP($C58,$C$16:$W$18,J$26-2,0)*$B58</f>
        <v>0</v>
      </c>
      <c r="K58" s="94">
        <f>VLOOKUP($C58,$C$16:$W$18,K$26-2,0)*$B58</f>
        <v>0</v>
      </c>
      <c r="M58" s="93">
        <f>VLOOKUP($C58,$C$16:$W$18,M$26-2,0)*$B58</f>
        <v>93.415000000000006</v>
      </c>
      <c r="N58" s="94">
        <f>VLOOKUP($C58,$C$16:$W$18,N$26-2,0)*$B58</f>
        <v>73.901666666666671</v>
      </c>
      <c r="P58" s="93">
        <f>VLOOKUP($C58,$C$16:$W$18,P$26-2,0)*$B58</f>
        <v>93.415000000000006</v>
      </c>
      <c r="Q58" s="94">
        <f>VLOOKUP($C58,$C$16:$W$18,Q$26-2,0)*$B58</f>
        <v>73.901666666666671</v>
      </c>
      <c r="S58" s="93">
        <f>VLOOKUP($C58,$C$16:$W$18,S$26-2,0)*$B58</f>
        <v>93.415000000000006</v>
      </c>
      <c r="T58" s="94">
        <f>VLOOKUP($C58,$C$16:$W$18,T$26-2,0)*$B58</f>
        <v>73.901666666666671</v>
      </c>
      <c r="V58" s="93">
        <f>VLOOKUP($C58,$C$16:$W$18,V$26-2,0)*$B58</f>
        <v>167.31666666666666</v>
      </c>
      <c r="W58" s="94">
        <f>VLOOKUP($C58,$C$16:$W$18,W$26-2,0)*$B58</f>
        <v>147.80333333333334</v>
      </c>
    </row>
    <row r="59" spans="1:23">
      <c r="C59" s="88"/>
      <c r="D59" s="88"/>
      <c r="E59" s="89"/>
      <c r="G59" s="88"/>
      <c r="H59" s="89"/>
      <c r="J59" s="88"/>
      <c r="K59" s="89"/>
      <c r="M59" s="88"/>
      <c r="N59" s="89"/>
      <c r="P59" s="88"/>
      <c r="Q59" s="89"/>
      <c r="S59" s="88"/>
      <c r="T59" s="89"/>
      <c r="V59" s="88"/>
      <c r="W59" s="89"/>
    </row>
    <row r="60" spans="1:23" ht="15.75" thickBot="1">
      <c r="B60" s="81" t="str">
        <f>"TC"&amp;$C$54</f>
        <v>TCCS-8050-S13</v>
      </c>
      <c r="C60" s="116" t="s">
        <v>623</v>
      </c>
      <c r="D60" s="97">
        <f>SUM(D56:D58)</f>
        <v>41.463999999999999</v>
      </c>
      <c r="E60" s="98">
        <f>SUM(E56:E58)</f>
        <v>74.909599999999998</v>
      </c>
      <c r="F60" s="99"/>
      <c r="G60" s="97">
        <f>SUM(G56:G58)</f>
        <v>67.151899999999998</v>
      </c>
      <c r="H60" s="98">
        <f>SUM(H56:H58)</f>
        <v>100.5976</v>
      </c>
      <c r="I60" s="99"/>
      <c r="J60" s="97">
        <f>SUM(J56:J58)</f>
        <v>92.000299999999996</v>
      </c>
      <c r="K60" s="98">
        <f>SUM(K56:K58)</f>
        <v>125.446</v>
      </c>
      <c r="L60" s="99"/>
      <c r="M60" s="97">
        <f>SUM(M56:M58)</f>
        <v>134.87900000000002</v>
      </c>
      <c r="N60" s="98">
        <f>SUM(N56:N58)</f>
        <v>148.81126666666665</v>
      </c>
      <c r="O60" s="99"/>
      <c r="P60" s="97">
        <f>SUM(P56:P58)</f>
        <v>182.46820000000002</v>
      </c>
      <c r="Q60" s="98">
        <f>SUM(Q56:Q58)</f>
        <v>196.40056666666669</v>
      </c>
      <c r="R60" s="99"/>
      <c r="S60" s="97">
        <f>SUM(S56:S58)</f>
        <v>185.4153</v>
      </c>
      <c r="T60" s="98">
        <f>SUM(T56:T58)</f>
        <v>199.34766666666667</v>
      </c>
      <c r="U60" s="99"/>
      <c r="V60" s="97">
        <f>SUM(V56:V58)</f>
        <v>272.57896666666664</v>
      </c>
      <c r="W60" s="98">
        <f>SUM(W56:W58)</f>
        <v>286.51133333333337</v>
      </c>
    </row>
    <row r="61" spans="1:23" ht="15.75" thickTop="1">
      <c r="C61" s="117" t="s">
        <v>624</v>
      </c>
      <c r="D61" s="101">
        <f>D60*24</f>
        <v>995.13599999999997</v>
      </c>
      <c r="E61" s="102">
        <f>E60*12</f>
        <v>898.91519999999991</v>
      </c>
      <c r="F61" s="99"/>
      <c r="G61" s="101">
        <f>G60*24</f>
        <v>1611.6455999999998</v>
      </c>
      <c r="H61" s="102">
        <f>H60*12</f>
        <v>1207.1712</v>
      </c>
      <c r="I61" s="99"/>
      <c r="J61" s="101">
        <f>J60*24</f>
        <v>2208.0072</v>
      </c>
      <c r="K61" s="102">
        <f>K60*12</f>
        <v>1505.3519999999999</v>
      </c>
      <c r="L61" s="99"/>
      <c r="M61" s="101">
        <f>M60*24</f>
        <v>3237.0960000000005</v>
      </c>
      <c r="N61" s="102">
        <f>N60*12</f>
        <v>1785.7351999999998</v>
      </c>
      <c r="O61" s="99"/>
      <c r="P61" s="101">
        <f>P60*24</f>
        <v>4379.2368000000006</v>
      </c>
      <c r="Q61" s="102">
        <f>Q60*12</f>
        <v>2356.8068000000003</v>
      </c>
      <c r="R61" s="99"/>
      <c r="S61" s="101">
        <f>S60*24</f>
        <v>4449.9672</v>
      </c>
      <c r="T61" s="102">
        <f>T60*12</f>
        <v>2392.172</v>
      </c>
      <c r="U61" s="99"/>
      <c r="V61" s="101">
        <f>V60*24</f>
        <v>6541.895199999999</v>
      </c>
      <c r="W61" s="102">
        <f>W60*12</f>
        <v>3438.1360000000004</v>
      </c>
    </row>
    <row r="62" spans="1:23" ht="15.75" thickBot="1">
      <c r="B62" s="81" t="str">
        <f>"RL"&amp;$C$54</f>
        <v>RLCS-8050-S13</v>
      </c>
      <c r="C62" s="118" t="s">
        <v>625</v>
      </c>
      <c r="D62" s="104">
        <f>D60+(D60*D$1)</f>
        <v>76.708399999999997</v>
      </c>
      <c r="E62" s="105">
        <f>E60+(E60*E$1)</f>
        <v>138.58276000000001</v>
      </c>
      <c r="F62" s="99"/>
      <c r="G62" s="104">
        <f>G60+(G60*G$1)</f>
        <v>137.661395</v>
      </c>
      <c r="H62" s="105">
        <f>H60+(H60*H$1)</f>
        <v>206.22507999999999</v>
      </c>
      <c r="I62" s="99"/>
      <c r="J62" s="104">
        <f>J60+(J60*J$1)</f>
        <v>174.80056999999999</v>
      </c>
      <c r="K62" s="105">
        <f>K60+(K60*K$1)</f>
        <v>238.34739999999999</v>
      </c>
      <c r="L62" s="99"/>
      <c r="M62" s="104">
        <f>M60+(M60*M$1)</f>
        <v>249.52615000000003</v>
      </c>
      <c r="N62" s="105">
        <f>N60+(N60*N$1)</f>
        <v>275.30084333333332</v>
      </c>
      <c r="O62" s="99"/>
      <c r="P62" s="104">
        <f>P60+(P60*P$1)</f>
        <v>374.05981000000008</v>
      </c>
      <c r="Q62" s="105">
        <f>Q60+(Q60*Q$1)</f>
        <v>402.62116166666669</v>
      </c>
      <c r="R62" s="99"/>
      <c r="S62" s="104">
        <f>S60+(S60*S$1)</f>
        <v>389.37213000000003</v>
      </c>
      <c r="T62" s="105">
        <f>T60+(T60*T$1)</f>
        <v>418.63010000000003</v>
      </c>
      <c r="U62" s="99"/>
      <c r="V62" s="104">
        <f>V60+(V60*V$1)</f>
        <v>626.93162333333328</v>
      </c>
      <c r="W62" s="105">
        <f>W60+(W60*W$1)</f>
        <v>658.97606666666684</v>
      </c>
    </row>
    <row r="63" spans="1:23" ht="15.75" thickTop="1">
      <c r="C63" s="119" t="s">
        <v>626</v>
      </c>
      <c r="D63" s="107">
        <f>(D62-D60)/D60</f>
        <v>0.85</v>
      </c>
      <c r="E63" s="108">
        <f>(E62-E60)/E60</f>
        <v>0.8500000000000002</v>
      </c>
      <c r="F63" s="99"/>
      <c r="G63" s="107">
        <f>(G62-G60)/G60</f>
        <v>1.05</v>
      </c>
      <c r="H63" s="108">
        <f>(H62-H60)/H60</f>
        <v>1.0499999999999998</v>
      </c>
      <c r="I63" s="99"/>
      <c r="J63" s="107">
        <f>(J62-J60)/J60</f>
        <v>0.9</v>
      </c>
      <c r="K63" s="108">
        <f>(K62-K60)/K60</f>
        <v>0.9</v>
      </c>
      <c r="L63" s="99"/>
      <c r="M63" s="107">
        <f>(M62-M60)/M60</f>
        <v>0.85</v>
      </c>
      <c r="N63" s="108">
        <f>(N62-N60)/N60</f>
        <v>0.85000000000000009</v>
      </c>
      <c r="O63" s="99"/>
      <c r="P63" s="107">
        <f>(P62-P60)/P60</f>
        <v>1.0500000000000003</v>
      </c>
      <c r="Q63" s="108">
        <f>(Q62-Q60)/Q60</f>
        <v>1.0499999999999998</v>
      </c>
      <c r="R63" s="99"/>
      <c r="S63" s="107">
        <f>(S62-S60)/S60</f>
        <v>1.1000000000000001</v>
      </c>
      <c r="T63" s="108">
        <f>(T62-T60)/T60</f>
        <v>1.1000000000000001</v>
      </c>
      <c r="U63" s="99"/>
      <c r="V63" s="107">
        <f>(V62-V60)/V60</f>
        <v>1.3</v>
      </c>
      <c r="W63" s="108">
        <f>(W62-W60)/W60</f>
        <v>1.3000000000000003</v>
      </c>
    </row>
    <row r="64" spans="1:23">
      <c r="C64" s="120" t="s">
        <v>627</v>
      </c>
      <c r="D64" s="110">
        <f>D61+(D61*D$1)</f>
        <v>1841.0016000000001</v>
      </c>
      <c r="E64" s="111">
        <f>E61+(E61*E$1)</f>
        <v>1662.9931199999999</v>
      </c>
      <c r="F64" s="99"/>
      <c r="G64" s="110">
        <f>G61+(G61*G$1)</f>
        <v>3303.8734799999997</v>
      </c>
      <c r="H64" s="111">
        <f>H61+(H61*H$1)</f>
        <v>2474.7009600000001</v>
      </c>
      <c r="I64" s="99"/>
      <c r="J64" s="110">
        <f>J61+(J61*J$1)</f>
        <v>4195.2136799999998</v>
      </c>
      <c r="K64" s="111">
        <f>K61+(K61*K$1)</f>
        <v>2860.1687999999995</v>
      </c>
      <c r="L64" s="99"/>
      <c r="M64" s="110">
        <f>M61+(M61*M$1)</f>
        <v>5988.6276000000007</v>
      </c>
      <c r="N64" s="111">
        <f>N61+(N61*N$1)</f>
        <v>3303.6101199999994</v>
      </c>
      <c r="O64" s="99"/>
      <c r="P64" s="110">
        <f>P61+(P61*P$1)</f>
        <v>8977.4354400000011</v>
      </c>
      <c r="Q64" s="111">
        <f>Q61+(Q61*Q$1)</f>
        <v>4831.4539400000012</v>
      </c>
      <c r="R64" s="99"/>
      <c r="S64" s="110">
        <f>S61+(S61*S$1)</f>
        <v>9344.9311200000011</v>
      </c>
      <c r="T64" s="111">
        <f>T61+(T61*T$1)</f>
        <v>5023.5612000000001</v>
      </c>
      <c r="U64" s="99"/>
      <c r="V64" s="110">
        <f>V61+(V61*V$1)</f>
        <v>15046.358959999998</v>
      </c>
      <c r="W64" s="111">
        <f>W61+(W61*W$1)</f>
        <v>7907.7128000000012</v>
      </c>
    </row>
    <row r="66" spans="1:23">
      <c r="C66" s="112" t="s">
        <v>633</v>
      </c>
    </row>
    <row r="67" spans="1:23">
      <c r="B67" s="81" t="s">
        <v>629</v>
      </c>
      <c r="C67" s="113" t="s">
        <v>256</v>
      </c>
      <c r="D67" s="80" t="s">
        <v>620</v>
      </c>
      <c r="E67" s="80" t="s">
        <v>616</v>
      </c>
      <c r="G67" s="80" t="s">
        <v>620</v>
      </c>
      <c r="H67" s="80" t="s">
        <v>616</v>
      </c>
      <c r="J67" s="80" t="s">
        <v>620</v>
      </c>
      <c r="K67" s="80" t="s">
        <v>616</v>
      </c>
      <c r="M67" s="80" t="s">
        <v>620</v>
      </c>
      <c r="N67" s="80" t="s">
        <v>616</v>
      </c>
      <c r="P67" s="80" t="s">
        <v>620</v>
      </c>
      <c r="Q67" s="80" t="s">
        <v>616</v>
      </c>
      <c r="S67" s="80" t="s">
        <v>620</v>
      </c>
      <c r="T67" s="80" t="s">
        <v>616</v>
      </c>
      <c r="V67" s="80" t="s">
        <v>620</v>
      </c>
      <c r="W67" s="80" t="s">
        <v>616</v>
      </c>
    </row>
    <row r="68" spans="1:23">
      <c r="B68" s="81" t="s">
        <v>621</v>
      </c>
      <c r="C68" s="81" t="s">
        <v>630</v>
      </c>
    </row>
    <row r="69" spans="1:23">
      <c r="A69" s="82" t="s">
        <v>46</v>
      </c>
      <c r="B69" s="83">
        <v>1</v>
      </c>
      <c r="C69" s="114" t="s">
        <v>256</v>
      </c>
      <c r="D69" s="85">
        <f>VLOOKUP($A69,$A$16:$W$18,D$26,0)*$B69</f>
        <v>41.463999999999999</v>
      </c>
      <c r="E69" s="86">
        <f>VLOOKUP($A69,$A$16:$W$18,E$26,0)*$B69</f>
        <v>74.909599999999998</v>
      </c>
      <c r="G69" s="85">
        <f>VLOOKUP($A69,$A$16:$W$18,G$26,0)*$B69</f>
        <v>67.151899999999998</v>
      </c>
      <c r="H69" s="86">
        <f>VLOOKUP($A69,$A$16:$W$18,H$26,0)*$B69</f>
        <v>100.5976</v>
      </c>
      <c r="J69" s="85">
        <f>VLOOKUP($A69,$A$16:$W$18,J$26,0)*$B69</f>
        <v>92.000299999999996</v>
      </c>
      <c r="K69" s="86">
        <f>VLOOKUP($A69,$A$16:$W$18,K$26,0)*$B69</f>
        <v>125.446</v>
      </c>
      <c r="M69" s="85">
        <f>VLOOKUP($A69,$A$16:$W$18,M$26,0)*$B69</f>
        <v>41.463999999999999</v>
      </c>
      <c r="N69" s="86">
        <f>VLOOKUP($A69,$A$16:$W$18,N$26,0)*$B69</f>
        <v>74.909599999999998</v>
      </c>
      <c r="P69" s="85">
        <f>VLOOKUP($A69,$A$16:$W$18,P$26,0)*$B69</f>
        <v>89.053200000000004</v>
      </c>
      <c r="Q69" s="86">
        <f>VLOOKUP($A69,$A$16:$W$18,Q$26,0)*$B69</f>
        <v>122.49890000000001</v>
      </c>
      <c r="S69" s="85">
        <f>VLOOKUP($A69,$A$16:$W$18,S$26,0)*$B69</f>
        <v>92.000299999999996</v>
      </c>
      <c r="T69" s="86">
        <f>VLOOKUP($A69,$A$16:$W$18,T$26,0)*$B69</f>
        <v>125.446</v>
      </c>
      <c r="V69" s="85">
        <f>VLOOKUP($A69,$A$16:$W$18,V$26,0)*$B69</f>
        <v>105.2623</v>
      </c>
      <c r="W69" s="86">
        <f>VLOOKUP($A69,$A$16:$W$18,W$26,0)*$B69</f>
        <v>138.708</v>
      </c>
    </row>
    <row r="70" spans="1:23">
      <c r="C70" s="88"/>
      <c r="D70" s="88"/>
      <c r="E70" s="89"/>
      <c r="G70" s="88"/>
      <c r="H70" s="89"/>
      <c r="J70" s="88"/>
      <c r="K70" s="89"/>
      <c r="M70" s="88"/>
      <c r="N70" s="89"/>
      <c r="P70" s="88"/>
      <c r="Q70" s="89"/>
      <c r="S70" s="88"/>
      <c r="T70" s="89"/>
      <c r="V70" s="88"/>
      <c r="W70" s="89"/>
    </row>
    <row r="71" spans="1:23">
      <c r="A71" s="90"/>
      <c r="B71" s="91">
        <v>1</v>
      </c>
      <c r="C71" s="115" t="s">
        <v>622</v>
      </c>
      <c r="D71" s="93">
        <f>VLOOKUP($C71,$C$16:$W$18,D$26-2,0)*$B71</f>
        <v>0</v>
      </c>
      <c r="E71" s="94">
        <f>VLOOKUP($C71,$C$16:$W$18,E$26-2,0)*$B71</f>
        <v>0</v>
      </c>
      <c r="G71" s="93">
        <f>VLOOKUP($C71,$C$16:$W$18,G$26-2,0)*$B71</f>
        <v>0</v>
      </c>
      <c r="H71" s="94">
        <f>VLOOKUP($C71,$C$16:$W$18,H$26-2,0)*$B71</f>
        <v>0</v>
      </c>
      <c r="J71" s="93">
        <f>VLOOKUP($C71,$C$16:$W$18,J$26-2,0)*$B71</f>
        <v>0</v>
      </c>
      <c r="K71" s="94">
        <f>VLOOKUP($C71,$C$16:$W$18,K$26-2,0)*$B71</f>
        <v>0</v>
      </c>
      <c r="M71" s="93">
        <f>VLOOKUP($C71,$C$16:$W$18,M$26-2,0)*$B71</f>
        <v>93.415000000000006</v>
      </c>
      <c r="N71" s="94">
        <f>VLOOKUP($C71,$C$16:$W$18,N$26-2,0)*$B71</f>
        <v>73.901666666666671</v>
      </c>
      <c r="P71" s="93">
        <f>VLOOKUP($C71,$C$16:$W$18,P$26-2,0)*$B71</f>
        <v>93.415000000000006</v>
      </c>
      <c r="Q71" s="94">
        <f>VLOOKUP($C71,$C$16:$W$18,Q$26-2,0)*$B71</f>
        <v>73.901666666666671</v>
      </c>
      <c r="S71" s="93">
        <f>VLOOKUP($C71,$C$16:$W$18,S$26-2,0)*$B71</f>
        <v>93.415000000000006</v>
      </c>
      <c r="T71" s="94">
        <f>VLOOKUP($C71,$C$16:$W$18,T$26-2,0)*$B71</f>
        <v>73.901666666666671</v>
      </c>
      <c r="V71" s="93">
        <f>VLOOKUP($C71,$C$16:$W$18,V$26-2,0)*$B71</f>
        <v>167.31666666666666</v>
      </c>
      <c r="W71" s="94">
        <f>VLOOKUP($C71,$C$16:$W$18,W$26-2,0)*$B71</f>
        <v>147.80333333333334</v>
      </c>
    </row>
    <row r="72" spans="1:23">
      <c r="C72" s="88"/>
      <c r="D72" s="88"/>
      <c r="E72" s="89"/>
      <c r="G72" s="88"/>
      <c r="H72" s="89"/>
      <c r="J72" s="88"/>
      <c r="K72" s="89"/>
      <c r="M72" s="88"/>
      <c r="N72" s="89"/>
      <c r="P72" s="88"/>
      <c r="Q72" s="89"/>
      <c r="S72" s="88"/>
      <c r="T72" s="89"/>
      <c r="V72" s="88"/>
      <c r="W72" s="89"/>
    </row>
    <row r="73" spans="1:23" ht="15.75" thickBot="1">
      <c r="B73" s="81" t="str">
        <f>"TC"&amp;$C$67</f>
        <v>TCCS-8050-S14</v>
      </c>
      <c r="C73" s="116" t="s">
        <v>623</v>
      </c>
      <c r="D73" s="97">
        <f>SUM(D69:D71)</f>
        <v>41.463999999999999</v>
      </c>
      <c r="E73" s="98">
        <f>SUM(E69:E71)</f>
        <v>74.909599999999998</v>
      </c>
      <c r="F73" s="99"/>
      <c r="G73" s="97">
        <f>SUM(G69:G71)</f>
        <v>67.151899999999998</v>
      </c>
      <c r="H73" s="98">
        <f>SUM(H69:H71)</f>
        <v>100.5976</v>
      </c>
      <c r="I73" s="99"/>
      <c r="J73" s="97">
        <f>SUM(J69:J71)</f>
        <v>92.000299999999996</v>
      </c>
      <c r="K73" s="98">
        <f>SUM(K69:K71)</f>
        <v>125.446</v>
      </c>
      <c r="L73" s="99"/>
      <c r="M73" s="97">
        <f>SUM(M69:M71)</f>
        <v>134.87900000000002</v>
      </c>
      <c r="N73" s="98">
        <f>SUM(N69:N71)</f>
        <v>148.81126666666665</v>
      </c>
      <c r="O73" s="99"/>
      <c r="P73" s="97">
        <f>SUM(P69:P71)</f>
        <v>182.46820000000002</v>
      </c>
      <c r="Q73" s="98">
        <f>SUM(Q69:Q71)</f>
        <v>196.40056666666669</v>
      </c>
      <c r="R73" s="99"/>
      <c r="S73" s="97">
        <f>SUM(S69:S71)</f>
        <v>185.4153</v>
      </c>
      <c r="T73" s="98">
        <f>SUM(T69:T71)</f>
        <v>199.34766666666667</v>
      </c>
      <c r="U73" s="99"/>
      <c r="V73" s="97">
        <f>SUM(V69:V71)</f>
        <v>272.57896666666664</v>
      </c>
      <c r="W73" s="98">
        <f>SUM(W69:W71)</f>
        <v>286.51133333333337</v>
      </c>
    </row>
    <row r="74" spans="1:23" ht="15.75" thickTop="1">
      <c r="C74" s="117" t="s">
        <v>624</v>
      </c>
      <c r="D74" s="101">
        <f>D73*24</f>
        <v>995.13599999999997</v>
      </c>
      <c r="E74" s="102">
        <f>E73*12</f>
        <v>898.91519999999991</v>
      </c>
      <c r="F74" s="99"/>
      <c r="G74" s="101">
        <f>G73*24</f>
        <v>1611.6455999999998</v>
      </c>
      <c r="H74" s="102">
        <f>H73*12</f>
        <v>1207.1712</v>
      </c>
      <c r="I74" s="99"/>
      <c r="J74" s="101">
        <f>J73*24</f>
        <v>2208.0072</v>
      </c>
      <c r="K74" s="102">
        <f>K73*12</f>
        <v>1505.3519999999999</v>
      </c>
      <c r="L74" s="99"/>
      <c r="M74" s="101">
        <f>M73*24</f>
        <v>3237.0960000000005</v>
      </c>
      <c r="N74" s="102">
        <f>N73*12</f>
        <v>1785.7351999999998</v>
      </c>
      <c r="O74" s="99"/>
      <c r="P74" s="101">
        <f>P73*24</f>
        <v>4379.2368000000006</v>
      </c>
      <c r="Q74" s="102">
        <f>Q73*12</f>
        <v>2356.8068000000003</v>
      </c>
      <c r="R74" s="99"/>
      <c r="S74" s="101">
        <f>S73*24</f>
        <v>4449.9672</v>
      </c>
      <c r="T74" s="102">
        <f>T73*12</f>
        <v>2392.172</v>
      </c>
      <c r="U74" s="99"/>
      <c r="V74" s="101">
        <f>V73*24</f>
        <v>6541.895199999999</v>
      </c>
      <c r="W74" s="102">
        <f>W73*12</f>
        <v>3438.1360000000004</v>
      </c>
    </row>
    <row r="75" spans="1:23" ht="15.75" thickBot="1">
      <c r="B75" s="81" t="str">
        <f>"RL"&amp;$C$67</f>
        <v>RLCS-8050-S14</v>
      </c>
      <c r="C75" s="118" t="s">
        <v>625</v>
      </c>
      <c r="D75" s="104">
        <f>D73+(D73*D$1)</f>
        <v>76.708399999999997</v>
      </c>
      <c r="E75" s="105">
        <f>E73+(E73*E$1)</f>
        <v>138.58276000000001</v>
      </c>
      <c r="F75" s="99"/>
      <c r="G75" s="104">
        <f>G73+(G73*G$1)</f>
        <v>137.661395</v>
      </c>
      <c r="H75" s="105">
        <f>H73+(H73*H$1)</f>
        <v>206.22507999999999</v>
      </c>
      <c r="I75" s="99"/>
      <c r="J75" s="104">
        <f>J73+(J73*J$1)</f>
        <v>174.80056999999999</v>
      </c>
      <c r="K75" s="105">
        <f>K73+(K73*K$1)</f>
        <v>238.34739999999999</v>
      </c>
      <c r="L75" s="99"/>
      <c r="M75" s="104">
        <f>M73+(M73*M$1)</f>
        <v>249.52615000000003</v>
      </c>
      <c r="N75" s="105">
        <f>N73+(N73*N$1)</f>
        <v>275.30084333333332</v>
      </c>
      <c r="O75" s="99"/>
      <c r="P75" s="104">
        <f>P73+(P73*P$1)</f>
        <v>374.05981000000008</v>
      </c>
      <c r="Q75" s="105">
        <f>Q73+(Q73*Q$1)</f>
        <v>402.62116166666669</v>
      </c>
      <c r="R75" s="99"/>
      <c r="S75" s="104">
        <f>S73+(S73*S$1)</f>
        <v>389.37213000000003</v>
      </c>
      <c r="T75" s="105">
        <f>T73+(T73*T$1)</f>
        <v>418.63010000000003</v>
      </c>
      <c r="U75" s="99"/>
      <c r="V75" s="104">
        <f>V73+(V73*V$1)</f>
        <v>626.93162333333328</v>
      </c>
      <c r="W75" s="105">
        <f>W73+(W73*W$1)</f>
        <v>658.97606666666684</v>
      </c>
    </row>
    <row r="76" spans="1:23" ht="15.75" thickTop="1">
      <c r="C76" s="119" t="s">
        <v>626</v>
      </c>
      <c r="D76" s="107">
        <f>(D75-D73)/D73</f>
        <v>0.85</v>
      </c>
      <c r="E76" s="108">
        <f>(E75-E73)/E73</f>
        <v>0.8500000000000002</v>
      </c>
      <c r="F76" s="99"/>
      <c r="G76" s="107">
        <f>(G75-G73)/G73</f>
        <v>1.05</v>
      </c>
      <c r="H76" s="108">
        <f>(H75-H73)/H73</f>
        <v>1.0499999999999998</v>
      </c>
      <c r="I76" s="99"/>
      <c r="J76" s="107">
        <f>(J75-J73)/J73</f>
        <v>0.9</v>
      </c>
      <c r="K76" s="108">
        <f>(K75-K73)/K73</f>
        <v>0.9</v>
      </c>
      <c r="L76" s="99"/>
      <c r="M76" s="107">
        <f>(M75-M73)/M73</f>
        <v>0.85</v>
      </c>
      <c r="N76" s="108">
        <f>(N75-N73)/N73</f>
        <v>0.85000000000000009</v>
      </c>
      <c r="O76" s="99"/>
      <c r="P76" s="107">
        <f>(P75-P73)/P73</f>
        <v>1.0500000000000003</v>
      </c>
      <c r="Q76" s="108">
        <f>(Q75-Q73)/Q73</f>
        <v>1.0499999999999998</v>
      </c>
      <c r="R76" s="99"/>
      <c r="S76" s="107">
        <f>(S75-S73)/S73</f>
        <v>1.1000000000000001</v>
      </c>
      <c r="T76" s="108">
        <f>(T75-T73)/T73</f>
        <v>1.1000000000000001</v>
      </c>
      <c r="U76" s="99"/>
      <c r="V76" s="107">
        <f>(V75-V73)/V73</f>
        <v>1.3</v>
      </c>
      <c r="W76" s="108">
        <f>(W75-W73)/W73</f>
        <v>1.3000000000000003</v>
      </c>
    </row>
    <row r="77" spans="1:23">
      <c r="C77" s="120" t="s">
        <v>627</v>
      </c>
      <c r="D77" s="110">
        <f>D74+(D74*D$1)</f>
        <v>1841.0016000000001</v>
      </c>
      <c r="E77" s="111">
        <f>E74+(E74*E$1)</f>
        <v>1662.9931199999999</v>
      </c>
      <c r="F77" s="99"/>
      <c r="G77" s="110">
        <f>G74+(G74*G$1)</f>
        <v>3303.8734799999997</v>
      </c>
      <c r="H77" s="111">
        <f>H74+(H74*H$1)</f>
        <v>2474.7009600000001</v>
      </c>
      <c r="I77" s="99"/>
      <c r="J77" s="110">
        <f>J74+(J74*J$1)</f>
        <v>4195.2136799999998</v>
      </c>
      <c r="K77" s="111">
        <f>K74+(K74*K$1)</f>
        <v>2860.1687999999995</v>
      </c>
      <c r="L77" s="99"/>
      <c r="M77" s="110">
        <f>M74+(M74*M$1)</f>
        <v>5988.6276000000007</v>
      </c>
      <c r="N77" s="111">
        <f>N74+(N74*N$1)</f>
        <v>3303.6101199999994</v>
      </c>
      <c r="O77" s="99"/>
      <c r="P77" s="110">
        <f>P74+(P74*P$1)</f>
        <v>8977.4354400000011</v>
      </c>
      <c r="Q77" s="111">
        <f>Q74+(Q74*Q$1)</f>
        <v>4831.4539400000012</v>
      </c>
      <c r="R77" s="99"/>
      <c r="S77" s="110">
        <f>S74+(S74*S$1)</f>
        <v>9344.9311200000011</v>
      </c>
      <c r="T77" s="111">
        <f>T74+(T74*T$1)</f>
        <v>5023.5612000000001</v>
      </c>
      <c r="U77" s="99"/>
      <c r="V77" s="110">
        <f>V74+(V74*V$1)</f>
        <v>15046.358959999998</v>
      </c>
      <c r="W77" s="111">
        <f>W74+(W74*W$1)</f>
        <v>7907.7128000000012</v>
      </c>
    </row>
    <row r="79" spans="1:23">
      <c r="C79" s="112" t="s">
        <v>259</v>
      </c>
    </row>
    <row r="80" spans="1:23">
      <c r="B80" s="81" t="s">
        <v>629</v>
      </c>
      <c r="C80" s="113" t="s">
        <v>258</v>
      </c>
      <c r="D80" s="80" t="s">
        <v>620</v>
      </c>
      <c r="E80" s="80" t="s">
        <v>616</v>
      </c>
      <c r="G80" s="80" t="s">
        <v>620</v>
      </c>
      <c r="H80" s="80" t="s">
        <v>616</v>
      </c>
      <c r="J80" s="80" t="s">
        <v>620</v>
      </c>
      <c r="K80" s="80" t="s">
        <v>616</v>
      </c>
      <c r="M80" s="80" t="s">
        <v>620</v>
      </c>
      <c r="N80" s="80" t="s">
        <v>616</v>
      </c>
      <c r="P80" s="80" t="s">
        <v>620</v>
      </c>
      <c r="Q80" s="80" t="s">
        <v>616</v>
      </c>
      <c r="S80" s="80" t="s">
        <v>620</v>
      </c>
      <c r="T80" s="80" t="s">
        <v>616</v>
      </c>
      <c r="V80" s="80" t="s">
        <v>620</v>
      </c>
      <c r="W80" s="80" t="s">
        <v>616</v>
      </c>
    </row>
    <row r="81" spans="1:23">
      <c r="B81" s="81" t="s">
        <v>621</v>
      </c>
      <c r="C81" s="81" t="s">
        <v>630</v>
      </c>
    </row>
    <row r="82" spans="1:23">
      <c r="A82" s="82" t="s">
        <v>46</v>
      </c>
      <c r="B82" s="83">
        <v>1</v>
      </c>
      <c r="C82" s="114" t="s">
        <v>258</v>
      </c>
      <c r="D82" s="85">
        <f>VLOOKUP($A82,$A$16:$W$18,D$26,0)*$B82</f>
        <v>41.463999999999999</v>
      </c>
      <c r="E82" s="86">
        <f>VLOOKUP($A82,$A$16:$W$18,E$26,0)*$B82</f>
        <v>74.909599999999998</v>
      </c>
      <c r="G82" s="85">
        <f>VLOOKUP($A82,$A$16:$W$18,G$26,0)*$B82</f>
        <v>67.151899999999998</v>
      </c>
      <c r="H82" s="86">
        <f>VLOOKUP($A82,$A$16:$W$18,H$26,0)*$B82</f>
        <v>100.5976</v>
      </c>
      <c r="J82" s="85">
        <f>VLOOKUP($A82,$A$16:$W$18,J$26,0)*$B82</f>
        <v>92.000299999999996</v>
      </c>
      <c r="K82" s="86">
        <f>VLOOKUP($A82,$A$16:$W$18,K$26,0)*$B82</f>
        <v>125.446</v>
      </c>
      <c r="M82" s="85">
        <f>VLOOKUP($A82,$A$16:$W$18,M$26,0)*$B82</f>
        <v>41.463999999999999</v>
      </c>
      <c r="N82" s="86">
        <f>VLOOKUP($A82,$A$16:$W$18,N$26,0)*$B82</f>
        <v>74.909599999999998</v>
      </c>
      <c r="P82" s="85">
        <f>VLOOKUP($A82,$A$16:$W$18,P$26,0)*$B82</f>
        <v>89.053200000000004</v>
      </c>
      <c r="Q82" s="86">
        <f>VLOOKUP($A82,$A$16:$W$18,Q$26,0)*$B82</f>
        <v>122.49890000000001</v>
      </c>
      <c r="S82" s="85">
        <f>VLOOKUP($A82,$A$16:$W$18,S$26,0)*$B82</f>
        <v>92.000299999999996</v>
      </c>
      <c r="T82" s="86">
        <f>VLOOKUP($A82,$A$16:$W$18,T$26,0)*$B82</f>
        <v>125.446</v>
      </c>
      <c r="V82" s="85">
        <f>VLOOKUP($A82,$A$16:$W$18,V$26,0)*$B82</f>
        <v>105.2623</v>
      </c>
      <c r="W82" s="86">
        <f>VLOOKUP($A82,$A$16:$W$18,W$26,0)*$B82</f>
        <v>138.708</v>
      </c>
    </row>
    <row r="83" spans="1:23">
      <c r="C83" s="88"/>
      <c r="D83" s="88"/>
      <c r="E83" s="89"/>
      <c r="G83" s="88"/>
      <c r="H83" s="89"/>
      <c r="J83" s="88"/>
      <c r="K83" s="89"/>
      <c r="M83" s="88"/>
      <c r="N83" s="89"/>
      <c r="P83" s="88"/>
      <c r="Q83" s="89"/>
      <c r="S83" s="88"/>
      <c r="T83" s="89"/>
      <c r="V83" s="88"/>
      <c r="W83" s="89"/>
    </row>
    <row r="84" spans="1:23">
      <c r="A84" s="90"/>
      <c r="B84" s="91">
        <v>1</v>
      </c>
      <c r="C84" s="115" t="s">
        <v>622</v>
      </c>
      <c r="D84" s="93">
        <f>VLOOKUP($C84,$C$16:$W$18,D$26-2,0)*$B84</f>
        <v>0</v>
      </c>
      <c r="E84" s="94">
        <f>VLOOKUP($C84,$C$16:$W$18,E$26-2,0)*$B84</f>
        <v>0</v>
      </c>
      <c r="G84" s="93">
        <f>VLOOKUP($C84,$C$16:$W$18,G$26-2,0)*$B84</f>
        <v>0</v>
      </c>
      <c r="H84" s="94">
        <f>VLOOKUP($C84,$C$16:$W$18,H$26-2,0)*$B84</f>
        <v>0</v>
      </c>
      <c r="J84" s="93">
        <f>VLOOKUP($C84,$C$16:$W$18,J$26-2,0)*$B84</f>
        <v>0</v>
      </c>
      <c r="K84" s="94">
        <f>VLOOKUP($C84,$C$16:$W$18,K$26-2,0)*$B84</f>
        <v>0</v>
      </c>
      <c r="M84" s="93">
        <f>VLOOKUP($C84,$C$16:$W$18,M$26-2,0)*$B84</f>
        <v>93.415000000000006</v>
      </c>
      <c r="N84" s="94">
        <f>VLOOKUP($C84,$C$16:$W$18,N$26-2,0)*$B84</f>
        <v>73.901666666666671</v>
      </c>
      <c r="P84" s="93">
        <f>VLOOKUP($C84,$C$16:$W$18,P$26-2,0)*$B84</f>
        <v>93.415000000000006</v>
      </c>
      <c r="Q84" s="94">
        <f>VLOOKUP($C84,$C$16:$W$18,Q$26-2,0)*$B84</f>
        <v>73.901666666666671</v>
      </c>
      <c r="S84" s="93">
        <f>VLOOKUP($C84,$C$16:$W$18,S$26-2,0)*$B84</f>
        <v>93.415000000000006</v>
      </c>
      <c r="T84" s="94">
        <f>VLOOKUP($C84,$C$16:$W$18,T$26-2,0)*$B84</f>
        <v>73.901666666666671</v>
      </c>
      <c r="V84" s="93">
        <f>VLOOKUP($C84,$C$16:$W$18,V$26-2,0)*$B84</f>
        <v>167.31666666666666</v>
      </c>
      <c r="W84" s="94">
        <f>VLOOKUP($C84,$C$16:$W$18,W$26-2,0)*$B84</f>
        <v>147.80333333333334</v>
      </c>
    </row>
    <row r="85" spans="1:23">
      <c r="C85" s="88"/>
      <c r="D85" s="88"/>
      <c r="E85" s="89"/>
      <c r="G85" s="88"/>
      <c r="H85" s="89"/>
      <c r="J85" s="88"/>
      <c r="K85" s="89"/>
      <c r="M85" s="88"/>
      <c r="N85" s="89"/>
      <c r="P85" s="88"/>
      <c r="Q85" s="89"/>
      <c r="S85" s="88"/>
      <c r="T85" s="89"/>
      <c r="V85" s="88"/>
      <c r="W85" s="89"/>
    </row>
    <row r="86" spans="1:23" ht="15.75" thickBot="1">
      <c r="B86" s="81" t="str">
        <f>"TC"&amp;$C$80</f>
        <v>TCCS-8050VINS-S14</v>
      </c>
      <c r="C86" s="116" t="s">
        <v>623</v>
      </c>
      <c r="D86" s="97">
        <f>SUM(D82:D84)</f>
        <v>41.463999999999999</v>
      </c>
      <c r="E86" s="98">
        <f>SUM(E82:E84)</f>
        <v>74.909599999999998</v>
      </c>
      <c r="F86" s="99"/>
      <c r="G86" s="97">
        <f>SUM(G82:G84)</f>
        <v>67.151899999999998</v>
      </c>
      <c r="H86" s="98">
        <f>SUM(H82:H84)</f>
        <v>100.5976</v>
      </c>
      <c r="I86" s="99"/>
      <c r="J86" s="97">
        <f>SUM(J82:J84)</f>
        <v>92.000299999999996</v>
      </c>
      <c r="K86" s="98">
        <f>SUM(K82:K84)</f>
        <v>125.446</v>
      </c>
      <c r="L86" s="99"/>
      <c r="M86" s="97">
        <f>SUM(M82:M84)</f>
        <v>134.87900000000002</v>
      </c>
      <c r="N86" s="98">
        <f>SUM(N82:N84)</f>
        <v>148.81126666666665</v>
      </c>
      <c r="O86" s="99"/>
      <c r="P86" s="97">
        <f>SUM(P82:P84)</f>
        <v>182.46820000000002</v>
      </c>
      <c r="Q86" s="98">
        <f>SUM(Q82:Q84)</f>
        <v>196.40056666666669</v>
      </c>
      <c r="R86" s="99"/>
      <c r="S86" s="97">
        <f>SUM(S82:S84)</f>
        <v>185.4153</v>
      </c>
      <c r="T86" s="98">
        <f>SUM(T82:T84)</f>
        <v>199.34766666666667</v>
      </c>
      <c r="U86" s="99"/>
      <c r="V86" s="97">
        <f>SUM(V82:V84)</f>
        <v>272.57896666666664</v>
      </c>
      <c r="W86" s="98">
        <f>SUM(W82:W84)</f>
        <v>286.51133333333337</v>
      </c>
    </row>
    <row r="87" spans="1:23" ht="15.75" thickTop="1">
      <c r="C87" s="117" t="s">
        <v>624</v>
      </c>
      <c r="D87" s="101">
        <f>D86*24</f>
        <v>995.13599999999997</v>
      </c>
      <c r="E87" s="102">
        <f>E86*12</f>
        <v>898.91519999999991</v>
      </c>
      <c r="F87" s="99"/>
      <c r="G87" s="101">
        <f>G86*24</f>
        <v>1611.6455999999998</v>
      </c>
      <c r="H87" s="102">
        <f>H86*12</f>
        <v>1207.1712</v>
      </c>
      <c r="I87" s="99"/>
      <c r="J87" s="101">
        <f>J86*24</f>
        <v>2208.0072</v>
      </c>
      <c r="K87" s="102">
        <f>K86*12</f>
        <v>1505.3519999999999</v>
      </c>
      <c r="L87" s="99"/>
      <c r="M87" s="101">
        <f>M86*24</f>
        <v>3237.0960000000005</v>
      </c>
      <c r="N87" s="102">
        <f>N86*12</f>
        <v>1785.7351999999998</v>
      </c>
      <c r="O87" s="99"/>
      <c r="P87" s="101">
        <f>P86*24</f>
        <v>4379.2368000000006</v>
      </c>
      <c r="Q87" s="102">
        <f>Q86*12</f>
        <v>2356.8068000000003</v>
      </c>
      <c r="R87" s="99"/>
      <c r="S87" s="101">
        <f>S86*24</f>
        <v>4449.9672</v>
      </c>
      <c r="T87" s="102">
        <f>T86*12</f>
        <v>2392.172</v>
      </c>
      <c r="U87" s="99"/>
      <c r="V87" s="101">
        <f>V86*24</f>
        <v>6541.895199999999</v>
      </c>
      <c r="W87" s="102">
        <f>W86*12</f>
        <v>3438.1360000000004</v>
      </c>
    </row>
    <row r="88" spans="1:23" ht="15.75" thickBot="1">
      <c r="B88" s="81" t="str">
        <f>"RL"&amp;$C$80</f>
        <v>RLCS-8050VINS-S14</v>
      </c>
      <c r="C88" s="118" t="s">
        <v>625</v>
      </c>
      <c r="D88" s="104">
        <f>D86+(D86*D$1)</f>
        <v>76.708399999999997</v>
      </c>
      <c r="E88" s="105">
        <f>E86+(E86*E$1)</f>
        <v>138.58276000000001</v>
      </c>
      <c r="F88" s="99"/>
      <c r="G88" s="104">
        <f>G86+(G86*G$1)</f>
        <v>137.661395</v>
      </c>
      <c r="H88" s="105">
        <f>H86+(H86*H$1)</f>
        <v>206.22507999999999</v>
      </c>
      <c r="I88" s="99"/>
      <c r="J88" s="104">
        <f>J86+(J86*J$1)</f>
        <v>174.80056999999999</v>
      </c>
      <c r="K88" s="105">
        <f>K86+(K86*K$1)</f>
        <v>238.34739999999999</v>
      </c>
      <c r="L88" s="99"/>
      <c r="M88" s="104">
        <f>M86+(M86*M$1)</f>
        <v>249.52615000000003</v>
      </c>
      <c r="N88" s="105">
        <f>N86+(N86*N$1)</f>
        <v>275.30084333333332</v>
      </c>
      <c r="O88" s="99"/>
      <c r="P88" s="104">
        <f>P86+(P86*P$1)</f>
        <v>374.05981000000008</v>
      </c>
      <c r="Q88" s="105">
        <f>Q86+(Q86*Q$1)</f>
        <v>402.62116166666669</v>
      </c>
      <c r="R88" s="99"/>
      <c r="S88" s="104">
        <f>S86+(S86*S$1)</f>
        <v>389.37213000000003</v>
      </c>
      <c r="T88" s="105">
        <f>T86+(T86*T$1)</f>
        <v>418.63010000000003</v>
      </c>
      <c r="U88" s="99"/>
      <c r="V88" s="104">
        <f>V86+(V86*V$1)</f>
        <v>626.93162333333328</v>
      </c>
      <c r="W88" s="105">
        <f>W86+(W86*W$1)</f>
        <v>658.97606666666684</v>
      </c>
    </row>
    <row r="89" spans="1:23" ht="15.75" thickTop="1">
      <c r="C89" s="119" t="s">
        <v>626</v>
      </c>
      <c r="D89" s="107">
        <f>(D88-D86)/D86</f>
        <v>0.85</v>
      </c>
      <c r="E89" s="108">
        <f>(E88-E86)/E86</f>
        <v>0.8500000000000002</v>
      </c>
      <c r="F89" s="99"/>
      <c r="G89" s="107">
        <f>(G88-G86)/G86</f>
        <v>1.05</v>
      </c>
      <c r="H89" s="108">
        <f>(H88-H86)/H86</f>
        <v>1.0499999999999998</v>
      </c>
      <c r="I89" s="99"/>
      <c r="J89" s="107">
        <f>(J88-J86)/J86</f>
        <v>0.9</v>
      </c>
      <c r="K89" s="108">
        <f>(K88-K86)/K86</f>
        <v>0.9</v>
      </c>
      <c r="L89" s="99"/>
      <c r="M89" s="107">
        <f>(M88-M86)/M86</f>
        <v>0.85</v>
      </c>
      <c r="N89" s="108">
        <f>(N88-N86)/N86</f>
        <v>0.85000000000000009</v>
      </c>
      <c r="O89" s="99"/>
      <c r="P89" s="107">
        <f>(P88-P86)/P86</f>
        <v>1.0500000000000003</v>
      </c>
      <c r="Q89" s="108">
        <f>(Q88-Q86)/Q86</f>
        <v>1.0499999999999998</v>
      </c>
      <c r="R89" s="99"/>
      <c r="S89" s="107">
        <f>(S88-S86)/S86</f>
        <v>1.1000000000000001</v>
      </c>
      <c r="T89" s="108">
        <f>(T88-T86)/T86</f>
        <v>1.1000000000000001</v>
      </c>
      <c r="U89" s="99"/>
      <c r="V89" s="107">
        <f>(V88-V86)/V86</f>
        <v>1.3</v>
      </c>
      <c r="W89" s="108">
        <f>(W88-W86)/W86</f>
        <v>1.3000000000000003</v>
      </c>
    </row>
    <row r="90" spans="1:23">
      <c r="C90" s="120" t="s">
        <v>627</v>
      </c>
      <c r="D90" s="110">
        <f>D87+(D87*D$1)</f>
        <v>1841.0016000000001</v>
      </c>
      <c r="E90" s="111">
        <f>E87+(E87*E$1)</f>
        <v>1662.9931199999999</v>
      </c>
      <c r="F90" s="99"/>
      <c r="G90" s="110">
        <f>G87+(G87*G$1)</f>
        <v>3303.8734799999997</v>
      </c>
      <c r="H90" s="111">
        <f>H87+(H87*H$1)</f>
        <v>2474.7009600000001</v>
      </c>
      <c r="I90" s="99"/>
      <c r="J90" s="110">
        <f>J87+(J87*J$1)</f>
        <v>4195.2136799999998</v>
      </c>
      <c r="K90" s="111">
        <f>K87+(K87*K$1)</f>
        <v>2860.1687999999995</v>
      </c>
      <c r="L90" s="99"/>
      <c r="M90" s="110">
        <f>M87+(M87*M$1)</f>
        <v>5988.6276000000007</v>
      </c>
      <c r="N90" s="111">
        <f>N87+(N87*N$1)</f>
        <v>3303.6101199999994</v>
      </c>
      <c r="O90" s="99"/>
      <c r="P90" s="110">
        <f>P87+(P87*P$1)</f>
        <v>8977.4354400000011</v>
      </c>
      <c r="Q90" s="111">
        <f>Q87+(Q87*Q$1)</f>
        <v>4831.4539400000012</v>
      </c>
      <c r="R90" s="99"/>
      <c r="S90" s="110">
        <f>S87+(S87*S$1)</f>
        <v>9344.9311200000011</v>
      </c>
      <c r="T90" s="111">
        <f>T87+(T87*T$1)</f>
        <v>5023.5612000000001</v>
      </c>
      <c r="U90" s="99"/>
      <c r="V90" s="110">
        <f>V87+(V87*V$1)</f>
        <v>15046.358959999998</v>
      </c>
      <c r="W90" s="111">
        <f>W87+(W87*W$1)</f>
        <v>7907.7128000000012</v>
      </c>
    </row>
    <row r="92" spans="1:23" customFormat="1" ht="12.75"/>
    <row r="93" spans="1:23" hidden="1" outlineLevel="1">
      <c r="C93" s="112"/>
    </row>
    <row r="94" spans="1:23" hidden="1" outlineLevel="1">
      <c r="B94" s="81" t="s">
        <v>629</v>
      </c>
      <c r="C94" s="113"/>
      <c r="D94" s="80" t="s">
        <v>620</v>
      </c>
      <c r="E94" s="80" t="s">
        <v>616</v>
      </c>
      <c r="G94" s="80" t="s">
        <v>620</v>
      </c>
      <c r="H94" s="80" t="s">
        <v>616</v>
      </c>
      <c r="J94" s="80" t="s">
        <v>620</v>
      </c>
      <c r="K94" s="80" t="s">
        <v>616</v>
      </c>
      <c r="M94" s="80" t="s">
        <v>620</v>
      </c>
      <c r="N94" s="80" t="s">
        <v>616</v>
      </c>
      <c r="P94" s="80" t="s">
        <v>620</v>
      </c>
      <c r="Q94" s="80" t="s">
        <v>616</v>
      </c>
      <c r="S94" s="80" t="s">
        <v>620</v>
      </c>
      <c r="T94" s="80" t="s">
        <v>616</v>
      </c>
      <c r="V94" s="80" t="s">
        <v>620</v>
      </c>
      <c r="W94" s="80" t="s">
        <v>616</v>
      </c>
    </row>
    <row r="95" spans="1:23" hidden="1" outlineLevel="1">
      <c r="B95" s="81" t="s">
        <v>621</v>
      </c>
      <c r="C95" s="81" t="s">
        <v>630</v>
      </c>
    </row>
    <row r="96" spans="1:23" hidden="1" outlineLevel="1">
      <c r="A96" s="82"/>
      <c r="B96" s="83"/>
      <c r="C96" s="114"/>
      <c r="D96" s="85" t="e">
        <f t="shared" ref="D96:E100" si="0">VLOOKUP($A96,$A$16:$W$18,D$26,0)*$B96</f>
        <v>#N/A</v>
      </c>
      <c r="E96" s="86" t="e">
        <f t="shared" si="0"/>
        <v>#N/A</v>
      </c>
      <c r="G96" s="85" t="e">
        <f t="shared" ref="G96:H100" si="1">VLOOKUP($A96,$A$16:$W$18,G$26,0)*$B96</f>
        <v>#N/A</v>
      </c>
      <c r="H96" s="86" t="e">
        <f t="shared" si="1"/>
        <v>#N/A</v>
      </c>
      <c r="J96" s="85" t="e">
        <f t="shared" ref="J96:K100" si="2">VLOOKUP($A96,$A$16:$W$18,J$26,0)*$B96</f>
        <v>#N/A</v>
      </c>
      <c r="K96" s="86" t="e">
        <f t="shared" si="2"/>
        <v>#N/A</v>
      </c>
      <c r="M96" s="85" t="e">
        <f t="shared" ref="M96:N100" si="3">VLOOKUP($A96,$A$16:$W$18,M$26,0)*$B96</f>
        <v>#N/A</v>
      </c>
      <c r="N96" s="86" t="e">
        <f t="shared" si="3"/>
        <v>#N/A</v>
      </c>
      <c r="P96" s="85" t="e">
        <f t="shared" ref="P96:Q100" si="4">VLOOKUP($A96,$A$16:$W$18,P$26,0)*$B96</f>
        <v>#N/A</v>
      </c>
      <c r="Q96" s="86" t="e">
        <f t="shared" si="4"/>
        <v>#N/A</v>
      </c>
      <c r="S96" s="85" t="e">
        <f t="shared" ref="S96:T100" si="5">VLOOKUP($A96,$A$16:$W$18,S$26,0)*$B96</f>
        <v>#N/A</v>
      </c>
      <c r="T96" s="86" t="e">
        <f t="shared" si="5"/>
        <v>#N/A</v>
      </c>
      <c r="V96" s="85" t="e">
        <f t="shared" ref="V96:W100" si="6">VLOOKUP($A96,$A$16:$W$18,V$26,0)*$B96</f>
        <v>#N/A</v>
      </c>
      <c r="W96" s="86" t="e">
        <f t="shared" si="6"/>
        <v>#N/A</v>
      </c>
    </row>
    <row r="97" spans="1:23" hidden="1" outlineLevel="1">
      <c r="A97" s="82"/>
      <c r="B97" s="83"/>
      <c r="C97" s="122"/>
      <c r="D97" s="123" t="e">
        <f t="shared" si="0"/>
        <v>#N/A</v>
      </c>
      <c r="E97" s="124" t="e">
        <f t="shared" si="0"/>
        <v>#N/A</v>
      </c>
      <c r="G97" s="123" t="e">
        <f t="shared" si="1"/>
        <v>#N/A</v>
      </c>
      <c r="H97" s="124" t="e">
        <f t="shared" si="1"/>
        <v>#N/A</v>
      </c>
      <c r="J97" s="123" t="e">
        <f t="shared" si="2"/>
        <v>#N/A</v>
      </c>
      <c r="K97" s="124" t="e">
        <f t="shared" si="2"/>
        <v>#N/A</v>
      </c>
      <c r="M97" s="123" t="e">
        <f t="shared" si="3"/>
        <v>#N/A</v>
      </c>
      <c r="N97" s="124" t="e">
        <f t="shared" si="3"/>
        <v>#N/A</v>
      </c>
      <c r="P97" s="123" t="e">
        <f t="shared" si="4"/>
        <v>#N/A</v>
      </c>
      <c r="Q97" s="124" t="e">
        <f t="shared" si="4"/>
        <v>#N/A</v>
      </c>
      <c r="S97" s="123" t="e">
        <f t="shared" si="5"/>
        <v>#N/A</v>
      </c>
      <c r="T97" s="124" t="e">
        <f t="shared" si="5"/>
        <v>#N/A</v>
      </c>
      <c r="V97" s="123" t="e">
        <f t="shared" si="6"/>
        <v>#N/A</v>
      </c>
      <c r="W97" s="124" t="e">
        <f t="shared" si="6"/>
        <v>#N/A</v>
      </c>
    </row>
    <row r="98" spans="1:23" hidden="1" outlineLevel="1">
      <c r="A98" s="82"/>
      <c r="B98" s="83"/>
      <c r="C98" s="122"/>
      <c r="D98" s="123" t="e">
        <f t="shared" si="0"/>
        <v>#N/A</v>
      </c>
      <c r="E98" s="124" t="e">
        <f t="shared" si="0"/>
        <v>#N/A</v>
      </c>
      <c r="G98" s="123" t="e">
        <f t="shared" si="1"/>
        <v>#N/A</v>
      </c>
      <c r="H98" s="124" t="e">
        <f t="shared" si="1"/>
        <v>#N/A</v>
      </c>
      <c r="J98" s="123" t="e">
        <f t="shared" si="2"/>
        <v>#N/A</v>
      </c>
      <c r="K98" s="124" t="e">
        <f t="shared" si="2"/>
        <v>#N/A</v>
      </c>
      <c r="M98" s="123" t="e">
        <f t="shared" si="3"/>
        <v>#N/A</v>
      </c>
      <c r="N98" s="124" t="e">
        <f t="shared" si="3"/>
        <v>#N/A</v>
      </c>
      <c r="P98" s="123" t="e">
        <f t="shared" si="4"/>
        <v>#N/A</v>
      </c>
      <c r="Q98" s="124" t="e">
        <f t="shared" si="4"/>
        <v>#N/A</v>
      </c>
      <c r="S98" s="123" t="e">
        <f t="shared" si="5"/>
        <v>#N/A</v>
      </c>
      <c r="T98" s="124" t="e">
        <f t="shared" si="5"/>
        <v>#N/A</v>
      </c>
      <c r="V98" s="123" t="e">
        <f t="shared" si="6"/>
        <v>#N/A</v>
      </c>
      <c r="W98" s="124" t="e">
        <f t="shared" si="6"/>
        <v>#N/A</v>
      </c>
    </row>
    <row r="99" spans="1:23" hidden="1" outlineLevel="1">
      <c r="A99" s="82"/>
      <c r="B99" s="83"/>
      <c r="C99" s="122"/>
      <c r="D99" s="123" t="e">
        <f t="shared" si="0"/>
        <v>#N/A</v>
      </c>
      <c r="E99" s="124" t="e">
        <f t="shared" si="0"/>
        <v>#N/A</v>
      </c>
      <c r="G99" s="123" t="e">
        <f t="shared" si="1"/>
        <v>#N/A</v>
      </c>
      <c r="H99" s="124" t="e">
        <f t="shared" si="1"/>
        <v>#N/A</v>
      </c>
      <c r="J99" s="123" t="e">
        <f t="shared" si="2"/>
        <v>#N/A</v>
      </c>
      <c r="K99" s="124" t="e">
        <f t="shared" si="2"/>
        <v>#N/A</v>
      </c>
      <c r="M99" s="123" t="e">
        <f t="shared" si="3"/>
        <v>#N/A</v>
      </c>
      <c r="N99" s="124" t="e">
        <f t="shared" si="3"/>
        <v>#N/A</v>
      </c>
      <c r="P99" s="123" t="e">
        <f t="shared" si="4"/>
        <v>#N/A</v>
      </c>
      <c r="Q99" s="124" t="e">
        <f t="shared" si="4"/>
        <v>#N/A</v>
      </c>
      <c r="S99" s="123" t="e">
        <f t="shared" si="5"/>
        <v>#N/A</v>
      </c>
      <c r="T99" s="124" t="e">
        <f t="shared" si="5"/>
        <v>#N/A</v>
      </c>
      <c r="V99" s="123" t="e">
        <f t="shared" si="6"/>
        <v>#N/A</v>
      </c>
      <c r="W99" s="124" t="e">
        <f t="shared" si="6"/>
        <v>#N/A</v>
      </c>
    </row>
    <row r="100" spans="1:23" hidden="1" outlineLevel="1">
      <c r="A100" s="82"/>
      <c r="B100" s="83"/>
      <c r="C100" s="122"/>
      <c r="D100" s="123" t="e">
        <f t="shared" si="0"/>
        <v>#N/A</v>
      </c>
      <c r="E100" s="124" t="e">
        <f t="shared" si="0"/>
        <v>#N/A</v>
      </c>
      <c r="G100" s="123" t="e">
        <f t="shared" si="1"/>
        <v>#N/A</v>
      </c>
      <c r="H100" s="124" t="e">
        <f t="shared" si="1"/>
        <v>#N/A</v>
      </c>
      <c r="J100" s="123" t="e">
        <f t="shared" si="2"/>
        <v>#N/A</v>
      </c>
      <c r="K100" s="124" t="e">
        <f t="shared" si="2"/>
        <v>#N/A</v>
      </c>
      <c r="M100" s="123" t="e">
        <f t="shared" si="3"/>
        <v>#N/A</v>
      </c>
      <c r="N100" s="124" t="e">
        <f t="shared" si="3"/>
        <v>#N/A</v>
      </c>
      <c r="P100" s="123" t="e">
        <f t="shared" si="4"/>
        <v>#N/A</v>
      </c>
      <c r="Q100" s="124" t="e">
        <f t="shared" si="4"/>
        <v>#N/A</v>
      </c>
      <c r="S100" s="123" t="e">
        <f t="shared" si="5"/>
        <v>#N/A</v>
      </c>
      <c r="T100" s="124" t="e">
        <f t="shared" si="5"/>
        <v>#N/A</v>
      </c>
      <c r="V100" s="123" t="e">
        <f t="shared" si="6"/>
        <v>#N/A</v>
      </c>
      <c r="W100" s="124" t="e">
        <f t="shared" si="6"/>
        <v>#N/A</v>
      </c>
    </row>
    <row r="101" spans="1:23" hidden="1" outlineLevel="1">
      <c r="C101" s="88"/>
      <c r="D101" s="88"/>
      <c r="E101" s="89"/>
      <c r="G101" s="88"/>
      <c r="H101" s="89"/>
      <c r="J101" s="88"/>
      <c r="K101" s="89"/>
      <c r="M101" s="88"/>
      <c r="N101" s="89"/>
      <c r="P101" s="88"/>
      <c r="Q101" s="89"/>
      <c r="S101" s="88"/>
      <c r="T101" s="89"/>
      <c r="V101" s="88"/>
      <c r="W101" s="89"/>
    </row>
    <row r="102" spans="1:23" hidden="1" outlineLevel="1">
      <c r="C102" s="88"/>
      <c r="D102" s="88"/>
      <c r="E102" s="89"/>
      <c r="G102" s="88"/>
      <c r="H102" s="89"/>
      <c r="J102" s="88"/>
      <c r="K102" s="89"/>
      <c r="M102" s="88"/>
      <c r="N102" s="89"/>
      <c r="P102" s="88"/>
      <c r="Q102" s="89"/>
      <c r="S102" s="88"/>
      <c r="T102" s="89"/>
      <c r="V102" s="88"/>
      <c r="W102" s="89"/>
    </row>
    <row r="103" spans="1:23" ht="15.75" hidden="1" outlineLevel="1" thickBot="1">
      <c r="B103" s="81"/>
      <c r="C103" s="116" t="s">
        <v>623</v>
      </c>
      <c r="D103" s="97" t="e">
        <f>SUM(D96:D100)</f>
        <v>#N/A</v>
      </c>
      <c r="E103" s="98" t="e">
        <f>SUM(E96:E100)</f>
        <v>#N/A</v>
      </c>
      <c r="F103" s="99"/>
      <c r="G103" s="97" t="e">
        <f>SUM(G96:G100)</f>
        <v>#N/A</v>
      </c>
      <c r="H103" s="98" t="e">
        <f>SUM(H96:H100)</f>
        <v>#N/A</v>
      </c>
      <c r="I103" s="99"/>
      <c r="J103" s="97" t="e">
        <f>SUM(J96:J100)</f>
        <v>#N/A</v>
      </c>
      <c r="K103" s="98" t="e">
        <f>SUM(K96:K100)</f>
        <v>#N/A</v>
      </c>
      <c r="L103" s="99"/>
      <c r="M103" s="97" t="e">
        <f>SUM(M96:M100)</f>
        <v>#N/A</v>
      </c>
      <c r="N103" s="98" t="e">
        <f>SUM(N96:N100)</f>
        <v>#N/A</v>
      </c>
      <c r="O103" s="99"/>
      <c r="P103" s="97" t="e">
        <f>SUM(P96:P100)</f>
        <v>#N/A</v>
      </c>
      <c r="Q103" s="98" t="e">
        <f>SUM(Q96:Q100)</f>
        <v>#N/A</v>
      </c>
      <c r="R103" s="99"/>
      <c r="S103" s="97" t="e">
        <f>SUM(S96:S100)</f>
        <v>#N/A</v>
      </c>
      <c r="T103" s="98" t="e">
        <f>SUM(T96:T100)</f>
        <v>#N/A</v>
      </c>
      <c r="U103" s="99"/>
      <c r="V103" s="97" t="e">
        <f>SUM(V96:V100)</f>
        <v>#N/A</v>
      </c>
      <c r="W103" s="98" t="e">
        <f>SUM(W96:W100)</f>
        <v>#N/A</v>
      </c>
    </row>
    <row r="104" spans="1:23" hidden="1" outlineLevel="1">
      <c r="C104" s="117" t="s">
        <v>624</v>
      </c>
      <c r="D104" s="101" t="e">
        <f>D103*24</f>
        <v>#N/A</v>
      </c>
      <c r="E104" s="102" t="e">
        <f>E103*12</f>
        <v>#N/A</v>
      </c>
      <c r="F104" s="99"/>
      <c r="G104" s="101" t="e">
        <f>G103*24</f>
        <v>#N/A</v>
      </c>
      <c r="H104" s="102" t="e">
        <f>H103*12</f>
        <v>#N/A</v>
      </c>
      <c r="I104" s="99"/>
      <c r="J104" s="101" t="e">
        <f>J103*24</f>
        <v>#N/A</v>
      </c>
      <c r="K104" s="102" t="e">
        <f>K103*12</f>
        <v>#N/A</v>
      </c>
      <c r="L104" s="99"/>
      <c r="M104" s="101" t="e">
        <f>M103*24</f>
        <v>#N/A</v>
      </c>
      <c r="N104" s="102" t="e">
        <f>N103*12</f>
        <v>#N/A</v>
      </c>
      <c r="O104" s="99"/>
      <c r="P104" s="101" t="e">
        <f>P103*24</f>
        <v>#N/A</v>
      </c>
      <c r="Q104" s="102" t="e">
        <f>Q103*12</f>
        <v>#N/A</v>
      </c>
      <c r="R104" s="99"/>
      <c r="S104" s="101" t="e">
        <f>S103*24</f>
        <v>#N/A</v>
      </c>
      <c r="T104" s="102" t="e">
        <f>T103*12</f>
        <v>#N/A</v>
      </c>
      <c r="U104" s="99"/>
      <c r="V104" s="101" t="e">
        <f>V103*24</f>
        <v>#N/A</v>
      </c>
      <c r="W104" s="102" t="e">
        <f>W103*12</f>
        <v>#N/A</v>
      </c>
    </row>
    <row r="105" spans="1:23" ht="15.75" hidden="1" outlineLevel="1" thickBot="1">
      <c r="B105" s="81"/>
      <c r="C105" s="118" t="s">
        <v>625</v>
      </c>
      <c r="D105" s="104" t="e">
        <f>D103+(D103*D$1)</f>
        <v>#N/A</v>
      </c>
      <c r="E105" s="105" t="e">
        <f>E103+(E103*E$1)</f>
        <v>#N/A</v>
      </c>
      <c r="F105" s="99"/>
      <c r="G105" s="104" t="e">
        <f>G103+(G103*G$1)</f>
        <v>#N/A</v>
      </c>
      <c r="H105" s="105" t="e">
        <f>H103+(H103*H$1)</f>
        <v>#N/A</v>
      </c>
      <c r="I105" s="99"/>
      <c r="J105" s="104" t="e">
        <f>J103+(J103*J$1)</f>
        <v>#N/A</v>
      </c>
      <c r="K105" s="105" t="e">
        <f>K103+(K103*K$1)</f>
        <v>#N/A</v>
      </c>
      <c r="L105" s="99"/>
      <c r="M105" s="104" t="e">
        <f>M103+(M103*M$1)</f>
        <v>#N/A</v>
      </c>
      <c r="N105" s="105" t="e">
        <f>N103+(N103*N$1)</f>
        <v>#N/A</v>
      </c>
      <c r="O105" s="99"/>
      <c r="P105" s="104" t="e">
        <f>P103+(P103*P$1)</f>
        <v>#N/A</v>
      </c>
      <c r="Q105" s="105" t="e">
        <f>Q103+(Q103*Q$1)</f>
        <v>#N/A</v>
      </c>
      <c r="R105" s="99"/>
      <c r="S105" s="104" t="e">
        <f>S103+(S103*S$1)</f>
        <v>#N/A</v>
      </c>
      <c r="T105" s="105" t="e">
        <f>T103+(T103*T$1)</f>
        <v>#N/A</v>
      </c>
      <c r="U105" s="99"/>
      <c r="V105" s="104" t="e">
        <f>V103+(V103*V$1)</f>
        <v>#N/A</v>
      </c>
      <c r="W105" s="105" t="e">
        <f>W103+(W103*W$1)</f>
        <v>#N/A</v>
      </c>
    </row>
    <row r="106" spans="1:23" ht="15.75" hidden="1" outlineLevel="1" thickTop="1">
      <c r="C106" s="119" t="s">
        <v>626</v>
      </c>
      <c r="D106" s="107" t="e">
        <f>(D105-D103)/D103</f>
        <v>#N/A</v>
      </c>
      <c r="E106" s="108" t="e">
        <f>(E105-E103)/E103</f>
        <v>#N/A</v>
      </c>
      <c r="F106" s="99"/>
      <c r="G106" s="107" t="e">
        <f>(G105-G103)/G103</f>
        <v>#N/A</v>
      </c>
      <c r="H106" s="108" t="e">
        <f>(H105-H103)/H103</f>
        <v>#N/A</v>
      </c>
      <c r="I106" s="99"/>
      <c r="J106" s="107" t="e">
        <f>(J105-J103)/J103</f>
        <v>#N/A</v>
      </c>
      <c r="K106" s="108" t="e">
        <f>(K105-K103)/K103</f>
        <v>#N/A</v>
      </c>
      <c r="L106" s="99"/>
      <c r="M106" s="107" t="e">
        <f>(M105-M103)/M103</f>
        <v>#N/A</v>
      </c>
      <c r="N106" s="108" t="e">
        <f>(N105-N103)/N103</f>
        <v>#N/A</v>
      </c>
      <c r="O106" s="99"/>
      <c r="P106" s="107" t="e">
        <f>(P105-P103)/P103</f>
        <v>#N/A</v>
      </c>
      <c r="Q106" s="108" t="e">
        <f>(Q105-Q103)/Q103</f>
        <v>#N/A</v>
      </c>
      <c r="R106" s="99"/>
      <c r="S106" s="107" t="e">
        <f>(S105-S103)/S103</f>
        <v>#N/A</v>
      </c>
      <c r="T106" s="108" t="e">
        <f>(T105-T103)/T103</f>
        <v>#N/A</v>
      </c>
      <c r="U106" s="99"/>
      <c r="V106" s="107" t="e">
        <f>(V105-V103)/V103</f>
        <v>#N/A</v>
      </c>
      <c r="W106" s="108" t="e">
        <f>(W105-W103)/W103</f>
        <v>#N/A</v>
      </c>
    </row>
    <row r="107" spans="1:23" hidden="1" outlineLevel="1">
      <c r="C107" s="120" t="s">
        <v>627</v>
      </c>
      <c r="D107" s="110" t="e">
        <f>D104+(D104*D$1)</f>
        <v>#N/A</v>
      </c>
      <c r="E107" s="111" t="e">
        <f>E104+(E104*E$1)</f>
        <v>#N/A</v>
      </c>
      <c r="F107" s="99"/>
      <c r="G107" s="110" t="e">
        <f>G104+(G104*G$1)</f>
        <v>#N/A</v>
      </c>
      <c r="H107" s="111" t="e">
        <f>H104+(H104*H$1)</f>
        <v>#N/A</v>
      </c>
      <c r="I107" s="99"/>
      <c r="J107" s="110" t="e">
        <f>J104+(J104*J$1)</f>
        <v>#N/A</v>
      </c>
      <c r="K107" s="111" t="e">
        <f>K104+(K104*K$1)</f>
        <v>#N/A</v>
      </c>
      <c r="L107" s="99"/>
      <c r="M107" s="110" t="e">
        <f>M104+(M104*M$1)</f>
        <v>#N/A</v>
      </c>
      <c r="N107" s="111" t="e">
        <f>N104+(N104*N$1)</f>
        <v>#N/A</v>
      </c>
      <c r="O107" s="99"/>
      <c r="P107" s="110" t="e">
        <f>P104+(P104*P$1)</f>
        <v>#N/A</v>
      </c>
      <c r="Q107" s="111" t="e">
        <f>Q104+(Q104*Q$1)</f>
        <v>#N/A</v>
      </c>
      <c r="R107" s="99"/>
      <c r="S107" s="110" t="e">
        <f>S104+(S104*S$1)</f>
        <v>#N/A</v>
      </c>
      <c r="T107" s="111" t="e">
        <f>T104+(T104*T$1)</f>
        <v>#N/A</v>
      </c>
      <c r="U107" s="99"/>
      <c r="V107" s="110" t="e">
        <f>V104+(V104*V$1)</f>
        <v>#N/A</v>
      </c>
      <c r="W107" s="111" t="e">
        <f>W104+(W104*W$1)</f>
        <v>#N/A</v>
      </c>
    </row>
    <row r="108" spans="1:23" collapsed="1"/>
    <row r="111" spans="1:23">
      <c r="A111" s="125"/>
      <c r="B111" s="126"/>
      <c r="C111" s="126"/>
      <c r="D111" s="126"/>
      <c r="E111" s="126"/>
      <c r="F111" s="126"/>
      <c r="G111" s="126"/>
      <c r="H111" s="126"/>
      <c r="I111" s="126"/>
      <c r="J111" s="126"/>
      <c r="K111" s="126"/>
      <c r="L111" s="126"/>
      <c r="M111" s="126"/>
      <c r="N111" s="126"/>
      <c r="O111" s="126"/>
      <c r="P111" s="126"/>
      <c r="Q111" s="126"/>
      <c r="R111" s="126"/>
      <c r="S111" s="126"/>
      <c r="T111" s="126"/>
      <c r="U111" s="126"/>
      <c r="V111" s="126"/>
      <c r="W111" s="126"/>
    </row>
    <row r="112" spans="1:23" customFormat="1" ht="12.75"/>
    <row r="113" spans="1:8" outlineLevel="1">
      <c r="D113" s="67">
        <v>3</v>
      </c>
      <c r="E113" s="67">
        <v>4</v>
      </c>
      <c r="F113" s="67"/>
      <c r="G113" s="67">
        <v>5</v>
      </c>
    </row>
    <row r="114" spans="1:8">
      <c r="C114" s="127" t="s">
        <v>634</v>
      </c>
      <c r="D114" s="127" t="s">
        <v>210</v>
      </c>
      <c r="E114" s="127" t="s">
        <v>635</v>
      </c>
      <c r="F114" s="127"/>
      <c r="G114" s="127" t="s">
        <v>636</v>
      </c>
      <c r="H114" s="127" t="s">
        <v>637</v>
      </c>
    </row>
    <row r="115" spans="1:8">
      <c r="A115" s="67" t="s">
        <v>46</v>
      </c>
      <c r="B115" s="33" t="str">
        <f>"HDD"&amp;C115</f>
        <v>HDDCS-900ENTRY-S12</v>
      </c>
      <c r="C115" s="128" t="s">
        <v>251</v>
      </c>
      <c r="D115" s="129">
        <f>VLOOKUP($A115,HDD_Retention!$A:$E,D$113,0)*$H115</f>
        <v>165</v>
      </c>
      <c r="E115" s="129">
        <f>VLOOKUP($A115,HDD_Retention!$A:$E,E$113,0)*$H115</f>
        <v>198</v>
      </c>
      <c r="F115" s="130"/>
      <c r="G115" s="129">
        <f>VLOOKUP($A115,HDD_Retention!$A:$E,G$113,0)*$H115</f>
        <v>231</v>
      </c>
      <c r="H115" s="131">
        <v>1</v>
      </c>
    </row>
    <row r="116" spans="1:8">
      <c r="A116" s="67" t="s">
        <v>46</v>
      </c>
      <c r="B116" s="33" t="str">
        <f>"HDD"&amp;C116</f>
        <v>HDDCS-900ENTRY-S13</v>
      </c>
      <c r="C116" s="128" t="s">
        <v>253</v>
      </c>
      <c r="D116" s="129">
        <f>VLOOKUP($A116,HDD_Retention!$A:$E,D$113,0)*$H116</f>
        <v>165</v>
      </c>
      <c r="E116" s="129">
        <f>VLOOKUP($A116,HDD_Retention!$A:$E,E$113,0)*$H116</f>
        <v>198</v>
      </c>
      <c r="F116" s="132"/>
      <c r="G116" s="129">
        <f>VLOOKUP($A116,HDD_Retention!$A:$E,G$113,0)*$H116</f>
        <v>231</v>
      </c>
      <c r="H116" s="131">
        <v>1</v>
      </c>
    </row>
    <row r="117" spans="1:8">
      <c r="A117" s="67" t="s">
        <v>46</v>
      </c>
      <c r="B117" s="33" t="str">
        <f>"HDD"&amp;C117</f>
        <v>HDDCS-8050VINS-S14</v>
      </c>
      <c r="C117" s="128" t="s">
        <v>258</v>
      </c>
      <c r="D117" s="129">
        <f>VLOOKUP($A117,HDD_Retention!$A:$E,D$113,0)*$H117</f>
        <v>165</v>
      </c>
      <c r="E117" s="129">
        <f>VLOOKUP($A117,HDD_Retention!$A:$E,E$113,0)*$H117</f>
        <v>198</v>
      </c>
      <c r="F117" s="132"/>
      <c r="G117" s="129">
        <f>VLOOKUP($A117,HDD_Retention!$A:$E,G$113,0)*$H117</f>
        <v>231</v>
      </c>
      <c r="H117" s="131">
        <v>1</v>
      </c>
    </row>
    <row r="118" spans="1:8">
      <c r="A118" s="67" t="s">
        <v>46</v>
      </c>
      <c r="B118" s="33" t="str">
        <f>"HDD"&amp;C118</f>
        <v>HDDCS-8050-S13</v>
      </c>
      <c r="C118" s="128" t="s">
        <v>254</v>
      </c>
      <c r="D118" s="129">
        <f>VLOOKUP($A118,HDD_Retention!$A:$E,D$113,0)*$H118</f>
        <v>165</v>
      </c>
      <c r="E118" s="129">
        <f>VLOOKUP($A118,HDD_Retention!$A:$E,E$113,0)*$H118</f>
        <v>198</v>
      </c>
      <c r="F118" s="132"/>
      <c r="G118" s="129">
        <f>VLOOKUP($A118,HDD_Retention!$A:$E,G$113,0)*$H118</f>
        <v>231</v>
      </c>
      <c r="H118" s="131">
        <v>1</v>
      </c>
    </row>
    <row r="119" spans="1:8">
      <c r="A119" s="67" t="s">
        <v>46</v>
      </c>
      <c r="B119" s="33" t="str">
        <f>"HDD"&amp;C119</f>
        <v>HDDCS-8050-S14</v>
      </c>
      <c r="C119" s="128" t="s">
        <v>256</v>
      </c>
      <c r="D119" s="129">
        <f>VLOOKUP($A119,HDD_Retention!$A:$E,D$113,0)*$H119</f>
        <v>330</v>
      </c>
      <c r="E119" s="129">
        <f>VLOOKUP($A119,HDD_Retention!$A:$E,E$113,0)*$H119</f>
        <v>396</v>
      </c>
      <c r="F119" s="132"/>
      <c r="G119" s="129">
        <f>VLOOKUP($A119,HDD_Retention!$A:$E,G$113,0)*$H119</f>
        <v>462</v>
      </c>
      <c r="H119" s="131">
        <v>2</v>
      </c>
    </row>
    <row r="120" spans="1:8">
      <c r="C120" s="128"/>
      <c r="D120" s="129"/>
      <c r="E120" s="129"/>
      <c r="F120" s="132"/>
      <c r="G120" s="129"/>
      <c r="H120" s="131"/>
    </row>
    <row r="121" spans="1:8">
      <c r="C121" s="128"/>
      <c r="D121" s="129"/>
      <c r="E121" s="129"/>
      <c r="F121" s="132"/>
      <c r="G121" s="129"/>
      <c r="H121" s="131"/>
    </row>
    <row r="122" spans="1:8">
      <c r="C122" s="128"/>
      <c r="D122" s="129"/>
      <c r="E122" s="129"/>
      <c r="F122" s="132"/>
      <c r="G122" s="129"/>
      <c r="H122" s="131"/>
    </row>
    <row r="123" spans="1:8">
      <c r="C123" s="128"/>
      <c r="D123" s="129"/>
      <c r="E123" s="129"/>
      <c r="F123" s="132"/>
      <c r="G123" s="129"/>
      <c r="H123" s="131"/>
    </row>
    <row r="124" spans="1:8">
      <c r="C124" s="128"/>
      <c r="D124" s="129"/>
      <c r="E124" s="129"/>
      <c r="F124" s="132"/>
      <c r="G124" s="129"/>
      <c r="H124" s="131"/>
    </row>
    <row r="125" spans="1:8">
      <c r="C125" s="128"/>
      <c r="D125" s="129"/>
      <c r="E125" s="129"/>
      <c r="F125" s="133"/>
      <c r="G125" s="129"/>
      <c r="H125" s="131"/>
    </row>
    <row r="126" spans="1:8">
      <c r="D126" s="134"/>
      <c r="E126" s="134"/>
      <c r="F126" s="134"/>
      <c r="G126" s="134"/>
    </row>
    <row r="127" spans="1:8">
      <c r="D127" s="134"/>
      <c r="E127" s="134"/>
      <c r="F127" s="134"/>
      <c r="G127" s="134"/>
    </row>
    <row r="128" spans="1:8">
      <c r="D128" s="134"/>
      <c r="E128" s="134"/>
      <c r="F128" s="134"/>
      <c r="G128" s="134"/>
    </row>
    <row r="129" spans="4:7">
      <c r="D129" s="134"/>
      <c r="E129" s="134"/>
      <c r="F129" s="134"/>
      <c r="G129" s="134"/>
    </row>
    <row r="130" spans="4:7">
      <c r="D130" s="134"/>
      <c r="E130" s="134"/>
      <c r="F130" s="134"/>
      <c r="G130" s="134"/>
    </row>
    <row r="131" spans="4:7">
      <c r="D131" s="134"/>
      <c r="E131" s="134"/>
      <c r="F131" s="134"/>
      <c r="G131" s="134"/>
    </row>
    <row r="132" spans="4:7">
      <c r="D132" s="134"/>
      <c r="E132" s="134"/>
      <c r="F132" s="134"/>
      <c r="G132" s="134"/>
    </row>
    <row r="133" spans="4:7">
      <c r="D133" s="134"/>
      <c r="E133" s="134"/>
      <c r="F133" s="134"/>
      <c r="G133" s="134"/>
    </row>
    <row r="134" spans="4:7">
      <c r="D134" s="134"/>
      <c r="E134" s="134"/>
      <c r="F134" s="134"/>
      <c r="G134" s="134"/>
    </row>
    <row r="135" spans="4:7">
      <c r="D135" s="134"/>
      <c r="E135" s="134"/>
      <c r="F135" s="134"/>
      <c r="G135" s="134"/>
    </row>
    <row r="136" spans="4:7">
      <c r="D136" s="134"/>
      <c r="E136" s="134"/>
      <c r="F136" s="134"/>
      <c r="G136" s="134"/>
    </row>
    <row r="137" spans="4:7">
      <c r="D137" s="134"/>
      <c r="E137" s="134"/>
      <c r="F137" s="134"/>
      <c r="G137" s="134"/>
    </row>
    <row r="138" spans="4:7">
      <c r="D138" s="134"/>
      <c r="E138" s="134"/>
      <c r="F138" s="134"/>
      <c r="G138" s="134"/>
    </row>
    <row r="139" spans="4:7">
      <c r="D139" s="134"/>
      <c r="E139" s="134"/>
      <c r="F139" s="134"/>
      <c r="G139" s="134"/>
    </row>
    <row r="140" spans="4:7">
      <c r="D140" s="134"/>
      <c r="E140" s="134"/>
      <c r="F140" s="134"/>
      <c r="G140" s="134"/>
    </row>
    <row r="141" spans="4:7">
      <c r="D141" s="134"/>
      <c r="E141" s="134"/>
      <c r="F141" s="134"/>
      <c r="G141" s="134"/>
    </row>
    <row r="142" spans="4:7">
      <c r="D142" s="134"/>
      <c r="E142" s="134"/>
      <c r="F142" s="134"/>
      <c r="G142" s="134"/>
    </row>
    <row r="143" spans="4:7">
      <c r="D143" s="134"/>
      <c r="E143" s="134"/>
      <c r="F143" s="134"/>
      <c r="G143" s="134"/>
    </row>
    <row r="144" spans="4:7">
      <c r="D144" s="134"/>
      <c r="E144" s="134"/>
      <c r="F144" s="134"/>
      <c r="G144" s="134"/>
    </row>
    <row r="145" spans="4:7">
      <c r="D145" s="134"/>
      <c r="E145" s="134"/>
      <c r="F145" s="134"/>
      <c r="G145" s="134"/>
    </row>
    <row r="146" spans="4:7">
      <c r="D146" s="134"/>
      <c r="E146" s="134"/>
      <c r="F146" s="134"/>
      <c r="G146" s="134"/>
    </row>
    <row r="147" spans="4:7">
      <c r="D147" s="134"/>
      <c r="E147" s="134"/>
      <c r="F147" s="134"/>
      <c r="G147" s="134"/>
    </row>
    <row r="148" spans="4:7">
      <c r="D148" s="134"/>
      <c r="E148" s="134"/>
      <c r="F148" s="134"/>
      <c r="G148" s="134"/>
    </row>
    <row r="149" spans="4:7">
      <c r="D149" s="134"/>
      <c r="E149" s="134"/>
      <c r="F149" s="134"/>
      <c r="G149" s="134"/>
    </row>
    <row r="150" spans="4:7">
      <c r="D150" s="134"/>
      <c r="E150" s="134"/>
      <c r="F150" s="134"/>
      <c r="G150" s="134"/>
    </row>
    <row r="151" spans="4:7">
      <c r="D151" s="134"/>
      <c r="E151" s="134"/>
      <c r="F151" s="134"/>
      <c r="G151" s="134"/>
    </row>
    <row r="152" spans="4:7">
      <c r="D152" s="134"/>
      <c r="E152" s="134"/>
      <c r="F152" s="134"/>
      <c r="G152" s="134"/>
    </row>
    <row r="153" spans="4:7">
      <c r="D153" s="134"/>
      <c r="E153" s="134"/>
      <c r="F153" s="134"/>
      <c r="G153" s="134"/>
    </row>
    <row r="154" spans="4:7">
      <c r="D154" s="134"/>
      <c r="E154" s="134"/>
      <c r="F154" s="134"/>
      <c r="G154" s="134"/>
    </row>
    <row r="155" spans="4:7">
      <c r="D155" s="134"/>
      <c r="E155" s="134"/>
      <c r="F155" s="134"/>
      <c r="G155" s="134"/>
    </row>
    <row r="156" spans="4:7">
      <c r="D156" s="134"/>
      <c r="E156" s="134"/>
      <c r="F156" s="134"/>
      <c r="G156" s="134"/>
    </row>
    <row r="157" spans="4:7">
      <c r="D157" s="134"/>
      <c r="E157" s="134"/>
      <c r="F157" s="134"/>
      <c r="G157" s="134"/>
    </row>
    <row r="158" spans="4:7">
      <c r="D158" s="134"/>
      <c r="E158" s="134"/>
      <c r="F158" s="134"/>
      <c r="G158" s="134"/>
    </row>
    <row r="159" spans="4:7">
      <c r="D159" s="134"/>
      <c r="E159" s="134"/>
      <c r="F159" s="134"/>
      <c r="G159" s="134"/>
    </row>
    <row r="160" spans="4:7">
      <c r="D160" s="134"/>
      <c r="E160" s="134"/>
      <c r="F160" s="134"/>
      <c r="G160" s="134"/>
    </row>
    <row r="161" spans="4:7">
      <c r="D161" s="134"/>
      <c r="E161" s="134"/>
      <c r="F161" s="134"/>
      <c r="G161" s="134"/>
    </row>
    <row r="162" spans="4:7">
      <c r="D162" s="134"/>
      <c r="E162" s="134"/>
      <c r="F162" s="134"/>
      <c r="G162" s="134"/>
    </row>
    <row r="163" spans="4:7">
      <c r="D163" s="134"/>
      <c r="E163" s="134"/>
      <c r="F163" s="134"/>
      <c r="G163" s="134"/>
    </row>
    <row r="164" spans="4:7">
      <c r="D164" s="134"/>
      <c r="E164" s="134"/>
      <c r="F164" s="134"/>
      <c r="G164" s="134"/>
    </row>
    <row r="165" spans="4:7">
      <c r="D165" s="134"/>
      <c r="E165" s="134"/>
      <c r="F165" s="134"/>
      <c r="G165" s="134"/>
    </row>
    <row r="166" spans="4:7">
      <c r="D166" s="134"/>
      <c r="E166" s="134"/>
      <c r="F166" s="134"/>
      <c r="G166" s="134"/>
    </row>
    <row r="167" spans="4:7">
      <c r="D167" s="134"/>
      <c r="E167" s="134"/>
      <c r="F167" s="134"/>
      <c r="G167" s="134"/>
    </row>
    <row r="168" spans="4:7">
      <c r="D168" s="134"/>
      <c r="E168" s="134"/>
      <c r="F168" s="134"/>
      <c r="G168" s="134"/>
    </row>
    <row r="169" spans="4:7">
      <c r="D169" s="134"/>
      <c r="E169" s="134"/>
      <c r="F169" s="134"/>
      <c r="G169" s="134"/>
    </row>
    <row r="170" spans="4:7">
      <c r="D170" s="134"/>
      <c r="E170" s="134"/>
      <c r="F170" s="134"/>
      <c r="G170" s="134"/>
    </row>
    <row r="171" spans="4:7">
      <c r="D171" s="134"/>
      <c r="E171" s="134"/>
      <c r="F171" s="134"/>
      <c r="G171" s="134"/>
    </row>
    <row r="172" spans="4:7">
      <c r="D172" s="134"/>
      <c r="E172" s="134"/>
      <c r="F172" s="134"/>
      <c r="G172" s="134"/>
    </row>
    <row r="173" spans="4:7">
      <c r="D173" s="134"/>
      <c r="E173" s="134"/>
      <c r="F173" s="134"/>
      <c r="G173" s="134"/>
    </row>
    <row r="174" spans="4:7">
      <c r="D174" s="134"/>
      <c r="E174" s="134"/>
      <c r="F174" s="134"/>
      <c r="G174" s="134"/>
    </row>
    <row r="175" spans="4:7">
      <c r="D175" s="134"/>
      <c r="E175" s="134"/>
      <c r="F175" s="134"/>
      <c r="G175" s="134"/>
    </row>
    <row r="176" spans="4:7">
      <c r="D176" s="134"/>
      <c r="E176" s="134"/>
      <c r="F176" s="134"/>
      <c r="G176" s="134"/>
    </row>
    <row r="177" spans="4:7">
      <c r="D177" s="134"/>
      <c r="E177" s="134"/>
      <c r="F177" s="134"/>
      <c r="G177" s="134"/>
    </row>
    <row r="178" spans="4:7">
      <c r="D178" s="134"/>
      <c r="E178" s="134"/>
      <c r="F178" s="134"/>
      <c r="G178" s="134"/>
    </row>
    <row r="179" spans="4:7">
      <c r="D179" s="134"/>
      <c r="E179" s="134"/>
      <c r="F179" s="134"/>
      <c r="G179" s="134"/>
    </row>
    <row r="180" spans="4:7">
      <c r="D180" s="134"/>
      <c r="E180" s="134"/>
      <c r="F180" s="134"/>
      <c r="G180" s="134"/>
    </row>
    <row r="181" spans="4:7">
      <c r="D181" s="134"/>
      <c r="E181" s="134"/>
      <c r="F181" s="134"/>
      <c r="G181" s="134"/>
    </row>
    <row r="182" spans="4:7">
      <c r="D182" s="134"/>
      <c r="E182" s="134"/>
      <c r="F182" s="134"/>
      <c r="G182" s="134"/>
    </row>
    <row r="183" spans="4:7">
      <c r="D183" s="134"/>
      <c r="E183" s="134"/>
      <c r="F183" s="134"/>
      <c r="G183" s="134"/>
    </row>
    <row r="184" spans="4:7">
      <c r="D184" s="134"/>
      <c r="E184" s="134"/>
      <c r="F184" s="134"/>
      <c r="G184" s="134"/>
    </row>
    <row r="185" spans="4:7">
      <c r="D185" s="134"/>
      <c r="E185" s="134"/>
      <c r="F185" s="134"/>
      <c r="G185" s="134"/>
    </row>
    <row r="186" spans="4:7">
      <c r="D186" s="134"/>
      <c r="E186" s="134"/>
      <c r="F186" s="134"/>
      <c r="G186" s="134"/>
    </row>
    <row r="187" spans="4:7">
      <c r="D187" s="134"/>
      <c r="E187" s="134"/>
      <c r="F187" s="134"/>
      <c r="G187" s="134"/>
    </row>
    <row r="188" spans="4:7">
      <c r="D188" s="134"/>
      <c r="E188" s="134"/>
      <c r="F188" s="134"/>
      <c r="G188" s="134"/>
    </row>
    <row r="189" spans="4:7">
      <c r="D189" s="134"/>
      <c r="E189" s="134"/>
      <c r="F189" s="134"/>
      <c r="G189" s="134"/>
    </row>
    <row r="190" spans="4:7">
      <c r="D190" s="134"/>
      <c r="E190" s="134"/>
      <c r="F190" s="134"/>
      <c r="G190" s="134"/>
    </row>
    <row r="191" spans="4:7">
      <c r="D191" s="134"/>
      <c r="E191" s="134"/>
      <c r="F191" s="134"/>
      <c r="G191" s="134"/>
    </row>
    <row r="192" spans="4:7">
      <c r="D192" s="134"/>
      <c r="E192" s="134"/>
      <c r="F192" s="134"/>
      <c r="G192" s="134"/>
    </row>
    <row r="193" spans="4:7">
      <c r="D193" s="134"/>
      <c r="E193" s="134"/>
      <c r="F193" s="134"/>
      <c r="G193" s="134"/>
    </row>
    <row r="194" spans="4:7">
      <c r="D194" s="134"/>
      <c r="E194" s="134"/>
      <c r="F194" s="134"/>
      <c r="G194" s="134"/>
    </row>
    <row r="195" spans="4:7">
      <c r="D195" s="134"/>
      <c r="E195" s="134"/>
      <c r="F195" s="134"/>
      <c r="G195" s="134"/>
    </row>
    <row r="196" spans="4:7">
      <c r="D196" s="134"/>
      <c r="E196" s="134"/>
      <c r="F196" s="134"/>
      <c r="G196" s="134"/>
    </row>
    <row r="197" spans="4:7">
      <c r="D197" s="134"/>
      <c r="E197" s="134"/>
      <c r="F197" s="134"/>
      <c r="G197" s="134"/>
    </row>
    <row r="198" spans="4:7">
      <c r="D198" s="134"/>
      <c r="E198" s="134"/>
      <c r="F198" s="134"/>
      <c r="G198" s="134"/>
    </row>
    <row r="199" spans="4:7">
      <c r="D199" s="134"/>
      <c r="E199" s="134"/>
      <c r="F199" s="134"/>
      <c r="G199" s="134"/>
    </row>
    <row r="200" spans="4:7">
      <c r="D200" s="134"/>
      <c r="E200" s="134"/>
      <c r="F200" s="134"/>
      <c r="G200" s="134"/>
    </row>
    <row r="201" spans="4:7">
      <c r="D201" s="134"/>
      <c r="E201" s="134"/>
      <c r="F201" s="134"/>
      <c r="G201" s="134"/>
    </row>
    <row r="202" spans="4:7">
      <c r="D202" s="134"/>
      <c r="E202" s="134"/>
      <c r="F202" s="134"/>
      <c r="G202" s="134"/>
    </row>
    <row r="203" spans="4:7">
      <c r="D203" s="134"/>
      <c r="E203" s="134"/>
      <c r="F203" s="134"/>
      <c r="G203" s="134"/>
    </row>
    <row r="204" spans="4:7">
      <c r="D204" s="134"/>
      <c r="E204" s="134"/>
      <c r="F204" s="134"/>
      <c r="G204" s="134"/>
    </row>
    <row r="205" spans="4:7">
      <c r="D205" s="134"/>
      <c r="E205" s="134"/>
      <c r="F205" s="134"/>
      <c r="G205" s="134"/>
    </row>
    <row r="206" spans="4:7">
      <c r="D206" s="134"/>
      <c r="E206" s="134"/>
      <c r="F206" s="134"/>
      <c r="G206" s="134"/>
    </row>
    <row r="207" spans="4:7">
      <c r="D207" s="134"/>
      <c r="E207" s="134"/>
      <c r="F207" s="134"/>
      <c r="G207" s="134"/>
    </row>
    <row r="208" spans="4:7">
      <c r="D208" s="134"/>
      <c r="E208" s="134"/>
      <c r="F208" s="134"/>
      <c r="G208" s="134"/>
    </row>
    <row r="209" spans="4:7">
      <c r="D209" s="134"/>
      <c r="E209" s="134"/>
      <c r="F209" s="134"/>
      <c r="G209" s="134"/>
    </row>
    <row r="210" spans="4:7">
      <c r="D210" s="134"/>
      <c r="E210" s="134"/>
      <c r="F210" s="134"/>
      <c r="G210" s="134"/>
    </row>
    <row r="211" spans="4:7">
      <c r="D211" s="134"/>
      <c r="E211" s="134"/>
      <c r="F211" s="134"/>
      <c r="G211" s="134"/>
    </row>
    <row r="212" spans="4:7">
      <c r="D212" s="134"/>
      <c r="E212" s="134"/>
      <c r="F212" s="134"/>
      <c r="G212" s="134"/>
    </row>
    <row r="213" spans="4:7">
      <c r="D213" s="134"/>
      <c r="E213" s="134"/>
      <c r="F213" s="134"/>
      <c r="G213" s="134"/>
    </row>
    <row r="214" spans="4:7">
      <c r="D214" s="134"/>
      <c r="E214" s="134"/>
      <c r="F214" s="134"/>
      <c r="G214" s="134"/>
    </row>
    <row r="215" spans="4:7">
      <c r="D215" s="134"/>
      <c r="E215" s="134"/>
      <c r="F215" s="134"/>
      <c r="G215" s="134"/>
    </row>
    <row r="216" spans="4:7">
      <c r="D216" s="134"/>
      <c r="E216" s="134"/>
      <c r="F216" s="134"/>
      <c r="G216" s="134"/>
    </row>
    <row r="217" spans="4:7">
      <c r="D217" s="134"/>
      <c r="E217" s="134"/>
      <c r="F217" s="134"/>
      <c r="G217" s="134"/>
    </row>
    <row r="218" spans="4:7">
      <c r="D218" s="134"/>
      <c r="E218" s="134"/>
      <c r="F218" s="134"/>
      <c r="G218" s="134"/>
    </row>
    <row r="219" spans="4:7">
      <c r="D219" s="134"/>
      <c r="E219" s="134"/>
      <c r="F219" s="134"/>
      <c r="G219" s="134"/>
    </row>
    <row r="220" spans="4:7">
      <c r="D220" s="134"/>
      <c r="E220" s="134"/>
      <c r="F220" s="134"/>
      <c r="G220" s="134"/>
    </row>
    <row r="221" spans="4:7">
      <c r="D221" s="134"/>
      <c r="E221" s="134"/>
      <c r="F221" s="134"/>
      <c r="G221" s="134"/>
    </row>
    <row r="222" spans="4:7">
      <c r="D222" s="134"/>
      <c r="E222" s="134"/>
      <c r="F222" s="134"/>
      <c r="G222" s="134"/>
    </row>
    <row r="223" spans="4:7">
      <c r="D223" s="134"/>
      <c r="E223" s="134"/>
      <c r="F223" s="134"/>
      <c r="G223" s="134"/>
    </row>
    <row r="224" spans="4:7">
      <c r="D224" s="134"/>
      <c r="E224" s="134"/>
      <c r="F224" s="134"/>
      <c r="G224" s="134"/>
    </row>
    <row r="225" spans="4:7">
      <c r="D225" s="134"/>
      <c r="E225" s="134"/>
      <c r="F225" s="134"/>
      <c r="G225" s="134"/>
    </row>
    <row r="226" spans="4:7">
      <c r="D226" s="134"/>
      <c r="E226" s="134"/>
      <c r="F226" s="134"/>
      <c r="G226" s="134"/>
    </row>
    <row r="227" spans="4:7">
      <c r="D227" s="134"/>
      <c r="E227" s="134"/>
      <c r="F227" s="134"/>
      <c r="G227" s="134"/>
    </row>
    <row r="228" spans="4:7">
      <c r="D228" s="134"/>
      <c r="E228" s="134"/>
      <c r="F228" s="134"/>
      <c r="G228" s="134"/>
    </row>
    <row r="229" spans="4:7">
      <c r="D229" s="134"/>
      <c r="E229" s="134"/>
      <c r="F229" s="134"/>
      <c r="G229" s="134"/>
    </row>
    <row r="230" spans="4:7">
      <c r="D230" s="134"/>
      <c r="E230" s="134"/>
      <c r="F230" s="134"/>
      <c r="G230" s="134"/>
    </row>
    <row r="231" spans="4:7">
      <c r="D231" s="134"/>
      <c r="E231" s="134"/>
      <c r="F231" s="134"/>
      <c r="G231" s="134"/>
    </row>
    <row r="232" spans="4:7">
      <c r="D232" s="134"/>
      <c r="E232" s="134"/>
      <c r="F232" s="134"/>
      <c r="G232" s="134"/>
    </row>
    <row r="233" spans="4:7">
      <c r="D233" s="134"/>
      <c r="E233" s="134"/>
      <c r="F233" s="134"/>
      <c r="G233" s="134"/>
    </row>
    <row r="234" spans="4:7">
      <c r="D234" s="134"/>
      <c r="E234" s="134"/>
      <c r="F234" s="134"/>
      <c r="G234" s="134"/>
    </row>
    <row r="235" spans="4:7">
      <c r="D235" s="134"/>
      <c r="E235" s="134"/>
      <c r="F235" s="134"/>
      <c r="G235" s="134"/>
    </row>
    <row r="236" spans="4:7">
      <c r="D236" s="134"/>
      <c r="E236" s="134"/>
      <c r="F236" s="134"/>
      <c r="G236" s="134"/>
    </row>
    <row r="237" spans="4:7">
      <c r="D237" s="134"/>
      <c r="E237" s="134"/>
      <c r="F237" s="134"/>
      <c r="G237" s="134"/>
    </row>
    <row r="238" spans="4:7">
      <c r="D238" s="134"/>
      <c r="E238" s="134"/>
      <c r="F238" s="134"/>
      <c r="G238" s="134"/>
    </row>
    <row r="239" spans="4:7">
      <c r="D239" s="134"/>
      <c r="E239" s="134"/>
      <c r="F239" s="134"/>
      <c r="G239" s="134"/>
    </row>
    <row r="240" spans="4:7">
      <c r="D240" s="134"/>
      <c r="E240" s="134"/>
      <c r="F240" s="134"/>
      <c r="G240" s="134"/>
    </row>
    <row r="241" spans="4:7">
      <c r="D241" s="134"/>
      <c r="E241" s="134"/>
      <c r="F241" s="134"/>
      <c r="G241" s="134"/>
    </row>
    <row r="242" spans="4:7">
      <c r="D242" s="134"/>
      <c r="E242" s="134"/>
      <c r="F242" s="134"/>
      <c r="G242" s="134"/>
    </row>
    <row r="243" spans="4:7">
      <c r="D243" s="134"/>
      <c r="E243" s="134"/>
      <c r="F243" s="134"/>
      <c r="G243" s="134"/>
    </row>
    <row r="244" spans="4:7">
      <c r="D244" s="134"/>
      <c r="E244" s="134"/>
      <c r="F244" s="134"/>
      <c r="G244" s="134"/>
    </row>
    <row r="245" spans="4:7">
      <c r="D245" s="134"/>
      <c r="E245" s="134"/>
      <c r="F245" s="134"/>
      <c r="G245" s="134"/>
    </row>
    <row r="246" spans="4:7">
      <c r="D246" s="134"/>
      <c r="E246" s="134"/>
      <c r="F246" s="134"/>
      <c r="G246" s="134"/>
    </row>
    <row r="247" spans="4:7">
      <c r="D247" s="134"/>
      <c r="E247" s="134"/>
      <c r="F247" s="134"/>
      <c r="G247" s="134"/>
    </row>
    <row r="248" spans="4:7">
      <c r="D248" s="134"/>
      <c r="E248" s="134"/>
      <c r="F248" s="134"/>
      <c r="G248" s="134"/>
    </row>
    <row r="249" spans="4:7">
      <c r="D249" s="134"/>
      <c r="E249" s="134"/>
      <c r="F249" s="134"/>
      <c r="G249" s="134"/>
    </row>
    <row r="250" spans="4:7">
      <c r="D250" s="134"/>
      <c r="E250" s="134"/>
      <c r="F250" s="134"/>
      <c r="G250" s="134"/>
    </row>
    <row r="251" spans="4:7">
      <c r="D251" s="134"/>
      <c r="E251" s="134"/>
      <c r="F251" s="134"/>
      <c r="G251" s="134"/>
    </row>
    <row r="252" spans="4:7">
      <c r="D252" s="134"/>
      <c r="E252" s="134"/>
      <c r="F252" s="134"/>
      <c r="G252" s="134"/>
    </row>
    <row r="253" spans="4:7">
      <c r="D253" s="134"/>
      <c r="E253" s="134"/>
      <c r="F253" s="134"/>
      <c r="G253" s="134"/>
    </row>
    <row r="254" spans="4:7">
      <c r="D254" s="134"/>
      <c r="E254" s="134"/>
      <c r="F254" s="134"/>
      <c r="G254" s="134"/>
    </row>
    <row r="255" spans="4:7">
      <c r="D255" s="134"/>
      <c r="E255" s="134"/>
      <c r="F255" s="134"/>
      <c r="G255" s="134"/>
    </row>
    <row r="256" spans="4:7">
      <c r="D256" s="134"/>
      <c r="E256" s="134"/>
      <c r="F256" s="134"/>
      <c r="G256" s="134"/>
    </row>
    <row r="257" spans="4:7">
      <c r="D257" s="134"/>
      <c r="E257" s="134"/>
      <c r="F257" s="134"/>
      <c r="G257" s="134"/>
    </row>
    <row r="258" spans="4:7">
      <c r="D258" s="134"/>
      <c r="E258" s="134"/>
      <c r="F258" s="134"/>
      <c r="G258" s="134"/>
    </row>
    <row r="259" spans="4:7">
      <c r="D259" s="134"/>
      <c r="E259" s="134"/>
      <c r="F259" s="134"/>
      <c r="G259" s="134"/>
    </row>
    <row r="260" spans="4:7">
      <c r="D260" s="134"/>
      <c r="E260" s="134"/>
      <c r="F260" s="134"/>
      <c r="G260" s="134"/>
    </row>
    <row r="261" spans="4:7">
      <c r="D261" s="134"/>
      <c r="E261" s="134"/>
      <c r="F261" s="134"/>
      <c r="G261" s="134"/>
    </row>
    <row r="262" spans="4:7">
      <c r="D262" s="134"/>
      <c r="E262" s="134"/>
      <c r="F262" s="134"/>
      <c r="G262" s="134"/>
    </row>
    <row r="263" spans="4:7">
      <c r="D263" s="134"/>
      <c r="E263" s="134"/>
      <c r="F263" s="134"/>
      <c r="G263" s="134"/>
    </row>
    <row r="264" spans="4:7">
      <c r="D264" s="134"/>
      <c r="E264" s="134"/>
      <c r="F264" s="134"/>
      <c r="G264" s="134"/>
    </row>
    <row r="265" spans="4:7">
      <c r="D265" s="134"/>
      <c r="E265" s="134"/>
      <c r="F265" s="134"/>
      <c r="G265" s="134"/>
    </row>
    <row r="266" spans="4:7">
      <c r="D266" s="134"/>
      <c r="E266" s="134"/>
      <c r="F266" s="134"/>
      <c r="G266" s="134"/>
    </row>
    <row r="267" spans="4:7">
      <c r="D267" s="134"/>
      <c r="E267" s="134"/>
      <c r="F267" s="134"/>
      <c r="G267" s="134"/>
    </row>
    <row r="268" spans="4:7">
      <c r="D268" s="134"/>
      <c r="E268" s="134"/>
      <c r="F268" s="134"/>
      <c r="G268" s="134"/>
    </row>
    <row r="269" spans="4:7">
      <c r="D269" s="134"/>
      <c r="E269" s="134"/>
      <c r="F269" s="134"/>
      <c r="G269" s="134"/>
    </row>
    <row r="270" spans="4:7">
      <c r="D270" s="134"/>
      <c r="E270" s="134"/>
      <c r="F270" s="134"/>
      <c r="G270" s="134"/>
    </row>
    <row r="271" spans="4:7">
      <c r="D271" s="134"/>
      <c r="E271" s="134"/>
      <c r="F271" s="134"/>
      <c r="G271" s="134"/>
    </row>
  </sheetData>
  <mergeCells count="8">
    <mergeCell ref="S12:T12"/>
    <mergeCell ref="V12:W12"/>
    <mergeCell ref="C5:C8"/>
    <mergeCell ref="D12:E12"/>
    <mergeCell ref="G12:H12"/>
    <mergeCell ref="J12:K12"/>
    <mergeCell ref="M12:N12"/>
    <mergeCell ref="P12:Q12"/>
  </mergeCell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W354"/>
  <sheetViews>
    <sheetView showGridLines="0" zoomScale="80" zoomScaleNormal="80" workbookViewId="0">
      <pane xSplit="3" ySplit="12" topLeftCell="D13" activePane="bottomRight" state="frozen"/>
      <selection activeCell="J1" sqref="J1:K5"/>
      <selection pane="topRight" activeCell="J1" sqref="J1:K5"/>
      <selection pane="bottomLeft" activeCell="J1" sqref="J1:K5"/>
      <selection pane="bottomRight" activeCell="D13" sqref="D13"/>
    </sheetView>
  </sheetViews>
  <sheetFormatPr defaultColWidth="9.140625" defaultRowHeight="15" outlineLevelRow="1" outlineLevelCol="1"/>
  <cols>
    <col min="1" max="1" width="9.140625" style="67" hidden="1" customWidth="1" outlineLevel="1"/>
    <col min="2" max="2" width="20.28515625" style="33" customWidth="1" collapsed="1"/>
    <col min="3" max="3" width="37.7109375" style="33" customWidth="1"/>
    <col min="4" max="5" width="25" style="33" customWidth="1"/>
    <col min="6" max="6" width="2.85546875" style="33" customWidth="1"/>
    <col min="7" max="8" width="25" style="33" customWidth="1"/>
    <col min="9" max="9" width="2.85546875" style="33" customWidth="1"/>
    <col min="10" max="11" width="25" style="33" customWidth="1"/>
    <col min="12" max="12" width="2.85546875" style="33" customWidth="1"/>
    <col min="13" max="14" width="25" style="33" customWidth="1"/>
    <col min="15" max="15" width="2.85546875" style="33" customWidth="1"/>
    <col min="16" max="17" width="25" style="33" customWidth="1"/>
    <col min="18" max="18" width="2.85546875" style="33" customWidth="1"/>
    <col min="19" max="20" width="25" style="33" customWidth="1"/>
    <col min="21" max="21" width="2.85546875" style="33" customWidth="1"/>
    <col min="22" max="23" width="25" style="33" customWidth="1"/>
    <col min="24" max="16384" width="9.140625" style="33"/>
  </cols>
  <sheetData>
    <row r="1" spans="1:23" outlineLevel="1">
      <c r="D1" s="68">
        <f>E5</f>
        <v>0.7</v>
      </c>
      <c r="E1" s="68">
        <f>E5</f>
        <v>0.7</v>
      </c>
      <c r="F1" s="67"/>
      <c r="G1" s="159">
        <f>H5</f>
        <v>0.8</v>
      </c>
      <c r="H1" s="159">
        <f>H5</f>
        <v>0.8</v>
      </c>
      <c r="I1" s="67"/>
      <c r="J1" s="159">
        <f>K5</f>
        <v>0.9</v>
      </c>
      <c r="K1" s="159">
        <f>K5</f>
        <v>0.9</v>
      </c>
      <c r="L1" s="67"/>
      <c r="M1" s="68">
        <f>N5</f>
        <v>0.7</v>
      </c>
      <c r="N1" s="68">
        <f>N5</f>
        <v>0.7</v>
      </c>
      <c r="O1" s="67"/>
      <c r="P1" s="68">
        <f>Q5</f>
        <v>0.8</v>
      </c>
      <c r="Q1" s="68">
        <f>Q5</f>
        <v>0.8</v>
      </c>
      <c r="R1" s="67"/>
      <c r="S1" s="159">
        <f>T5</f>
        <v>0.9</v>
      </c>
      <c r="T1" s="159">
        <f>T5</f>
        <v>0.9</v>
      </c>
      <c r="U1" s="67"/>
      <c r="V1" s="68">
        <f>W5</f>
        <v>1</v>
      </c>
      <c r="W1" s="68">
        <f>W5</f>
        <v>1</v>
      </c>
    </row>
    <row r="2" spans="1:23" outlineLevel="1">
      <c r="D2" s="158">
        <v>12</v>
      </c>
      <c r="E2" s="158">
        <v>13</v>
      </c>
      <c r="F2" s="67"/>
      <c r="G2" s="160">
        <v>12</v>
      </c>
      <c r="H2" s="160">
        <v>13</v>
      </c>
      <c r="I2" s="67"/>
      <c r="J2" s="160">
        <v>12</v>
      </c>
      <c r="K2" s="160">
        <v>13</v>
      </c>
      <c r="L2" s="67"/>
      <c r="M2" s="160">
        <v>12</v>
      </c>
      <c r="N2" s="160">
        <v>13</v>
      </c>
      <c r="O2" s="67"/>
      <c r="P2" s="160">
        <v>12</v>
      </c>
      <c r="Q2" s="160">
        <v>13</v>
      </c>
      <c r="R2" s="67"/>
      <c r="S2" s="160">
        <v>12</v>
      </c>
      <c r="T2" s="160">
        <v>13</v>
      </c>
      <c r="U2" s="67"/>
      <c r="V2" s="160">
        <v>12</v>
      </c>
      <c r="W2" s="160">
        <v>13</v>
      </c>
    </row>
    <row r="3" spans="1:23">
      <c r="B3" s="69">
        <v>0.15</v>
      </c>
      <c r="C3" s="70" t="s">
        <v>577</v>
      </c>
      <c r="D3" s="154" t="s">
        <v>218</v>
      </c>
      <c r="E3" s="154" t="s">
        <v>218</v>
      </c>
      <c r="G3" s="161" t="s">
        <v>218</v>
      </c>
      <c r="H3" s="161" t="s">
        <v>218</v>
      </c>
      <c r="J3" s="161" t="s">
        <v>222</v>
      </c>
      <c r="K3" s="161" t="s">
        <v>222</v>
      </c>
      <c r="M3" s="161" t="s">
        <v>218</v>
      </c>
      <c r="N3" s="161" t="s">
        <v>218</v>
      </c>
      <c r="P3" s="161" t="s">
        <v>224</v>
      </c>
      <c r="Q3" s="161" t="s">
        <v>224</v>
      </c>
      <c r="S3" s="161" t="s">
        <v>222</v>
      </c>
      <c r="T3" s="161" t="s">
        <v>222</v>
      </c>
      <c r="V3" s="67" t="s">
        <v>224</v>
      </c>
      <c r="W3" s="67" t="s">
        <v>224</v>
      </c>
    </row>
    <row r="4" spans="1:23">
      <c r="B4" s="71" t="str">
        <f>IF(Input_MCT_CD_CS_WGs!$B$2="Great Britain","GBP",IF(Input_MCT_CD_CS_WGs!$B$2="Switzerland","CHF",IF(Input_MCT_CD_CS_WGs!$B$2="Brazil","USD",IF(Input_MCT_CD_CS_WGs!$B$2="United States","USD","EUR"))))</f>
        <v>EUR</v>
      </c>
      <c r="C4" s="70" t="s">
        <v>226</v>
      </c>
      <c r="D4" s="154" t="s">
        <v>219</v>
      </c>
      <c r="E4" s="154" t="s">
        <v>219</v>
      </c>
      <c r="G4" s="161" t="s">
        <v>219</v>
      </c>
      <c r="H4" s="161" t="s">
        <v>219</v>
      </c>
      <c r="J4" s="161" t="s">
        <v>223</v>
      </c>
      <c r="K4" s="161" t="s">
        <v>223</v>
      </c>
      <c r="M4" s="161" t="s">
        <v>219</v>
      </c>
      <c r="N4" s="161" t="s">
        <v>219</v>
      </c>
      <c r="P4" s="161" t="s">
        <v>219</v>
      </c>
      <c r="Q4" s="161" t="s">
        <v>219</v>
      </c>
      <c r="S4" s="161" t="s">
        <v>223</v>
      </c>
      <c r="T4" s="161" t="s">
        <v>223</v>
      </c>
      <c r="V4" s="67" t="s">
        <v>223</v>
      </c>
      <c r="W4" s="67" t="s">
        <v>223</v>
      </c>
    </row>
    <row r="5" spans="1:23" ht="18.75">
      <c r="C5" s="351" t="s">
        <v>638</v>
      </c>
      <c r="D5" s="72" t="s">
        <v>579</v>
      </c>
      <c r="E5" s="73">
        <v>0.7</v>
      </c>
      <c r="G5" s="72" t="s">
        <v>579</v>
      </c>
      <c r="H5" s="73">
        <v>0.8</v>
      </c>
      <c r="J5" s="72" t="s">
        <v>580</v>
      </c>
      <c r="K5" s="73">
        <v>0.9</v>
      </c>
      <c r="M5" s="72" t="s">
        <v>581</v>
      </c>
      <c r="N5" s="73">
        <v>0.7</v>
      </c>
      <c r="P5" s="72" t="s">
        <v>581</v>
      </c>
      <c r="Q5" s="73">
        <v>0.8</v>
      </c>
      <c r="S5" s="72" t="s">
        <v>582</v>
      </c>
      <c r="T5" s="73">
        <v>0.9</v>
      </c>
      <c r="V5" s="72" t="s">
        <v>583</v>
      </c>
      <c r="W5" s="73">
        <v>1</v>
      </c>
    </row>
    <row r="6" spans="1:23">
      <c r="C6" s="351"/>
      <c r="D6" s="153" t="s">
        <v>584</v>
      </c>
      <c r="E6" s="153" t="s">
        <v>585</v>
      </c>
      <c r="G6" s="153" t="s">
        <v>586</v>
      </c>
      <c r="H6" s="153" t="s">
        <v>587</v>
      </c>
      <c r="J6" s="153" t="s">
        <v>588</v>
      </c>
      <c r="K6" s="153" t="s">
        <v>589</v>
      </c>
      <c r="M6" s="153" t="s">
        <v>590</v>
      </c>
      <c r="N6" s="153" t="s">
        <v>591</v>
      </c>
      <c r="P6" s="153" t="s">
        <v>592</v>
      </c>
      <c r="Q6" s="153" t="s">
        <v>593</v>
      </c>
      <c r="S6" s="153" t="s">
        <v>594</v>
      </c>
      <c r="T6" s="153" t="s">
        <v>589</v>
      </c>
      <c r="V6" s="153" t="s">
        <v>595</v>
      </c>
      <c r="W6" s="153" t="s">
        <v>596</v>
      </c>
    </row>
    <row r="7" spans="1:23">
      <c r="C7" s="351"/>
      <c r="D7" s="153" t="s">
        <v>597</v>
      </c>
      <c r="E7" s="153"/>
      <c r="G7" s="153" t="s">
        <v>598</v>
      </c>
      <c r="H7" s="153"/>
      <c r="J7" s="153" t="s">
        <v>599</v>
      </c>
      <c r="K7" s="153"/>
      <c r="M7" s="153" t="s">
        <v>600</v>
      </c>
      <c r="N7" s="153"/>
      <c r="P7" s="153" t="s">
        <v>601</v>
      </c>
      <c r="Q7" s="153"/>
      <c r="S7" s="153" t="s">
        <v>602</v>
      </c>
      <c r="T7" s="153"/>
      <c r="V7" s="153" t="s">
        <v>603</v>
      </c>
      <c r="W7" s="153"/>
    </row>
    <row r="8" spans="1:23">
      <c r="C8" s="351"/>
      <c r="D8" s="74" t="s">
        <v>604</v>
      </c>
      <c r="E8" s="74" t="s">
        <v>605</v>
      </c>
      <c r="G8" s="74" t="s">
        <v>604</v>
      </c>
      <c r="H8" s="74" t="s">
        <v>605</v>
      </c>
      <c r="J8" s="74" t="s">
        <v>604</v>
      </c>
      <c r="K8" s="74" t="s">
        <v>605</v>
      </c>
      <c r="M8" s="74" t="s">
        <v>604</v>
      </c>
      <c r="N8" s="74" t="s">
        <v>605</v>
      </c>
      <c r="P8" s="74" t="s">
        <v>604</v>
      </c>
      <c r="Q8" s="74" t="s">
        <v>605</v>
      </c>
      <c r="S8" s="74" t="s">
        <v>604</v>
      </c>
      <c r="T8" s="74" t="s">
        <v>605</v>
      </c>
      <c r="V8" s="74" t="s">
        <v>604</v>
      </c>
      <c r="W8" s="74" t="s">
        <v>605</v>
      </c>
    </row>
    <row r="9" spans="1:23">
      <c r="C9" s="75" t="s">
        <v>606</v>
      </c>
      <c r="D9" s="74" t="s">
        <v>607</v>
      </c>
      <c r="E9" s="74" t="s">
        <v>607</v>
      </c>
      <c r="G9" s="74" t="s">
        <v>221</v>
      </c>
      <c r="H9" s="74" t="s">
        <v>221</v>
      </c>
      <c r="J9" s="74" t="s">
        <v>221</v>
      </c>
      <c r="K9" s="74" t="s">
        <v>221</v>
      </c>
      <c r="M9" s="74" t="s">
        <v>607</v>
      </c>
      <c r="N9" s="74" t="s">
        <v>607</v>
      </c>
      <c r="P9" s="74" t="s">
        <v>221</v>
      </c>
      <c r="Q9" s="74" t="s">
        <v>221</v>
      </c>
      <c r="S9" s="74" t="s">
        <v>221</v>
      </c>
      <c r="T9" s="74" t="s">
        <v>221</v>
      </c>
      <c r="V9" s="74" t="s">
        <v>221</v>
      </c>
      <c r="W9" s="74" t="s">
        <v>221</v>
      </c>
    </row>
    <row r="10" spans="1:23" s="77" customFormat="1" ht="25.5">
      <c r="A10" s="76"/>
      <c r="C10" s="78" t="s">
        <v>608</v>
      </c>
      <c r="D10" s="79" t="s">
        <v>609</v>
      </c>
      <c r="E10" s="79" t="s">
        <v>609</v>
      </c>
      <c r="G10" s="79" t="s">
        <v>609</v>
      </c>
      <c r="H10" s="79" t="s">
        <v>609</v>
      </c>
      <c r="J10" s="79" t="s">
        <v>610</v>
      </c>
      <c r="K10" s="79" t="s">
        <v>610</v>
      </c>
      <c r="M10" s="79" t="s">
        <v>609</v>
      </c>
      <c r="N10" s="79" t="s">
        <v>609</v>
      </c>
      <c r="P10" s="79" t="s">
        <v>609</v>
      </c>
      <c r="Q10" s="79" t="s">
        <v>609</v>
      </c>
      <c r="S10" s="79" t="s">
        <v>610</v>
      </c>
      <c r="T10" s="79" t="s">
        <v>610</v>
      </c>
      <c r="V10" s="79" t="s">
        <v>611</v>
      </c>
      <c r="W10" s="79" t="s">
        <v>611</v>
      </c>
    </row>
    <row r="11" spans="1:23">
      <c r="C11" s="75" t="s">
        <v>612</v>
      </c>
      <c r="D11" s="74" t="s">
        <v>613</v>
      </c>
      <c r="E11" s="74" t="s">
        <v>613</v>
      </c>
      <c r="G11" s="74" t="s">
        <v>613</v>
      </c>
      <c r="H11" s="74" t="s">
        <v>613</v>
      </c>
      <c r="J11" s="74" t="s">
        <v>613</v>
      </c>
      <c r="K11" s="74" t="s">
        <v>613</v>
      </c>
      <c r="M11" s="74" t="s">
        <v>613</v>
      </c>
      <c r="N11" s="74" t="s">
        <v>613</v>
      </c>
      <c r="P11" s="74" t="s">
        <v>613</v>
      </c>
      <c r="Q11" s="74" t="s">
        <v>613</v>
      </c>
      <c r="S11" s="74" t="s">
        <v>613</v>
      </c>
      <c r="T11" s="74" t="s">
        <v>613</v>
      </c>
      <c r="V11" s="74" t="s">
        <v>613</v>
      </c>
      <c r="W11" s="74" t="s">
        <v>613</v>
      </c>
    </row>
    <row r="12" spans="1:23">
      <c r="C12" s="75" t="s">
        <v>614</v>
      </c>
      <c r="D12" s="350" t="s">
        <v>615</v>
      </c>
      <c r="E12" s="350"/>
      <c r="G12" s="350" t="s">
        <v>615</v>
      </c>
      <c r="H12" s="350" t="s">
        <v>616</v>
      </c>
      <c r="J12" s="350" t="s">
        <v>615</v>
      </c>
      <c r="K12" s="350"/>
      <c r="M12" s="350" t="s">
        <v>617</v>
      </c>
      <c r="N12" s="350"/>
      <c r="P12" s="350" t="s">
        <v>617</v>
      </c>
      <c r="Q12" s="350"/>
      <c r="S12" s="350" t="s">
        <v>617</v>
      </c>
      <c r="T12" s="350"/>
      <c r="V12" s="350" t="s">
        <v>618</v>
      </c>
      <c r="W12" s="350"/>
    </row>
    <row r="14" spans="1:23" ht="18.75" customHeight="1">
      <c r="C14" s="70" t="s">
        <v>639</v>
      </c>
      <c r="D14" s="80" t="s">
        <v>620</v>
      </c>
      <c r="E14" s="80" t="s">
        <v>616</v>
      </c>
      <c r="G14" s="80" t="s">
        <v>620</v>
      </c>
      <c r="H14" s="80" t="s">
        <v>616</v>
      </c>
      <c r="J14" s="80" t="s">
        <v>620</v>
      </c>
      <c r="K14" s="80" t="s">
        <v>616</v>
      </c>
      <c r="M14" s="80" t="s">
        <v>620</v>
      </c>
      <c r="N14" s="80" t="s">
        <v>616</v>
      </c>
      <c r="P14" s="80" t="s">
        <v>620</v>
      </c>
      <c r="Q14" s="80" t="s">
        <v>616</v>
      </c>
      <c r="S14" s="80" t="s">
        <v>620</v>
      </c>
      <c r="T14" s="80" t="s">
        <v>616</v>
      </c>
      <c r="V14" s="80" t="s">
        <v>620</v>
      </c>
      <c r="W14" s="80" t="s">
        <v>616</v>
      </c>
    </row>
    <row r="15" spans="1:23">
      <c r="B15" s="81" t="s">
        <v>621</v>
      </c>
    </row>
    <row r="16" spans="1:23">
      <c r="A16" s="82" t="s">
        <v>40</v>
      </c>
      <c r="B16" s="83">
        <v>1</v>
      </c>
      <c r="C16" s="84" t="s">
        <v>40</v>
      </c>
      <c r="D16" s="85">
        <f>VLOOKUP(D$3&amp;D$4&amp;D$9&amp;$A16,Input_MCT_CD_CS_WGs!$A:$O,D$2,0)</f>
        <v>0.50039999999999996</v>
      </c>
      <c r="E16" s="86">
        <f>VLOOKUP(E$3&amp;E$4&amp;E$9&amp;$A16,Input_MCT_CD_CS_WGs!$A:$O,E$2,0)</f>
        <v>2.3906000000000001</v>
      </c>
      <c r="G16" s="85">
        <f>VLOOKUP(G$3&amp;G$4&amp;G$9&amp;$A16,Input_MCT_CD_CS_WGs!$A:$O,G$2,0)</f>
        <v>1.2677</v>
      </c>
      <c r="H16" s="86">
        <f>VLOOKUP(H$3&amp;H$4&amp;H$9&amp;$A16,Input_MCT_CD_CS_WGs!$A:$O,H$2,0)</f>
        <v>3.1579000000000002</v>
      </c>
      <c r="J16" s="85">
        <f>VLOOKUP(J$3&amp;J$4&amp;J$9&amp;$A16,Input_MCT_CD_CS_WGs!$A:$O,J$2,0)</f>
        <v>2.2332000000000001</v>
      </c>
      <c r="K16" s="86">
        <f>VLOOKUP(K$3&amp;K$4&amp;K$9&amp;$A16,Input_MCT_CD_CS_WGs!$A:$O,K$2,0)</f>
        <v>4.1234000000000002</v>
      </c>
      <c r="M16" s="85">
        <f>VLOOKUP(M$3&amp;M$4&amp;M$9&amp;$A16,Input_MCT_CD_CS_WGs!$A:$O,M$2,0)</f>
        <v>0.50039999999999996</v>
      </c>
      <c r="N16" s="86">
        <f>VLOOKUP(N$3&amp;N$4&amp;N$9&amp;$A16,Input_MCT_CD_CS_WGs!$A:$O,N$2,0)</f>
        <v>2.3906000000000001</v>
      </c>
      <c r="P16" s="85">
        <f>VLOOKUP(P$3&amp;P$4&amp;P$9&amp;$A16,Input_MCT_CD_CS_WGs!$A:$O,P$2,0)</f>
        <v>2.1012</v>
      </c>
      <c r="Q16" s="86">
        <f>VLOOKUP(Q$3&amp;Q$4&amp;Q$9&amp;$A16,Input_MCT_CD_CS_WGs!$A:$O,Q$2,0)</f>
        <v>3.9914000000000001</v>
      </c>
      <c r="S16" s="85">
        <f>VLOOKUP(S$3&amp;S$4&amp;S$9&amp;$A16,Input_MCT_CD_CS_WGs!$A:$O,S$2,0)</f>
        <v>2.2332000000000001</v>
      </c>
      <c r="T16" s="86">
        <f>VLOOKUP(T$3&amp;T$4&amp;T$9&amp;$A16,Input_MCT_CD_CS_WGs!$A:$O,T$2,0)</f>
        <v>4.1234000000000002</v>
      </c>
      <c r="V16" s="85">
        <f>VLOOKUP(V$3&amp;V$4&amp;V$9&amp;$A16,Input_MCT_CD_CS_WGs!$A:$O,V$2,0)</f>
        <v>2.8271000000000002</v>
      </c>
      <c r="W16" s="86">
        <f>VLOOKUP(W$3&amp;W$4&amp;W$9&amp;$A16,Input_MCT_CD_CS_WGs!$A:$O,W$2,0)</f>
        <v>4.7172999999999998</v>
      </c>
    </row>
    <row r="17" spans="1:23">
      <c r="A17" s="82" t="s">
        <v>42</v>
      </c>
      <c r="B17" s="83">
        <v>1</v>
      </c>
      <c r="C17" s="135" t="s">
        <v>42</v>
      </c>
      <c r="D17" s="123">
        <f>VLOOKUP(D$3&amp;D$4&amp;D$9&amp;$A17,Input_MCT_CD_CS_WGs!$A:$O,D$2,0)</f>
        <v>0.53969999999999996</v>
      </c>
      <c r="E17" s="124">
        <f>VLOOKUP(E$3&amp;E$4&amp;E$9&amp;$A17,Input_MCT_CD_CS_WGs!$A:$O,E$2,0)</f>
        <v>2.5857000000000001</v>
      </c>
      <c r="G17" s="123">
        <f>VLOOKUP(G$3&amp;G$4&amp;G$9&amp;$A17,Input_MCT_CD_CS_WGs!$A:$O,G$2,0)</f>
        <v>1.3069</v>
      </c>
      <c r="H17" s="124">
        <f>VLOOKUP(H$3&amp;H$4&amp;H$9&amp;$A17,Input_MCT_CD_CS_WGs!$A:$O,H$2,0)</f>
        <v>3.3530000000000002</v>
      </c>
      <c r="J17" s="123">
        <f>VLOOKUP(J$3&amp;J$4&amp;J$9&amp;$A17,Input_MCT_CD_CS_WGs!$A:$O,J$2,0)</f>
        <v>2.5749</v>
      </c>
      <c r="K17" s="124">
        <f>VLOOKUP(K$3&amp;K$4&amp;K$9&amp;$A17,Input_MCT_CD_CS_WGs!$A:$O,K$2,0)</f>
        <v>4.6210000000000004</v>
      </c>
      <c r="M17" s="123">
        <f>VLOOKUP(M$3&amp;M$4&amp;M$9&amp;$A17,Input_MCT_CD_CS_WGs!$A:$O,M$2,0)</f>
        <v>0.53969999999999996</v>
      </c>
      <c r="N17" s="124">
        <f>VLOOKUP(N$3&amp;N$4&amp;N$9&amp;$A17,Input_MCT_CD_CS_WGs!$A:$O,N$2,0)</f>
        <v>2.5857000000000001</v>
      </c>
      <c r="P17" s="123">
        <f>VLOOKUP(P$3&amp;P$4&amp;P$9&amp;$A17,Input_MCT_CD_CS_WGs!$A:$O,P$2,0)</f>
        <v>2.4218000000000002</v>
      </c>
      <c r="Q17" s="124">
        <f>VLOOKUP(Q$3&amp;Q$4&amp;Q$9&amp;$A17,Input_MCT_CD_CS_WGs!$A:$O,Q$2,0)</f>
        <v>4.4679000000000002</v>
      </c>
      <c r="S17" s="123">
        <f>VLOOKUP(S$3&amp;S$4&amp;S$9&amp;$A17,Input_MCT_CD_CS_WGs!$A:$O,S$2,0)</f>
        <v>2.5749</v>
      </c>
      <c r="T17" s="124">
        <f>VLOOKUP(T$3&amp;T$4&amp;T$9&amp;$A17,Input_MCT_CD_CS_WGs!$A:$O,T$2,0)</f>
        <v>4.6210000000000004</v>
      </c>
      <c r="V17" s="123">
        <f>VLOOKUP(V$3&amp;V$4&amp;V$9&amp;$A17,Input_MCT_CD_CS_WGs!$A:$O,V$2,0)</f>
        <v>3.2639</v>
      </c>
      <c r="W17" s="124">
        <f>VLOOKUP(W$3&amp;W$4&amp;W$9&amp;$A17,Input_MCT_CD_CS_WGs!$A:$O,W$2,0)</f>
        <v>5.31</v>
      </c>
    </row>
    <row r="18" spans="1:23">
      <c r="A18" s="82" t="s">
        <v>44</v>
      </c>
      <c r="B18" s="83">
        <v>1</v>
      </c>
      <c r="C18" s="135" t="s">
        <v>44</v>
      </c>
      <c r="D18" s="123">
        <f>VLOOKUP(D$3&amp;D$4&amp;D$9&amp;$A18,Input_MCT_CD_CS_WGs!$A:$O,D$2,0)</f>
        <v>0.29830000000000001</v>
      </c>
      <c r="E18" s="124">
        <f>VLOOKUP(E$3&amp;E$4&amp;E$9&amp;$A18,Input_MCT_CD_CS_WGs!$A:$O,E$2,0)</f>
        <v>4.3903999999999996</v>
      </c>
      <c r="G18" s="123">
        <f>VLOOKUP(G$3&amp;G$4&amp;G$9&amp;$A18,Input_MCT_CD_CS_WGs!$A:$O,G$2,0)</f>
        <v>1.5595000000000001</v>
      </c>
      <c r="H18" s="124">
        <f>VLOOKUP(H$3&amp;H$4&amp;H$9&amp;$A18,Input_MCT_CD_CS_WGs!$A:$O,H$2,0)</f>
        <v>5.6516000000000002</v>
      </c>
      <c r="J18" s="123">
        <f>VLOOKUP(J$3&amp;J$4&amp;J$9&amp;$A18,Input_MCT_CD_CS_WGs!$A:$O,J$2,0)</f>
        <v>3.0697000000000001</v>
      </c>
      <c r="K18" s="124">
        <f>VLOOKUP(K$3&amp;K$4&amp;K$9&amp;$A18,Input_MCT_CD_CS_WGs!$A:$O,K$2,0)</f>
        <v>7.1618000000000004</v>
      </c>
      <c r="M18" s="123">
        <f>VLOOKUP(M$3&amp;M$4&amp;M$9&amp;$A18,Input_MCT_CD_CS_WGs!$A:$O,M$2,0)</f>
        <v>0.29830000000000001</v>
      </c>
      <c r="N18" s="124">
        <f>VLOOKUP(N$3&amp;N$4&amp;N$9&amp;$A18,Input_MCT_CD_CS_WGs!$A:$O,N$2,0)</f>
        <v>4.3903999999999996</v>
      </c>
      <c r="P18" s="123">
        <f>VLOOKUP(P$3&amp;P$4&amp;P$9&amp;$A18,Input_MCT_CD_CS_WGs!$A:$O,P$2,0)</f>
        <v>2.8071999999999999</v>
      </c>
      <c r="Q18" s="124">
        <f>VLOOKUP(Q$3&amp;Q$4&amp;Q$9&amp;$A18,Input_MCT_CD_CS_WGs!$A:$O,Q$2,0)</f>
        <v>6.8993000000000002</v>
      </c>
      <c r="S18" s="123">
        <f>VLOOKUP(S$3&amp;S$4&amp;S$9&amp;$A18,Input_MCT_CD_CS_WGs!$A:$O,S$2,0)</f>
        <v>3.0697000000000001</v>
      </c>
      <c r="T18" s="124">
        <f>VLOOKUP(T$3&amp;T$4&amp;T$9&amp;$A18,Input_MCT_CD_CS_WGs!$A:$O,T$2,0)</f>
        <v>7.1618000000000004</v>
      </c>
      <c r="V18" s="123">
        <f>VLOOKUP(V$3&amp;V$4&amp;V$9&amp;$A18,Input_MCT_CD_CS_WGs!$A:$O,V$2,0)</f>
        <v>4.2508999999999997</v>
      </c>
      <c r="W18" s="124">
        <f>VLOOKUP(W$3&amp;W$4&amp;W$9&amp;$A18,Input_MCT_CD_CS_WGs!$A:$O,W$2,0)</f>
        <v>8.343</v>
      </c>
    </row>
    <row r="19" spans="1:23">
      <c r="A19" s="82" t="s">
        <v>46</v>
      </c>
      <c r="B19" s="83">
        <v>1</v>
      </c>
      <c r="C19" s="135" t="s">
        <v>46</v>
      </c>
      <c r="D19" s="123">
        <f>VLOOKUP(D$3&amp;D$4&amp;D$9&amp;$A19,Input_MCT_CD_CS_WGs!$A:$O,D$2,0)</f>
        <v>41.463999999999999</v>
      </c>
      <c r="E19" s="124">
        <f>VLOOKUP(E$3&amp;E$4&amp;E$9&amp;$A19,Input_MCT_CD_CS_WGs!$A:$O,E$2,0)</f>
        <v>74.909599999999998</v>
      </c>
      <c r="G19" s="123">
        <f>VLOOKUP(G$3&amp;G$4&amp;G$9&amp;$A19,Input_MCT_CD_CS_WGs!$A:$O,G$2,0)</f>
        <v>67.151899999999998</v>
      </c>
      <c r="H19" s="124">
        <f>VLOOKUP(H$3&amp;H$4&amp;H$9&amp;$A19,Input_MCT_CD_CS_WGs!$A:$O,H$2,0)</f>
        <v>100.5976</v>
      </c>
      <c r="J19" s="123">
        <f>VLOOKUP(J$3&amp;J$4&amp;J$9&amp;$A19,Input_MCT_CD_CS_WGs!$A:$O,J$2,0)</f>
        <v>92.000299999999996</v>
      </c>
      <c r="K19" s="124">
        <f>VLOOKUP(K$3&amp;K$4&amp;K$9&amp;$A19,Input_MCT_CD_CS_WGs!$A:$O,K$2,0)</f>
        <v>125.446</v>
      </c>
      <c r="M19" s="123">
        <f>VLOOKUP(M$3&amp;M$4&amp;M$9&amp;$A19,Input_MCT_CD_CS_WGs!$A:$O,M$2,0)</f>
        <v>41.463999999999999</v>
      </c>
      <c r="N19" s="124">
        <f>VLOOKUP(N$3&amp;N$4&amp;N$9&amp;$A19,Input_MCT_CD_CS_WGs!$A:$O,N$2,0)</f>
        <v>74.909599999999998</v>
      </c>
      <c r="P19" s="123">
        <f>VLOOKUP(P$3&amp;P$4&amp;P$9&amp;$A19,Input_MCT_CD_CS_WGs!$A:$O,P$2,0)</f>
        <v>89.053200000000004</v>
      </c>
      <c r="Q19" s="124">
        <f>VLOOKUP(Q$3&amp;Q$4&amp;Q$9&amp;$A19,Input_MCT_CD_CS_WGs!$A:$O,Q$2,0)</f>
        <v>122.49890000000001</v>
      </c>
      <c r="S19" s="123">
        <f>VLOOKUP(S$3&amp;S$4&amp;S$9&amp;$A19,Input_MCT_CD_CS_WGs!$A:$O,S$2,0)</f>
        <v>92.000299999999996</v>
      </c>
      <c r="T19" s="124">
        <f>VLOOKUP(T$3&amp;T$4&amp;T$9&amp;$A19,Input_MCT_CD_CS_WGs!$A:$O,T$2,0)</f>
        <v>125.446</v>
      </c>
      <c r="V19" s="123">
        <f>VLOOKUP(V$3&amp;V$4&amp;V$9&amp;$A19,Input_MCT_CD_CS_WGs!$A:$O,V$2,0)</f>
        <v>105.2623</v>
      </c>
      <c r="W19" s="124">
        <f>VLOOKUP(W$3&amp;W$4&amp;W$9&amp;$A19,Input_MCT_CD_CS_WGs!$A:$O,W$2,0)</f>
        <v>138.708</v>
      </c>
    </row>
    <row r="20" spans="1:23">
      <c r="A20" s="82" t="s">
        <v>48</v>
      </c>
      <c r="B20" s="83">
        <v>1</v>
      </c>
      <c r="C20" s="135" t="s">
        <v>48</v>
      </c>
      <c r="D20" s="123">
        <f>VLOOKUP(D$3&amp;D$4&amp;D$9&amp;$A20,Input_MCT_CD_CS_WGs!$A:$O,D$2,0)</f>
        <v>5.3228999999999997</v>
      </c>
      <c r="E20" s="124">
        <f>VLOOKUP(E$3&amp;E$4&amp;E$9&amp;$A20,Input_MCT_CD_CS_WGs!$A:$O,E$2,0)</f>
        <v>6.8395000000000001</v>
      </c>
      <c r="G20" s="123">
        <f>VLOOKUP(G$3&amp;G$4&amp;G$9&amp;$A20,Input_MCT_CD_CS_WGs!$A:$O,G$2,0)</f>
        <v>7.5327999999999999</v>
      </c>
      <c r="H20" s="124">
        <f>VLOOKUP(H$3&amp;H$4&amp;H$9&amp;$A20,Input_MCT_CD_CS_WGs!$A:$O,H$2,0)</f>
        <v>9.0495000000000001</v>
      </c>
      <c r="J20" s="123">
        <f>VLOOKUP(J$3&amp;J$4&amp;J$9&amp;$A20,Input_MCT_CD_CS_WGs!$A:$O,J$2,0)</f>
        <v>10.976699999999999</v>
      </c>
      <c r="K20" s="124">
        <f>VLOOKUP(K$3&amp;K$4&amp;K$9&amp;$A20,Input_MCT_CD_CS_WGs!$A:$O,K$2,0)</f>
        <v>12.4933</v>
      </c>
      <c r="M20" s="123">
        <f>VLOOKUP(M$3&amp;M$4&amp;M$9&amp;$A20,Input_MCT_CD_CS_WGs!$A:$O,M$2,0)</f>
        <v>5.3228999999999997</v>
      </c>
      <c r="N20" s="124">
        <f>VLOOKUP(N$3&amp;N$4&amp;N$9&amp;$A20,Input_MCT_CD_CS_WGs!$A:$O,N$2,0)</f>
        <v>6.8395000000000001</v>
      </c>
      <c r="P20" s="123">
        <f>VLOOKUP(P$3&amp;P$4&amp;P$9&amp;$A20,Input_MCT_CD_CS_WGs!$A:$O,P$2,0)</f>
        <v>10.9001</v>
      </c>
      <c r="Q20" s="124">
        <f>VLOOKUP(Q$3&amp;Q$4&amp;Q$9&amp;$A20,Input_MCT_CD_CS_WGs!$A:$O,Q$2,0)</f>
        <v>12.416700000000001</v>
      </c>
      <c r="S20" s="123">
        <f>VLOOKUP(S$3&amp;S$4&amp;S$9&amp;$A20,Input_MCT_CD_CS_WGs!$A:$O,S$2,0)</f>
        <v>10.976699999999999</v>
      </c>
      <c r="T20" s="124">
        <f>VLOOKUP(T$3&amp;T$4&amp;T$9&amp;$A20,Input_MCT_CD_CS_WGs!$A:$O,T$2,0)</f>
        <v>12.4933</v>
      </c>
      <c r="V20" s="123">
        <f>VLOOKUP(V$3&amp;V$4&amp;V$9&amp;$A20,Input_MCT_CD_CS_WGs!$A:$O,V$2,0)</f>
        <v>11.321199999999999</v>
      </c>
      <c r="W20" s="124">
        <f>VLOOKUP(W$3&amp;W$4&amp;W$9&amp;$A20,Input_MCT_CD_CS_WGs!$A:$O,W$2,0)</f>
        <v>12.8378</v>
      </c>
    </row>
    <row r="21" spans="1:23">
      <c r="A21" s="82" t="s">
        <v>49</v>
      </c>
      <c r="B21" s="83">
        <v>1</v>
      </c>
      <c r="C21" s="135" t="s">
        <v>49</v>
      </c>
      <c r="D21" s="123">
        <f>VLOOKUP(D$3&amp;D$4&amp;D$9&amp;$A21,Input_MCT_CD_CS_WGs!$A:$O,D$2,0)</f>
        <v>10.803599999999999</v>
      </c>
      <c r="E21" s="124">
        <f>VLOOKUP(E$3&amp;E$4&amp;E$9&amp;$A21,Input_MCT_CD_CS_WGs!$A:$O,E$2,0)</f>
        <v>23.755800000000001</v>
      </c>
      <c r="G21" s="123">
        <f>VLOOKUP(G$3&amp;G$4&amp;G$9&amp;$A21,Input_MCT_CD_CS_WGs!$A:$O,G$2,0)</f>
        <v>18.140999999999998</v>
      </c>
      <c r="H21" s="124">
        <f>VLOOKUP(H$3&amp;H$4&amp;H$9&amp;$A21,Input_MCT_CD_CS_WGs!$A:$O,H$2,0)</f>
        <v>31.0932</v>
      </c>
      <c r="J21" s="123">
        <f>VLOOKUP(J$3&amp;J$4&amp;J$9&amp;$A21,Input_MCT_CD_CS_WGs!$A:$O,J$2,0)</f>
        <v>25.635200000000001</v>
      </c>
      <c r="K21" s="124">
        <f>VLOOKUP(K$3&amp;K$4&amp;K$9&amp;$A21,Input_MCT_CD_CS_WGs!$A:$O,K$2,0)</f>
        <v>38.587400000000002</v>
      </c>
      <c r="M21" s="123">
        <f>VLOOKUP(M$3&amp;M$4&amp;M$9&amp;$A21,Input_MCT_CD_CS_WGs!$A:$O,M$2,0)</f>
        <v>10.803599999999999</v>
      </c>
      <c r="N21" s="124">
        <f>VLOOKUP(N$3&amp;N$4&amp;N$9&amp;$A21,Input_MCT_CD_CS_WGs!$A:$O,N$2,0)</f>
        <v>23.755800000000001</v>
      </c>
      <c r="P21" s="123">
        <f>VLOOKUP(P$3&amp;P$4&amp;P$9&amp;$A21,Input_MCT_CD_CS_WGs!$A:$O,P$2,0)</f>
        <v>24.869599999999998</v>
      </c>
      <c r="Q21" s="124">
        <f>VLOOKUP(Q$3&amp;Q$4&amp;Q$9&amp;$A21,Input_MCT_CD_CS_WGs!$A:$O,Q$2,0)</f>
        <v>37.821800000000003</v>
      </c>
      <c r="S21" s="123">
        <f>VLOOKUP(S$3&amp;S$4&amp;S$9&amp;$A21,Input_MCT_CD_CS_WGs!$A:$O,S$2,0)</f>
        <v>25.635200000000001</v>
      </c>
      <c r="T21" s="124">
        <f>VLOOKUP(T$3&amp;T$4&amp;T$9&amp;$A21,Input_MCT_CD_CS_WGs!$A:$O,T$2,0)</f>
        <v>38.587400000000002</v>
      </c>
      <c r="V21" s="123">
        <f>VLOOKUP(V$3&amp;V$4&amp;V$9&amp;$A21,Input_MCT_CD_CS_WGs!$A:$O,V$2,0)</f>
        <v>29.080300000000001</v>
      </c>
      <c r="W21" s="124">
        <f>VLOOKUP(W$3&amp;W$4&amp;W$9&amp;$A21,Input_MCT_CD_CS_WGs!$A:$O,W$2,0)</f>
        <v>42.032499999999999</v>
      </c>
    </row>
    <row r="22" spans="1:23">
      <c r="A22" s="82" t="s">
        <v>51</v>
      </c>
      <c r="B22" s="83">
        <v>1</v>
      </c>
      <c r="C22" s="135" t="s">
        <v>51</v>
      </c>
      <c r="D22" s="123">
        <f>VLOOKUP(D$3&amp;D$4&amp;D$9&amp;$A22,Input_MCT_CD_CS_WGs!$A:$O,D$2,0)</f>
        <v>16.7807</v>
      </c>
      <c r="E22" s="124">
        <f>VLOOKUP(E$3&amp;E$4&amp;E$9&amp;$A22,Input_MCT_CD_CS_WGs!$A:$O,E$2,0)</f>
        <v>35.684699999999999</v>
      </c>
      <c r="G22" s="123">
        <f>VLOOKUP(G$3&amp;G$4&amp;G$9&amp;$A22,Input_MCT_CD_CS_WGs!$A:$O,G$2,0)</f>
        <v>29.8154</v>
      </c>
      <c r="H22" s="124">
        <f>VLOOKUP(H$3&amp;H$4&amp;H$9&amp;$A22,Input_MCT_CD_CS_WGs!$A:$O,H$2,0)</f>
        <v>48.719299999999997</v>
      </c>
      <c r="J22" s="123">
        <f>VLOOKUP(J$3&amp;J$4&amp;J$9&amp;$A22,Input_MCT_CD_CS_WGs!$A:$O,J$2,0)</f>
        <v>36.478700000000003</v>
      </c>
      <c r="K22" s="124">
        <f>VLOOKUP(K$3&amp;K$4&amp;K$9&amp;$A22,Input_MCT_CD_CS_WGs!$A:$O,K$2,0)</f>
        <v>55.382599999999996</v>
      </c>
      <c r="M22" s="123">
        <f>VLOOKUP(M$3&amp;M$4&amp;M$9&amp;$A22,Input_MCT_CD_CS_WGs!$A:$O,M$2,0)</f>
        <v>16.7807</v>
      </c>
      <c r="N22" s="124">
        <f>VLOOKUP(N$3&amp;N$4&amp;N$9&amp;$A22,Input_MCT_CD_CS_WGs!$A:$O,N$2,0)</f>
        <v>35.684699999999999</v>
      </c>
      <c r="P22" s="123">
        <f>VLOOKUP(P$3&amp;P$4&amp;P$9&amp;$A22,Input_MCT_CD_CS_WGs!$A:$O,P$2,0)</f>
        <v>34.947499999999998</v>
      </c>
      <c r="Q22" s="124">
        <f>VLOOKUP(Q$3&amp;Q$4&amp;Q$9&amp;$A22,Input_MCT_CD_CS_WGs!$A:$O,Q$2,0)</f>
        <v>53.851399999999998</v>
      </c>
      <c r="S22" s="123">
        <f>VLOOKUP(S$3&amp;S$4&amp;S$9&amp;$A22,Input_MCT_CD_CS_WGs!$A:$O,S$2,0)</f>
        <v>36.478700000000003</v>
      </c>
      <c r="T22" s="124">
        <f>VLOOKUP(T$3&amp;T$4&amp;T$9&amp;$A22,Input_MCT_CD_CS_WGs!$A:$O,T$2,0)</f>
        <v>55.382599999999996</v>
      </c>
      <c r="V22" s="123">
        <f>VLOOKUP(V$3&amp;V$4&amp;V$9&amp;$A22,Input_MCT_CD_CS_WGs!$A:$O,V$2,0)</f>
        <v>43.368899999999996</v>
      </c>
      <c r="W22" s="124">
        <f>VLOOKUP(W$3&amp;W$4&amp;W$9&amp;$A22,Input_MCT_CD_CS_WGs!$A:$O,W$2,0)</f>
        <v>62.272799999999997</v>
      </c>
    </row>
    <row r="23" spans="1:23">
      <c r="A23" s="82" t="s">
        <v>53</v>
      </c>
      <c r="B23" s="83">
        <v>1</v>
      </c>
      <c r="C23" s="135" t="s">
        <v>53</v>
      </c>
      <c r="D23" s="123">
        <f>VLOOKUP(D$3&amp;D$4&amp;D$9&amp;$A23,Input_MCT_CD_CS_WGs!$A:$O,D$2,0)</f>
        <v>52.304299999999998</v>
      </c>
      <c r="E23" s="124">
        <f>VLOOKUP(E$3&amp;E$4&amp;E$9&amp;$A23,Input_MCT_CD_CS_WGs!$A:$O,E$2,0)</f>
        <v>63.612400000000001</v>
      </c>
      <c r="G23" s="123">
        <f>VLOOKUP(G$3&amp;G$4&amp;G$9&amp;$A23,Input_MCT_CD_CS_WGs!$A:$O,G$2,0)</f>
        <v>75.3917</v>
      </c>
      <c r="H23" s="124">
        <f>VLOOKUP(H$3&amp;H$4&amp;H$9&amp;$A23,Input_MCT_CD_CS_WGs!$A:$O,H$2,0)</f>
        <v>86.699700000000007</v>
      </c>
      <c r="J23" s="123">
        <f>VLOOKUP(J$3&amp;J$4&amp;J$9&amp;$A23,Input_MCT_CD_CS_WGs!$A:$O,J$2,0)</f>
        <v>84.174700000000001</v>
      </c>
      <c r="K23" s="124">
        <f>VLOOKUP(K$3&amp;K$4&amp;K$9&amp;$A23,Input_MCT_CD_CS_WGs!$A:$O,K$2,0)</f>
        <v>95.482799999999997</v>
      </c>
      <c r="M23" s="123">
        <f>VLOOKUP(M$3&amp;M$4&amp;M$9&amp;$A23,Input_MCT_CD_CS_WGs!$A:$O,M$2,0)</f>
        <v>52.304299999999998</v>
      </c>
      <c r="N23" s="124">
        <f>VLOOKUP(N$3&amp;N$4&amp;N$9&amp;$A23,Input_MCT_CD_CS_WGs!$A:$O,N$2,0)</f>
        <v>63.612400000000001</v>
      </c>
      <c r="P23" s="123">
        <f>VLOOKUP(P$3&amp;P$4&amp;P$9&amp;$A23,Input_MCT_CD_CS_WGs!$A:$O,P$2,0)</f>
        <v>82.935199999999995</v>
      </c>
      <c r="Q23" s="124">
        <f>VLOOKUP(Q$3&amp;Q$4&amp;Q$9&amp;$A23,Input_MCT_CD_CS_WGs!$A:$O,Q$2,0)</f>
        <v>94.243300000000005</v>
      </c>
      <c r="S23" s="123">
        <f>VLOOKUP(S$3&amp;S$4&amp;S$9&amp;$A23,Input_MCT_CD_CS_WGs!$A:$O,S$2,0)</f>
        <v>84.174700000000001</v>
      </c>
      <c r="T23" s="124">
        <f>VLOOKUP(T$3&amp;T$4&amp;T$9&amp;$A23,Input_MCT_CD_CS_WGs!$A:$O,T$2,0)</f>
        <v>95.482799999999997</v>
      </c>
      <c r="V23" s="123">
        <f>VLOOKUP(V$3&amp;V$4&amp;V$9&amp;$A23,Input_MCT_CD_CS_WGs!$A:$O,V$2,0)</f>
        <v>89.752499999999998</v>
      </c>
      <c r="W23" s="124">
        <f>VLOOKUP(W$3&amp;W$4&amp;W$9&amp;$A23,Input_MCT_CD_CS_WGs!$A:$O,W$2,0)</f>
        <v>101.06059999999999</v>
      </c>
    </row>
    <row r="24" spans="1:23">
      <c r="A24" s="82" t="s">
        <v>8</v>
      </c>
      <c r="B24" s="83">
        <v>1</v>
      </c>
      <c r="C24" s="135" t="s">
        <v>8</v>
      </c>
      <c r="D24" s="123">
        <f>VLOOKUP(D$3&amp;D$4&amp;D$9&amp;$A24,Input_MCT_CD_CS_WGs!$A:$O,D$2,0)</f>
        <v>2.9321000000000002</v>
      </c>
      <c r="E24" s="124">
        <f>VLOOKUP(E$3&amp;E$4&amp;E$9&amp;$A24,Input_MCT_CD_CS_WGs!$A:$O,E$2,0)</f>
        <v>3.613</v>
      </c>
      <c r="G24" s="123">
        <f>VLOOKUP(G$3&amp;G$4&amp;G$9&amp;$A24,Input_MCT_CD_CS_WGs!$A:$O,G$2,0)</f>
        <v>4.0255999999999998</v>
      </c>
      <c r="H24" s="124">
        <f>VLOOKUP(H$3&amp;H$4&amp;H$9&amp;$A24,Input_MCT_CD_CS_WGs!$A:$O,H$2,0)</f>
        <v>4.7065000000000001</v>
      </c>
      <c r="J24" s="123">
        <f>VLOOKUP(J$3&amp;J$4&amp;J$9&amp;$A24,Input_MCT_CD_CS_WGs!$A:$O,J$2,0)</f>
        <v>6.2754000000000003</v>
      </c>
      <c r="K24" s="124">
        <f>VLOOKUP(K$3&amp;K$4&amp;K$9&amp;$A24,Input_MCT_CD_CS_WGs!$A:$O,K$2,0)</f>
        <v>6.9561999999999999</v>
      </c>
      <c r="M24" s="123">
        <f>VLOOKUP(M$3&amp;M$4&amp;M$9&amp;$A24,Input_MCT_CD_CS_WGs!$A:$O,M$2,0)</f>
        <v>2.9321000000000002</v>
      </c>
      <c r="N24" s="124">
        <f>VLOOKUP(N$3&amp;N$4&amp;N$9&amp;$A24,Input_MCT_CD_CS_WGs!$A:$O,N$2,0)</f>
        <v>3.613</v>
      </c>
      <c r="P24" s="123">
        <f>VLOOKUP(P$3&amp;P$4&amp;P$9&amp;$A24,Input_MCT_CD_CS_WGs!$A:$O,P$2,0)</f>
        <v>6.2480000000000002</v>
      </c>
      <c r="Q24" s="124">
        <f>VLOOKUP(Q$3&amp;Q$4&amp;Q$9&amp;$A24,Input_MCT_CD_CS_WGs!$A:$O,Q$2,0)</f>
        <v>6.9288999999999996</v>
      </c>
      <c r="S24" s="123">
        <f>VLOOKUP(S$3&amp;S$4&amp;S$9&amp;$A24,Input_MCT_CD_CS_WGs!$A:$O,S$2,0)</f>
        <v>6.2754000000000003</v>
      </c>
      <c r="T24" s="124">
        <f>VLOOKUP(T$3&amp;T$4&amp;T$9&amp;$A24,Input_MCT_CD_CS_WGs!$A:$O,T$2,0)</f>
        <v>6.9561999999999999</v>
      </c>
      <c r="V24" s="123">
        <f>VLOOKUP(V$3&amp;V$4&amp;V$9&amp;$A24,Input_MCT_CD_CS_WGs!$A:$O,V$2,0)</f>
        <v>6.3983999999999996</v>
      </c>
      <c r="W24" s="124">
        <f>VLOOKUP(W$3&amp;W$4&amp;W$9&amp;$A24,Input_MCT_CD_CS_WGs!$A:$O,W$2,0)</f>
        <v>7.0792999999999999</v>
      </c>
    </row>
    <row r="25" spans="1:23">
      <c r="A25" s="82" t="s">
        <v>9</v>
      </c>
      <c r="B25" s="83">
        <v>1</v>
      </c>
      <c r="C25" s="135" t="s">
        <v>9</v>
      </c>
      <c r="D25" s="123">
        <f>VLOOKUP(D$3&amp;D$4&amp;D$9&amp;$A25,Input_MCT_CD_CS_WGs!$A:$O,D$2,0)</f>
        <v>0.21149999999999999</v>
      </c>
      <c r="E25" s="124">
        <f>VLOOKUP(E$3&amp;E$4&amp;E$9&amp;$A25,Input_MCT_CD_CS_WGs!$A:$O,E$2,0)</f>
        <v>3.3102</v>
      </c>
      <c r="G25" s="123">
        <f>VLOOKUP(G$3&amp;G$4&amp;G$9&amp;$A25,Input_MCT_CD_CS_WGs!$A:$O,G$2,0)</f>
        <v>1.4332</v>
      </c>
      <c r="H25" s="124">
        <f>VLOOKUP(H$3&amp;H$4&amp;H$9&amp;$A25,Input_MCT_CD_CS_WGs!$A:$O,H$2,0)</f>
        <v>4.5317999999999996</v>
      </c>
      <c r="J25" s="123">
        <f>VLOOKUP(J$3&amp;J$4&amp;J$9&amp;$A25,Input_MCT_CD_CS_WGs!$A:$O,J$2,0)</f>
        <v>1.0051000000000001</v>
      </c>
      <c r="K25" s="124">
        <f>VLOOKUP(K$3&amp;K$4&amp;K$9&amp;$A25,Input_MCT_CD_CS_WGs!$A:$O,K$2,0)</f>
        <v>4.1036999999999999</v>
      </c>
      <c r="M25" s="123">
        <f>VLOOKUP(M$3&amp;M$4&amp;M$9&amp;$A25,Input_MCT_CD_CS_WGs!$A:$O,M$2,0)</f>
        <v>0.21149999999999999</v>
      </c>
      <c r="N25" s="124">
        <f>VLOOKUP(N$3&amp;N$4&amp;N$9&amp;$A25,Input_MCT_CD_CS_WGs!$A:$O,N$2,0)</f>
        <v>3.3102</v>
      </c>
      <c r="P25" s="123">
        <f>VLOOKUP(P$3&amp;P$4&amp;P$9&amp;$A25,Input_MCT_CD_CS_WGs!$A:$O,P$2,0)</f>
        <v>0.85809999999999997</v>
      </c>
      <c r="Q25" s="124">
        <f>VLOOKUP(Q$3&amp;Q$4&amp;Q$9&amp;$A25,Input_MCT_CD_CS_WGs!$A:$O,Q$2,0)</f>
        <v>3.9567000000000001</v>
      </c>
      <c r="S25" s="123">
        <f>VLOOKUP(S$3&amp;S$4&amp;S$9&amp;$A25,Input_MCT_CD_CS_WGs!$A:$O,S$2,0)</f>
        <v>1.0051000000000001</v>
      </c>
      <c r="T25" s="124">
        <f>VLOOKUP(T$3&amp;T$4&amp;T$9&amp;$A25,Input_MCT_CD_CS_WGs!$A:$O,T$2,0)</f>
        <v>4.1036999999999999</v>
      </c>
      <c r="V25" s="123">
        <f>VLOOKUP(V$3&amp;V$4&amp;V$9&amp;$A25,Input_MCT_CD_CS_WGs!$A:$O,V$2,0)</f>
        <v>1.6665000000000001</v>
      </c>
      <c r="W25" s="124">
        <f>VLOOKUP(W$3&amp;W$4&amp;W$9&amp;$A25,Input_MCT_CD_CS_WGs!$A:$O,W$2,0)</f>
        <v>4.7652000000000001</v>
      </c>
    </row>
    <row r="26" spans="1:23">
      <c r="A26" s="82" t="s">
        <v>10</v>
      </c>
      <c r="B26" s="83">
        <v>1</v>
      </c>
      <c r="C26" s="135" t="s">
        <v>10</v>
      </c>
      <c r="D26" s="123">
        <f>VLOOKUP(D$3&amp;D$4&amp;D$9&amp;$A26,Input_MCT_CD_CS_WGs!$A:$O,D$2,0)</f>
        <v>11.4704</v>
      </c>
      <c r="E26" s="124">
        <f>VLOOKUP(E$3&amp;E$4&amp;E$9&amp;$A26,Input_MCT_CD_CS_WGs!$A:$O,E$2,0)</f>
        <v>15.3216</v>
      </c>
      <c r="G26" s="123">
        <f>VLOOKUP(G$3&amp;G$4&amp;G$9&amp;$A26,Input_MCT_CD_CS_WGs!$A:$O,G$2,0)</f>
        <v>16.005600000000001</v>
      </c>
      <c r="H26" s="124">
        <f>VLOOKUP(H$3&amp;H$4&amp;H$9&amp;$A26,Input_MCT_CD_CS_WGs!$A:$O,H$2,0)</f>
        <v>19.8568</v>
      </c>
      <c r="J26" s="123">
        <f>VLOOKUP(J$3&amp;J$4&amp;J$9&amp;$A26,Input_MCT_CD_CS_WGs!$A:$O,J$2,0)</f>
        <v>24.813500000000001</v>
      </c>
      <c r="K26" s="124">
        <f>VLOOKUP(K$3&amp;K$4&amp;K$9&amp;$A26,Input_MCT_CD_CS_WGs!$A:$O,K$2,0)</f>
        <v>28.6647</v>
      </c>
      <c r="M26" s="123">
        <f>VLOOKUP(M$3&amp;M$4&amp;M$9&amp;$A26,Input_MCT_CD_CS_WGs!$A:$O,M$2,0)</f>
        <v>11.4704</v>
      </c>
      <c r="N26" s="124">
        <f>VLOOKUP(N$3&amp;N$4&amp;N$9&amp;$A26,Input_MCT_CD_CS_WGs!$A:$O,N$2,0)</f>
        <v>15.3216</v>
      </c>
      <c r="P26" s="123">
        <f>VLOOKUP(P$3&amp;P$4&amp;P$9&amp;$A26,Input_MCT_CD_CS_WGs!$A:$O,P$2,0)</f>
        <v>24.685199999999998</v>
      </c>
      <c r="Q26" s="124">
        <f>VLOOKUP(Q$3&amp;Q$4&amp;Q$9&amp;$A26,Input_MCT_CD_CS_WGs!$A:$O,Q$2,0)</f>
        <v>28.5364</v>
      </c>
      <c r="S26" s="123">
        <f>VLOOKUP(S$3&amp;S$4&amp;S$9&amp;$A26,Input_MCT_CD_CS_WGs!$A:$O,S$2,0)</f>
        <v>24.813500000000001</v>
      </c>
      <c r="T26" s="124">
        <f>VLOOKUP(T$3&amp;T$4&amp;T$9&amp;$A26,Input_MCT_CD_CS_WGs!$A:$O,T$2,0)</f>
        <v>28.6647</v>
      </c>
      <c r="V26" s="123">
        <f>VLOOKUP(V$3&amp;V$4&amp;V$9&amp;$A26,Input_MCT_CD_CS_WGs!$A:$O,V$2,0)</f>
        <v>25.390999999999998</v>
      </c>
      <c r="W26" s="124">
        <f>VLOOKUP(W$3&amp;W$4&amp;W$9&amp;$A26,Input_MCT_CD_CS_WGs!$A:$O,W$2,0)</f>
        <v>29.2422</v>
      </c>
    </row>
    <row r="27" spans="1:23">
      <c r="A27" s="82" t="s">
        <v>15</v>
      </c>
      <c r="B27" s="83">
        <v>1</v>
      </c>
      <c r="C27" s="135" t="s">
        <v>15</v>
      </c>
      <c r="D27" s="123">
        <f>VLOOKUP(D$3&amp;D$4&amp;D$9&amp;$A27,Input_MCT_CD_CS_WGs!$A:$O,D$2,0)</f>
        <v>24.6815</v>
      </c>
      <c r="E27" s="124">
        <f>VLOOKUP(E$3&amp;E$4&amp;E$9&amp;$A27,Input_MCT_CD_CS_WGs!$A:$O,E$2,0)</f>
        <v>48.921999999999997</v>
      </c>
      <c r="G27" s="123">
        <f>VLOOKUP(G$3&amp;G$4&amp;G$9&amp;$A27,Input_MCT_CD_CS_WGs!$A:$O,G$2,0)</f>
        <v>40.4499</v>
      </c>
      <c r="H27" s="124">
        <f>VLOOKUP(H$3&amp;H$4&amp;H$9&amp;$A27,Input_MCT_CD_CS_WGs!$A:$O,H$2,0)</f>
        <v>64.690399999999997</v>
      </c>
      <c r="J27" s="123">
        <f>VLOOKUP(J$3&amp;J$4&amp;J$9&amp;$A27,Input_MCT_CD_CS_WGs!$A:$O,J$2,0)</f>
        <v>47.865499999999997</v>
      </c>
      <c r="K27" s="124">
        <f>VLOOKUP(K$3&amp;K$4&amp;K$9&amp;$A27,Input_MCT_CD_CS_WGs!$A:$O,K$2,0)</f>
        <v>72.106099999999998</v>
      </c>
      <c r="M27" s="123">
        <f>VLOOKUP(M$3&amp;M$4&amp;M$9&amp;$A27,Input_MCT_CD_CS_WGs!$A:$O,M$2,0)</f>
        <v>24.6815</v>
      </c>
      <c r="N27" s="124">
        <f>VLOOKUP(N$3&amp;N$4&amp;N$9&amp;$A27,Input_MCT_CD_CS_WGs!$A:$O,N$2,0)</f>
        <v>48.921999999999997</v>
      </c>
      <c r="P27" s="123">
        <f>VLOOKUP(P$3&amp;P$4&amp;P$9&amp;$A27,Input_MCT_CD_CS_WGs!$A:$O,P$2,0)</f>
        <v>46.421799999999998</v>
      </c>
      <c r="Q27" s="124">
        <f>VLOOKUP(Q$3&amp;Q$4&amp;Q$9&amp;$A27,Input_MCT_CD_CS_WGs!$A:$O,Q$2,0)</f>
        <v>70.662400000000005</v>
      </c>
      <c r="S27" s="123">
        <f>VLOOKUP(S$3&amp;S$4&amp;S$9&amp;$A27,Input_MCT_CD_CS_WGs!$A:$O,S$2,0)</f>
        <v>47.865499999999997</v>
      </c>
      <c r="T27" s="124">
        <f>VLOOKUP(T$3&amp;T$4&amp;T$9&amp;$A27,Input_MCT_CD_CS_WGs!$A:$O,T$2,0)</f>
        <v>72.106099999999998</v>
      </c>
      <c r="V27" s="123">
        <f>VLOOKUP(V$3&amp;V$4&amp;V$9&amp;$A27,Input_MCT_CD_CS_WGs!$A:$O,V$2,0)</f>
        <v>54.362000000000002</v>
      </c>
      <c r="W27" s="124">
        <f>VLOOKUP(W$3&amp;W$4&amp;W$9&amp;$A27,Input_MCT_CD_CS_WGs!$A:$O,W$2,0)</f>
        <v>78.602500000000006</v>
      </c>
    </row>
    <row r="28" spans="1:23">
      <c r="A28" s="82" t="s">
        <v>17</v>
      </c>
      <c r="B28" s="83">
        <v>1</v>
      </c>
      <c r="C28" s="135" t="s">
        <v>17</v>
      </c>
      <c r="D28" s="123">
        <f>VLOOKUP(D$3&amp;D$4&amp;D$9&amp;$A28,Input_MCT_CD_CS_WGs!$A:$O,D$2,0)</f>
        <v>23.035399999999999</v>
      </c>
      <c r="E28" s="124">
        <f>VLOOKUP(E$3&amp;E$4&amp;E$9&amp;$A28,Input_MCT_CD_CS_WGs!$A:$O,E$2,0)</f>
        <v>43.073599999999999</v>
      </c>
      <c r="G28" s="123">
        <f>VLOOKUP(G$3&amp;G$4&amp;G$9&amp;$A28,Input_MCT_CD_CS_WGs!$A:$O,G$2,0)</f>
        <v>38.256999999999998</v>
      </c>
      <c r="H28" s="124">
        <f>VLOOKUP(H$3&amp;H$4&amp;H$9&amp;$A28,Input_MCT_CD_CS_WGs!$A:$O,H$2,0)</f>
        <v>58.295299999999997</v>
      </c>
      <c r="J28" s="123">
        <f>VLOOKUP(J$3&amp;J$4&amp;J$9&amp;$A28,Input_MCT_CD_CS_WGs!$A:$O,J$2,0)</f>
        <v>45.672600000000003</v>
      </c>
      <c r="K28" s="124">
        <f>VLOOKUP(K$3&amp;K$4&amp;K$9&amp;$A28,Input_MCT_CD_CS_WGs!$A:$O,K$2,0)</f>
        <v>65.710899999999995</v>
      </c>
      <c r="M28" s="123">
        <f>VLOOKUP(M$3&amp;M$4&amp;M$9&amp;$A28,Input_MCT_CD_CS_WGs!$A:$O,M$2,0)</f>
        <v>23.035399999999999</v>
      </c>
      <c r="N28" s="124">
        <f>VLOOKUP(N$3&amp;N$4&amp;N$9&amp;$A28,Input_MCT_CD_CS_WGs!$A:$O,N$2,0)</f>
        <v>43.073599999999999</v>
      </c>
      <c r="P28" s="123">
        <f>VLOOKUP(P$3&amp;P$4&amp;P$9&amp;$A28,Input_MCT_CD_CS_WGs!$A:$O,P$2,0)</f>
        <v>44.228999999999999</v>
      </c>
      <c r="Q28" s="124">
        <f>VLOOKUP(Q$3&amp;Q$4&amp;Q$9&amp;$A28,Input_MCT_CD_CS_WGs!$A:$O,Q$2,0)</f>
        <v>64.267300000000006</v>
      </c>
      <c r="S28" s="123">
        <f>VLOOKUP(S$3&amp;S$4&amp;S$9&amp;$A28,Input_MCT_CD_CS_WGs!$A:$O,S$2,0)</f>
        <v>45.672600000000003</v>
      </c>
      <c r="T28" s="124">
        <f>VLOOKUP(T$3&amp;T$4&amp;T$9&amp;$A28,Input_MCT_CD_CS_WGs!$A:$O,T$2,0)</f>
        <v>65.710899999999995</v>
      </c>
      <c r="V28" s="123">
        <f>VLOOKUP(V$3&amp;V$4&amp;V$9&amp;$A28,Input_MCT_CD_CS_WGs!$A:$O,V$2,0)</f>
        <v>52.1691</v>
      </c>
      <c r="W28" s="124">
        <f>VLOOKUP(W$3&amp;W$4&amp;W$9&amp;$A28,Input_MCT_CD_CS_WGs!$A:$O,W$2,0)</f>
        <v>72.207400000000007</v>
      </c>
    </row>
    <row r="29" spans="1:23">
      <c r="B29" s="95"/>
      <c r="C29" s="87"/>
      <c r="D29" s="88"/>
      <c r="E29" s="89"/>
      <c r="G29" s="88"/>
      <c r="H29" s="89"/>
      <c r="J29" s="88"/>
      <c r="K29" s="89"/>
      <c r="M29" s="88"/>
      <c r="N29" s="89"/>
      <c r="P29" s="88"/>
      <c r="Q29" s="89"/>
      <c r="S29" s="88"/>
      <c r="T29" s="89"/>
      <c r="V29" s="88"/>
      <c r="W29" s="89"/>
    </row>
    <row r="30" spans="1:23">
      <c r="A30" s="136"/>
      <c r="B30" s="137">
        <v>1</v>
      </c>
      <c r="C30" s="138" t="s">
        <v>553</v>
      </c>
      <c r="D30" s="139"/>
      <c r="E30" s="140">
        <f>VLOOKUP($C30,'Licence_(CS8000)'!$A:$C,3,0)</f>
        <v>143.66666666666666</v>
      </c>
      <c r="G30" s="139"/>
      <c r="H30" s="140">
        <f>VLOOKUP($C30,'Licence_(CS8000)'!$A:$C,3,0)</f>
        <v>143.66666666666666</v>
      </c>
      <c r="J30" s="139"/>
      <c r="K30" s="140">
        <f>VLOOKUP($C30,'Licence_(CS8000)'!$A:$C,3,0)</f>
        <v>143.66666666666666</v>
      </c>
      <c r="M30" s="139"/>
      <c r="N30" s="140">
        <f>VLOOKUP($C30,'Licence_(CS8000)'!$A:$C,3,0)</f>
        <v>143.66666666666666</v>
      </c>
      <c r="P30" s="139"/>
      <c r="Q30" s="140">
        <f>VLOOKUP($C30,'Licence_(CS8000)'!$A:$C,3,0)</f>
        <v>143.66666666666666</v>
      </c>
      <c r="S30" s="139"/>
      <c r="T30" s="140">
        <f>VLOOKUP($C30,'Licence_(CS8000)'!$A:$C,3,0)</f>
        <v>143.66666666666666</v>
      </c>
      <c r="V30" s="139"/>
      <c r="W30" s="140">
        <f>VLOOKUP($C30,'Licence_(CS8000)'!$A:$C,3,0)</f>
        <v>143.66666666666666</v>
      </c>
    </row>
    <row r="31" spans="1:23">
      <c r="A31" s="136"/>
      <c r="B31" s="137">
        <v>1</v>
      </c>
      <c r="C31" s="138" t="s">
        <v>555</v>
      </c>
      <c r="D31" s="139"/>
      <c r="E31" s="140">
        <f>VLOOKUP($C31,'Licence_(CS8000)'!$A:$C,3,0)</f>
        <v>212.5</v>
      </c>
      <c r="G31" s="139"/>
      <c r="H31" s="140">
        <f>VLOOKUP($C31,'Licence_(CS8000)'!$A:$C,3,0)</f>
        <v>212.5</v>
      </c>
      <c r="J31" s="139"/>
      <c r="K31" s="140">
        <f>VLOOKUP($C31,'Licence_(CS8000)'!$A:$C,3,0)</f>
        <v>212.5</v>
      </c>
      <c r="M31" s="139"/>
      <c r="N31" s="140">
        <f>VLOOKUP($C31,'Licence_(CS8000)'!$A:$C,3,0)</f>
        <v>212.5</v>
      </c>
      <c r="P31" s="139"/>
      <c r="Q31" s="140">
        <f>VLOOKUP($C31,'Licence_(CS8000)'!$A:$C,3,0)</f>
        <v>212.5</v>
      </c>
      <c r="S31" s="139"/>
      <c r="T31" s="140">
        <f>VLOOKUP($C31,'Licence_(CS8000)'!$A:$C,3,0)</f>
        <v>212.5</v>
      </c>
      <c r="V31" s="139"/>
      <c r="W31" s="140">
        <f>VLOOKUP($C31,'Licence_(CS8000)'!$A:$C,3,0)</f>
        <v>212.5</v>
      </c>
    </row>
    <row r="32" spans="1:23">
      <c r="A32" s="136"/>
      <c r="B32" s="137">
        <v>1</v>
      </c>
      <c r="C32" s="138" t="s">
        <v>557</v>
      </c>
      <c r="D32" s="139"/>
      <c r="E32" s="140">
        <f>VLOOKUP($C32,'Licence_(CS8000)'!$A:$C,3,0)</f>
        <v>280</v>
      </c>
      <c r="G32" s="139"/>
      <c r="H32" s="140">
        <f>VLOOKUP($C32,'Licence_(CS8000)'!$A:$C,3,0)</f>
        <v>280</v>
      </c>
      <c r="J32" s="139"/>
      <c r="K32" s="140">
        <f>VLOOKUP($C32,'Licence_(CS8000)'!$A:$C,3,0)</f>
        <v>280</v>
      </c>
      <c r="M32" s="139"/>
      <c r="N32" s="140">
        <f>VLOOKUP($C32,'Licence_(CS8000)'!$A:$C,3,0)</f>
        <v>280</v>
      </c>
      <c r="P32" s="139"/>
      <c r="Q32" s="140">
        <f>VLOOKUP($C32,'Licence_(CS8000)'!$A:$C,3,0)</f>
        <v>280</v>
      </c>
      <c r="S32" s="139"/>
      <c r="T32" s="140">
        <f>VLOOKUP($C32,'Licence_(CS8000)'!$A:$C,3,0)</f>
        <v>280</v>
      </c>
      <c r="V32" s="139"/>
      <c r="W32" s="140">
        <f>VLOOKUP($C32,'Licence_(CS8000)'!$A:$C,3,0)</f>
        <v>280</v>
      </c>
    </row>
    <row r="33" spans="1:23">
      <c r="A33" s="136"/>
      <c r="B33" s="137">
        <v>1</v>
      </c>
      <c r="C33" s="138" t="s">
        <v>569</v>
      </c>
      <c r="D33" s="139"/>
      <c r="E33" s="140">
        <f>VLOOKUP($C33,'Licence_(CS8000)'!$A:$C,3,0)</f>
        <v>79.5</v>
      </c>
      <c r="G33" s="139"/>
      <c r="H33" s="140">
        <f>VLOOKUP($C33,'Licence_(CS8000)'!$A:$C,3,0)</f>
        <v>79.5</v>
      </c>
      <c r="J33" s="139"/>
      <c r="K33" s="140">
        <f>VLOOKUP($C33,'Licence_(CS8000)'!$A:$C,3,0)</f>
        <v>79.5</v>
      </c>
      <c r="M33" s="139"/>
      <c r="N33" s="140">
        <f>VLOOKUP($C33,'Licence_(CS8000)'!$A:$C,3,0)</f>
        <v>79.5</v>
      </c>
      <c r="P33" s="139"/>
      <c r="Q33" s="140">
        <f>VLOOKUP($C33,'Licence_(CS8000)'!$A:$C,3,0)</f>
        <v>79.5</v>
      </c>
      <c r="S33" s="139"/>
      <c r="T33" s="140">
        <f>VLOOKUP($C33,'Licence_(CS8000)'!$A:$C,3,0)</f>
        <v>79.5</v>
      </c>
      <c r="V33" s="139"/>
      <c r="W33" s="140">
        <f>VLOOKUP($C33,'Licence_(CS8000)'!$A:$C,3,0)</f>
        <v>79.5</v>
      </c>
    </row>
    <row r="34" spans="1:23">
      <c r="A34" s="136"/>
      <c r="B34" s="137">
        <v>1</v>
      </c>
      <c r="C34" s="138" t="s">
        <v>571</v>
      </c>
      <c r="D34" s="139"/>
      <c r="E34" s="140">
        <f>VLOOKUP($C34,'Licence_(CS8000)'!$A:$C,3,0)</f>
        <v>33.666666666666664</v>
      </c>
      <c r="G34" s="139"/>
      <c r="H34" s="140">
        <f>VLOOKUP($C34,'Licence_(CS8000)'!$A:$C,3,0)</f>
        <v>33.666666666666664</v>
      </c>
      <c r="J34" s="139"/>
      <c r="K34" s="140">
        <f>VLOOKUP($C34,'Licence_(CS8000)'!$A:$C,3,0)</f>
        <v>33.666666666666664</v>
      </c>
      <c r="M34" s="139"/>
      <c r="N34" s="140">
        <f>VLOOKUP($C34,'Licence_(CS8000)'!$A:$C,3,0)</f>
        <v>33.666666666666664</v>
      </c>
      <c r="P34" s="139"/>
      <c r="Q34" s="140">
        <f>VLOOKUP($C34,'Licence_(CS8000)'!$A:$C,3,0)</f>
        <v>33.666666666666664</v>
      </c>
      <c r="S34" s="139"/>
      <c r="T34" s="140">
        <f>VLOOKUP($C34,'Licence_(CS8000)'!$A:$C,3,0)</f>
        <v>33.666666666666664</v>
      </c>
      <c r="V34" s="139"/>
      <c r="W34" s="140">
        <f>VLOOKUP($C34,'Licence_(CS8000)'!$A:$C,3,0)</f>
        <v>33.666666666666664</v>
      </c>
    </row>
    <row r="35" spans="1:23">
      <c r="A35" s="33"/>
      <c r="C35" s="87"/>
      <c r="D35" s="88"/>
      <c r="E35" s="89"/>
      <c r="G35" s="88"/>
      <c r="H35" s="89"/>
      <c r="J35" s="88"/>
      <c r="K35" s="89"/>
      <c r="M35" s="88"/>
      <c r="N35" s="89"/>
      <c r="P35" s="88"/>
      <c r="Q35" s="89"/>
      <c r="S35" s="88"/>
      <c r="T35" s="89"/>
      <c r="V35" s="88"/>
      <c r="W35" s="89"/>
    </row>
    <row r="36" spans="1:23">
      <c r="A36" s="90" t="s">
        <v>40</v>
      </c>
      <c r="B36" s="91">
        <v>1</v>
      </c>
      <c r="C36" s="92" t="s">
        <v>640</v>
      </c>
      <c r="D36" s="93">
        <v>0</v>
      </c>
      <c r="E36" s="94">
        <v>0</v>
      </c>
      <c r="G36" s="93">
        <v>0</v>
      </c>
      <c r="H36" s="94">
        <v>0</v>
      </c>
      <c r="J36" s="93">
        <v>0</v>
      </c>
      <c r="K36" s="94">
        <v>0</v>
      </c>
      <c r="M36" s="93">
        <f>VLOOKUP($A36,ProActive_SCD_Output!$A:$F,2,0)/12+VLOOKUP($A36,ProActive_SCD_Output!$A:$F,6,0)/24</f>
        <v>304.3211541666667</v>
      </c>
      <c r="N36" s="94">
        <f>VLOOKUP($A36,ProActive_SCD_Output!$A:$F,2,0)/12</f>
        <v>285.2929666666667</v>
      </c>
      <c r="P36" s="93">
        <f>VLOOKUP($A36,ProActive_SCD_Output!$A:$F,2,0)/12+VLOOKUP($A36,ProActive_SCD_Output!$A:$F,6,0)/24</f>
        <v>304.3211541666667</v>
      </c>
      <c r="Q36" s="94">
        <f>VLOOKUP($A36,ProActive_SCD_Output!$A:$F,2,0)/12</f>
        <v>285.2929666666667</v>
      </c>
      <c r="S36" s="93">
        <f>VLOOKUP($A36,ProActive_SCD_Output!$A:$F,2,0)/12+VLOOKUP($A36,ProActive_SCD_Output!$A:$F,6,0)/24</f>
        <v>304.3211541666667</v>
      </c>
      <c r="T36" s="94">
        <f>VLOOKUP($A36,ProActive_SCD_Output!$A:$F,2,0)/12</f>
        <v>285.2929666666667</v>
      </c>
      <c r="V36" s="93">
        <f>VLOOKUP($A36,ProActive_SCD_Output!$A:$F,3,0)/12+VLOOKUP($A36,ProActive_SCD_Output!$A:$F,6,0)/24</f>
        <v>571.99372083333333</v>
      </c>
      <c r="W36" s="94">
        <f>VLOOKUP($A36,ProActive_SCD_Output!$A:$F,3,0)/12</f>
        <v>552.96553333333338</v>
      </c>
    </row>
    <row r="37" spans="1:23">
      <c r="A37" s="90" t="s">
        <v>42</v>
      </c>
      <c r="B37" s="91">
        <v>1</v>
      </c>
      <c r="C37" s="92" t="s">
        <v>641</v>
      </c>
      <c r="D37" s="93">
        <v>0</v>
      </c>
      <c r="E37" s="94">
        <v>0</v>
      </c>
      <c r="G37" s="93">
        <v>0</v>
      </c>
      <c r="H37" s="94">
        <v>0</v>
      </c>
      <c r="J37" s="93">
        <v>0</v>
      </c>
      <c r="K37" s="94">
        <v>0</v>
      </c>
      <c r="M37" s="93">
        <f>VLOOKUP($A37,ProActive_SCD_Output!$A:$F,2,0)/12+VLOOKUP($A37,ProActive_SCD_Output!$A:$F,6,0)/24</f>
        <v>365.03000416666669</v>
      </c>
      <c r="N37" s="94">
        <f>VLOOKUP($A37,ProActive_SCD_Output!$A:$F,2,0)/12</f>
        <v>346.00181666666668</v>
      </c>
      <c r="P37" s="93">
        <f>VLOOKUP($A37,ProActive_SCD_Output!$A:$F,2,0)/12+VLOOKUP($A37,ProActive_SCD_Output!$A:$F,6,0)/24</f>
        <v>365.03000416666669</v>
      </c>
      <c r="Q37" s="94">
        <f>VLOOKUP($A37,ProActive_SCD_Output!$A:$F,2,0)/12</f>
        <v>346.00181666666668</v>
      </c>
      <c r="S37" s="93">
        <f>VLOOKUP($A37,ProActive_SCD_Output!$A:$F,2,0)/12+VLOOKUP($A37,ProActive_SCD_Output!$A:$F,6,0)/24</f>
        <v>365.03000416666669</v>
      </c>
      <c r="T37" s="94">
        <f>VLOOKUP($A37,ProActive_SCD_Output!$A:$F,2,0)/12</f>
        <v>346.00181666666668</v>
      </c>
      <c r="V37" s="93">
        <f>VLOOKUP($A37,ProActive_SCD_Output!$A:$F,3,0)/12+VLOOKUP($A37,ProActive_SCD_Output!$A:$F,6,0)/24</f>
        <v>693.4114208333333</v>
      </c>
      <c r="W37" s="94">
        <f>VLOOKUP($A37,ProActive_SCD_Output!$A:$F,3,0)/12</f>
        <v>674.38323333333335</v>
      </c>
    </row>
    <row r="38" spans="1:23">
      <c r="A38" s="90" t="s">
        <v>44</v>
      </c>
      <c r="B38" s="91">
        <v>1</v>
      </c>
      <c r="C38" s="92" t="s">
        <v>642</v>
      </c>
      <c r="D38" s="93">
        <v>0</v>
      </c>
      <c r="E38" s="94">
        <v>0</v>
      </c>
      <c r="G38" s="93">
        <v>0</v>
      </c>
      <c r="H38" s="94">
        <v>0</v>
      </c>
      <c r="J38" s="93">
        <v>0</v>
      </c>
      <c r="K38" s="94">
        <v>0</v>
      </c>
      <c r="M38" s="93">
        <f>VLOOKUP($A38,ProActive_SCD_Output!$A:$F,2,0)/12+VLOOKUP($A38,ProActive_SCD_Output!$A:$F,6,0)/24</f>
        <v>416.26447916666666</v>
      </c>
      <c r="N38" s="94">
        <f>VLOOKUP($A38,ProActive_SCD_Output!$A:$F,2,0)/12</f>
        <v>397.23629166666666</v>
      </c>
      <c r="P38" s="93">
        <f>VLOOKUP($A38,ProActive_SCD_Output!$A:$F,2,0)/12+VLOOKUP($A38,ProActive_SCD_Output!$A:$F,6,0)/24</f>
        <v>416.26447916666666</v>
      </c>
      <c r="Q38" s="94">
        <f>VLOOKUP($A38,ProActive_SCD_Output!$A:$F,2,0)/12</f>
        <v>397.23629166666666</v>
      </c>
      <c r="S38" s="93">
        <f>VLOOKUP($A38,ProActive_SCD_Output!$A:$F,2,0)/12+VLOOKUP($A38,ProActive_SCD_Output!$A:$F,6,0)/24</f>
        <v>416.26447916666666</v>
      </c>
      <c r="T38" s="94">
        <f>VLOOKUP($A38,ProActive_SCD_Output!$A:$F,2,0)/12</f>
        <v>397.23629166666666</v>
      </c>
      <c r="V38" s="93">
        <f>VLOOKUP($A38,ProActive_SCD_Output!$A:$F,3,0)/12+VLOOKUP($A38,ProActive_SCD_Output!$A:$F,6,0)/24</f>
        <v>787.06939583333337</v>
      </c>
      <c r="W38" s="94">
        <f>VLOOKUP($A38,ProActive_SCD_Output!$A:$F,3,0)/12</f>
        <v>768.04120833333343</v>
      </c>
    </row>
    <row r="39" spans="1:23" ht="15" customHeight="1">
      <c r="B39" s="95"/>
      <c r="C39" s="87"/>
      <c r="D39" s="88"/>
      <c r="E39" s="89"/>
      <c r="G39" s="88"/>
      <c r="H39" s="89"/>
      <c r="J39" s="88"/>
      <c r="K39" s="89"/>
      <c r="M39" s="88"/>
      <c r="N39" s="89"/>
      <c r="P39" s="88"/>
      <c r="Q39" s="89"/>
      <c r="S39" s="88"/>
      <c r="T39" s="89"/>
      <c r="V39" s="88"/>
      <c r="W39" s="89"/>
    </row>
    <row r="40" spans="1:23" ht="15" customHeight="1" thickBot="1">
      <c r="B40" s="95"/>
      <c r="C40" s="96" t="s">
        <v>623</v>
      </c>
      <c r="D40" s="97">
        <f>SUM(D16:D38)</f>
        <v>190.34479999999999</v>
      </c>
      <c r="E40" s="98">
        <f>SUM(E16:E38)</f>
        <v>1077.7424333333336</v>
      </c>
      <c r="F40" s="99"/>
      <c r="G40" s="97">
        <f>SUM(G16:G38)</f>
        <v>302.33820000000003</v>
      </c>
      <c r="H40" s="98">
        <f>SUM(H16:H38)</f>
        <v>1189.7359333333334</v>
      </c>
      <c r="I40" s="99"/>
      <c r="J40" s="97">
        <f>SUM(J16:J38)</f>
        <v>382.77549999999997</v>
      </c>
      <c r="K40" s="98">
        <f>SUM(K16:K38)</f>
        <v>1270.1732333333334</v>
      </c>
      <c r="L40" s="99"/>
      <c r="M40" s="97">
        <f>SUM(M16:M38)</f>
        <v>1275.9604374999999</v>
      </c>
      <c r="N40" s="98">
        <f>SUM(N16:N38)</f>
        <v>2106.2735083333337</v>
      </c>
      <c r="O40" s="99"/>
      <c r="P40" s="97">
        <f>SUM(P16:P38)</f>
        <v>1458.0935374999999</v>
      </c>
      <c r="Q40" s="98">
        <f>SUM(Q16:Q38)</f>
        <v>2288.4068083333336</v>
      </c>
      <c r="R40" s="99"/>
      <c r="S40" s="97">
        <f>SUM(S16:S38)</f>
        <v>1468.3911375</v>
      </c>
      <c r="T40" s="98">
        <f>SUM(T16:T38)</f>
        <v>2298.7043083333333</v>
      </c>
      <c r="U40" s="99"/>
      <c r="V40" s="97">
        <f>SUM(V16:V38)</f>
        <v>2481.5886375</v>
      </c>
      <c r="W40" s="98">
        <f>SUM(W16:W38)</f>
        <v>3311.9019083333337</v>
      </c>
    </row>
    <row r="41" spans="1:23" ht="15" customHeight="1" thickTop="1">
      <c r="B41" s="95"/>
      <c r="C41" s="100" t="s">
        <v>624</v>
      </c>
      <c r="D41" s="101">
        <f>D40*24</f>
        <v>4568.2752</v>
      </c>
      <c r="E41" s="102">
        <f>E40*12</f>
        <v>12932.909200000002</v>
      </c>
      <c r="F41" s="99"/>
      <c r="G41" s="101">
        <f>G40*24</f>
        <v>7256.1168000000007</v>
      </c>
      <c r="H41" s="102">
        <f>H40*12</f>
        <v>14276.831200000001</v>
      </c>
      <c r="I41" s="99"/>
      <c r="J41" s="101">
        <f>J40*24</f>
        <v>9186.6119999999992</v>
      </c>
      <c r="K41" s="102">
        <f>K40*12</f>
        <v>15242.078800000001</v>
      </c>
      <c r="L41" s="99"/>
      <c r="M41" s="101">
        <f>M40*24</f>
        <v>30623.050499999998</v>
      </c>
      <c r="N41" s="102">
        <f>N40*12</f>
        <v>25275.282100000004</v>
      </c>
      <c r="O41" s="99"/>
      <c r="P41" s="101">
        <f>P40*24</f>
        <v>34994.244899999998</v>
      </c>
      <c r="Q41" s="102">
        <f>Q40*12</f>
        <v>27460.881700000005</v>
      </c>
      <c r="R41" s="99"/>
      <c r="S41" s="101">
        <f>S40*24</f>
        <v>35241.387300000002</v>
      </c>
      <c r="T41" s="102">
        <f>T40*12</f>
        <v>27584.451699999998</v>
      </c>
      <c r="U41" s="99"/>
      <c r="V41" s="101">
        <f>V40*24</f>
        <v>59558.1273</v>
      </c>
      <c r="W41" s="102">
        <f>W40*12</f>
        <v>39742.822900000006</v>
      </c>
    </row>
    <row r="42" spans="1:23" ht="15" customHeight="1" thickBot="1">
      <c r="B42" s="95"/>
      <c r="C42" s="103" t="s">
        <v>625</v>
      </c>
      <c r="D42" s="104">
        <f>D40+(D40*D$1)</f>
        <v>323.58615999999995</v>
      </c>
      <c r="E42" s="105">
        <f>E40+(E40*E$1)</f>
        <v>1832.162136666667</v>
      </c>
      <c r="F42" s="99"/>
      <c r="G42" s="104">
        <f>G40+(G40*G$1)</f>
        <v>544.2087600000001</v>
      </c>
      <c r="H42" s="105">
        <f>H40+(H40*H$1)</f>
        <v>2141.52468</v>
      </c>
      <c r="I42" s="99"/>
      <c r="J42" s="104">
        <f>J40+(J40*J$1)</f>
        <v>727.27344999999991</v>
      </c>
      <c r="K42" s="105">
        <f>K40+(K40*K$1)</f>
        <v>2413.3291433333334</v>
      </c>
      <c r="L42" s="99"/>
      <c r="M42" s="104">
        <f>M40+(M40*M$1)</f>
        <v>2169.1327437499999</v>
      </c>
      <c r="N42" s="105">
        <f>N40+(N40*N$1)</f>
        <v>3580.6649641666672</v>
      </c>
      <c r="O42" s="99"/>
      <c r="P42" s="104">
        <f>P40+(P40*P$1)</f>
        <v>2624.5683675</v>
      </c>
      <c r="Q42" s="105">
        <f>Q40+(Q40*Q$1)</f>
        <v>4119.1322550000004</v>
      </c>
      <c r="R42" s="99"/>
      <c r="S42" s="104">
        <f>S40+(S40*S$1)</f>
        <v>2789.9431612500002</v>
      </c>
      <c r="T42" s="105">
        <f>T40+(T40*T$1)</f>
        <v>4367.538185833333</v>
      </c>
      <c r="U42" s="99"/>
      <c r="V42" s="104">
        <f>V40+(V40*V$1)</f>
        <v>4963.177275</v>
      </c>
      <c r="W42" s="105">
        <f>W40+(W40*W$1)</f>
        <v>6623.8038166666674</v>
      </c>
    </row>
    <row r="43" spans="1:23" ht="15" customHeight="1" thickTop="1">
      <c r="B43" s="95"/>
      <c r="C43" s="106" t="s">
        <v>626</v>
      </c>
      <c r="D43" s="107">
        <f>(D42-D40)/D40</f>
        <v>0.69999999999999984</v>
      </c>
      <c r="E43" s="108">
        <f>(E42-E40)/E40</f>
        <v>0.7</v>
      </c>
      <c r="F43" s="99"/>
      <c r="G43" s="107">
        <f>(G42-G40)/G40</f>
        <v>0.80000000000000016</v>
      </c>
      <c r="H43" s="108">
        <f>(H42-H40)/H40</f>
        <v>0.79999999999999993</v>
      </c>
      <c r="I43" s="99"/>
      <c r="J43" s="107">
        <f>(J42-J40)/J40</f>
        <v>0.89999999999999991</v>
      </c>
      <c r="K43" s="108">
        <f>(K42-K40)/K40</f>
        <v>0.89999999999999991</v>
      </c>
      <c r="L43" s="99"/>
      <c r="M43" s="107">
        <f>(M42-M40)/M40</f>
        <v>0.70000000000000007</v>
      </c>
      <c r="N43" s="108">
        <f>(N42-N40)/N40</f>
        <v>0.7</v>
      </c>
      <c r="O43" s="99"/>
      <c r="P43" s="107">
        <f>(P42-P40)/P40</f>
        <v>0.80000000000000016</v>
      </c>
      <c r="Q43" s="108">
        <f>(Q42-Q40)/Q40</f>
        <v>0.79999999999999993</v>
      </c>
      <c r="R43" s="99"/>
      <c r="S43" s="107">
        <f>(S42-S40)/S40</f>
        <v>0.90000000000000013</v>
      </c>
      <c r="T43" s="108">
        <f>(T42-T40)/T40</f>
        <v>0.89999999999999991</v>
      </c>
      <c r="U43" s="99"/>
      <c r="V43" s="107">
        <f>(V42-V40)/V40</f>
        <v>1</v>
      </c>
      <c r="W43" s="108">
        <f>(W42-W40)/W40</f>
        <v>1</v>
      </c>
    </row>
    <row r="44" spans="1:23" ht="15" customHeight="1">
      <c r="B44" s="95"/>
      <c r="C44" s="109" t="s">
        <v>627</v>
      </c>
      <c r="D44" s="110">
        <f>D41+(D41*D$1)</f>
        <v>7766.0678399999997</v>
      </c>
      <c r="E44" s="111">
        <f>E41+(E41*E$1)</f>
        <v>21985.945640000002</v>
      </c>
      <c r="F44" s="99"/>
      <c r="G44" s="110">
        <f>G41+(G41*G$1)</f>
        <v>13061.010240000001</v>
      </c>
      <c r="H44" s="111">
        <f>H41+(H41*H$1)</f>
        <v>25698.296160000002</v>
      </c>
      <c r="I44" s="99"/>
      <c r="J44" s="110">
        <f>J41+(J41*J$1)</f>
        <v>17454.5628</v>
      </c>
      <c r="K44" s="111">
        <f>K41+(K41*K$1)</f>
        <v>28959.949720000004</v>
      </c>
      <c r="L44" s="99"/>
      <c r="M44" s="110">
        <f>M41+(M41*M$1)</f>
        <v>52059.185849999994</v>
      </c>
      <c r="N44" s="111">
        <f>N41+(N41*N$1)</f>
        <v>42967.97957000001</v>
      </c>
      <c r="O44" s="99"/>
      <c r="P44" s="110">
        <f>P41+(P41*P$1)</f>
        <v>62989.640820000001</v>
      </c>
      <c r="Q44" s="111">
        <f>Q41+(Q41*Q$1)</f>
        <v>49429.587060000013</v>
      </c>
      <c r="R44" s="99"/>
      <c r="S44" s="110">
        <f>S41+(S41*S$1)</f>
        <v>66958.635869999998</v>
      </c>
      <c r="T44" s="111">
        <f>T41+(T41*T$1)</f>
        <v>52410.458229999997</v>
      </c>
      <c r="U44" s="99"/>
      <c r="V44" s="110">
        <f>V41+(V41*V$1)</f>
        <v>119116.2546</v>
      </c>
      <c r="W44" s="111">
        <f>W41+(W41*W$1)</f>
        <v>79485.645800000013</v>
      </c>
    </row>
    <row r="45" spans="1:23" customFormat="1" ht="12.75"/>
    <row r="46" spans="1:23" hidden="1" outlineLevel="1">
      <c r="D46" s="67">
        <v>4</v>
      </c>
      <c r="E46" s="67">
        <v>5</v>
      </c>
      <c r="G46" s="67">
        <v>7</v>
      </c>
      <c r="H46" s="67">
        <v>8</v>
      </c>
      <c r="J46" s="67">
        <v>10</v>
      </c>
      <c r="K46" s="67">
        <v>11</v>
      </c>
      <c r="M46" s="67">
        <v>13</v>
      </c>
      <c r="N46" s="67">
        <v>14</v>
      </c>
      <c r="P46" s="67">
        <v>16</v>
      </c>
      <c r="Q46" s="67">
        <v>17</v>
      </c>
      <c r="S46" s="67">
        <v>19</v>
      </c>
      <c r="T46" s="67">
        <v>20</v>
      </c>
      <c r="V46" s="67">
        <v>22</v>
      </c>
      <c r="W46" s="67">
        <v>23</v>
      </c>
    </row>
    <row r="47" spans="1:23" collapsed="1">
      <c r="C47" s="112" t="s">
        <v>41</v>
      </c>
    </row>
    <row r="48" spans="1:23">
      <c r="B48" s="81" t="s">
        <v>629</v>
      </c>
      <c r="C48" s="113" t="s">
        <v>261</v>
      </c>
      <c r="D48" s="80" t="s">
        <v>620</v>
      </c>
      <c r="E48" s="80" t="s">
        <v>616</v>
      </c>
      <c r="G48" s="80" t="s">
        <v>620</v>
      </c>
      <c r="H48" s="80" t="s">
        <v>616</v>
      </c>
      <c r="J48" s="80" t="s">
        <v>620</v>
      </c>
      <c r="K48" s="80" t="s">
        <v>616</v>
      </c>
      <c r="M48" s="80" t="s">
        <v>620</v>
      </c>
      <c r="N48" s="80" t="s">
        <v>616</v>
      </c>
      <c r="P48" s="80" t="s">
        <v>620</v>
      </c>
      <c r="Q48" s="80" t="s">
        <v>616</v>
      </c>
      <c r="S48" s="80" t="s">
        <v>620</v>
      </c>
      <c r="T48" s="80" t="s">
        <v>616</v>
      </c>
      <c r="V48" s="80" t="s">
        <v>620</v>
      </c>
      <c r="W48" s="80" t="s">
        <v>616</v>
      </c>
    </row>
    <row r="49" spans="1:23">
      <c r="B49" s="81" t="s">
        <v>621</v>
      </c>
      <c r="C49" s="81" t="s">
        <v>630</v>
      </c>
    </row>
    <row r="50" spans="1:23">
      <c r="A50" s="82" t="s">
        <v>40</v>
      </c>
      <c r="B50" s="83">
        <v>1</v>
      </c>
      <c r="C50" s="114" t="s">
        <v>270</v>
      </c>
      <c r="D50" s="85">
        <f>VLOOKUP($A50,$A$16:$W$38,D$46,0)*$B50</f>
        <v>0.50039999999999996</v>
      </c>
      <c r="E50" s="86">
        <f t="shared" ref="E50:E55" si="0">VLOOKUP($A50,$A$16:$W$38,E$46,0)*$B50</f>
        <v>2.3906000000000001</v>
      </c>
      <c r="G50" s="85">
        <f>VLOOKUP($A50,$A$16:$W$38,G$46,0)*$B50</f>
        <v>1.2677</v>
      </c>
      <c r="H50" s="86">
        <f t="shared" ref="H50:H55" si="1">VLOOKUP($A50,$A$16:$W$38,H$46,0)*$B50</f>
        <v>3.1579000000000002</v>
      </c>
      <c r="J50" s="85">
        <f t="shared" ref="J50:K55" si="2">VLOOKUP($A50,$A$16:$W$38,J$46,0)*$B50</f>
        <v>2.2332000000000001</v>
      </c>
      <c r="K50" s="86">
        <f t="shared" si="2"/>
        <v>4.1234000000000002</v>
      </c>
      <c r="M50" s="85">
        <f t="shared" ref="M50:N55" si="3">VLOOKUP($A50,$A$16:$W$38,M$46,0)*$B50</f>
        <v>0.50039999999999996</v>
      </c>
      <c r="N50" s="86">
        <f t="shared" si="3"/>
        <v>2.3906000000000001</v>
      </c>
      <c r="P50" s="85">
        <f t="shared" ref="P50:Q55" si="4">VLOOKUP($A50,$A$16:$W$38,P$46,0)*$B50</f>
        <v>2.1012</v>
      </c>
      <c r="Q50" s="86">
        <f t="shared" si="4"/>
        <v>3.9914000000000001</v>
      </c>
      <c r="S50" s="85">
        <f t="shared" ref="S50:T55" si="5">VLOOKUP($A50,$A$16:$W$38,S$46,0)*$B50</f>
        <v>2.2332000000000001</v>
      </c>
      <c r="T50" s="86">
        <f t="shared" si="5"/>
        <v>4.1234000000000002</v>
      </c>
      <c r="V50" s="85">
        <f t="shared" ref="V50:W55" si="6">VLOOKUP($A50,$A$16:$W$38,V$46,0)*$B50</f>
        <v>2.8271000000000002</v>
      </c>
      <c r="W50" s="86">
        <f t="shared" si="6"/>
        <v>4.7172999999999998</v>
      </c>
    </row>
    <row r="51" spans="1:23">
      <c r="A51" s="82" t="s">
        <v>53</v>
      </c>
      <c r="B51" s="83">
        <v>2</v>
      </c>
      <c r="C51" s="122" t="s">
        <v>282</v>
      </c>
      <c r="D51" s="123">
        <f t="shared" ref="D51:G55" si="7">VLOOKUP($A51,$A$16:$W$38,D$46,0)*$B51</f>
        <v>104.6086</v>
      </c>
      <c r="E51" s="124">
        <f t="shared" si="0"/>
        <v>127.2248</v>
      </c>
      <c r="G51" s="123">
        <f t="shared" si="7"/>
        <v>150.7834</v>
      </c>
      <c r="H51" s="124">
        <f t="shared" si="1"/>
        <v>173.39940000000001</v>
      </c>
      <c r="J51" s="123">
        <f t="shared" si="2"/>
        <v>168.3494</v>
      </c>
      <c r="K51" s="124">
        <f t="shared" si="2"/>
        <v>190.96559999999999</v>
      </c>
      <c r="M51" s="123">
        <f t="shared" si="3"/>
        <v>104.6086</v>
      </c>
      <c r="N51" s="124">
        <f t="shared" si="3"/>
        <v>127.2248</v>
      </c>
      <c r="P51" s="123">
        <f t="shared" si="4"/>
        <v>165.87039999999999</v>
      </c>
      <c r="Q51" s="124">
        <f t="shared" si="4"/>
        <v>188.48660000000001</v>
      </c>
      <c r="S51" s="123">
        <f t="shared" si="5"/>
        <v>168.3494</v>
      </c>
      <c r="T51" s="124">
        <f t="shared" si="5"/>
        <v>190.96559999999999</v>
      </c>
      <c r="V51" s="123">
        <f t="shared" si="6"/>
        <v>179.505</v>
      </c>
      <c r="W51" s="124">
        <f t="shared" si="6"/>
        <v>202.12119999999999</v>
      </c>
    </row>
    <row r="52" spans="1:23">
      <c r="A52" s="82" t="s">
        <v>53</v>
      </c>
      <c r="B52" s="83">
        <v>1</v>
      </c>
      <c r="C52" s="122" t="s">
        <v>643</v>
      </c>
      <c r="D52" s="123">
        <f t="shared" si="7"/>
        <v>52.304299999999998</v>
      </c>
      <c r="E52" s="124">
        <f t="shared" si="0"/>
        <v>63.612400000000001</v>
      </c>
      <c r="G52" s="123">
        <f t="shared" si="7"/>
        <v>75.3917</v>
      </c>
      <c r="H52" s="124">
        <f t="shared" si="1"/>
        <v>86.699700000000007</v>
      </c>
      <c r="J52" s="123">
        <f t="shared" si="2"/>
        <v>84.174700000000001</v>
      </c>
      <c r="K52" s="124">
        <f t="shared" si="2"/>
        <v>95.482799999999997</v>
      </c>
      <c r="M52" s="123">
        <f t="shared" si="3"/>
        <v>52.304299999999998</v>
      </c>
      <c r="N52" s="124">
        <f t="shared" si="3"/>
        <v>63.612400000000001</v>
      </c>
      <c r="P52" s="123">
        <f t="shared" si="4"/>
        <v>82.935199999999995</v>
      </c>
      <c r="Q52" s="124">
        <f t="shared" si="4"/>
        <v>94.243300000000005</v>
      </c>
      <c r="S52" s="123">
        <f t="shared" si="5"/>
        <v>84.174700000000001</v>
      </c>
      <c r="T52" s="124">
        <f t="shared" si="5"/>
        <v>95.482799999999997</v>
      </c>
      <c r="V52" s="123">
        <f t="shared" si="6"/>
        <v>89.752499999999998</v>
      </c>
      <c r="W52" s="124">
        <f t="shared" si="6"/>
        <v>101.06059999999999</v>
      </c>
    </row>
    <row r="53" spans="1:23">
      <c r="A53" s="82" t="s">
        <v>8</v>
      </c>
      <c r="B53" s="83">
        <v>1</v>
      </c>
      <c r="C53" s="122" t="s">
        <v>276</v>
      </c>
      <c r="D53" s="123">
        <f t="shared" si="7"/>
        <v>2.9321000000000002</v>
      </c>
      <c r="E53" s="124">
        <f t="shared" si="0"/>
        <v>3.613</v>
      </c>
      <c r="G53" s="123">
        <f t="shared" si="7"/>
        <v>4.0255999999999998</v>
      </c>
      <c r="H53" s="124">
        <f t="shared" si="1"/>
        <v>4.7065000000000001</v>
      </c>
      <c r="J53" s="123">
        <f t="shared" si="2"/>
        <v>6.2754000000000003</v>
      </c>
      <c r="K53" s="124">
        <f t="shared" si="2"/>
        <v>6.9561999999999999</v>
      </c>
      <c r="M53" s="123">
        <f t="shared" si="3"/>
        <v>2.9321000000000002</v>
      </c>
      <c r="N53" s="124">
        <f t="shared" si="3"/>
        <v>3.613</v>
      </c>
      <c r="P53" s="123">
        <f t="shared" si="4"/>
        <v>6.2480000000000002</v>
      </c>
      <c r="Q53" s="124">
        <f t="shared" si="4"/>
        <v>6.9288999999999996</v>
      </c>
      <c r="S53" s="123">
        <f t="shared" si="5"/>
        <v>6.2754000000000003</v>
      </c>
      <c r="T53" s="124">
        <f t="shared" si="5"/>
        <v>6.9561999999999999</v>
      </c>
      <c r="V53" s="123">
        <f t="shared" si="6"/>
        <v>6.3983999999999996</v>
      </c>
      <c r="W53" s="124">
        <f t="shared" si="6"/>
        <v>7.0792999999999999</v>
      </c>
    </row>
    <row r="54" spans="1:23">
      <c r="A54" s="82" t="s">
        <v>40</v>
      </c>
      <c r="B54" s="83">
        <v>0</v>
      </c>
      <c r="C54" s="122" t="s">
        <v>644</v>
      </c>
      <c r="D54" s="123">
        <f t="shared" si="7"/>
        <v>0</v>
      </c>
      <c r="E54" s="124">
        <f t="shared" si="0"/>
        <v>0</v>
      </c>
      <c r="G54" s="123">
        <f t="shared" si="7"/>
        <v>0</v>
      </c>
      <c r="H54" s="124">
        <f t="shared" si="1"/>
        <v>0</v>
      </c>
      <c r="J54" s="123">
        <f t="shared" si="2"/>
        <v>0</v>
      </c>
      <c r="K54" s="124">
        <f t="shared" si="2"/>
        <v>0</v>
      </c>
      <c r="M54" s="123">
        <f t="shared" si="3"/>
        <v>0</v>
      </c>
      <c r="N54" s="124">
        <f t="shared" si="3"/>
        <v>0</v>
      </c>
      <c r="P54" s="123">
        <f t="shared" si="4"/>
        <v>0</v>
      </c>
      <c r="Q54" s="124">
        <f t="shared" si="4"/>
        <v>0</v>
      </c>
      <c r="S54" s="123">
        <f t="shared" si="5"/>
        <v>0</v>
      </c>
      <c r="T54" s="124">
        <f t="shared" si="5"/>
        <v>0</v>
      </c>
      <c r="V54" s="123">
        <f t="shared" si="6"/>
        <v>0</v>
      </c>
      <c r="W54" s="124">
        <f t="shared" si="6"/>
        <v>0</v>
      </c>
    </row>
    <row r="55" spans="1:23">
      <c r="A55" s="82" t="s">
        <v>48</v>
      </c>
      <c r="B55" s="83">
        <v>1</v>
      </c>
      <c r="C55" s="122" t="s">
        <v>278</v>
      </c>
      <c r="D55" s="123">
        <f t="shared" si="7"/>
        <v>5.3228999999999997</v>
      </c>
      <c r="E55" s="124">
        <f t="shared" si="0"/>
        <v>6.8395000000000001</v>
      </c>
      <c r="G55" s="123">
        <f t="shared" si="7"/>
        <v>7.5327999999999999</v>
      </c>
      <c r="H55" s="124">
        <f t="shared" si="1"/>
        <v>9.0495000000000001</v>
      </c>
      <c r="J55" s="123">
        <f t="shared" si="2"/>
        <v>10.976699999999999</v>
      </c>
      <c r="K55" s="124">
        <f t="shared" si="2"/>
        <v>12.4933</v>
      </c>
      <c r="M55" s="123">
        <f t="shared" si="3"/>
        <v>5.3228999999999997</v>
      </c>
      <c r="N55" s="124">
        <f t="shared" si="3"/>
        <v>6.8395000000000001</v>
      </c>
      <c r="P55" s="123">
        <f t="shared" si="4"/>
        <v>10.9001</v>
      </c>
      <c r="Q55" s="124">
        <f t="shared" si="4"/>
        <v>12.416700000000001</v>
      </c>
      <c r="S55" s="123">
        <f t="shared" si="5"/>
        <v>10.976699999999999</v>
      </c>
      <c r="T55" s="124">
        <f t="shared" si="5"/>
        <v>12.4933</v>
      </c>
      <c r="V55" s="123">
        <f t="shared" si="6"/>
        <v>11.321199999999999</v>
      </c>
      <c r="W55" s="124">
        <f t="shared" si="6"/>
        <v>12.8378</v>
      </c>
    </row>
    <row r="56" spans="1:23">
      <c r="C56" s="88"/>
      <c r="D56" s="88"/>
      <c r="E56" s="89"/>
      <c r="G56" s="88"/>
      <c r="H56" s="89"/>
      <c r="J56" s="88"/>
      <c r="K56" s="89"/>
      <c r="M56" s="88"/>
      <c r="N56" s="89"/>
      <c r="P56" s="88"/>
      <c r="Q56" s="89"/>
      <c r="S56" s="88"/>
      <c r="T56" s="89"/>
      <c r="V56" s="88"/>
      <c r="W56" s="89"/>
    </row>
    <row r="57" spans="1:23">
      <c r="A57" s="90"/>
      <c r="B57" s="91">
        <v>1</v>
      </c>
      <c r="C57" s="115" t="s">
        <v>640</v>
      </c>
      <c r="D57" s="93">
        <f>VLOOKUP($C57,$C$16:$W$38,D$46-2,0)*$B57</f>
        <v>0</v>
      </c>
      <c r="E57" s="94">
        <f>VLOOKUP($C57,$C$16:$W$38,E$46-2,0)*$B57</f>
        <v>0</v>
      </c>
      <c r="G57" s="93">
        <f>VLOOKUP($C57,$C$16:$W$38,G$46-2,0)*$B57</f>
        <v>0</v>
      </c>
      <c r="H57" s="94">
        <f>VLOOKUP($C57,$C$16:$W$38,H$46-2,0)*$B57</f>
        <v>0</v>
      </c>
      <c r="J57" s="93">
        <f>VLOOKUP($C57,$C$16:$W$38,J$46-2,0)*$B57</f>
        <v>0</v>
      </c>
      <c r="K57" s="94">
        <f>VLOOKUP($C57,$C$16:$W$38,K$46-2,0)*$B57</f>
        <v>0</v>
      </c>
      <c r="M57" s="93">
        <f>VLOOKUP($C57,$C$16:$W$38,M$46-2,0)*$B57</f>
        <v>304.3211541666667</v>
      </c>
      <c r="N57" s="94">
        <f>VLOOKUP($C57,$C$16:$W$38,N$46-2,0)*$B57</f>
        <v>285.2929666666667</v>
      </c>
      <c r="P57" s="93">
        <f>VLOOKUP($C57,$C$16:$W$38,P$46-2,0)*$B57</f>
        <v>304.3211541666667</v>
      </c>
      <c r="Q57" s="94">
        <f>VLOOKUP($C57,$C$16:$W$38,Q$46-2,0)*$B57</f>
        <v>285.2929666666667</v>
      </c>
      <c r="S57" s="93">
        <f>VLOOKUP($C57,$C$16:$W$38,S$46-2,0)*$B57</f>
        <v>304.3211541666667</v>
      </c>
      <c r="T57" s="94">
        <f>VLOOKUP($C57,$C$16:$W$38,T$46-2,0)*$B57</f>
        <v>285.2929666666667</v>
      </c>
      <c r="V57" s="93">
        <f>VLOOKUP($C57,$C$16:$W$38,V$46-2,0)*$B57</f>
        <v>571.99372083333333</v>
      </c>
      <c r="W57" s="94">
        <f>VLOOKUP($C57,$C$16:$W$38,W$46-2,0)*$B57</f>
        <v>552.96553333333338</v>
      </c>
    </row>
    <row r="58" spans="1:23">
      <c r="C58" s="88"/>
      <c r="D58" s="88"/>
      <c r="E58" s="89"/>
      <c r="G58" s="88"/>
      <c r="H58" s="89"/>
      <c r="J58" s="88"/>
      <c r="K58" s="89"/>
      <c r="M58" s="88"/>
      <c r="N58" s="89"/>
      <c r="P58" s="88"/>
      <c r="Q58" s="89"/>
      <c r="S58" s="88"/>
      <c r="T58" s="89"/>
      <c r="V58" s="88"/>
      <c r="W58" s="89"/>
    </row>
    <row r="59" spans="1:23" ht="15" customHeight="1" thickBot="1">
      <c r="B59" s="81" t="s">
        <v>645</v>
      </c>
      <c r="C59" s="116" t="s">
        <v>623</v>
      </c>
      <c r="D59" s="97">
        <f>SUM(D50:D57)</f>
        <v>165.66829999999999</v>
      </c>
      <c r="E59" s="98">
        <f>SUM(E50:E57)</f>
        <v>203.68029999999999</v>
      </c>
      <c r="F59" s="99"/>
      <c r="G59" s="97">
        <f>SUM(G50:G57)</f>
        <v>239.00119999999998</v>
      </c>
      <c r="H59" s="98">
        <f>SUM(H50:H57)</f>
        <v>277.01300000000009</v>
      </c>
      <c r="I59" s="99"/>
      <c r="J59" s="97">
        <f>SUM(J50:J57)</f>
        <v>272.00940000000003</v>
      </c>
      <c r="K59" s="98">
        <f>SUM(K50:K57)</f>
        <v>310.0213</v>
      </c>
      <c r="L59" s="99"/>
      <c r="M59" s="97">
        <f>SUM(M50:M57)</f>
        <v>469.98945416666669</v>
      </c>
      <c r="N59" s="98">
        <f>SUM(N50:N57)</f>
        <v>488.97326666666669</v>
      </c>
      <c r="O59" s="99"/>
      <c r="P59" s="97">
        <f>SUM(P50:P57)</f>
        <v>572.37605416666668</v>
      </c>
      <c r="Q59" s="98">
        <f>SUM(Q50:Q57)</f>
        <v>591.35986666666668</v>
      </c>
      <c r="R59" s="99"/>
      <c r="S59" s="97">
        <f>SUM(S50:S57)</f>
        <v>576.33055416666673</v>
      </c>
      <c r="T59" s="98">
        <f>SUM(T50:T57)</f>
        <v>595.31426666666675</v>
      </c>
      <c r="U59" s="99"/>
      <c r="V59" s="97">
        <f>SUM(V50:V57)</f>
        <v>861.79792083333336</v>
      </c>
      <c r="W59" s="98">
        <f>SUM(W50:W57)</f>
        <v>880.78173333333336</v>
      </c>
    </row>
    <row r="60" spans="1:23" ht="15" customHeight="1" thickTop="1">
      <c r="C60" s="117" t="s">
        <v>624</v>
      </c>
      <c r="D60" s="101">
        <f>D59*24</f>
        <v>3976.0391999999997</v>
      </c>
      <c r="E60" s="102">
        <f>E59*12</f>
        <v>2444.1635999999999</v>
      </c>
      <c r="F60" s="99"/>
      <c r="G60" s="101">
        <f>G59*24</f>
        <v>5736.0288</v>
      </c>
      <c r="H60" s="102">
        <f>H59*12</f>
        <v>3324.1560000000009</v>
      </c>
      <c r="I60" s="99"/>
      <c r="J60" s="101">
        <f>J59*24</f>
        <v>6528.2256000000007</v>
      </c>
      <c r="K60" s="102">
        <f>K59*12</f>
        <v>3720.2556</v>
      </c>
      <c r="L60" s="99"/>
      <c r="M60" s="101">
        <f>M59*24</f>
        <v>11279.7469</v>
      </c>
      <c r="N60" s="102">
        <f>N59*12</f>
        <v>5867.6792000000005</v>
      </c>
      <c r="O60" s="99"/>
      <c r="P60" s="101">
        <f>P59*24</f>
        <v>13737.025300000001</v>
      </c>
      <c r="Q60" s="102">
        <f>Q59*12</f>
        <v>7096.3184000000001</v>
      </c>
      <c r="R60" s="99"/>
      <c r="S60" s="101">
        <f>S59*24</f>
        <v>13831.933300000001</v>
      </c>
      <c r="T60" s="102">
        <f>T59*12</f>
        <v>7143.771200000001</v>
      </c>
      <c r="U60" s="99"/>
      <c r="V60" s="101">
        <f>V59*24</f>
        <v>20683.150099999999</v>
      </c>
      <c r="W60" s="102">
        <f>W59*12</f>
        <v>10569.380800000001</v>
      </c>
    </row>
    <row r="61" spans="1:23" ht="15" customHeight="1" thickBot="1">
      <c r="B61" s="81" t="s">
        <v>646</v>
      </c>
      <c r="C61" s="118" t="s">
        <v>625</v>
      </c>
      <c r="D61" s="104">
        <f>D59+(D59*D$1)</f>
        <v>281.63610999999997</v>
      </c>
      <c r="E61" s="105">
        <f>E59+(E59*E$1)</f>
        <v>346.25650999999993</v>
      </c>
      <c r="F61" s="99"/>
      <c r="G61" s="104">
        <f>G59+(G59*G$1)</f>
        <v>430.20215999999999</v>
      </c>
      <c r="H61" s="105">
        <f>H59+(H59*H$1)</f>
        <v>498.62340000000017</v>
      </c>
      <c r="I61" s="99"/>
      <c r="J61" s="104">
        <f>J59+(J59*J$1)</f>
        <v>516.81786000000011</v>
      </c>
      <c r="K61" s="105">
        <f>K59+(K59*K$1)</f>
        <v>589.04047000000003</v>
      </c>
      <c r="L61" s="99"/>
      <c r="M61" s="104">
        <f>M59+(M59*M$1)</f>
        <v>798.98207208333338</v>
      </c>
      <c r="N61" s="105">
        <f>N59+(N59*N$1)</f>
        <v>831.25455333333343</v>
      </c>
      <c r="O61" s="99"/>
      <c r="P61" s="104">
        <f>P59+(P59*P$1)</f>
        <v>1030.2768974999999</v>
      </c>
      <c r="Q61" s="105">
        <f>Q59+(Q59*Q$1)</f>
        <v>1064.44776</v>
      </c>
      <c r="R61" s="99"/>
      <c r="S61" s="104">
        <f>S59+(S59*S$1)</f>
        <v>1095.0280529166666</v>
      </c>
      <c r="T61" s="105">
        <f>T59+(T59*T$1)</f>
        <v>1131.0971066666668</v>
      </c>
      <c r="U61" s="99"/>
      <c r="V61" s="104">
        <f>V59+(V59*V$1)</f>
        <v>1723.5958416666667</v>
      </c>
      <c r="W61" s="105">
        <f>W59+(W59*W$1)</f>
        <v>1761.5634666666667</v>
      </c>
    </row>
    <row r="62" spans="1:23" ht="15" customHeight="1" thickTop="1">
      <c r="C62" s="119" t="s">
        <v>626</v>
      </c>
      <c r="D62" s="107">
        <f>(D61-D59)/D59</f>
        <v>0.7</v>
      </c>
      <c r="E62" s="108">
        <f>(E61-E59)/E59</f>
        <v>0.69999999999999973</v>
      </c>
      <c r="F62" s="99"/>
      <c r="G62" s="107">
        <f>(G61-G59)/G59</f>
        <v>0.8</v>
      </c>
      <c r="H62" s="108">
        <f>(H61-H59)/H59</f>
        <v>0.8</v>
      </c>
      <c r="I62" s="99"/>
      <c r="J62" s="107">
        <f>(J61-J59)/J59</f>
        <v>0.90000000000000024</v>
      </c>
      <c r="K62" s="108">
        <f>(K61-K59)/K59</f>
        <v>0.90000000000000013</v>
      </c>
      <c r="L62" s="99"/>
      <c r="M62" s="107">
        <f>(M61-M59)/M59</f>
        <v>0.70000000000000007</v>
      </c>
      <c r="N62" s="108">
        <f>(N61-N59)/N59</f>
        <v>0.70000000000000018</v>
      </c>
      <c r="O62" s="99"/>
      <c r="P62" s="107">
        <f>(P61-P59)/P59</f>
        <v>0.79999999999999982</v>
      </c>
      <c r="Q62" s="108">
        <f>(Q61-Q59)/Q59</f>
        <v>0.8</v>
      </c>
      <c r="R62" s="99"/>
      <c r="S62" s="107">
        <f>(S61-S59)/S59</f>
        <v>0.89999999999999969</v>
      </c>
      <c r="T62" s="108">
        <f>(T61-T59)/T59</f>
        <v>0.9</v>
      </c>
      <c r="U62" s="99"/>
      <c r="V62" s="107">
        <f>(V61-V59)/V59</f>
        <v>1</v>
      </c>
      <c r="W62" s="108">
        <f>(W61-W59)/W59</f>
        <v>1</v>
      </c>
    </row>
    <row r="63" spans="1:23" ht="15" customHeight="1">
      <c r="C63" s="120" t="s">
        <v>627</v>
      </c>
      <c r="D63" s="110">
        <f>D60+(D60*D$1)</f>
        <v>6759.2666399999998</v>
      </c>
      <c r="E63" s="111">
        <f>E60+(E60*E$1)</f>
        <v>4155.0781200000001</v>
      </c>
      <c r="F63" s="99"/>
      <c r="G63" s="110">
        <f>G60+(G60*G$1)</f>
        <v>10324.851839999999</v>
      </c>
      <c r="H63" s="111">
        <f>H60+(H60*H$1)</f>
        <v>5983.4808000000012</v>
      </c>
      <c r="I63" s="99"/>
      <c r="J63" s="110">
        <f>J60+(J60*J$1)</f>
        <v>12403.628640000003</v>
      </c>
      <c r="K63" s="111">
        <f>K60+(K60*K$1)</f>
        <v>7068.4856399999999</v>
      </c>
      <c r="L63" s="99"/>
      <c r="M63" s="110">
        <f>M60+(M60*M$1)</f>
        <v>19175.569729999999</v>
      </c>
      <c r="N63" s="111">
        <f>N60+(N60*N$1)</f>
        <v>9975.0546400000003</v>
      </c>
      <c r="O63" s="99"/>
      <c r="P63" s="110">
        <f>P60+(P60*P$1)</f>
        <v>24726.645540000005</v>
      </c>
      <c r="Q63" s="111">
        <f>Q60+(Q60*Q$1)</f>
        <v>12773.37312</v>
      </c>
      <c r="R63" s="99"/>
      <c r="S63" s="110">
        <f>S60+(S60*S$1)</f>
        <v>26280.673269999999</v>
      </c>
      <c r="T63" s="111">
        <f>T60+(T60*T$1)</f>
        <v>13573.165280000001</v>
      </c>
      <c r="U63" s="99"/>
      <c r="V63" s="110">
        <f>V60+(V60*V$1)</f>
        <v>41366.300199999998</v>
      </c>
      <c r="W63" s="111">
        <f>W60+(W60*W$1)</f>
        <v>21138.761600000002</v>
      </c>
    </row>
    <row r="65" spans="1:23">
      <c r="C65" s="112" t="s">
        <v>43</v>
      </c>
    </row>
    <row r="66" spans="1:23">
      <c r="B66" s="81" t="s">
        <v>629</v>
      </c>
      <c r="C66" s="113" t="s">
        <v>263</v>
      </c>
      <c r="D66" s="80" t="s">
        <v>620</v>
      </c>
      <c r="E66" s="80" t="s">
        <v>616</v>
      </c>
      <c r="G66" s="80" t="s">
        <v>620</v>
      </c>
      <c r="H66" s="80" t="s">
        <v>616</v>
      </c>
      <c r="J66" s="80" t="s">
        <v>620</v>
      </c>
      <c r="K66" s="80" t="s">
        <v>616</v>
      </c>
      <c r="M66" s="80" t="s">
        <v>620</v>
      </c>
      <c r="N66" s="80" t="s">
        <v>616</v>
      </c>
      <c r="P66" s="80" t="s">
        <v>620</v>
      </c>
      <c r="Q66" s="80" t="s">
        <v>616</v>
      </c>
      <c r="S66" s="80" t="s">
        <v>620</v>
      </c>
      <c r="T66" s="80" t="s">
        <v>616</v>
      </c>
      <c r="V66" s="80" t="s">
        <v>620</v>
      </c>
      <c r="W66" s="80" t="s">
        <v>616</v>
      </c>
    </row>
    <row r="67" spans="1:23">
      <c r="B67" s="81" t="s">
        <v>621</v>
      </c>
      <c r="C67" s="81" t="s">
        <v>630</v>
      </c>
    </row>
    <row r="68" spans="1:23">
      <c r="A68" s="82" t="s">
        <v>42</v>
      </c>
      <c r="B68" s="83">
        <v>1</v>
      </c>
      <c r="C68" s="114" t="s">
        <v>272</v>
      </c>
      <c r="D68" s="85">
        <f t="shared" ref="D68:H76" si="8">VLOOKUP($A68,$A$16:$W$38,D$46,0)*$B68</f>
        <v>0.53969999999999996</v>
      </c>
      <c r="E68" s="86">
        <f t="shared" si="8"/>
        <v>2.5857000000000001</v>
      </c>
      <c r="G68" s="85">
        <f t="shared" si="8"/>
        <v>1.3069</v>
      </c>
      <c r="H68" s="86">
        <f t="shared" si="8"/>
        <v>3.3530000000000002</v>
      </c>
      <c r="J68" s="85">
        <f t="shared" ref="J68:K76" si="9">VLOOKUP($A68,$A$16:$W$38,J$46,0)*$B68</f>
        <v>2.5749</v>
      </c>
      <c r="K68" s="86">
        <f t="shared" si="9"/>
        <v>4.6210000000000004</v>
      </c>
      <c r="M68" s="85">
        <f t="shared" ref="M68:N76" si="10">VLOOKUP($A68,$A$16:$W$38,M$46,0)*$B68</f>
        <v>0.53969999999999996</v>
      </c>
      <c r="N68" s="86">
        <f t="shared" si="10"/>
        <v>2.5857000000000001</v>
      </c>
      <c r="P68" s="85">
        <f t="shared" ref="P68:Q76" si="11">VLOOKUP($A68,$A$16:$W$38,P$46,0)*$B68</f>
        <v>2.4218000000000002</v>
      </c>
      <c r="Q68" s="86">
        <f t="shared" si="11"/>
        <v>4.4679000000000002</v>
      </c>
      <c r="S68" s="85">
        <f t="shared" ref="S68:T76" si="12">VLOOKUP($A68,$A$16:$W$38,S$46,0)*$B68</f>
        <v>2.5749</v>
      </c>
      <c r="T68" s="86">
        <f t="shared" si="12"/>
        <v>4.6210000000000004</v>
      </c>
      <c r="V68" s="85">
        <f t="shared" ref="V68:W76" si="13">VLOOKUP($A68,$A$16:$W$38,V$46,0)*$B68</f>
        <v>3.2639</v>
      </c>
      <c r="W68" s="86">
        <f t="shared" si="13"/>
        <v>5.31</v>
      </c>
    </row>
    <row r="69" spans="1:23">
      <c r="A69" s="82" t="s">
        <v>53</v>
      </c>
      <c r="B69" s="83">
        <v>2</v>
      </c>
      <c r="C69" s="122" t="s">
        <v>284</v>
      </c>
      <c r="D69" s="123">
        <f t="shared" si="8"/>
        <v>104.6086</v>
      </c>
      <c r="E69" s="124">
        <f t="shared" si="8"/>
        <v>127.2248</v>
      </c>
      <c r="G69" s="123">
        <f t="shared" si="8"/>
        <v>150.7834</v>
      </c>
      <c r="H69" s="124">
        <f t="shared" si="8"/>
        <v>173.39940000000001</v>
      </c>
      <c r="J69" s="123">
        <f t="shared" si="9"/>
        <v>168.3494</v>
      </c>
      <c r="K69" s="124">
        <f t="shared" si="9"/>
        <v>190.96559999999999</v>
      </c>
      <c r="M69" s="123">
        <f t="shared" si="10"/>
        <v>104.6086</v>
      </c>
      <c r="N69" s="124">
        <f t="shared" si="10"/>
        <v>127.2248</v>
      </c>
      <c r="P69" s="123">
        <f t="shared" si="11"/>
        <v>165.87039999999999</v>
      </c>
      <c r="Q69" s="124">
        <f t="shared" si="11"/>
        <v>188.48660000000001</v>
      </c>
      <c r="S69" s="123">
        <f t="shared" si="12"/>
        <v>168.3494</v>
      </c>
      <c r="T69" s="124">
        <f t="shared" si="12"/>
        <v>190.96559999999999</v>
      </c>
      <c r="V69" s="123">
        <f t="shared" si="13"/>
        <v>179.505</v>
      </c>
      <c r="W69" s="124">
        <f t="shared" si="13"/>
        <v>202.12119999999999</v>
      </c>
    </row>
    <row r="70" spans="1:23">
      <c r="A70" s="82" t="s">
        <v>53</v>
      </c>
      <c r="B70" s="83">
        <v>2</v>
      </c>
      <c r="C70" s="122" t="s">
        <v>288</v>
      </c>
      <c r="D70" s="123">
        <f t="shared" si="8"/>
        <v>104.6086</v>
      </c>
      <c r="E70" s="124">
        <f t="shared" si="8"/>
        <v>127.2248</v>
      </c>
      <c r="G70" s="123">
        <f t="shared" si="8"/>
        <v>150.7834</v>
      </c>
      <c r="H70" s="124">
        <f t="shared" si="8"/>
        <v>173.39940000000001</v>
      </c>
      <c r="J70" s="123">
        <f t="shared" si="9"/>
        <v>168.3494</v>
      </c>
      <c r="K70" s="124">
        <f t="shared" si="9"/>
        <v>190.96559999999999</v>
      </c>
      <c r="M70" s="123">
        <f t="shared" si="10"/>
        <v>104.6086</v>
      </c>
      <c r="N70" s="124">
        <f t="shared" si="10"/>
        <v>127.2248</v>
      </c>
      <c r="P70" s="123">
        <f t="shared" si="11"/>
        <v>165.87039999999999</v>
      </c>
      <c r="Q70" s="124">
        <f t="shared" si="11"/>
        <v>188.48660000000001</v>
      </c>
      <c r="S70" s="123">
        <f t="shared" si="12"/>
        <v>168.3494</v>
      </c>
      <c r="T70" s="124">
        <f t="shared" si="12"/>
        <v>190.96559999999999</v>
      </c>
      <c r="V70" s="123">
        <f t="shared" si="13"/>
        <v>179.505</v>
      </c>
      <c r="W70" s="124">
        <f t="shared" si="13"/>
        <v>202.12119999999999</v>
      </c>
    </row>
    <row r="71" spans="1:23">
      <c r="A71" s="82" t="s">
        <v>53</v>
      </c>
      <c r="B71" s="83">
        <v>1</v>
      </c>
      <c r="C71" s="122" t="s">
        <v>643</v>
      </c>
      <c r="D71" s="123">
        <f t="shared" si="8"/>
        <v>52.304299999999998</v>
      </c>
      <c r="E71" s="124">
        <f t="shared" si="8"/>
        <v>63.612400000000001</v>
      </c>
      <c r="G71" s="123">
        <f t="shared" si="8"/>
        <v>75.3917</v>
      </c>
      <c r="H71" s="124">
        <f t="shared" si="8"/>
        <v>86.699700000000007</v>
      </c>
      <c r="J71" s="123">
        <f t="shared" si="9"/>
        <v>84.174700000000001</v>
      </c>
      <c r="K71" s="124">
        <f t="shared" si="9"/>
        <v>95.482799999999997</v>
      </c>
      <c r="M71" s="123">
        <f t="shared" si="10"/>
        <v>52.304299999999998</v>
      </c>
      <c r="N71" s="124">
        <f t="shared" si="10"/>
        <v>63.612400000000001</v>
      </c>
      <c r="P71" s="123">
        <f t="shared" si="11"/>
        <v>82.935199999999995</v>
      </c>
      <c r="Q71" s="124">
        <f t="shared" si="11"/>
        <v>94.243300000000005</v>
      </c>
      <c r="S71" s="123">
        <f t="shared" si="12"/>
        <v>84.174700000000001</v>
      </c>
      <c r="T71" s="124">
        <f t="shared" si="12"/>
        <v>95.482799999999997</v>
      </c>
      <c r="V71" s="123">
        <f t="shared" si="13"/>
        <v>89.752499999999998</v>
      </c>
      <c r="W71" s="124">
        <f t="shared" si="13"/>
        <v>101.06059999999999</v>
      </c>
    </row>
    <row r="72" spans="1:23">
      <c r="A72" s="82" t="s">
        <v>53</v>
      </c>
      <c r="B72" s="83">
        <v>1</v>
      </c>
      <c r="C72" s="122" t="s">
        <v>290</v>
      </c>
      <c r="D72" s="123">
        <f t="shared" si="8"/>
        <v>52.304299999999998</v>
      </c>
      <c r="E72" s="124">
        <f t="shared" si="8"/>
        <v>63.612400000000001</v>
      </c>
      <c r="G72" s="123">
        <f t="shared" si="8"/>
        <v>75.3917</v>
      </c>
      <c r="H72" s="124">
        <f t="shared" si="8"/>
        <v>86.699700000000007</v>
      </c>
      <c r="J72" s="123">
        <f t="shared" si="9"/>
        <v>84.174700000000001</v>
      </c>
      <c r="K72" s="124">
        <f t="shared" si="9"/>
        <v>95.482799999999997</v>
      </c>
      <c r="M72" s="123">
        <f t="shared" si="10"/>
        <v>52.304299999999998</v>
      </c>
      <c r="N72" s="124">
        <f t="shared" si="10"/>
        <v>63.612400000000001</v>
      </c>
      <c r="P72" s="123">
        <f t="shared" si="11"/>
        <v>82.935199999999995</v>
      </c>
      <c r="Q72" s="124">
        <f t="shared" si="11"/>
        <v>94.243300000000005</v>
      </c>
      <c r="S72" s="123">
        <f t="shared" si="12"/>
        <v>84.174700000000001</v>
      </c>
      <c r="T72" s="124">
        <f t="shared" si="12"/>
        <v>95.482799999999997</v>
      </c>
      <c r="V72" s="123">
        <f t="shared" si="13"/>
        <v>89.752499999999998</v>
      </c>
      <c r="W72" s="124">
        <f t="shared" si="13"/>
        <v>101.06059999999999</v>
      </c>
    </row>
    <row r="73" spans="1:23">
      <c r="A73" s="82" t="s">
        <v>8</v>
      </c>
      <c r="B73" s="83">
        <v>1</v>
      </c>
      <c r="C73" s="122" t="s">
        <v>276</v>
      </c>
      <c r="D73" s="123">
        <f t="shared" si="8"/>
        <v>2.9321000000000002</v>
      </c>
      <c r="E73" s="124">
        <f t="shared" si="8"/>
        <v>3.613</v>
      </c>
      <c r="G73" s="123">
        <f t="shared" si="8"/>
        <v>4.0255999999999998</v>
      </c>
      <c r="H73" s="124">
        <f t="shared" si="8"/>
        <v>4.7065000000000001</v>
      </c>
      <c r="J73" s="123">
        <f t="shared" si="9"/>
        <v>6.2754000000000003</v>
      </c>
      <c r="K73" s="124">
        <f t="shared" si="9"/>
        <v>6.9561999999999999</v>
      </c>
      <c r="M73" s="123">
        <f t="shared" si="10"/>
        <v>2.9321000000000002</v>
      </c>
      <c r="N73" s="124">
        <f t="shared" si="10"/>
        <v>3.613</v>
      </c>
      <c r="P73" s="123">
        <f t="shared" si="11"/>
        <v>6.2480000000000002</v>
      </c>
      <c r="Q73" s="124">
        <f t="shared" si="11"/>
        <v>6.9288999999999996</v>
      </c>
      <c r="S73" s="123">
        <f t="shared" si="12"/>
        <v>6.2754000000000003</v>
      </c>
      <c r="T73" s="124">
        <f t="shared" si="12"/>
        <v>6.9561999999999999</v>
      </c>
      <c r="V73" s="123">
        <f t="shared" si="13"/>
        <v>6.3983999999999996</v>
      </c>
      <c r="W73" s="124">
        <f t="shared" si="13"/>
        <v>7.0792999999999999</v>
      </c>
    </row>
    <row r="74" spans="1:23">
      <c r="A74" s="82" t="s">
        <v>42</v>
      </c>
      <c r="B74" s="83">
        <v>0</v>
      </c>
      <c r="C74" s="122" t="s">
        <v>647</v>
      </c>
      <c r="D74" s="123">
        <f t="shared" si="8"/>
        <v>0</v>
      </c>
      <c r="E74" s="124">
        <f t="shared" si="8"/>
        <v>0</v>
      </c>
      <c r="G74" s="123">
        <f t="shared" si="8"/>
        <v>0</v>
      </c>
      <c r="H74" s="124">
        <f t="shared" si="8"/>
        <v>0</v>
      </c>
      <c r="J74" s="123">
        <f t="shared" si="9"/>
        <v>0</v>
      </c>
      <c r="K74" s="124">
        <f t="shared" si="9"/>
        <v>0</v>
      </c>
      <c r="M74" s="123">
        <f t="shared" si="10"/>
        <v>0</v>
      </c>
      <c r="N74" s="124">
        <f t="shared" si="10"/>
        <v>0</v>
      </c>
      <c r="P74" s="123">
        <f t="shared" si="11"/>
        <v>0</v>
      </c>
      <c r="Q74" s="124">
        <f t="shared" si="11"/>
        <v>0</v>
      </c>
      <c r="S74" s="123">
        <f t="shared" si="12"/>
        <v>0</v>
      </c>
      <c r="T74" s="124">
        <f t="shared" si="12"/>
        <v>0</v>
      </c>
      <c r="V74" s="123">
        <f t="shared" si="13"/>
        <v>0</v>
      </c>
      <c r="W74" s="124">
        <f t="shared" si="13"/>
        <v>0</v>
      </c>
    </row>
    <row r="75" spans="1:23">
      <c r="A75" s="82" t="s">
        <v>10</v>
      </c>
      <c r="B75" s="83">
        <v>1</v>
      </c>
      <c r="C75" s="122" t="s">
        <v>280</v>
      </c>
      <c r="D75" s="123">
        <f t="shared" si="8"/>
        <v>11.4704</v>
      </c>
      <c r="E75" s="124">
        <f t="shared" si="8"/>
        <v>15.3216</v>
      </c>
      <c r="G75" s="123">
        <f t="shared" si="8"/>
        <v>16.005600000000001</v>
      </c>
      <c r="H75" s="124">
        <f t="shared" si="8"/>
        <v>19.8568</v>
      </c>
      <c r="J75" s="123">
        <f t="shared" si="9"/>
        <v>24.813500000000001</v>
      </c>
      <c r="K75" s="124">
        <f t="shared" si="9"/>
        <v>28.6647</v>
      </c>
      <c r="M75" s="123">
        <f t="shared" si="10"/>
        <v>11.4704</v>
      </c>
      <c r="N75" s="124">
        <f t="shared" si="10"/>
        <v>15.3216</v>
      </c>
      <c r="P75" s="123">
        <f t="shared" si="11"/>
        <v>24.685199999999998</v>
      </c>
      <c r="Q75" s="124">
        <f t="shared" si="11"/>
        <v>28.5364</v>
      </c>
      <c r="S75" s="123">
        <f t="shared" si="12"/>
        <v>24.813500000000001</v>
      </c>
      <c r="T75" s="124">
        <f t="shared" si="12"/>
        <v>28.6647</v>
      </c>
      <c r="V75" s="123">
        <f t="shared" si="13"/>
        <v>25.390999999999998</v>
      </c>
      <c r="W75" s="124">
        <f t="shared" si="13"/>
        <v>29.2422</v>
      </c>
    </row>
    <row r="76" spans="1:23">
      <c r="A76" s="82" t="s">
        <v>48</v>
      </c>
      <c r="B76" s="83">
        <v>1</v>
      </c>
      <c r="C76" s="122" t="s">
        <v>278</v>
      </c>
      <c r="D76" s="123">
        <f t="shared" si="8"/>
        <v>5.3228999999999997</v>
      </c>
      <c r="E76" s="124">
        <f t="shared" si="8"/>
        <v>6.8395000000000001</v>
      </c>
      <c r="G76" s="123">
        <f t="shared" si="8"/>
        <v>7.5327999999999999</v>
      </c>
      <c r="H76" s="124">
        <f t="shared" si="8"/>
        <v>9.0495000000000001</v>
      </c>
      <c r="J76" s="123">
        <f t="shared" si="9"/>
        <v>10.976699999999999</v>
      </c>
      <c r="K76" s="124">
        <f t="shared" si="9"/>
        <v>12.4933</v>
      </c>
      <c r="M76" s="123">
        <f t="shared" si="10"/>
        <v>5.3228999999999997</v>
      </c>
      <c r="N76" s="124">
        <f t="shared" si="10"/>
        <v>6.8395000000000001</v>
      </c>
      <c r="P76" s="123">
        <f t="shared" si="11"/>
        <v>10.9001</v>
      </c>
      <c r="Q76" s="124">
        <f t="shared" si="11"/>
        <v>12.416700000000001</v>
      </c>
      <c r="S76" s="123">
        <f t="shared" si="12"/>
        <v>10.976699999999999</v>
      </c>
      <c r="T76" s="124">
        <f t="shared" si="12"/>
        <v>12.4933</v>
      </c>
      <c r="V76" s="123">
        <f t="shared" si="13"/>
        <v>11.321199999999999</v>
      </c>
      <c r="W76" s="124">
        <f t="shared" si="13"/>
        <v>12.8378</v>
      </c>
    </row>
    <row r="77" spans="1:23">
      <c r="C77" s="88"/>
      <c r="D77" s="121"/>
      <c r="E77" s="89"/>
      <c r="G77" s="88"/>
      <c r="H77" s="89"/>
      <c r="J77" s="88"/>
      <c r="K77" s="89"/>
      <c r="M77" s="88"/>
      <c r="N77" s="89"/>
      <c r="P77" s="88"/>
      <c r="Q77" s="89"/>
      <c r="S77" s="88"/>
      <c r="T77" s="89"/>
      <c r="V77" s="88"/>
      <c r="W77" s="89"/>
    </row>
    <row r="78" spans="1:23">
      <c r="A78" s="90"/>
      <c r="B78" s="91">
        <v>1</v>
      </c>
      <c r="C78" s="115" t="s">
        <v>641</v>
      </c>
      <c r="D78" s="93">
        <f>VLOOKUP($C78,$C$16:$W$38,D$46-2,0)*$B78</f>
        <v>0</v>
      </c>
      <c r="E78" s="94">
        <f>VLOOKUP($C78,$C$16:$W$38,E$46-2,0)*$B78</f>
        <v>0</v>
      </c>
      <c r="G78" s="93">
        <f>VLOOKUP($C78,$C$16:$W$38,G$46-2,0)*$B78</f>
        <v>0</v>
      </c>
      <c r="H78" s="94">
        <f>VLOOKUP($C78,$C$16:$W$38,H$46-2,0)*$B78</f>
        <v>0</v>
      </c>
      <c r="J78" s="93">
        <f>VLOOKUP($C78,$C$16:$W$38,J$46-2,0)*$B78</f>
        <v>0</v>
      </c>
      <c r="K78" s="94">
        <f>VLOOKUP($C78,$C$16:$W$38,K$46-2,0)*$B78</f>
        <v>0</v>
      </c>
      <c r="M78" s="93">
        <f>VLOOKUP($C78,$C$16:$W$38,M$46-2,0)*$B78</f>
        <v>365.03000416666669</v>
      </c>
      <c r="N78" s="94">
        <f>VLOOKUP($C78,$C$16:$W$38,N$46-2,0)*$B78</f>
        <v>346.00181666666668</v>
      </c>
      <c r="P78" s="93">
        <f>VLOOKUP($C78,$C$16:$W$38,P$46-2,0)*$B78</f>
        <v>365.03000416666669</v>
      </c>
      <c r="Q78" s="94">
        <f>VLOOKUP($C78,$C$16:$W$38,Q$46-2,0)*$B78</f>
        <v>346.00181666666668</v>
      </c>
      <c r="S78" s="93">
        <f>VLOOKUP($C78,$C$16:$W$38,S$46-2,0)*$B78</f>
        <v>365.03000416666669</v>
      </c>
      <c r="T78" s="94">
        <f>VLOOKUP($C78,$C$16:$W$38,T$46-2,0)*$B78</f>
        <v>346.00181666666668</v>
      </c>
      <c r="V78" s="93">
        <f>VLOOKUP($C78,$C$16:$W$38,V$46-2,0)*$B78</f>
        <v>693.4114208333333</v>
      </c>
      <c r="W78" s="94">
        <f>VLOOKUP($C78,$C$16:$W$38,W$46-2,0)*$B78</f>
        <v>674.38323333333335</v>
      </c>
    </row>
    <row r="79" spans="1:23">
      <c r="C79" s="88"/>
      <c r="D79" s="121"/>
      <c r="E79" s="89"/>
      <c r="G79" s="88"/>
      <c r="H79" s="89"/>
      <c r="J79" s="88"/>
      <c r="K79" s="89"/>
      <c r="M79" s="88"/>
      <c r="N79" s="89"/>
      <c r="P79" s="88"/>
      <c r="Q79" s="89"/>
      <c r="S79" s="88"/>
      <c r="T79" s="89"/>
      <c r="V79" s="88"/>
      <c r="W79" s="89"/>
    </row>
    <row r="80" spans="1:23" ht="15.75" thickBot="1">
      <c r="B80" s="81" t="s">
        <v>648</v>
      </c>
      <c r="C80" s="116" t="s">
        <v>623</v>
      </c>
      <c r="D80" s="97">
        <f>SUM(D68:D78)</f>
        <v>334.09089999999998</v>
      </c>
      <c r="E80" s="98">
        <f>SUM(E68:E78)</f>
        <v>410.03419999999994</v>
      </c>
      <c r="F80" s="99"/>
      <c r="G80" s="97">
        <f>SUM(G68:G78)</f>
        <v>481.22110000000004</v>
      </c>
      <c r="H80" s="98">
        <f>SUM(H68:H78)</f>
        <v>557.1640000000001</v>
      </c>
      <c r="I80" s="99"/>
      <c r="J80" s="97">
        <f>SUM(J68:J78)</f>
        <v>549.68870000000004</v>
      </c>
      <c r="K80" s="98">
        <f>SUM(K68:K78)</f>
        <v>625.63199999999995</v>
      </c>
      <c r="L80" s="99"/>
      <c r="M80" s="97">
        <f>SUM(M68:M78)</f>
        <v>699.12090416666661</v>
      </c>
      <c r="N80" s="98">
        <f>SUM(N68:N78)</f>
        <v>756.03601666666668</v>
      </c>
      <c r="O80" s="99"/>
      <c r="P80" s="97">
        <f>SUM(P68:P78)</f>
        <v>906.8963041666666</v>
      </c>
      <c r="Q80" s="98">
        <f>SUM(Q68:Q78)</f>
        <v>963.81151666666665</v>
      </c>
      <c r="R80" s="99"/>
      <c r="S80" s="97">
        <f>SUM(S68:S78)</f>
        <v>914.71870416666673</v>
      </c>
      <c r="T80" s="98">
        <f>SUM(T68:T78)</f>
        <v>971.63381666666669</v>
      </c>
      <c r="U80" s="99"/>
      <c r="V80" s="97">
        <f>SUM(V68:V78)</f>
        <v>1278.3009208333333</v>
      </c>
      <c r="W80" s="98">
        <f>SUM(W68:W78)</f>
        <v>1335.2161333333333</v>
      </c>
    </row>
    <row r="81" spans="1:23" ht="15.75" thickTop="1">
      <c r="C81" s="117" t="s">
        <v>624</v>
      </c>
      <c r="D81" s="101">
        <f>D80*24</f>
        <v>8018.1815999999999</v>
      </c>
      <c r="E81" s="102">
        <f>E80*12</f>
        <v>4920.4103999999988</v>
      </c>
      <c r="F81" s="99"/>
      <c r="G81" s="101">
        <f>G80*24</f>
        <v>11549.306400000001</v>
      </c>
      <c r="H81" s="102">
        <f>H80*12</f>
        <v>6685.9680000000008</v>
      </c>
      <c r="I81" s="99"/>
      <c r="J81" s="101">
        <f>J80*24</f>
        <v>13192.5288</v>
      </c>
      <c r="K81" s="102">
        <f>K80*12</f>
        <v>7507.5839999999989</v>
      </c>
      <c r="L81" s="99"/>
      <c r="M81" s="101">
        <f>M80*24</f>
        <v>16778.901699999999</v>
      </c>
      <c r="N81" s="102">
        <f>N80*12</f>
        <v>9072.4321999999993</v>
      </c>
      <c r="O81" s="99"/>
      <c r="P81" s="101">
        <f>P80*24</f>
        <v>21765.511299999998</v>
      </c>
      <c r="Q81" s="102">
        <f>Q80*12</f>
        <v>11565.7382</v>
      </c>
      <c r="R81" s="99"/>
      <c r="S81" s="101">
        <f>S80*24</f>
        <v>21953.248900000002</v>
      </c>
      <c r="T81" s="102">
        <f>T80*12</f>
        <v>11659.605800000001</v>
      </c>
      <c r="U81" s="99"/>
      <c r="V81" s="101">
        <f>V80*24</f>
        <v>30679.222099999999</v>
      </c>
      <c r="W81" s="102">
        <f>W80*12</f>
        <v>16022.5936</v>
      </c>
    </row>
    <row r="82" spans="1:23" ht="15.75" thickBot="1">
      <c r="B82" s="81" t="s">
        <v>649</v>
      </c>
      <c r="C82" s="118" t="s">
        <v>625</v>
      </c>
      <c r="D82" s="104">
        <f>D80+(D80*D$1)</f>
        <v>567.95452999999998</v>
      </c>
      <c r="E82" s="105">
        <f>E80+(E80*E$1)</f>
        <v>697.05813999999987</v>
      </c>
      <c r="F82" s="99"/>
      <c r="G82" s="104">
        <f>G80+(G80*G$1)</f>
        <v>866.19798000000014</v>
      </c>
      <c r="H82" s="105">
        <f>H80+(H80*H$1)</f>
        <v>1002.8952000000002</v>
      </c>
      <c r="I82" s="99"/>
      <c r="J82" s="104">
        <f>J80+(J80*J$1)</f>
        <v>1044.4085300000002</v>
      </c>
      <c r="K82" s="105">
        <f>K80+(K80*K$1)</f>
        <v>1188.7008000000001</v>
      </c>
      <c r="L82" s="99"/>
      <c r="M82" s="104">
        <f>M80+(M80*M$1)</f>
        <v>1188.5055370833331</v>
      </c>
      <c r="N82" s="105">
        <f>N80+(N80*N$1)</f>
        <v>1285.2612283333333</v>
      </c>
      <c r="O82" s="99"/>
      <c r="P82" s="104">
        <f>P80+(P80*P$1)</f>
        <v>1632.4133474999999</v>
      </c>
      <c r="Q82" s="105">
        <f>Q80+(Q80*Q$1)</f>
        <v>1734.8607299999999</v>
      </c>
      <c r="R82" s="99"/>
      <c r="S82" s="104">
        <f>S80+(S80*S$1)</f>
        <v>1737.9655379166668</v>
      </c>
      <c r="T82" s="105">
        <f>T80+(T80*T$1)</f>
        <v>1846.1042516666666</v>
      </c>
      <c r="U82" s="99"/>
      <c r="V82" s="104">
        <f>V80+(V80*V$1)</f>
        <v>2556.6018416666666</v>
      </c>
      <c r="W82" s="105">
        <f>W80+(W80*W$1)</f>
        <v>2670.4322666666667</v>
      </c>
    </row>
    <row r="83" spans="1:23" ht="15.75" thickTop="1">
      <c r="C83" s="119" t="s">
        <v>626</v>
      </c>
      <c r="D83" s="107">
        <f>(D82-D80)/D80</f>
        <v>0.70000000000000007</v>
      </c>
      <c r="E83" s="108">
        <f>(E82-E80)/E80</f>
        <v>0.7</v>
      </c>
      <c r="F83" s="99"/>
      <c r="G83" s="107">
        <f>(G82-G80)/G80</f>
        <v>0.80000000000000016</v>
      </c>
      <c r="H83" s="108">
        <f>(H82-H80)/H80</f>
        <v>0.79999999999999993</v>
      </c>
      <c r="I83" s="99"/>
      <c r="J83" s="107">
        <f>(J82-J80)/J80</f>
        <v>0.90000000000000013</v>
      </c>
      <c r="K83" s="108">
        <f>(K82-K80)/K80</f>
        <v>0.90000000000000024</v>
      </c>
      <c r="L83" s="99"/>
      <c r="M83" s="107">
        <f>(M82-M80)/M80</f>
        <v>0.69999999999999984</v>
      </c>
      <c r="N83" s="108">
        <f>(N82-N80)/N80</f>
        <v>0.7</v>
      </c>
      <c r="O83" s="99"/>
      <c r="P83" s="107">
        <f>(P82-P80)/P80</f>
        <v>0.8</v>
      </c>
      <c r="Q83" s="108">
        <f>(Q82-Q80)/Q80</f>
        <v>0.79999999999999993</v>
      </c>
      <c r="R83" s="99"/>
      <c r="S83" s="107">
        <f>(S82-S80)/S80</f>
        <v>0.9</v>
      </c>
      <c r="T83" s="108">
        <f>(T82-T80)/T80</f>
        <v>0.89999999999999991</v>
      </c>
      <c r="U83" s="99"/>
      <c r="V83" s="107">
        <f>(V82-V80)/V80</f>
        <v>1</v>
      </c>
      <c r="W83" s="108">
        <f>(W82-W80)/W80</f>
        <v>1</v>
      </c>
    </row>
    <row r="84" spans="1:23">
      <c r="C84" s="120" t="s">
        <v>627</v>
      </c>
      <c r="D84" s="110">
        <f>D81+(D81*D$1)</f>
        <v>13630.908719999999</v>
      </c>
      <c r="E84" s="111">
        <f>E81+(E81*E$1)</f>
        <v>8364.6976799999975</v>
      </c>
      <c r="F84" s="99"/>
      <c r="G84" s="110">
        <f>G81+(G81*G$1)</f>
        <v>20788.751520000005</v>
      </c>
      <c r="H84" s="111">
        <f>H81+(H81*H$1)</f>
        <v>12034.742400000003</v>
      </c>
      <c r="I84" s="99"/>
      <c r="J84" s="110">
        <f>J81+(J81*J$1)</f>
        <v>25065.80472</v>
      </c>
      <c r="K84" s="111">
        <f>K81+(K81*K$1)</f>
        <v>14264.409599999999</v>
      </c>
      <c r="L84" s="99"/>
      <c r="M84" s="110">
        <f>M81+(M81*M$1)</f>
        <v>28524.132889999997</v>
      </c>
      <c r="N84" s="111">
        <f>N81+(N81*N$1)</f>
        <v>15423.134739999998</v>
      </c>
      <c r="O84" s="99"/>
      <c r="P84" s="110">
        <f>P81+(P81*P$1)</f>
        <v>39177.920339999997</v>
      </c>
      <c r="Q84" s="111">
        <f>Q81+(Q81*Q$1)</f>
        <v>20818.32876</v>
      </c>
      <c r="R84" s="99"/>
      <c r="S84" s="110">
        <f>S81+(S81*S$1)</f>
        <v>41711.172910000008</v>
      </c>
      <c r="T84" s="111">
        <f>T81+(T81*T$1)</f>
        <v>22153.251020000003</v>
      </c>
      <c r="U84" s="99"/>
      <c r="V84" s="110">
        <f>V81+(V81*V$1)</f>
        <v>61358.444199999998</v>
      </c>
      <c r="W84" s="111">
        <f>W81+(W81*W$1)</f>
        <v>32045.1872</v>
      </c>
    </row>
    <row r="86" spans="1:23">
      <c r="C86" s="112" t="s">
        <v>45</v>
      </c>
    </row>
    <row r="87" spans="1:23">
      <c r="B87" s="81" t="s">
        <v>629</v>
      </c>
      <c r="C87" s="113" t="s">
        <v>265</v>
      </c>
      <c r="D87" s="80" t="s">
        <v>620</v>
      </c>
      <c r="E87" s="80" t="s">
        <v>616</v>
      </c>
      <c r="G87" s="80" t="s">
        <v>620</v>
      </c>
      <c r="H87" s="80" t="s">
        <v>616</v>
      </c>
      <c r="J87" s="80" t="s">
        <v>620</v>
      </c>
      <c r="K87" s="80" t="s">
        <v>616</v>
      </c>
      <c r="M87" s="80" t="s">
        <v>620</v>
      </c>
      <c r="N87" s="80" t="s">
        <v>616</v>
      </c>
      <c r="P87" s="80" t="s">
        <v>620</v>
      </c>
      <c r="Q87" s="80" t="s">
        <v>616</v>
      </c>
      <c r="S87" s="80" t="s">
        <v>620</v>
      </c>
      <c r="T87" s="80" t="s">
        <v>616</v>
      </c>
      <c r="V87" s="80" t="s">
        <v>620</v>
      </c>
      <c r="W87" s="80" t="s">
        <v>616</v>
      </c>
    </row>
    <row r="88" spans="1:23">
      <c r="B88" s="81" t="s">
        <v>621</v>
      </c>
      <c r="C88" s="81" t="s">
        <v>630</v>
      </c>
    </row>
    <row r="89" spans="1:23">
      <c r="A89" s="82" t="s">
        <v>44</v>
      </c>
      <c r="B89" s="83">
        <v>1</v>
      </c>
      <c r="C89" s="114" t="s">
        <v>274</v>
      </c>
      <c r="D89" s="85">
        <f t="shared" ref="D89:H98" si="14">VLOOKUP($A89,$A$16:$W$38,D$46,0)*$B89</f>
        <v>0.29830000000000001</v>
      </c>
      <c r="E89" s="86">
        <f t="shared" si="14"/>
        <v>4.3903999999999996</v>
      </c>
      <c r="G89" s="85">
        <f t="shared" si="14"/>
        <v>1.5595000000000001</v>
      </c>
      <c r="H89" s="86">
        <f t="shared" si="14"/>
        <v>5.6516000000000002</v>
      </c>
      <c r="J89" s="85">
        <f t="shared" ref="J89:K98" si="15">VLOOKUP($A89,$A$16:$W$38,J$46,0)*$B89</f>
        <v>3.0697000000000001</v>
      </c>
      <c r="K89" s="86">
        <f t="shared" si="15"/>
        <v>7.1618000000000004</v>
      </c>
      <c r="M89" s="85">
        <f t="shared" ref="M89:N98" si="16">VLOOKUP($A89,$A$16:$W$38,M$46,0)*$B89</f>
        <v>0.29830000000000001</v>
      </c>
      <c r="N89" s="86">
        <f t="shared" si="16"/>
        <v>4.3903999999999996</v>
      </c>
      <c r="P89" s="85">
        <f t="shared" ref="P89:Q98" si="17">VLOOKUP($A89,$A$16:$W$38,P$46,0)*$B89</f>
        <v>2.8071999999999999</v>
      </c>
      <c r="Q89" s="86">
        <f t="shared" si="17"/>
        <v>6.8993000000000002</v>
      </c>
      <c r="S89" s="85">
        <f t="shared" ref="S89:T98" si="18">VLOOKUP($A89,$A$16:$W$38,S$46,0)*$B89</f>
        <v>3.0697000000000001</v>
      </c>
      <c r="T89" s="86">
        <f t="shared" si="18"/>
        <v>7.1618000000000004</v>
      </c>
      <c r="V89" s="85">
        <f t="shared" ref="V89:W98" si="19">VLOOKUP($A89,$A$16:$W$38,V$46,0)*$B89</f>
        <v>4.2508999999999997</v>
      </c>
      <c r="W89" s="86">
        <f t="shared" si="19"/>
        <v>8.343</v>
      </c>
    </row>
    <row r="90" spans="1:23">
      <c r="A90" s="82" t="s">
        <v>9</v>
      </c>
      <c r="B90" s="83">
        <v>1</v>
      </c>
      <c r="C90" s="122" t="s">
        <v>269</v>
      </c>
      <c r="D90" s="123">
        <f t="shared" si="14"/>
        <v>0.21149999999999999</v>
      </c>
      <c r="E90" s="124">
        <f t="shared" si="14"/>
        <v>3.3102</v>
      </c>
      <c r="G90" s="123">
        <f t="shared" si="14"/>
        <v>1.4332</v>
      </c>
      <c r="H90" s="124">
        <f t="shared" si="14"/>
        <v>4.5317999999999996</v>
      </c>
      <c r="J90" s="123">
        <f t="shared" si="15"/>
        <v>1.0051000000000001</v>
      </c>
      <c r="K90" s="124">
        <f t="shared" si="15"/>
        <v>4.1036999999999999</v>
      </c>
      <c r="M90" s="123">
        <f t="shared" si="16"/>
        <v>0.21149999999999999</v>
      </c>
      <c r="N90" s="124">
        <f t="shared" si="16"/>
        <v>3.3102</v>
      </c>
      <c r="P90" s="123">
        <f t="shared" si="17"/>
        <v>0.85809999999999997</v>
      </c>
      <c r="Q90" s="124">
        <f t="shared" si="17"/>
        <v>3.9567000000000001</v>
      </c>
      <c r="S90" s="123">
        <f t="shared" si="18"/>
        <v>1.0051000000000001</v>
      </c>
      <c r="T90" s="124">
        <f t="shared" si="18"/>
        <v>4.1036999999999999</v>
      </c>
      <c r="V90" s="123">
        <f t="shared" si="19"/>
        <v>1.6665000000000001</v>
      </c>
      <c r="W90" s="124">
        <f t="shared" si="19"/>
        <v>4.7652000000000001</v>
      </c>
    </row>
    <row r="91" spans="1:23">
      <c r="A91" s="82" t="s">
        <v>53</v>
      </c>
      <c r="B91" s="83">
        <v>2</v>
      </c>
      <c r="C91" s="122" t="s">
        <v>284</v>
      </c>
      <c r="D91" s="123">
        <f t="shared" si="14"/>
        <v>104.6086</v>
      </c>
      <c r="E91" s="124">
        <f t="shared" si="14"/>
        <v>127.2248</v>
      </c>
      <c r="G91" s="123">
        <f t="shared" si="14"/>
        <v>150.7834</v>
      </c>
      <c r="H91" s="124">
        <f t="shared" si="14"/>
        <v>173.39940000000001</v>
      </c>
      <c r="J91" s="123">
        <f t="shared" si="15"/>
        <v>168.3494</v>
      </c>
      <c r="K91" s="124">
        <f t="shared" si="15"/>
        <v>190.96559999999999</v>
      </c>
      <c r="M91" s="123">
        <f t="shared" si="16"/>
        <v>104.6086</v>
      </c>
      <c r="N91" s="124">
        <f t="shared" si="16"/>
        <v>127.2248</v>
      </c>
      <c r="P91" s="123">
        <f t="shared" si="17"/>
        <v>165.87039999999999</v>
      </c>
      <c r="Q91" s="124">
        <f t="shared" si="17"/>
        <v>188.48660000000001</v>
      </c>
      <c r="S91" s="123">
        <f t="shared" si="18"/>
        <v>168.3494</v>
      </c>
      <c r="T91" s="124">
        <f t="shared" si="18"/>
        <v>190.96559999999999</v>
      </c>
      <c r="V91" s="123">
        <f t="shared" si="19"/>
        <v>179.505</v>
      </c>
      <c r="W91" s="124">
        <f t="shared" si="19"/>
        <v>202.12119999999999</v>
      </c>
    </row>
    <row r="92" spans="1:23">
      <c r="A92" s="82" t="s">
        <v>53</v>
      </c>
      <c r="B92" s="83">
        <v>2</v>
      </c>
      <c r="C92" s="122" t="s">
        <v>288</v>
      </c>
      <c r="D92" s="123">
        <f t="shared" si="14"/>
        <v>104.6086</v>
      </c>
      <c r="E92" s="124">
        <f t="shared" si="14"/>
        <v>127.2248</v>
      </c>
      <c r="G92" s="123">
        <f t="shared" si="14"/>
        <v>150.7834</v>
      </c>
      <c r="H92" s="124">
        <f t="shared" si="14"/>
        <v>173.39940000000001</v>
      </c>
      <c r="J92" s="123">
        <f t="shared" si="15"/>
        <v>168.3494</v>
      </c>
      <c r="K92" s="124">
        <f t="shared" si="15"/>
        <v>190.96559999999999</v>
      </c>
      <c r="M92" s="123">
        <f t="shared" si="16"/>
        <v>104.6086</v>
      </c>
      <c r="N92" s="124">
        <f t="shared" si="16"/>
        <v>127.2248</v>
      </c>
      <c r="P92" s="123">
        <f t="shared" si="17"/>
        <v>165.87039999999999</v>
      </c>
      <c r="Q92" s="124">
        <f t="shared" si="17"/>
        <v>188.48660000000001</v>
      </c>
      <c r="S92" s="123">
        <f t="shared" si="18"/>
        <v>168.3494</v>
      </c>
      <c r="T92" s="124">
        <f t="shared" si="18"/>
        <v>190.96559999999999</v>
      </c>
      <c r="V92" s="123">
        <f t="shared" si="19"/>
        <v>179.505</v>
      </c>
      <c r="W92" s="124">
        <f t="shared" si="19"/>
        <v>202.12119999999999</v>
      </c>
    </row>
    <row r="93" spans="1:23">
      <c r="A93" s="82" t="s">
        <v>53</v>
      </c>
      <c r="B93" s="83">
        <v>1</v>
      </c>
      <c r="C93" s="122" t="s">
        <v>643</v>
      </c>
      <c r="D93" s="123">
        <f t="shared" si="14"/>
        <v>52.304299999999998</v>
      </c>
      <c r="E93" s="124">
        <f t="shared" si="14"/>
        <v>63.612400000000001</v>
      </c>
      <c r="G93" s="123">
        <f t="shared" si="14"/>
        <v>75.3917</v>
      </c>
      <c r="H93" s="124">
        <f t="shared" si="14"/>
        <v>86.699700000000007</v>
      </c>
      <c r="J93" s="123">
        <f t="shared" si="15"/>
        <v>84.174700000000001</v>
      </c>
      <c r="K93" s="124">
        <f t="shared" si="15"/>
        <v>95.482799999999997</v>
      </c>
      <c r="M93" s="123">
        <f t="shared" si="16"/>
        <v>52.304299999999998</v>
      </c>
      <c r="N93" s="124">
        <f t="shared" si="16"/>
        <v>63.612400000000001</v>
      </c>
      <c r="P93" s="123">
        <f t="shared" si="17"/>
        <v>82.935199999999995</v>
      </c>
      <c r="Q93" s="124">
        <f t="shared" si="17"/>
        <v>94.243300000000005</v>
      </c>
      <c r="S93" s="123">
        <f t="shared" si="18"/>
        <v>84.174700000000001</v>
      </c>
      <c r="T93" s="124">
        <f t="shared" si="18"/>
        <v>95.482799999999997</v>
      </c>
      <c r="V93" s="123">
        <f t="shared" si="19"/>
        <v>89.752499999999998</v>
      </c>
      <c r="W93" s="124">
        <f t="shared" si="19"/>
        <v>101.06059999999999</v>
      </c>
    </row>
    <row r="94" spans="1:23">
      <c r="A94" s="82" t="s">
        <v>53</v>
      </c>
      <c r="B94" s="83">
        <v>1</v>
      </c>
      <c r="C94" s="122" t="s">
        <v>290</v>
      </c>
      <c r="D94" s="123">
        <f t="shared" si="14"/>
        <v>52.304299999999998</v>
      </c>
      <c r="E94" s="124">
        <f t="shared" si="14"/>
        <v>63.612400000000001</v>
      </c>
      <c r="G94" s="123">
        <f t="shared" si="14"/>
        <v>75.3917</v>
      </c>
      <c r="H94" s="124">
        <f t="shared" si="14"/>
        <v>86.699700000000007</v>
      </c>
      <c r="J94" s="123">
        <f t="shared" si="15"/>
        <v>84.174700000000001</v>
      </c>
      <c r="K94" s="124">
        <f t="shared" si="15"/>
        <v>95.482799999999997</v>
      </c>
      <c r="M94" s="123">
        <f t="shared" si="16"/>
        <v>52.304299999999998</v>
      </c>
      <c r="N94" s="124">
        <f t="shared" si="16"/>
        <v>63.612400000000001</v>
      </c>
      <c r="P94" s="123">
        <f t="shared" si="17"/>
        <v>82.935199999999995</v>
      </c>
      <c r="Q94" s="124">
        <f t="shared" si="17"/>
        <v>94.243300000000005</v>
      </c>
      <c r="S94" s="123">
        <f t="shared" si="18"/>
        <v>84.174700000000001</v>
      </c>
      <c r="T94" s="124">
        <f t="shared" si="18"/>
        <v>95.482799999999997</v>
      </c>
      <c r="V94" s="123">
        <f t="shared" si="19"/>
        <v>89.752499999999998</v>
      </c>
      <c r="W94" s="124">
        <f t="shared" si="19"/>
        <v>101.06059999999999</v>
      </c>
    </row>
    <row r="95" spans="1:23">
      <c r="A95" s="82" t="s">
        <v>8</v>
      </c>
      <c r="B95" s="83">
        <v>2</v>
      </c>
      <c r="C95" s="122" t="s">
        <v>276</v>
      </c>
      <c r="D95" s="123">
        <f t="shared" si="14"/>
        <v>5.8642000000000003</v>
      </c>
      <c r="E95" s="124">
        <f t="shared" si="14"/>
        <v>7.226</v>
      </c>
      <c r="G95" s="123">
        <f t="shared" si="14"/>
        <v>8.0511999999999997</v>
      </c>
      <c r="H95" s="124">
        <f t="shared" si="14"/>
        <v>9.4130000000000003</v>
      </c>
      <c r="J95" s="123">
        <f t="shared" si="15"/>
        <v>12.550800000000001</v>
      </c>
      <c r="K95" s="124">
        <f t="shared" si="15"/>
        <v>13.9124</v>
      </c>
      <c r="M95" s="123">
        <f t="shared" si="16"/>
        <v>5.8642000000000003</v>
      </c>
      <c r="N95" s="124">
        <f t="shared" si="16"/>
        <v>7.226</v>
      </c>
      <c r="P95" s="123">
        <f t="shared" si="17"/>
        <v>12.496</v>
      </c>
      <c r="Q95" s="124">
        <f t="shared" si="17"/>
        <v>13.857799999999999</v>
      </c>
      <c r="S95" s="123">
        <f t="shared" si="18"/>
        <v>12.550800000000001</v>
      </c>
      <c r="T95" s="124">
        <f t="shared" si="18"/>
        <v>13.9124</v>
      </c>
      <c r="V95" s="123">
        <f t="shared" si="19"/>
        <v>12.796799999999999</v>
      </c>
      <c r="W95" s="124">
        <f t="shared" si="19"/>
        <v>14.1586</v>
      </c>
    </row>
    <row r="96" spans="1:23">
      <c r="A96" s="82" t="s">
        <v>44</v>
      </c>
      <c r="B96" s="83">
        <v>0</v>
      </c>
      <c r="C96" s="122" t="s">
        <v>650</v>
      </c>
      <c r="D96" s="123">
        <f t="shared" si="14"/>
        <v>0</v>
      </c>
      <c r="E96" s="124">
        <f t="shared" si="14"/>
        <v>0</v>
      </c>
      <c r="G96" s="123">
        <f t="shared" si="14"/>
        <v>0</v>
      </c>
      <c r="H96" s="124">
        <f t="shared" si="14"/>
        <v>0</v>
      </c>
      <c r="J96" s="123">
        <f t="shared" si="15"/>
        <v>0</v>
      </c>
      <c r="K96" s="124">
        <f t="shared" si="15"/>
        <v>0</v>
      </c>
      <c r="M96" s="123">
        <f t="shared" si="16"/>
        <v>0</v>
      </c>
      <c r="N96" s="124">
        <f t="shared" si="16"/>
        <v>0</v>
      </c>
      <c r="P96" s="123">
        <f t="shared" si="17"/>
        <v>0</v>
      </c>
      <c r="Q96" s="124">
        <f t="shared" si="17"/>
        <v>0</v>
      </c>
      <c r="S96" s="123">
        <f t="shared" si="18"/>
        <v>0</v>
      </c>
      <c r="T96" s="124">
        <f t="shared" si="18"/>
        <v>0</v>
      </c>
      <c r="V96" s="123">
        <f t="shared" si="19"/>
        <v>0</v>
      </c>
      <c r="W96" s="124">
        <f t="shared" si="19"/>
        <v>0</v>
      </c>
    </row>
    <row r="97" spans="1:23">
      <c r="A97" s="82" t="s">
        <v>10</v>
      </c>
      <c r="B97" s="83">
        <v>2</v>
      </c>
      <c r="C97" s="122" t="s">
        <v>280</v>
      </c>
      <c r="D97" s="123">
        <f t="shared" si="14"/>
        <v>22.940799999999999</v>
      </c>
      <c r="E97" s="124">
        <f t="shared" si="14"/>
        <v>30.6432</v>
      </c>
      <c r="G97" s="123">
        <f t="shared" si="14"/>
        <v>32.011200000000002</v>
      </c>
      <c r="H97" s="124">
        <f t="shared" si="14"/>
        <v>39.7136</v>
      </c>
      <c r="J97" s="123">
        <f t="shared" si="15"/>
        <v>49.627000000000002</v>
      </c>
      <c r="K97" s="124">
        <f t="shared" si="15"/>
        <v>57.3294</v>
      </c>
      <c r="M97" s="123">
        <f t="shared" si="16"/>
        <v>22.940799999999999</v>
      </c>
      <c r="N97" s="124">
        <f t="shared" si="16"/>
        <v>30.6432</v>
      </c>
      <c r="P97" s="123">
        <f t="shared" si="17"/>
        <v>49.370399999999997</v>
      </c>
      <c r="Q97" s="124">
        <f t="shared" si="17"/>
        <v>57.072800000000001</v>
      </c>
      <c r="S97" s="123">
        <f t="shared" si="18"/>
        <v>49.627000000000002</v>
      </c>
      <c r="T97" s="124">
        <f t="shared" si="18"/>
        <v>57.3294</v>
      </c>
      <c r="V97" s="123">
        <f t="shared" si="19"/>
        <v>50.781999999999996</v>
      </c>
      <c r="W97" s="124">
        <f t="shared" si="19"/>
        <v>58.484400000000001</v>
      </c>
    </row>
    <row r="98" spans="1:23">
      <c r="A98" s="82" t="s">
        <v>48</v>
      </c>
      <c r="B98" s="83">
        <v>2</v>
      </c>
      <c r="C98" s="122" t="s">
        <v>278</v>
      </c>
      <c r="D98" s="123">
        <f t="shared" si="14"/>
        <v>10.645799999999999</v>
      </c>
      <c r="E98" s="124">
        <f t="shared" si="14"/>
        <v>13.679</v>
      </c>
      <c r="G98" s="123">
        <f t="shared" si="14"/>
        <v>15.0656</v>
      </c>
      <c r="H98" s="124">
        <f t="shared" si="14"/>
        <v>18.099</v>
      </c>
      <c r="J98" s="123">
        <f t="shared" si="15"/>
        <v>21.953399999999998</v>
      </c>
      <c r="K98" s="124">
        <f t="shared" si="15"/>
        <v>24.986599999999999</v>
      </c>
      <c r="M98" s="123">
        <f t="shared" si="16"/>
        <v>10.645799999999999</v>
      </c>
      <c r="N98" s="124">
        <f t="shared" si="16"/>
        <v>13.679</v>
      </c>
      <c r="P98" s="123">
        <f t="shared" si="17"/>
        <v>21.8002</v>
      </c>
      <c r="Q98" s="124">
        <f t="shared" si="17"/>
        <v>24.833400000000001</v>
      </c>
      <c r="S98" s="123">
        <f t="shared" si="18"/>
        <v>21.953399999999998</v>
      </c>
      <c r="T98" s="124">
        <f t="shared" si="18"/>
        <v>24.986599999999999</v>
      </c>
      <c r="V98" s="123">
        <f t="shared" si="19"/>
        <v>22.642399999999999</v>
      </c>
      <c r="W98" s="124">
        <f t="shared" si="19"/>
        <v>25.675599999999999</v>
      </c>
    </row>
    <row r="99" spans="1:23">
      <c r="C99" s="88"/>
      <c r="D99" s="88"/>
      <c r="E99" s="89"/>
      <c r="G99" s="88"/>
      <c r="H99" s="89"/>
      <c r="J99" s="88"/>
      <c r="K99" s="89"/>
      <c r="M99" s="88"/>
      <c r="N99" s="89"/>
      <c r="P99" s="88"/>
      <c r="Q99" s="89"/>
      <c r="S99" s="88"/>
      <c r="T99" s="89"/>
      <c r="V99" s="88"/>
      <c r="W99" s="89"/>
    </row>
    <row r="100" spans="1:23">
      <c r="A100" s="90"/>
      <c r="B100" s="91">
        <v>1</v>
      </c>
      <c r="C100" s="115" t="s">
        <v>642</v>
      </c>
      <c r="D100" s="93">
        <f>VLOOKUP($C100,$C$16:$W$38,D$46-2,0)*$B100</f>
        <v>0</v>
      </c>
      <c r="E100" s="94">
        <f>VLOOKUP($C100,$C$16:$W$38,E$46-2,0)*$B100</f>
        <v>0</v>
      </c>
      <c r="G100" s="93">
        <f>VLOOKUP($C100,$C$16:$W$38,G$46-2,0)*$B100</f>
        <v>0</v>
      </c>
      <c r="H100" s="94">
        <f>VLOOKUP($C100,$C$16:$W$38,H$46-2,0)*$B100</f>
        <v>0</v>
      </c>
      <c r="J100" s="93">
        <f>VLOOKUP($C100,$C$16:$W$38,J$46-2,0)*$B100</f>
        <v>0</v>
      </c>
      <c r="K100" s="94">
        <f>VLOOKUP($C100,$C$16:$W$38,K$46-2,0)*$B100</f>
        <v>0</v>
      </c>
      <c r="M100" s="93">
        <f>VLOOKUP($C100,$C$16:$W$38,M$46-2,0)*$B100</f>
        <v>416.26447916666666</v>
      </c>
      <c r="N100" s="94">
        <f>VLOOKUP($C100,$C$16:$W$38,N$46-2,0)*$B100</f>
        <v>397.23629166666666</v>
      </c>
      <c r="P100" s="93">
        <f>VLOOKUP($C100,$C$16:$W$38,P$46-2,0)*$B100</f>
        <v>416.26447916666666</v>
      </c>
      <c r="Q100" s="94">
        <f>VLOOKUP($C100,$C$16:$W$38,Q$46-2,0)*$B100</f>
        <v>397.23629166666666</v>
      </c>
      <c r="S100" s="93">
        <f>VLOOKUP($C100,$C$16:$W$38,S$46-2,0)*$B100</f>
        <v>416.26447916666666</v>
      </c>
      <c r="T100" s="94">
        <f>VLOOKUP($C100,$C$16:$W$38,T$46-2,0)*$B100</f>
        <v>397.23629166666666</v>
      </c>
      <c r="V100" s="93">
        <f>VLOOKUP($C100,$C$16:$W$38,V$46-2,0)*$B100</f>
        <v>787.06939583333337</v>
      </c>
      <c r="W100" s="94">
        <f>VLOOKUP($C100,$C$16:$W$38,W$46-2,0)*$B100</f>
        <v>768.04120833333343</v>
      </c>
    </row>
    <row r="101" spans="1:23">
      <c r="C101" s="88"/>
      <c r="D101" s="88"/>
      <c r="E101" s="89"/>
      <c r="G101" s="88"/>
      <c r="H101" s="89"/>
      <c r="J101" s="88"/>
      <c r="K101" s="89"/>
      <c r="M101" s="88"/>
      <c r="N101" s="89"/>
      <c r="P101" s="88"/>
      <c r="Q101" s="89"/>
      <c r="S101" s="88"/>
      <c r="T101" s="89"/>
      <c r="V101" s="88"/>
      <c r="W101" s="89"/>
    </row>
    <row r="102" spans="1:23" ht="15.75" thickBot="1">
      <c r="B102" s="81" t="s">
        <v>651</v>
      </c>
      <c r="C102" s="116" t="s">
        <v>623</v>
      </c>
      <c r="D102" s="97">
        <f>SUM(D89:D100)</f>
        <v>353.78640000000001</v>
      </c>
      <c r="E102" s="98">
        <f>SUM(E89:E100)</f>
        <v>440.92319999999989</v>
      </c>
      <c r="F102" s="99"/>
      <c r="G102" s="97">
        <f>SUM(G89:G100)</f>
        <v>510.47090000000003</v>
      </c>
      <c r="H102" s="98">
        <f>SUM(H89:H100)</f>
        <v>597.60720000000015</v>
      </c>
      <c r="I102" s="99"/>
      <c r="J102" s="97">
        <f>SUM(J89:J100)</f>
        <v>593.25419999999997</v>
      </c>
      <c r="K102" s="98">
        <f>SUM(K89:K100)</f>
        <v>680.39069999999992</v>
      </c>
      <c r="L102" s="99"/>
      <c r="M102" s="97">
        <f>SUM(M89:M100)</f>
        <v>770.05087916666662</v>
      </c>
      <c r="N102" s="98">
        <f>SUM(N89:N100)</f>
        <v>838.15949166666655</v>
      </c>
      <c r="O102" s="99"/>
      <c r="P102" s="97">
        <f>SUM(P89:P100)</f>
        <v>1001.2075791666667</v>
      </c>
      <c r="Q102" s="98">
        <f>SUM(Q89:Q100)</f>
        <v>1069.3160916666666</v>
      </c>
      <c r="R102" s="99"/>
      <c r="S102" s="97">
        <f>SUM(S89:S100)</f>
        <v>1009.5186791666666</v>
      </c>
      <c r="T102" s="98">
        <f>SUM(T89:T100)</f>
        <v>1077.6269916666665</v>
      </c>
      <c r="U102" s="99"/>
      <c r="V102" s="97">
        <f>SUM(V89:V100)</f>
        <v>1417.7229958333332</v>
      </c>
      <c r="W102" s="98">
        <f>SUM(W89:W100)</f>
        <v>1485.8316083333334</v>
      </c>
    </row>
    <row r="103" spans="1:23" ht="15.75" thickTop="1">
      <c r="C103" s="117" t="s">
        <v>624</v>
      </c>
      <c r="D103" s="101">
        <f>D102*24</f>
        <v>8490.8736000000008</v>
      </c>
      <c r="E103" s="102">
        <f>E102*12</f>
        <v>5291.0783999999985</v>
      </c>
      <c r="F103" s="99"/>
      <c r="G103" s="101">
        <f>G102*24</f>
        <v>12251.301600000001</v>
      </c>
      <c r="H103" s="102">
        <f>H102*12</f>
        <v>7171.2864000000018</v>
      </c>
      <c r="I103" s="99"/>
      <c r="J103" s="101">
        <f>J102*24</f>
        <v>14238.1008</v>
      </c>
      <c r="K103" s="102">
        <f>K102*12</f>
        <v>8164.6883999999991</v>
      </c>
      <c r="L103" s="99"/>
      <c r="M103" s="101">
        <f>M102*24</f>
        <v>18481.221099999999</v>
      </c>
      <c r="N103" s="102">
        <f>N102*12</f>
        <v>10057.9139</v>
      </c>
      <c r="O103" s="99"/>
      <c r="P103" s="101">
        <f>P102*24</f>
        <v>24028.981900000002</v>
      </c>
      <c r="Q103" s="102">
        <f>Q102*12</f>
        <v>12831.793099999999</v>
      </c>
      <c r="R103" s="99"/>
      <c r="S103" s="101">
        <f>S102*24</f>
        <v>24228.4483</v>
      </c>
      <c r="T103" s="102">
        <f>T102*12</f>
        <v>12931.523899999998</v>
      </c>
      <c r="U103" s="99"/>
      <c r="V103" s="101">
        <f>V102*24</f>
        <v>34025.351899999994</v>
      </c>
      <c r="W103" s="102">
        <f>W102*12</f>
        <v>17829.979299999999</v>
      </c>
    </row>
    <row r="104" spans="1:23" ht="15.75" thickBot="1">
      <c r="B104" s="81" t="s">
        <v>652</v>
      </c>
      <c r="C104" s="118" t="s">
        <v>625</v>
      </c>
      <c r="D104" s="104">
        <f>D102+(D102*D$1)</f>
        <v>601.43687999999997</v>
      </c>
      <c r="E104" s="105">
        <f>E102+(E102*E$1)</f>
        <v>749.56943999999976</v>
      </c>
      <c r="F104" s="99"/>
      <c r="G104" s="104">
        <f>G102+(G102*G$1)</f>
        <v>918.84762000000001</v>
      </c>
      <c r="H104" s="105">
        <f>H102+(H102*H$1)</f>
        <v>1075.6929600000003</v>
      </c>
      <c r="I104" s="99"/>
      <c r="J104" s="104">
        <f>J102+(J102*J$1)</f>
        <v>1127.18298</v>
      </c>
      <c r="K104" s="105">
        <f>K102+(K102*K$1)</f>
        <v>1292.74233</v>
      </c>
      <c r="L104" s="99"/>
      <c r="M104" s="104">
        <f>M102+(M102*M$1)</f>
        <v>1309.0864945833332</v>
      </c>
      <c r="N104" s="105">
        <f>N102+(N102*N$1)</f>
        <v>1424.871135833333</v>
      </c>
      <c r="O104" s="99"/>
      <c r="P104" s="104">
        <f>P102+(P102*P$1)</f>
        <v>1802.1736425000001</v>
      </c>
      <c r="Q104" s="105">
        <f>Q102+(Q102*Q$1)</f>
        <v>1924.7689649999998</v>
      </c>
      <c r="R104" s="99"/>
      <c r="S104" s="104">
        <f>S102+(S102*S$1)</f>
        <v>1918.0854904166667</v>
      </c>
      <c r="T104" s="105">
        <f>T102+(T102*T$1)</f>
        <v>2047.4912841666664</v>
      </c>
      <c r="U104" s="99"/>
      <c r="V104" s="104">
        <f>V102+(V102*V$1)</f>
        <v>2835.4459916666665</v>
      </c>
      <c r="W104" s="105">
        <f>W102+(W102*W$1)</f>
        <v>2971.6632166666668</v>
      </c>
    </row>
    <row r="105" spans="1:23" ht="15.75" thickTop="1">
      <c r="C105" s="119" t="s">
        <v>626</v>
      </c>
      <c r="D105" s="107">
        <f>(D104-D102)/D102</f>
        <v>0.69999999999999984</v>
      </c>
      <c r="E105" s="108">
        <f>(E104-E102)/E102</f>
        <v>0.69999999999999984</v>
      </c>
      <c r="F105" s="99"/>
      <c r="G105" s="107">
        <f>(G104-G102)/G102</f>
        <v>0.79999999999999993</v>
      </c>
      <c r="H105" s="108">
        <f>(H104-H102)/H102</f>
        <v>0.8</v>
      </c>
      <c r="I105" s="99"/>
      <c r="J105" s="107">
        <f>(J104-J102)/J102</f>
        <v>0.90000000000000013</v>
      </c>
      <c r="K105" s="108">
        <f>(K104-K102)/K102</f>
        <v>0.90000000000000024</v>
      </c>
      <c r="L105" s="99"/>
      <c r="M105" s="107">
        <f>(M104-M102)/M102</f>
        <v>0.7</v>
      </c>
      <c r="N105" s="108">
        <f>(N104-N102)/N102</f>
        <v>0.69999999999999984</v>
      </c>
      <c r="O105" s="99"/>
      <c r="P105" s="107">
        <f>(P104-P102)/P102</f>
        <v>0.8</v>
      </c>
      <c r="Q105" s="108">
        <f>(Q104-Q102)/Q102</f>
        <v>0.79999999999999993</v>
      </c>
      <c r="R105" s="99"/>
      <c r="S105" s="107">
        <f>(S104-S102)/S102</f>
        <v>0.90000000000000013</v>
      </c>
      <c r="T105" s="108">
        <f>(T104-T102)/T102</f>
        <v>0.9</v>
      </c>
      <c r="U105" s="99"/>
      <c r="V105" s="107">
        <f>(V104-V102)/V102</f>
        <v>1</v>
      </c>
      <c r="W105" s="108">
        <f>(W104-W102)/W102</f>
        <v>1</v>
      </c>
    </row>
    <row r="106" spans="1:23">
      <c r="C106" s="120" t="s">
        <v>627</v>
      </c>
      <c r="D106" s="110">
        <f>D103+(D103*D$1)</f>
        <v>14434.485120000001</v>
      </c>
      <c r="E106" s="111">
        <f>E103+(E103*E$1)</f>
        <v>8994.8332799999971</v>
      </c>
      <c r="F106" s="99"/>
      <c r="G106" s="110">
        <f>G103+(G103*G$1)</f>
        <v>22052.342880000004</v>
      </c>
      <c r="H106" s="111">
        <f>H103+(H103*H$1)</f>
        <v>12908.315520000004</v>
      </c>
      <c r="I106" s="99"/>
      <c r="J106" s="110">
        <f>J103+(J103*J$1)</f>
        <v>27052.391520000001</v>
      </c>
      <c r="K106" s="111">
        <f>K103+(K103*K$1)</f>
        <v>15512.907959999999</v>
      </c>
      <c r="L106" s="99"/>
      <c r="M106" s="110">
        <f>M103+(M103*M$1)</f>
        <v>31418.075869999997</v>
      </c>
      <c r="N106" s="111">
        <f>N103+(N103*N$1)</f>
        <v>17098.45363</v>
      </c>
      <c r="O106" s="99"/>
      <c r="P106" s="110">
        <f>P103+(P103*P$1)</f>
        <v>43252.167420000005</v>
      </c>
      <c r="Q106" s="111">
        <f>Q103+(Q103*Q$1)</f>
        <v>23097.227579999999</v>
      </c>
      <c r="R106" s="99"/>
      <c r="S106" s="110">
        <f>S103+(S103*S$1)</f>
        <v>46034.051770000005</v>
      </c>
      <c r="T106" s="111">
        <f>T103+(T103*T$1)</f>
        <v>24569.895409999997</v>
      </c>
      <c r="U106" s="99"/>
      <c r="V106" s="110">
        <f>V103+(V103*V$1)</f>
        <v>68050.703799999988</v>
      </c>
      <c r="W106" s="111">
        <f>W103+(W103*W$1)</f>
        <v>35659.958599999998</v>
      </c>
    </row>
    <row r="108" spans="1:23">
      <c r="C108" s="112" t="s">
        <v>653</v>
      </c>
    </row>
    <row r="109" spans="1:23">
      <c r="B109" s="81" t="s">
        <v>629</v>
      </c>
      <c r="C109" s="113" t="s">
        <v>654</v>
      </c>
      <c r="D109" s="80" t="s">
        <v>620</v>
      </c>
      <c r="E109" s="80" t="s">
        <v>616</v>
      </c>
      <c r="G109" s="80" t="s">
        <v>620</v>
      </c>
      <c r="H109" s="80" t="s">
        <v>616</v>
      </c>
      <c r="J109" s="80" t="s">
        <v>620</v>
      </c>
      <c r="K109" s="80" t="s">
        <v>616</v>
      </c>
      <c r="M109" s="80" t="s">
        <v>620</v>
      </c>
      <c r="N109" s="80" t="s">
        <v>616</v>
      </c>
      <c r="P109" s="80" t="s">
        <v>620</v>
      </c>
      <c r="Q109" s="80" t="s">
        <v>616</v>
      </c>
      <c r="S109" s="80" t="s">
        <v>620</v>
      </c>
      <c r="T109" s="80" t="s">
        <v>616</v>
      </c>
      <c r="V109" s="80" t="s">
        <v>620</v>
      </c>
      <c r="W109" s="80" t="s">
        <v>616</v>
      </c>
    </row>
    <row r="110" spans="1:23">
      <c r="B110" s="81" t="s">
        <v>621</v>
      </c>
      <c r="C110" s="81" t="s">
        <v>630</v>
      </c>
    </row>
    <row r="111" spans="1:23">
      <c r="A111" s="82" t="s">
        <v>8</v>
      </c>
      <c r="B111" s="83">
        <v>1</v>
      </c>
      <c r="C111" s="114" t="s">
        <v>276</v>
      </c>
      <c r="D111" s="85">
        <f>VLOOKUP($A111,$A$16:$W$38,D$46,0)*$B111</f>
        <v>2.9321000000000002</v>
      </c>
      <c r="E111" s="86">
        <f>VLOOKUP($A111,$A$16:$W$38,E$46,0)*$B111</f>
        <v>3.613</v>
      </c>
      <c r="G111" s="85">
        <f>VLOOKUP($A111,$A$16:$W$38,G$46,0)*$B111</f>
        <v>4.0255999999999998</v>
      </c>
      <c r="H111" s="86">
        <f>VLOOKUP($A111,$A$16:$W$38,H$46,0)*$B111</f>
        <v>4.7065000000000001</v>
      </c>
      <c r="J111" s="85">
        <f>VLOOKUP($A111,$A$16:$W$38,J$46,0)*$B111</f>
        <v>6.2754000000000003</v>
      </c>
      <c r="K111" s="86">
        <f>VLOOKUP($A111,$A$16:$W$38,K$46,0)*$B111</f>
        <v>6.9561999999999999</v>
      </c>
      <c r="M111" s="85">
        <f>VLOOKUP($A111,$A$16:$W$38,M$46,0)*$B111</f>
        <v>2.9321000000000002</v>
      </c>
      <c r="N111" s="86">
        <f>VLOOKUP($A111,$A$16:$W$38,N$46,0)*$B111</f>
        <v>3.613</v>
      </c>
      <c r="P111" s="85">
        <f>VLOOKUP($A111,$A$16:$W$38,P$46,0)*$B111</f>
        <v>6.2480000000000002</v>
      </c>
      <c r="Q111" s="86">
        <f>VLOOKUP($A111,$A$16:$W$38,Q$46,0)*$B111</f>
        <v>6.9288999999999996</v>
      </c>
      <c r="S111" s="85">
        <f>VLOOKUP($A111,$A$16:$W$38,S$46,0)*$B111</f>
        <v>6.2754000000000003</v>
      </c>
      <c r="T111" s="86">
        <f>VLOOKUP($A111,$A$16:$W$38,T$46,0)*$B111</f>
        <v>6.9561999999999999</v>
      </c>
      <c r="V111" s="85">
        <f>VLOOKUP($A111,$A$16:$W$38,V$46,0)*$B111</f>
        <v>6.3983999999999996</v>
      </c>
      <c r="W111" s="86">
        <f>VLOOKUP($A111,$A$16:$W$38,W$46,0)*$B111</f>
        <v>7.0792999999999999</v>
      </c>
    </row>
    <row r="112" spans="1:23">
      <c r="C112" s="88"/>
      <c r="D112" s="88"/>
      <c r="E112" s="89"/>
      <c r="G112" s="88"/>
      <c r="H112" s="89"/>
      <c r="J112" s="88"/>
      <c r="K112" s="89"/>
      <c r="M112" s="88"/>
      <c r="N112" s="89"/>
      <c r="P112" s="88"/>
      <c r="Q112" s="89"/>
      <c r="S112" s="88"/>
      <c r="T112" s="89"/>
      <c r="V112" s="88"/>
      <c r="W112" s="89"/>
    </row>
    <row r="113" spans="1:23">
      <c r="A113" s="136"/>
      <c r="B113" s="137">
        <v>1</v>
      </c>
      <c r="C113" s="139" t="s">
        <v>555</v>
      </c>
      <c r="D113" s="139"/>
      <c r="E113" s="140">
        <f>VLOOKUP($C113,$C$16:$W$38,E$46-2,0)*$B113</f>
        <v>212.5</v>
      </c>
      <c r="G113" s="139"/>
      <c r="H113" s="140">
        <f>VLOOKUP($C113,$C$16:$W$38,H$46-2,0)*$B113</f>
        <v>212.5</v>
      </c>
      <c r="J113" s="139"/>
      <c r="K113" s="140">
        <f>VLOOKUP($C113,$C$16:$W$38,K$46-2,0)*$B113</f>
        <v>212.5</v>
      </c>
      <c r="M113" s="139"/>
      <c r="N113" s="140">
        <f>VLOOKUP($C113,$C$16:$W$38,N$46-2,0)*$B113</f>
        <v>212.5</v>
      </c>
      <c r="P113" s="139"/>
      <c r="Q113" s="140">
        <f>VLOOKUP($C113,$C$16:$W$38,Q$46-2,0)*$B113</f>
        <v>212.5</v>
      </c>
      <c r="S113" s="139"/>
      <c r="T113" s="140">
        <f>VLOOKUP($C113,$C$16:$W$38,T$46-2,0)*$B113</f>
        <v>212.5</v>
      </c>
      <c r="V113" s="139"/>
      <c r="W113" s="140">
        <f>VLOOKUP($C113,$C$16:$W$38,W$46-2,0)*$B113</f>
        <v>212.5</v>
      </c>
    </row>
    <row r="114" spans="1:23">
      <c r="A114" s="136"/>
      <c r="B114" s="137">
        <v>6</v>
      </c>
      <c r="C114" s="139" t="s">
        <v>569</v>
      </c>
      <c r="D114" s="139"/>
      <c r="E114" s="140">
        <f>VLOOKUP($C114,$C$16:$W$38,E$46-2,0)*$B114</f>
        <v>477</v>
      </c>
      <c r="G114" s="139"/>
      <c r="H114" s="140">
        <f>VLOOKUP($C114,$C$16:$W$38,H$46-2,0)*$B114</f>
        <v>477</v>
      </c>
      <c r="J114" s="139"/>
      <c r="K114" s="140">
        <f>VLOOKUP($C114,$C$16:$W$38,K$46-2,0)*$B114</f>
        <v>477</v>
      </c>
      <c r="M114" s="139"/>
      <c r="N114" s="140">
        <f>VLOOKUP($C114,$C$16:$W$38,N$46-2,0)*$B114</f>
        <v>477</v>
      </c>
      <c r="P114" s="139"/>
      <c r="Q114" s="140">
        <f>VLOOKUP($C114,$C$16:$W$38,Q$46-2,0)*$B114</f>
        <v>477</v>
      </c>
      <c r="S114" s="139"/>
      <c r="T114" s="140">
        <f>VLOOKUP($C114,$C$16:$W$38,T$46-2,0)*$B114</f>
        <v>477</v>
      </c>
      <c r="V114" s="139"/>
      <c r="W114" s="140">
        <f>VLOOKUP($C114,$C$16:$W$38,W$46-2,0)*$B114</f>
        <v>477</v>
      </c>
    </row>
    <row r="115" spans="1:23">
      <c r="C115" s="88"/>
      <c r="D115" s="88"/>
      <c r="E115" s="89"/>
      <c r="G115" s="88"/>
      <c r="H115" s="89"/>
      <c r="J115" s="88"/>
      <c r="K115" s="89"/>
      <c r="M115" s="88"/>
      <c r="N115" s="89"/>
      <c r="P115" s="88"/>
      <c r="Q115" s="89"/>
      <c r="S115" s="88"/>
      <c r="T115" s="89"/>
      <c r="V115" s="88"/>
      <c r="W115" s="89"/>
    </row>
    <row r="116" spans="1:23">
      <c r="C116" s="88"/>
      <c r="D116" s="88"/>
      <c r="E116" s="89"/>
      <c r="G116" s="88"/>
      <c r="H116" s="89"/>
      <c r="J116" s="88"/>
      <c r="K116" s="89"/>
      <c r="M116" s="88"/>
      <c r="N116" s="89"/>
      <c r="P116" s="88"/>
      <c r="Q116" s="89"/>
      <c r="S116" s="88"/>
      <c r="T116" s="89"/>
      <c r="V116" s="88"/>
      <c r="W116" s="89"/>
    </row>
    <row r="117" spans="1:23" ht="15.75" thickBot="1">
      <c r="B117" s="81" t="s">
        <v>655</v>
      </c>
      <c r="C117" s="116" t="s">
        <v>623</v>
      </c>
      <c r="D117" s="97">
        <f>SUM(D111)</f>
        <v>2.9321000000000002</v>
      </c>
      <c r="E117" s="98">
        <f>SUM(E111)</f>
        <v>3.613</v>
      </c>
      <c r="F117" s="99"/>
      <c r="G117" s="97">
        <f>SUM(G111)</f>
        <v>4.0255999999999998</v>
      </c>
      <c r="H117" s="98">
        <f>SUM(H111)</f>
        <v>4.7065000000000001</v>
      </c>
      <c r="I117" s="99"/>
      <c r="J117" s="97">
        <f>SUM(J111)</f>
        <v>6.2754000000000003</v>
      </c>
      <c r="K117" s="98">
        <f>SUM(K111)</f>
        <v>6.9561999999999999</v>
      </c>
      <c r="L117" s="99"/>
      <c r="M117" s="97">
        <f>SUM(M111)</f>
        <v>2.9321000000000002</v>
      </c>
      <c r="N117" s="98">
        <f>SUM(N111)</f>
        <v>3.613</v>
      </c>
      <c r="O117" s="99"/>
      <c r="P117" s="97">
        <f>SUM(P111)</f>
        <v>6.2480000000000002</v>
      </c>
      <c r="Q117" s="98">
        <f>SUM(Q111)</f>
        <v>6.9288999999999996</v>
      </c>
      <c r="R117" s="99"/>
      <c r="S117" s="97">
        <f>SUM(S111)</f>
        <v>6.2754000000000003</v>
      </c>
      <c r="T117" s="98">
        <f>SUM(T111)</f>
        <v>6.9561999999999999</v>
      </c>
      <c r="U117" s="99"/>
      <c r="V117" s="97">
        <f>SUM(V111)</f>
        <v>6.3983999999999996</v>
      </c>
      <c r="W117" s="98">
        <f>SUM(W111)</f>
        <v>7.0792999999999999</v>
      </c>
    </row>
    <row r="118" spans="1:23" ht="15.75" thickTop="1">
      <c r="C118" s="117" t="s">
        <v>624</v>
      </c>
      <c r="D118" s="101">
        <f>D117*24</f>
        <v>70.370400000000004</v>
      </c>
      <c r="E118" s="102">
        <f>E117*12</f>
        <v>43.356000000000002</v>
      </c>
      <c r="F118" s="99"/>
      <c r="G118" s="101">
        <f>G117*24</f>
        <v>96.614399999999989</v>
      </c>
      <c r="H118" s="102">
        <f>H117*12</f>
        <v>56.478000000000002</v>
      </c>
      <c r="I118" s="99"/>
      <c r="J118" s="101">
        <f>J117*24</f>
        <v>150.6096</v>
      </c>
      <c r="K118" s="102">
        <f>K117*12</f>
        <v>83.474400000000003</v>
      </c>
      <c r="L118" s="99"/>
      <c r="M118" s="101">
        <f>M117*24</f>
        <v>70.370400000000004</v>
      </c>
      <c r="N118" s="102">
        <f>N117*12</f>
        <v>43.356000000000002</v>
      </c>
      <c r="O118" s="99"/>
      <c r="P118" s="101">
        <f>P117*24</f>
        <v>149.952</v>
      </c>
      <c r="Q118" s="102">
        <f>Q117*12</f>
        <v>83.146799999999999</v>
      </c>
      <c r="R118" s="99"/>
      <c r="S118" s="101">
        <f>S117*24</f>
        <v>150.6096</v>
      </c>
      <c r="T118" s="102">
        <f>T117*12</f>
        <v>83.474400000000003</v>
      </c>
      <c r="U118" s="99"/>
      <c r="V118" s="101">
        <f>V117*24</f>
        <v>153.5616</v>
      </c>
      <c r="W118" s="102">
        <f>W117*12</f>
        <v>84.951599999999999</v>
      </c>
    </row>
    <row r="119" spans="1:23" ht="15.75" thickBot="1">
      <c r="B119" s="81" t="s">
        <v>656</v>
      </c>
      <c r="C119" s="118" t="s">
        <v>625</v>
      </c>
      <c r="D119" s="104">
        <f>D117+(D117*D$1)</f>
        <v>4.9845699999999997</v>
      </c>
      <c r="E119" s="105">
        <f>E117+(E117*E$1)</f>
        <v>6.1420999999999992</v>
      </c>
      <c r="F119" s="99"/>
      <c r="G119" s="104">
        <f>G117+(G117*G$1)</f>
        <v>7.2460800000000001</v>
      </c>
      <c r="H119" s="105">
        <f>H117+(H117*H$1)</f>
        <v>8.4717000000000002</v>
      </c>
      <c r="I119" s="99"/>
      <c r="J119" s="104">
        <f>J117+(J117*J$1)</f>
        <v>11.923260000000001</v>
      </c>
      <c r="K119" s="105">
        <f>K117+(K117*K$1)</f>
        <v>13.21678</v>
      </c>
      <c r="L119" s="99"/>
      <c r="M119" s="104">
        <f>M117+(M117*M$1)</f>
        <v>4.9845699999999997</v>
      </c>
      <c r="N119" s="105">
        <f>N117+(N117*N$1)</f>
        <v>6.1420999999999992</v>
      </c>
      <c r="O119" s="99"/>
      <c r="P119" s="104">
        <f>P117+(P117*P$1)</f>
        <v>11.246400000000001</v>
      </c>
      <c r="Q119" s="105">
        <f>Q117+(Q117*Q$1)</f>
        <v>12.472020000000001</v>
      </c>
      <c r="R119" s="99"/>
      <c r="S119" s="104">
        <f>S117+(S117*S$1)</f>
        <v>11.923260000000001</v>
      </c>
      <c r="T119" s="105">
        <f>T117+(T117*T$1)</f>
        <v>13.21678</v>
      </c>
      <c r="U119" s="99"/>
      <c r="V119" s="104">
        <f>V117+(V117*V$1)</f>
        <v>12.796799999999999</v>
      </c>
      <c r="W119" s="105">
        <f>W117+(W117*W$1)</f>
        <v>14.1586</v>
      </c>
    </row>
    <row r="120" spans="1:23" ht="15.75" thickTop="1">
      <c r="C120" s="119" t="s">
        <v>626</v>
      </c>
      <c r="D120" s="107">
        <f>(D119-D117)/D117</f>
        <v>0.69999999999999984</v>
      </c>
      <c r="E120" s="108">
        <f>(E119-E117)/E117</f>
        <v>0.69999999999999984</v>
      </c>
      <c r="F120" s="99"/>
      <c r="G120" s="107">
        <f>(G119-G117)/G117</f>
        <v>0.8</v>
      </c>
      <c r="H120" s="108">
        <f>(H119-H117)/H117</f>
        <v>0.8</v>
      </c>
      <c r="I120" s="99"/>
      <c r="J120" s="107">
        <f>(J119-J117)/J117</f>
        <v>0.9</v>
      </c>
      <c r="K120" s="108">
        <f>(K119-K117)/K117</f>
        <v>0.9</v>
      </c>
      <c r="L120" s="99"/>
      <c r="M120" s="107">
        <f>(M119-M117)/M117</f>
        <v>0.69999999999999984</v>
      </c>
      <c r="N120" s="108">
        <f>(N119-N117)/N117</f>
        <v>0.69999999999999984</v>
      </c>
      <c r="O120" s="99"/>
      <c r="P120" s="107">
        <f>(P119-P117)/P117</f>
        <v>0.80000000000000016</v>
      </c>
      <c r="Q120" s="108">
        <f>(Q119-Q117)/Q117</f>
        <v>0.80000000000000016</v>
      </c>
      <c r="R120" s="99"/>
      <c r="S120" s="107">
        <f>(S119-S117)/S117</f>
        <v>0.9</v>
      </c>
      <c r="T120" s="108">
        <f>(T119-T117)/T117</f>
        <v>0.9</v>
      </c>
      <c r="U120" s="99"/>
      <c r="V120" s="107">
        <f>(V119-V117)/V117</f>
        <v>1</v>
      </c>
      <c r="W120" s="108">
        <f>(W119-W117)/W117</f>
        <v>1</v>
      </c>
    </row>
    <row r="121" spans="1:23">
      <c r="C121" s="120" t="s">
        <v>627</v>
      </c>
      <c r="D121" s="110">
        <f>D118+(D118*D$1)</f>
        <v>119.62968000000001</v>
      </c>
      <c r="E121" s="111">
        <f>E118+(E118*E$1)</f>
        <v>73.705200000000005</v>
      </c>
      <c r="F121" s="99"/>
      <c r="G121" s="110">
        <f>G118+(G118*G$1)</f>
        <v>173.90591999999998</v>
      </c>
      <c r="H121" s="111">
        <f>H118+(H118*H$1)</f>
        <v>101.66040000000001</v>
      </c>
      <c r="I121" s="99"/>
      <c r="J121" s="110">
        <f>J118+(J118*J$1)</f>
        <v>286.15823999999998</v>
      </c>
      <c r="K121" s="111">
        <f>K118+(K118*K$1)</f>
        <v>158.60136</v>
      </c>
      <c r="L121" s="99"/>
      <c r="M121" s="110">
        <f>M118+(M118*M$1)</f>
        <v>119.62968000000001</v>
      </c>
      <c r="N121" s="111">
        <f>N118+(N118*N$1)</f>
        <v>73.705200000000005</v>
      </c>
      <c r="O121" s="99"/>
      <c r="P121" s="110">
        <f>P118+(P118*P$1)</f>
        <v>269.91359999999997</v>
      </c>
      <c r="Q121" s="111">
        <f>Q118+(Q118*Q$1)</f>
        <v>149.66424000000001</v>
      </c>
      <c r="R121" s="99"/>
      <c r="S121" s="110">
        <f>S118+(S118*S$1)</f>
        <v>286.15823999999998</v>
      </c>
      <c r="T121" s="111">
        <f>T118+(T118*T$1)</f>
        <v>158.60136</v>
      </c>
      <c r="U121" s="99"/>
      <c r="V121" s="110">
        <f>V118+(V118*V$1)</f>
        <v>307.1232</v>
      </c>
      <c r="W121" s="111">
        <f>W118+(W118*W$1)</f>
        <v>169.9032</v>
      </c>
    </row>
    <row r="123" spans="1:23">
      <c r="C123" s="112" t="s">
        <v>653</v>
      </c>
    </row>
    <row r="124" spans="1:23">
      <c r="B124" s="81" t="s">
        <v>629</v>
      </c>
      <c r="C124" s="113" t="s">
        <v>657</v>
      </c>
      <c r="D124" s="80" t="s">
        <v>620</v>
      </c>
      <c r="E124" s="80" t="s">
        <v>616</v>
      </c>
      <c r="G124" s="80" t="s">
        <v>620</v>
      </c>
      <c r="H124" s="80" t="s">
        <v>616</v>
      </c>
      <c r="J124" s="80" t="s">
        <v>620</v>
      </c>
      <c r="K124" s="80" t="s">
        <v>616</v>
      </c>
      <c r="M124" s="80" t="s">
        <v>620</v>
      </c>
      <c r="N124" s="80" t="s">
        <v>616</v>
      </c>
      <c r="P124" s="80" t="s">
        <v>620</v>
      </c>
      <c r="Q124" s="80" t="s">
        <v>616</v>
      </c>
      <c r="S124" s="80" t="s">
        <v>620</v>
      </c>
      <c r="T124" s="80" t="s">
        <v>616</v>
      </c>
      <c r="V124" s="80" t="s">
        <v>620</v>
      </c>
      <c r="W124" s="80" t="s">
        <v>616</v>
      </c>
    </row>
    <row r="125" spans="1:23">
      <c r="B125" s="81" t="s">
        <v>621</v>
      </c>
      <c r="C125" s="81" t="s">
        <v>630</v>
      </c>
    </row>
    <row r="126" spans="1:23">
      <c r="A126" s="82" t="s">
        <v>9</v>
      </c>
      <c r="B126" s="83">
        <v>1</v>
      </c>
      <c r="C126" s="114" t="s">
        <v>658</v>
      </c>
      <c r="D126" s="85">
        <f>VLOOKUP($A126,$A$16:$W$38,D$46,0)*$B126</f>
        <v>0.21149999999999999</v>
      </c>
      <c r="E126" s="86">
        <f>VLOOKUP($A126,$A$16:$W$38,E$46,0)*$B126</f>
        <v>3.3102</v>
      </c>
      <c r="G126" s="85">
        <f>VLOOKUP($A126,$A$16:$W$38,G$46,0)*$B126</f>
        <v>1.4332</v>
      </c>
      <c r="H126" s="86">
        <f>VLOOKUP($A126,$A$16:$W$38,H$46,0)*$B126</f>
        <v>4.5317999999999996</v>
      </c>
      <c r="J126" s="85">
        <f>VLOOKUP($A126,$A$16:$W$38,J$46,0)*$B126</f>
        <v>1.0051000000000001</v>
      </c>
      <c r="K126" s="86">
        <f>VLOOKUP($A126,$A$16:$W$38,K$46,0)*$B126</f>
        <v>4.1036999999999999</v>
      </c>
      <c r="M126" s="85">
        <f>VLOOKUP($A126,$A$16:$W$38,M$46,0)*$B126</f>
        <v>0.21149999999999999</v>
      </c>
      <c r="N126" s="86">
        <f>VLOOKUP($A126,$A$16:$W$38,N$46,0)*$B126</f>
        <v>3.3102</v>
      </c>
      <c r="P126" s="85">
        <f>VLOOKUP($A126,$A$16:$W$38,P$46,0)*$B126</f>
        <v>0.85809999999999997</v>
      </c>
      <c r="Q126" s="86">
        <f>VLOOKUP($A126,$A$16:$W$38,Q$46,0)*$B126</f>
        <v>3.9567000000000001</v>
      </c>
      <c r="S126" s="85">
        <f>VLOOKUP($A126,$A$16:$W$38,S$46,0)*$B126</f>
        <v>1.0051000000000001</v>
      </c>
      <c r="T126" s="86">
        <f>VLOOKUP($A126,$A$16:$W$38,T$46,0)*$B126</f>
        <v>4.1036999999999999</v>
      </c>
      <c r="V126" s="85">
        <f>VLOOKUP($A126,$A$16:$W$38,V$46,0)*$B126</f>
        <v>1.6665000000000001</v>
      </c>
      <c r="W126" s="86">
        <f>VLOOKUP($A126,$A$16:$W$38,W$46,0)*$B126</f>
        <v>4.7652000000000001</v>
      </c>
    </row>
    <row r="127" spans="1:23">
      <c r="C127" s="88"/>
      <c r="D127" s="88"/>
      <c r="E127" s="89"/>
      <c r="G127" s="88"/>
      <c r="H127" s="89"/>
      <c r="J127" s="88"/>
      <c r="K127" s="89"/>
      <c r="M127" s="88"/>
      <c r="N127" s="89"/>
      <c r="P127" s="88"/>
      <c r="Q127" s="89"/>
      <c r="S127" s="88"/>
      <c r="T127" s="89"/>
      <c r="V127" s="88"/>
      <c r="W127" s="89"/>
    </row>
    <row r="128" spans="1:23">
      <c r="C128" s="88"/>
      <c r="D128" s="88"/>
      <c r="E128" s="89"/>
      <c r="G128" s="88"/>
      <c r="H128" s="89"/>
      <c r="J128" s="88"/>
      <c r="K128" s="89"/>
      <c r="M128" s="88"/>
      <c r="N128" s="89"/>
      <c r="P128" s="88"/>
      <c r="Q128" s="89"/>
      <c r="S128" s="88"/>
      <c r="T128" s="89"/>
      <c r="V128" s="88"/>
      <c r="W128" s="89"/>
    </row>
    <row r="129" spans="1:23">
      <c r="C129" s="88"/>
      <c r="D129" s="88"/>
      <c r="E129" s="89"/>
      <c r="G129" s="88"/>
      <c r="H129" s="89"/>
      <c r="J129" s="88"/>
      <c r="K129" s="89"/>
      <c r="M129" s="88"/>
      <c r="N129" s="89"/>
      <c r="P129" s="88"/>
      <c r="Q129" s="89"/>
      <c r="S129" s="88"/>
      <c r="T129" s="89"/>
      <c r="V129" s="88"/>
      <c r="W129" s="89"/>
    </row>
    <row r="130" spans="1:23" ht="15.75" thickBot="1">
      <c r="B130" s="81" t="s">
        <v>659</v>
      </c>
      <c r="C130" s="116" t="s">
        <v>623</v>
      </c>
      <c r="D130" s="97">
        <f>SUM(D126)</f>
        <v>0.21149999999999999</v>
      </c>
      <c r="E130" s="98">
        <f>SUM(E126)</f>
        <v>3.3102</v>
      </c>
      <c r="F130" s="99"/>
      <c r="G130" s="97">
        <f>SUM(G126)</f>
        <v>1.4332</v>
      </c>
      <c r="H130" s="98">
        <f>SUM(H126)</f>
        <v>4.5317999999999996</v>
      </c>
      <c r="I130" s="99"/>
      <c r="J130" s="97">
        <f>SUM(J126)</f>
        <v>1.0051000000000001</v>
      </c>
      <c r="K130" s="98">
        <f>SUM(K126)</f>
        <v>4.1036999999999999</v>
      </c>
      <c r="L130" s="99"/>
      <c r="M130" s="97">
        <f>SUM(M126)</f>
        <v>0.21149999999999999</v>
      </c>
      <c r="N130" s="98">
        <f>SUM(N126)</f>
        <v>3.3102</v>
      </c>
      <c r="O130" s="99"/>
      <c r="P130" s="97">
        <f>SUM(P126)</f>
        <v>0.85809999999999997</v>
      </c>
      <c r="Q130" s="98">
        <f>SUM(Q126)</f>
        <v>3.9567000000000001</v>
      </c>
      <c r="R130" s="99"/>
      <c r="S130" s="97">
        <f>SUM(S126)</f>
        <v>1.0051000000000001</v>
      </c>
      <c r="T130" s="98">
        <f>SUM(T126)</f>
        <v>4.1036999999999999</v>
      </c>
      <c r="U130" s="99"/>
      <c r="V130" s="97">
        <f>SUM(V126)</f>
        <v>1.6665000000000001</v>
      </c>
      <c r="W130" s="98">
        <f>SUM(W126)</f>
        <v>4.7652000000000001</v>
      </c>
    </row>
    <row r="131" spans="1:23" ht="15.75" thickTop="1">
      <c r="C131" s="117" t="s">
        <v>624</v>
      </c>
      <c r="D131" s="101">
        <f>D130*24</f>
        <v>5.0759999999999996</v>
      </c>
      <c r="E131" s="102">
        <f>E130*12</f>
        <v>39.7224</v>
      </c>
      <c r="F131" s="99"/>
      <c r="G131" s="101">
        <f>G130*24</f>
        <v>34.396799999999999</v>
      </c>
      <c r="H131" s="102">
        <f>H130*12</f>
        <v>54.381599999999992</v>
      </c>
      <c r="I131" s="99"/>
      <c r="J131" s="101">
        <f>J130*24</f>
        <v>24.122400000000003</v>
      </c>
      <c r="K131" s="102">
        <f>K130*12</f>
        <v>49.244399999999999</v>
      </c>
      <c r="L131" s="99"/>
      <c r="M131" s="101">
        <f>M130*24</f>
        <v>5.0759999999999996</v>
      </c>
      <c r="N131" s="102">
        <f>N130*12</f>
        <v>39.7224</v>
      </c>
      <c r="O131" s="99"/>
      <c r="P131" s="101">
        <f>P130*24</f>
        <v>20.5944</v>
      </c>
      <c r="Q131" s="102">
        <f>Q130*12</f>
        <v>47.480400000000003</v>
      </c>
      <c r="R131" s="99"/>
      <c r="S131" s="101">
        <f>S130*24</f>
        <v>24.122400000000003</v>
      </c>
      <c r="T131" s="102">
        <f>T130*12</f>
        <v>49.244399999999999</v>
      </c>
      <c r="U131" s="99"/>
      <c r="V131" s="101">
        <f>V130*24</f>
        <v>39.996000000000002</v>
      </c>
      <c r="W131" s="102">
        <f>W130*12</f>
        <v>57.182400000000001</v>
      </c>
    </row>
    <row r="132" spans="1:23" ht="15.75" thickBot="1">
      <c r="B132" s="81" t="s">
        <v>660</v>
      </c>
      <c r="C132" s="118" t="s">
        <v>625</v>
      </c>
      <c r="D132" s="104">
        <f>D130+(D130*D$1)</f>
        <v>0.35954999999999998</v>
      </c>
      <c r="E132" s="105">
        <f>E130+(E130*E$1)</f>
        <v>5.6273400000000002</v>
      </c>
      <c r="F132" s="99"/>
      <c r="G132" s="104">
        <f>G130+(G130*G$1)</f>
        <v>2.5797600000000003</v>
      </c>
      <c r="H132" s="105">
        <f>H130+(H130*H$1)</f>
        <v>8.1572399999999998</v>
      </c>
      <c r="I132" s="99"/>
      <c r="J132" s="104">
        <f>J130+(J130*J$1)</f>
        <v>1.9096900000000003</v>
      </c>
      <c r="K132" s="105">
        <f>K130+(K130*K$1)</f>
        <v>7.7970299999999995</v>
      </c>
      <c r="L132" s="99"/>
      <c r="M132" s="104">
        <f>M130+(M130*M$1)</f>
        <v>0.35954999999999998</v>
      </c>
      <c r="N132" s="105">
        <f>N130+(N130*N$1)</f>
        <v>5.6273400000000002</v>
      </c>
      <c r="O132" s="99"/>
      <c r="P132" s="104">
        <f>P130+(P130*P$1)</f>
        <v>1.5445799999999998</v>
      </c>
      <c r="Q132" s="105">
        <f>Q130+(Q130*Q$1)</f>
        <v>7.1220600000000003</v>
      </c>
      <c r="R132" s="99"/>
      <c r="S132" s="104">
        <f>S130+(S130*S$1)</f>
        <v>1.9096900000000003</v>
      </c>
      <c r="T132" s="105">
        <f>T130+(T130*T$1)</f>
        <v>7.7970299999999995</v>
      </c>
      <c r="U132" s="99"/>
      <c r="V132" s="104">
        <f>V130+(V130*V$1)</f>
        <v>3.3330000000000002</v>
      </c>
      <c r="W132" s="105">
        <f>W130+(W130*W$1)</f>
        <v>9.5304000000000002</v>
      </c>
    </row>
    <row r="133" spans="1:23" ht="15.75" thickTop="1">
      <c r="C133" s="119" t="s">
        <v>626</v>
      </c>
      <c r="D133" s="107">
        <f>(D132-D130)/D130</f>
        <v>0.7</v>
      </c>
      <c r="E133" s="108">
        <f>(E132-E130)/E130</f>
        <v>0.70000000000000007</v>
      </c>
      <c r="F133" s="99"/>
      <c r="G133" s="107">
        <f>(G132-G130)/G130</f>
        <v>0.80000000000000016</v>
      </c>
      <c r="H133" s="108">
        <f>(H132-H130)/H130</f>
        <v>0.80000000000000016</v>
      </c>
      <c r="I133" s="99"/>
      <c r="J133" s="107">
        <f>(J132-J130)/J130</f>
        <v>0.90000000000000013</v>
      </c>
      <c r="K133" s="108">
        <f>(K132-K130)/K130</f>
        <v>0.89999999999999991</v>
      </c>
      <c r="L133" s="99"/>
      <c r="M133" s="107">
        <f>(M132-M130)/M130</f>
        <v>0.7</v>
      </c>
      <c r="N133" s="108">
        <f>(N132-N130)/N130</f>
        <v>0.70000000000000007</v>
      </c>
      <c r="O133" s="99"/>
      <c r="P133" s="107">
        <f>(P132-P130)/P130</f>
        <v>0.79999999999999982</v>
      </c>
      <c r="Q133" s="108">
        <f>(Q132-Q130)/Q130</f>
        <v>0.8</v>
      </c>
      <c r="R133" s="99"/>
      <c r="S133" s="107">
        <f>(S132-S130)/S130</f>
        <v>0.90000000000000013</v>
      </c>
      <c r="T133" s="108">
        <f>(T132-T130)/T130</f>
        <v>0.89999999999999991</v>
      </c>
      <c r="U133" s="99"/>
      <c r="V133" s="107">
        <f>(V132-V130)/V130</f>
        <v>1</v>
      </c>
      <c r="W133" s="108">
        <f>(W132-W130)/W130</f>
        <v>1</v>
      </c>
    </row>
    <row r="134" spans="1:23">
      <c r="C134" s="120" t="s">
        <v>627</v>
      </c>
      <c r="D134" s="110">
        <f>D131+(D131*D$1)</f>
        <v>8.6291999999999991</v>
      </c>
      <c r="E134" s="111">
        <f>E131+(E131*E$1)</f>
        <v>67.528080000000003</v>
      </c>
      <c r="F134" s="99"/>
      <c r="G134" s="110">
        <f>G131+(G131*G$1)</f>
        <v>61.914239999999999</v>
      </c>
      <c r="H134" s="111">
        <f>H131+(H131*H$1)</f>
        <v>97.886879999999991</v>
      </c>
      <c r="I134" s="99"/>
      <c r="J134" s="110">
        <f>J131+(J131*J$1)</f>
        <v>45.832560000000001</v>
      </c>
      <c r="K134" s="111">
        <f>K131+(K131*K$1)</f>
        <v>93.564359999999994</v>
      </c>
      <c r="L134" s="99"/>
      <c r="M134" s="110">
        <f>M131+(M131*M$1)</f>
        <v>8.6291999999999991</v>
      </c>
      <c r="N134" s="111">
        <f>N131+(N131*N$1)</f>
        <v>67.528080000000003</v>
      </c>
      <c r="O134" s="99"/>
      <c r="P134" s="110">
        <f>P131+(P131*P$1)</f>
        <v>37.069919999999996</v>
      </c>
      <c r="Q134" s="111">
        <f>Q131+(Q131*Q$1)</f>
        <v>85.46472</v>
      </c>
      <c r="R134" s="99"/>
      <c r="S134" s="110">
        <f>S131+(S131*S$1)</f>
        <v>45.832560000000001</v>
      </c>
      <c r="T134" s="111">
        <f>T131+(T131*T$1)</f>
        <v>93.564359999999994</v>
      </c>
      <c r="U134" s="99"/>
      <c r="V134" s="110">
        <f>V131+(V131*V$1)</f>
        <v>79.992000000000004</v>
      </c>
      <c r="W134" s="111">
        <f>W131+(W131*W$1)</f>
        <v>114.3648</v>
      </c>
    </row>
    <row r="136" spans="1:23">
      <c r="C136" s="112" t="s">
        <v>661</v>
      </c>
    </row>
    <row r="137" spans="1:23">
      <c r="B137" s="81" t="s">
        <v>629</v>
      </c>
      <c r="C137" s="113" t="s">
        <v>278</v>
      </c>
      <c r="D137" s="80" t="s">
        <v>620</v>
      </c>
      <c r="E137" s="80" t="s">
        <v>616</v>
      </c>
      <c r="G137" s="80" t="s">
        <v>620</v>
      </c>
      <c r="H137" s="80" t="s">
        <v>616</v>
      </c>
      <c r="J137" s="80" t="s">
        <v>620</v>
      </c>
      <c r="K137" s="80" t="s">
        <v>616</v>
      </c>
      <c r="M137" s="80" t="s">
        <v>620</v>
      </c>
      <c r="N137" s="80" t="s">
        <v>616</v>
      </c>
      <c r="P137" s="80" t="s">
        <v>620</v>
      </c>
      <c r="Q137" s="80" t="s">
        <v>616</v>
      </c>
      <c r="S137" s="80" t="s">
        <v>620</v>
      </c>
      <c r="T137" s="80" t="s">
        <v>616</v>
      </c>
      <c r="V137" s="80" t="s">
        <v>620</v>
      </c>
      <c r="W137" s="80" t="s">
        <v>616</v>
      </c>
    </row>
    <row r="138" spans="1:23">
      <c r="B138" s="81" t="s">
        <v>621</v>
      </c>
      <c r="C138" s="81" t="s">
        <v>630</v>
      </c>
    </row>
    <row r="139" spans="1:23">
      <c r="A139" s="82" t="s">
        <v>48</v>
      </c>
      <c r="B139" s="83">
        <v>1</v>
      </c>
      <c r="C139" s="114" t="s">
        <v>662</v>
      </c>
      <c r="D139" s="85">
        <f>VLOOKUP($A139,$A$16:$W$38,D$46,0)*$B139</f>
        <v>5.3228999999999997</v>
      </c>
      <c r="E139" s="86">
        <f>VLOOKUP($A139,$A$16:$W$38,E$46,0)*$B139</f>
        <v>6.8395000000000001</v>
      </c>
      <c r="G139" s="85">
        <f>VLOOKUP($A139,$A$16:$W$38,G$46,0)*$B139</f>
        <v>7.5327999999999999</v>
      </c>
      <c r="H139" s="86">
        <f>VLOOKUP($A139,$A$16:$W$38,H$46,0)*$B139</f>
        <v>9.0495000000000001</v>
      </c>
      <c r="J139" s="85">
        <f>VLOOKUP($A139,$A$16:$W$38,J$46,0)*$B139</f>
        <v>10.976699999999999</v>
      </c>
      <c r="K139" s="86">
        <f>VLOOKUP($A139,$A$16:$W$38,K$46,0)*$B139</f>
        <v>12.4933</v>
      </c>
      <c r="M139" s="85">
        <f>VLOOKUP($A139,$A$16:$W$38,M$46,0)*$B139</f>
        <v>5.3228999999999997</v>
      </c>
      <c r="N139" s="86">
        <f>VLOOKUP($A139,$A$16:$W$38,N$46,0)*$B139</f>
        <v>6.8395000000000001</v>
      </c>
      <c r="P139" s="85">
        <f>VLOOKUP($A139,$A$16:$W$38,P$46,0)*$B139</f>
        <v>10.9001</v>
      </c>
      <c r="Q139" s="86">
        <f>VLOOKUP($A139,$A$16:$W$38,Q$46,0)*$B139</f>
        <v>12.416700000000001</v>
      </c>
      <c r="S139" s="85">
        <f>VLOOKUP($A139,$A$16:$W$38,S$46,0)*$B139</f>
        <v>10.976699999999999</v>
      </c>
      <c r="T139" s="86">
        <f>VLOOKUP($A139,$A$16:$W$38,T$46,0)*$B139</f>
        <v>12.4933</v>
      </c>
      <c r="V139" s="85">
        <f>VLOOKUP($A139,$A$16:$W$38,V$46,0)*$B139</f>
        <v>11.321199999999999</v>
      </c>
      <c r="W139" s="86">
        <f>VLOOKUP($A139,$A$16:$W$38,W$46,0)*$B139</f>
        <v>12.8378</v>
      </c>
    </row>
    <row r="140" spans="1:23">
      <c r="C140" s="88"/>
      <c r="D140" s="88"/>
      <c r="E140" s="89"/>
      <c r="G140" s="88"/>
      <c r="H140" s="89"/>
      <c r="J140" s="88"/>
      <c r="K140" s="89"/>
      <c r="M140" s="88"/>
      <c r="N140" s="89"/>
      <c r="P140" s="88"/>
      <c r="Q140" s="89"/>
      <c r="S140" s="88"/>
      <c r="T140" s="89"/>
      <c r="V140" s="88"/>
      <c r="W140" s="89"/>
    </row>
    <row r="141" spans="1:23">
      <c r="C141" s="88"/>
      <c r="D141" s="88"/>
      <c r="E141" s="89"/>
      <c r="G141" s="88"/>
      <c r="H141" s="89"/>
      <c r="J141" s="88"/>
      <c r="K141" s="89"/>
      <c r="M141" s="88"/>
      <c r="N141" s="89"/>
      <c r="P141" s="88"/>
      <c r="Q141" s="89"/>
      <c r="S141" s="88"/>
      <c r="T141" s="89"/>
      <c r="V141" s="88"/>
      <c r="W141" s="89"/>
    </row>
    <row r="142" spans="1:23">
      <c r="C142" s="88"/>
      <c r="D142" s="88"/>
      <c r="E142" s="89"/>
      <c r="G142" s="88"/>
      <c r="H142" s="89"/>
      <c r="J142" s="88"/>
      <c r="K142" s="89"/>
      <c r="M142" s="88"/>
      <c r="N142" s="89"/>
      <c r="P142" s="88"/>
      <c r="Q142" s="89"/>
      <c r="S142" s="88"/>
      <c r="T142" s="89"/>
      <c r="V142" s="88"/>
      <c r="W142" s="89"/>
    </row>
    <row r="143" spans="1:23" ht="15.75" thickBot="1">
      <c r="B143" s="81" t="s">
        <v>663</v>
      </c>
      <c r="C143" s="116" t="s">
        <v>623</v>
      </c>
      <c r="D143" s="97">
        <f>SUM(D139)</f>
        <v>5.3228999999999997</v>
      </c>
      <c r="E143" s="98">
        <f>SUM(E139)</f>
        <v>6.8395000000000001</v>
      </c>
      <c r="F143" s="99"/>
      <c r="G143" s="97">
        <f>SUM(G139)</f>
        <v>7.5327999999999999</v>
      </c>
      <c r="H143" s="98">
        <f>SUM(H139)</f>
        <v>9.0495000000000001</v>
      </c>
      <c r="I143" s="99"/>
      <c r="J143" s="97">
        <f>SUM(J139)</f>
        <v>10.976699999999999</v>
      </c>
      <c r="K143" s="98">
        <f>SUM(K139)</f>
        <v>12.4933</v>
      </c>
      <c r="L143" s="99"/>
      <c r="M143" s="97">
        <f>SUM(M139)</f>
        <v>5.3228999999999997</v>
      </c>
      <c r="N143" s="98">
        <f>SUM(N139)</f>
        <v>6.8395000000000001</v>
      </c>
      <c r="O143" s="99"/>
      <c r="P143" s="97">
        <f>SUM(P139)</f>
        <v>10.9001</v>
      </c>
      <c r="Q143" s="98">
        <f>SUM(Q139)</f>
        <v>12.416700000000001</v>
      </c>
      <c r="R143" s="99"/>
      <c r="S143" s="97">
        <f>SUM(S139)</f>
        <v>10.976699999999999</v>
      </c>
      <c r="T143" s="98">
        <f>SUM(T139)</f>
        <v>12.4933</v>
      </c>
      <c r="U143" s="99"/>
      <c r="V143" s="97">
        <f>SUM(V139)</f>
        <v>11.321199999999999</v>
      </c>
      <c r="W143" s="98">
        <f>SUM(W139)</f>
        <v>12.8378</v>
      </c>
    </row>
    <row r="144" spans="1:23" ht="15.75" thickTop="1">
      <c r="C144" s="117" t="s">
        <v>624</v>
      </c>
      <c r="D144" s="101">
        <f>D143*24</f>
        <v>127.74959999999999</v>
      </c>
      <c r="E144" s="102">
        <f>E143*12</f>
        <v>82.073999999999998</v>
      </c>
      <c r="F144" s="99"/>
      <c r="G144" s="101">
        <f>G143*24</f>
        <v>180.78719999999998</v>
      </c>
      <c r="H144" s="102">
        <f>H143*12</f>
        <v>108.59399999999999</v>
      </c>
      <c r="I144" s="99"/>
      <c r="J144" s="101">
        <f>J143*24</f>
        <v>263.44079999999997</v>
      </c>
      <c r="K144" s="102">
        <f>K143*12</f>
        <v>149.9196</v>
      </c>
      <c r="L144" s="99"/>
      <c r="M144" s="101">
        <f>M143*24</f>
        <v>127.74959999999999</v>
      </c>
      <c r="N144" s="102">
        <f>N143*12</f>
        <v>82.073999999999998</v>
      </c>
      <c r="O144" s="99"/>
      <c r="P144" s="101">
        <f>P143*24</f>
        <v>261.60239999999999</v>
      </c>
      <c r="Q144" s="102">
        <f>Q143*12</f>
        <v>149.00040000000001</v>
      </c>
      <c r="R144" s="99"/>
      <c r="S144" s="101">
        <f>S143*24</f>
        <v>263.44079999999997</v>
      </c>
      <c r="T144" s="102">
        <f>T143*12</f>
        <v>149.9196</v>
      </c>
      <c r="U144" s="99"/>
      <c r="V144" s="101">
        <f>V143*24</f>
        <v>271.7088</v>
      </c>
      <c r="W144" s="102">
        <f>W143*12</f>
        <v>154.05359999999999</v>
      </c>
    </row>
    <row r="145" spans="1:23" ht="15.75" thickBot="1">
      <c r="B145" s="81" t="s">
        <v>664</v>
      </c>
      <c r="C145" s="118" t="s">
        <v>625</v>
      </c>
      <c r="D145" s="104">
        <f>D143+(D143*D$1)</f>
        <v>9.0489299999999986</v>
      </c>
      <c r="E145" s="105">
        <f>E143+(E143*E$1)</f>
        <v>11.62715</v>
      </c>
      <c r="F145" s="99"/>
      <c r="G145" s="104">
        <f>G143+(G143*G$1)</f>
        <v>13.55904</v>
      </c>
      <c r="H145" s="105">
        <f>H143+(H143*H$1)</f>
        <v>16.289100000000001</v>
      </c>
      <c r="I145" s="99"/>
      <c r="J145" s="104">
        <f>J143+(J143*J$1)</f>
        <v>20.855730000000001</v>
      </c>
      <c r="K145" s="105">
        <f>K143+(K143*K$1)</f>
        <v>23.737269999999999</v>
      </c>
      <c r="L145" s="99"/>
      <c r="M145" s="104">
        <f>M143+(M143*M$1)</f>
        <v>9.0489299999999986</v>
      </c>
      <c r="N145" s="105">
        <f>N143+(N143*N$1)</f>
        <v>11.62715</v>
      </c>
      <c r="O145" s="99"/>
      <c r="P145" s="104">
        <f>P143+(P143*P$1)</f>
        <v>19.620180000000001</v>
      </c>
      <c r="Q145" s="105">
        <f>Q143+(Q143*Q$1)</f>
        <v>22.350059999999999</v>
      </c>
      <c r="R145" s="99"/>
      <c r="S145" s="104">
        <f>S143+(S143*S$1)</f>
        <v>20.855730000000001</v>
      </c>
      <c r="T145" s="105">
        <f>T143+(T143*T$1)</f>
        <v>23.737269999999999</v>
      </c>
      <c r="U145" s="99"/>
      <c r="V145" s="104">
        <f>V143+(V143*V$1)</f>
        <v>22.642399999999999</v>
      </c>
      <c r="W145" s="105">
        <f>W143+(W143*W$1)</f>
        <v>25.675599999999999</v>
      </c>
    </row>
    <row r="146" spans="1:23" ht="15.75" thickTop="1">
      <c r="C146" s="119" t="s">
        <v>626</v>
      </c>
      <c r="D146" s="107">
        <f>(D145-D143)/D143</f>
        <v>0.69999999999999984</v>
      </c>
      <c r="E146" s="108">
        <f>(E145-E143)/E143</f>
        <v>0.70000000000000007</v>
      </c>
      <c r="F146" s="99"/>
      <c r="G146" s="107">
        <f>(G145-G143)/G143</f>
        <v>0.79999999999999993</v>
      </c>
      <c r="H146" s="108">
        <f>(H145-H143)/H143</f>
        <v>0.80000000000000016</v>
      </c>
      <c r="I146" s="99"/>
      <c r="J146" s="107">
        <f>(J145-J143)/J143</f>
        <v>0.90000000000000024</v>
      </c>
      <c r="K146" s="108">
        <f>(K145-K143)/K143</f>
        <v>0.89999999999999991</v>
      </c>
      <c r="L146" s="99"/>
      <c r="M146" s="107">
        <f>(M145-M143)/M143</f>
        <v>0.69999999999999984</v>
      </c>
      <c r="N146" s="108">
        <f>(N145-N143)/N143</f>
        <v>0.70000000000000007</v>
      </c>
      <c r="O146" s="99"/>
      <c r="P146" s="107">
        <f>(P145-P143)/P143</f>
        <v>0.8</v>
      </c>
      <c r="Q146" s="108">
        <f>(Q145-Q143)/Q143</f>
        <v>0.79999999999999982</v>
      </c>
      <c r="R146" s="99"/>
      <c r="S146" s="107">
        <f>(S145-S143)/S143</f>
        <v>0.90000000000000024</v>
      </c>
      <c r="T146" s="108">
        <f>(T145-T143)/T143</f>
        <v>0.89999999999999991</v>
      </c>
      <c r="U146" s="99"/>
      <c r="V146" s="107">
        <f>(V145-V143)/V143</f>
        <v>1</v>
      </c>
      <c r="W146" s="108">
        <f>(W145-W143)/W143</f>
        <v>1</v>
      </c>
    </row>
    <row r="147" spans="1:23">
      <c r="C147" s="120" t="s">
        <v>627</v>
      </c>
      <c r="D147" s="110">
        <f>D144+(D144*D$1)</f>
        <v>217.17431999999997</v>
      </c>
      <c r="E147" s="111">
        <f>E144+(E144*E$1)</f>
        <v>139.5258</v>
      </c>
      <c r="F147" s="99"/>
      <c r="G147" s="110">
        <f>G144+(G144*G$1)</f>
        <v>325.41696000000002</v>
      </c>
      <c r="H147" s="111">
        <f>H144+(H144*H$1)</f>
        <v>195.4692</v>
      </c>
      <c r="I147" s="99"/>
      <c r="J147" s="110">
        <f>J144+(J144*J$1)</f>
        <v>500.53751999999997</v>
      </c>
      <c r="K147" s="111">
        <f>K144+(K144*K$1)</f>
        <v>284.84724</v>
      </c>
      <c r="L147" s="99"/>
      <c r="M147" s="110">
        <f>M144+(M144*M$1)</f>
        <v>217.17431999999997</v>
      </c>
      <c r="N147" s="111">
        <f>N144+(N144*N$1)</f>
        <v>139.5258</v>
      </c>
      <c r="O147" s="99"/>
      <c r="P147" s="110">
        <f>P144+(P144*P$1)</f>
        <v>470.88432</v>
      </c>
      <c r="Q147" s="111">
        <f>Q144+(Q144*Q$1)</f>
        <v>268.20072000000005</v>
      </c>
      <c r="R147" s="99"/>
      <c r="S147" s="110">
        <f>S144+(S144*S$1)</f>
        <v>500.53751999999997</v>
      </c>
      <c r="T147" s="111">
        <f>T144+(T144*T$1)</f>
        <v>284.84724</v>
      </c>
      <c r="U147" s="99"/>
      <c r="V147" s="110">
        <f>V144+(V144*V$1)</f>
        <v>543.41759999999999</v>
      </c>
      <c r="W147" s="111">
        <f>W144+(W144*W$1)</f>
        <v>308.10719999999998</v>
      </c>
    </row>
    <row r="149" spans="1:23">
      <c r="C149" s="112" t="s">
        <v>661</v>
      </c>
    </row>
    <row r="150" spans="1:23">
      <c r="B150" s="81" t="s">
        <v>629</v>
      </c>
      <c r="C150" s="113" t="s">
        <v>280</v>
      </c>
      <c r="D150" s="80" t="s">
        <v>620</v>
      </c>
      <c r="E150" s="80" t="s">
        <v>616</v>
      </c>
      <c r="G150" s="80" t="s">
        <v>620</v>
      </c>
      <c r="H150" s="80" t="s">
        <v>616</v>
      </c>
      <c r="J150" s="80" t="s">
        <v>620</v>
      </c>
      <c r="K150" s="80" t="s">
        <v>616</v>
      </c>
      <c r="M150" s="80" t="s">
        <v>620</v>
      </c>
      <c r="N150" s="80" t="s">
        <v>616</v>
      </c>
      <c r="P150" s="80" t="s">
        <v>620</v>
      </c>
      <c r="Q150" s="80" t="s">
        <v>616</v>
      </c>
      <c r="S150" s="80" t="s">
        <v>620</v>
      </c>
      <c r="T150" s="80" t="s">
        <v>616</v>
      </c>
      <c r="V150" s="80" t="s">
        <v>620</v>
      </c>
      <c r="W150" s="80" t="s">
        <v>616</v>
      </c>
    </row>
    <row r="151" spans="1:23">
      <c r="B151" s="81" t="s">
        <v>621</v>
      </c>
      <c r="C151" s="81" t="s">
        <v>630</v>
      </c>
    </row>
    <row r="152" spans="1:23">
      <c r="A152" s="82" t="s">
        <v>10</v>
      </c>
      <c r="B152" s="83">
        <v>1</v>
      </c>
      <c r="C152" s="114" t="s">
        <v>280</v>
      </c>
      <c r="D152" s="85">
        <f>VLOOKUP($A152,$A$16:$W$38,D$46,0)*$B152</f>
        <v>11.4704</v>
      </c>
      <c r="E152" s="86">
        <f>VLOOKUP($A152,$A$16:$W$38,E$46,0)*$B152</f>
        <v>15.3216</v>
      </c>
      <c r="G152" s="85">
        <f>VLOOKUP($A152,$A$16:$W$38,G$46,0)*$B152</f>
        <v>16.005600000000001</v>
      </c>
      <c r="H152" s="86">
        <f>VLOOKUP($A152,$A$16:$W$38,H$46,0)*$B152</f>
        <v>19.8568</v>
      </c>
      <c r="J152" s="85">
        <f>VLOOKUP($A152,$A$16:$W$38,J$46,0)*$B152</f>
        <v>24.813500000000001</v>
      </c>
      <c r="K152" s="86">
        <f>VLOOKUP($A152,$A$16:$W$38,K$46,0)*$B152</f>
        <v>28.6647</v>
      </c>
      <c r="M152" s="85">
        <f>VLOOKUP($A152,$A$16:$W$38,M$46,0)*$B152</f>
        <v>11.4704</v>
      </c>
      <c r="N152" s="86">
        <f>VLOOKUP($A152,$A$16:$W$38,N$46,0)*$B152</f>
        <v>15.3216</v>
      </c>
      <c r="P152" s="85">
        <f>VLOOKUP($A152,$A$16:$W$38,P$46,0)*$B152</f>
        <v>24.685199999999998</v>
      </c>
      <c r="Q152" s="86">
        <f>VLOOKUP($A152,$A$16:$W$38,Q$46,0)*$B152</f>
        <v>28.5364</v>
      </c>
      <c r="S152" s="85">
        <f>VLOOKUP($A152,$A$16:$W$38,S$46,0)*$B152</f>
        <v>24.813500000000001</v>
      </c>
      <c r="T152" s="86">
        <f>VLOOKUP($A152,$A$16:$W$38,T$46,0)*$B152</f>
        <v>28.6647</v>
      </c>
      <c r="V152" s="85">
        <f>VLOOKUP($A152,$A$16:$W$38,V$46,0)*$B152</f>
        <v>25.390999999999998</v>
      </c>
      <c r="W152" s="86">
        <f>VLOOKUP($A152,$A$16:$W$38,W$46,0)*$B152</f>
        <v>29.2422</v>
      </c>
    </row>
    <row r="153" spans="1:23">
      <c r="C153" s="88"/>
      <c r="D153" s="88"/>
      <c r="E153" s="89"/>
      <c r="G153" s="88"/>
      <c r="H153" s="89"/>
      <c r="J153" s="88"/>
      <c r="K153" s="89"/>
      <c r="M153" s="88"/>
      <c r="N153" s="89"/>
      <c r="P153" s="88"/>
      <c r="Q153" s="89"/>
      <c r="S153" s="88"/>
      <c r="T153" s="89"/>
      <c r="V153" s="88"/>
      <c r="W153" s="89"/>
    </row>
    <row r="154" spans="1:23">
      <c r="A154" s="136"/>
      <c r="B154" s="137">
        <v>1</v>
      </c>
      <c r="C154" s="139" t="s">
        <v>555</v>
      </c>
      <c r="D154" s="139"/>
      <c r="E154" s="140">
        <f>VLOOKUP($C154,$C$16:$W$38,E$46-2,0)*$B154</f>
        <v>212.5</v>
      </c>
      <c r="G154" s="139"/>
      <c r="H154" s="140">
        <f>VLOOKUP($C154,$C$16:$W$38,H$46-2,0)*$B154</f>
        <v>212.5</v>
      </c>
      <c r="J154" s="139"/>
      <c r="K154" s="140">
        <f>VLOOKUP($C154,$C$16:$W$38,K$46-2,0)*$B154</f>
        <v>212.5</v>
      </c>
      <c r="M154" s="139"/>
      <c r="N154" s="140">
        <f>VLOOKUP($C154,$C$16:$W$38,N$46-2,0)*$B154</f>
        <v>212.5</v>
      </c>
      <c r="P154" s="139"/>
      <c r="Q154" s="140">
        <f>VLOOKUP($C154,$C$16:$W$38,Q$46-2,0)*$B154</f>
        <v>212.5</v>
      </c>
      <c r="S154" s="139"/>
      <c r="T154" s="140">
        <f>VLOOKUP($C154,$C$16:$W$38,T$46-2,0)*$B154</f>
        <v>212.5</v>
      </c>
      <c r="V154" s="139"/>
      <c r="W154" s="140">
        <f>VLOOKUP($C154,$C$16:$W$38,W$46-2,0)*$B154</f>
        <v>212.5</v>
      </c>
    </row>
    <row r="155" spans="1:23">
      <c r="A155" s="136"/>
      <c r="B155" s="137">
        <v>6</v>
      </c>
      <c r="C155" s="139" t="s">
        <v>569</v>
      </c>
      <c r="D155" s="139"/>
      <c r="E155" s="140">
        <f>VLOOKUP($C155,$C$16:$W$38,E$46-2,0)*$B155</f>
        <v>477</v>
      </c>
      <c r="G155" s="139"/>
      <c r="H155" s="140">
        <f>VLOOKUP($C155,$C$16:$W$38,H$46-2,0)*$B155</f>
        <v>477</v>
      </c>
      <c r="J155" s="139"/>
      <c r="K155" s="140">
        <f>VLOOKUP($C155,$C$16:$W$38,K$46-2,0)*$B155</f>
        <v>477</v>
      </c>
      <c r="M155" s="139"/>
      <c r="N155" s="140">
        <f>VLOOKUP($C155,$C$16:$W$38,N$46-2,0)*$B155</f>
        <v>477</v>
      </c>
      <c r="P155" s="139"/>
      <c r="Q155" s="140">
        <f>VLOOKUP($C155,$C$16:$W$38,Q$46-2,0)*$B155</f>
        <v>477</v>
      </c>
      <c r="S155" s="139"/>
      <c r="T155" s="140">
        <f>VLOOKUP($C155,$C$16:$W$38,T$46-2,0)*$B155</f>
        <v>477</v>
      </c>
      <c r="V155" s="139"/>
      <c r="W155" s="140">
        <f>VLOOKUP($C155,$C$16:$W$38,W$46-2,0)*$B155</f>
        <v>477</v>
      </c>
    </row>
    <row r="156" spans="1:23">
      <c r="C156" s="88"/>
      <c r="D156" s="88"/>
      <c r="E156" s="89"/>
      <c r="G156" s="88"/>
      <c r="H156" s="89"/>
      <c r="J156" s="88"/>
      <c r="K156" s="89"/>
      <c r="M156" s="88"/>
      <c r="N156" s="89"/>
      <c r="P156" s="88"/>
      <c r="Q156" s="89"/>
      <c r="S156" s="88"/>
      <c r="T156" s="89"/>
      <c r="V156" s="88"/>
      <c r="W156" s="89"/>
    </row>
    <row r="157" spans="1:23">
      <c r="C157" s="88"/>
      <c r="D157" s="88"/>
      <c r="E157" s="89"/>
      <c r="G157" s="88"/>
      <c r="H157" s="89"/>
      <c r="J157" s="88"/>
      <c r="K157" s="89"/>
      <c r="M157" s="88"/>
      <c r="N157" s="89"/>
      <c r="P157" s="88"/>
      <c r="Q157" s="89"/>
      <c r="S157" s="88"/>
      <c r="T157" s="89"/>
      <c r="V157" s="88"/>
      <c r="W157" s="89"/>
    </row>
    <row r="158" spans="1:23" ht="15.75" thickBot="1">
      <c r="B158" s="81" t="s">
        <v>665</v>
      </c>
      <c r="C158" s="116" t="s">
        <v>623</v>
      </c>
      <c r="D158" s="97">
        <f>SUM(D152)</f>
        <v>11.4704</v>
      </c>
      <c r="E158" s="98">
        <f>SUM(E152)</f>
        <v>15.3216</v>
      </c>
      <c r="F158" s="99"/>
      <c r="G158" s="97">
        <f>SUM(G152)</f>
        <v>16.005600000000001</v>
      </c>
      <c r="H158" s="98">
        <f>SUM(H152)</f>
        <v>19.8568</v>
      </c>
      <c r="I158" s="99"/>
      <c r="J158" s="97">
        <f>SUM(J152)</f>
        <v>24.813500000000001</v>
      </c>
      <c r="K158" s="98">
        <f>SUM(K152)</f>
        <v>28.6647</v>
      </c>
      <c r="L158" s="99"/>
      <c r="M158" s="97">
        <f>SUM(M152)</f>
        <v>11.4704</v>
      </c>
      <c r="N158" s="98">
        <f>SUM(N152)</f>
        <v>15.3216</v>
      </c>
      <c r="O158" s="99"/>
      <c r="P158" s="97">
        <f>SUM(P152)</f>
        <v>24.685199999999998</v>
      </c>
      <c r="Q158" s="98">
        <f>SUM(Q152)</f>
        <v>28.5364</v>
      </c>
      <c r="R158" s="99"/>
      <c r="S158" s="97">
        <f>SUM(S152)</f>
        <v>24.813500000000001</v>
      </c>
      <c r="T158" s="98">
        <f>SUM(T152)</f>
        <v>28.6647</v>
      </c>
      <c r="U158" s="99"/>
      <c r="V158" s="97">
        <f>SUM(V152)</f>
        <v>25.390999999999998</v>
      </c>
      <c r="W158" s="98">
        <f>SUM(W152)</f>
        <v>29.2422</v>
      </c>
    </row>
    <row r="159" spans="1:23" ht="15.75" thickTop="1">
      <c r="C159" s="117" t="s">
        <v>624</v>
      </c>
      <c r="D159" s="101">
        <f>D158*24</f>
        <v>275.28960000000001</v>
      </c>
      <c r="E159" s="102">
        <f>E158*12</f>
        <v>183.85919999999999</v>
      </c>
      <c r="F159" s="99"/>
      <c r="G159" s="101">
        <f>G158*24</f>
        <v>384.13440000000003</v>
      </c>
      <c r="H159" s="102">
        <f>H158*12</f>
        <v>238.2816</v>
      </c>
      <c r="I159" s="99"/>
      <c r="J159" s="101">
        <f>J158*24</f>
        <v>595.524</v>
      </c>
      <c r="K159" s="102">
        <f>K158*12</f>
        <v>343.97640000000001</v>
      </c>
      <c r="L159" s="99"/>
      <c r="M159" s="101">
        <f>M158*24</f>
        <v>275.28960000000001</v>
      </c>
      <c r="N159" s="102">
        <f>N158*12</f>
        <v>183.85919999999999</v>
      </c>
      <c r="O159" s="99"/>
      <c r="P159" s="101">
        <f>P158*24</f>
        <v>592.44479999999999</v>
      </c>
      <c r="Q159" s="102">
        <f>Q158*12</f>
        <v>342.43680000000001</v>
      </c>
      <c r="R159" s="99"/>
      <c r="S159" s="101">
        <f>S158*24</f>
        <v>595.524</v>
      </c>
      <c r="T159" s="102">
        <f>T158*12</f>
        <v>343.97640000000001</v>
      </c>
      <c r="U159" s="99"/>
      <c r="V159" s="101">
        <f>V158*24</f>
        <v>609.38400000000001</v>
      </c>
      <c r="W159" s="102">
        <f>W158*12</f>
        <v>350.90640000000002</v>
      </c>
    </row>
    <row r="160" spans="1:23" ht="15.75" thickBot="1">
      <c r="B160" s="81" t="s">
        <v>666</v>
      </c>
      <c r="C160" s="118" t="s">
        <v>625</v>
      </c>
      <c r="D160" s="104">
        <f>D158+(D158*D$1)</f>
        <v>19.499679999999998</v>
      </c>
      <c r="E160" s="105">
        <f>E158+(E158*E$1)</f>
        <v>26.046720000000001</v>
      </c>
      <c r="F160" s="99"/>
      <c r="G160" s="104">
        <f>G158+(G158*G$1)</f>
        <v>28.810080000000003</v>
      </c>
      <c r="H160" s="105">
        <f>H158+(H158*H$1)</f>
        <v>35.742240000000002</v>
      </c>
      <c r="I160" s="99"/>
      <c r="J160" s="104">
        <f>J158+(J158*J$1)</f>
        <v>47.145650000000003</v>
      </c>
      <c r="K160" s="105">
        <f>K158+(K158*K$1)</f>
        <v>54.46293</v>
      </c>
      <c r="L160" s="99"/>
      <c r="M160" s="104">
        <f>M158+(M158*M$1)</f>
        <v>19.499679999999998</v>
      </c>
      <c r="N160" s="105">
        <f>N158+(N158*N$1)</f>
        <v>26.046720000000001</v>
      </c>
      <c r="O160" s="99"/>
      <c r="P160" s="104">
        <f>P158+(P158*P$1)</f>
        <v>44.433359999999993</v>
      </c>
      <c r="Q160" s="105">
        <f>Q158+(Q158*Q$1)</f>
        <v>51.365520000000004</v>
      </c>
      <c r="R160" s="99"/>
      <c r="S160" s="104">
        <f>S158+(S158*S$1)</f>
        <v>47.145650000000003</v>
      </c>
      <c r="T160" s="105">
        <f>T158+(T158*T$1)</f>
        <v>54.46293</v>
      </c>
      <c r="U160" s="99"/>
      <c r="V160" s="104">
        <f>V158+(V158*V$1)</f>
        <v>50.781999999999996</v>
      </c>
      <c r="W160" s="105">
        <f>W158+(W158*W$1)</f>
        <v>58.484400000000001</v>
      </c>
    </row>
    <row r="161" spans="1:23" ht="15.75" thickTop="1">
      <c r="C161" s="119" t="s">
        <v>626</v>
      </c>
      <c r="D161" s="107">
        <f>(D160-D158)/D158</f>
        <v>0.69999999999999984</v>
      </c>
      <c r="E161" s="108">
        <f>(E160-E158)/E158</f>
        <v>0.70000000000000007</v>
      </c>
      <c r="F161" s="99"/>
      <c r="G161" s="107">
        <f>(G160-G158)/G158</f>
        <v>0.8</v>
      </c>
      <c r="H161" s="108">
        <f>(H160-H158)/H158</f>
        <v>0.80000000000000016</v>
      </c>
      <c r="I161" s="99"/>
      <c r="J161" s="107">
        <f>(J160-J158)/J158</f>
        <v>0.9</v>
      </c>
      <c r="K161" s="108">
        <f>(K160-K158)/K158</f>
        <v>0.9</v>
      </c>
      <c r="L161" s="99"/>
      <c r="M161" s="107">
        <f>(M160-M158)/M158</f>
        <v>0.69999999999999984</v>
      </c>
      <c r="N161" s="108">
        <f>(N160-N158)/N158</f>
        <v>0.70000000000000007</v>
      </c>
      <c r="O161" s="99"/>
      <c r="P161" s="107">
        <f>(P160-P158)/P158</f>
        <v>0.79999999999999982</v>
      </c>
      <c r="Q161" s="108">
        <f>(Q160-Q158)/Q158</f>
        <v>0.8</v>
      </c>
      <c r="R161" s="99"/>
      <c r="S161" s="107">
        <f>(S160-S158)/S158</f>
        <v>0.9</v>
      </c>
      <c r="T161" s="108">
        <f>(T160-T158)/T158</f>
        <v>0.9</v>
      </c>
      <c r="U161" s="99"/>
      <c r="V161" s="107">
        <f>(V160-V158)/V158</f>
        <v>1</v>
      </c>
      <c r="W161" s="108">
        <f>(W160-W158)/W158</f>
        <v>1</v>
      </c>
    </row>
    <row r="162" spans="1:23">
      <c r="C162" s="120" t="s">
        <v>627</v>
      </c>
      <c r="D162" s="110">
        <f>D159+(D159*D$1)</f>
        <v>467.99232000000001</v>
      </c>
      <c r="E162" s="111">
        <f>E159+(E159*E$1)</f>
        <v>312.56063999999998</v>
      </c>
      <c r="F162" s="99"/>
      <c r="G162" s="110">
        <f>G159+(G159*G$1)</f>
        <v>691.4419200000001</v>
      </c>
      <c r="H162" s="111">
        <f>H159+(H159*H$1)</f>
        <v>428.90688</v>
      </c>
      <c r="I162" s="99"/>
      <c r="J162" s="110">
        <f>J159+(J159*J$1)</f>
        <v>1131.4956</v>
      </c>
      <c r="K162" s="111">
        <f>K159+(K159*K$1)</f>
        <v>653.55516000000011</v>
      </c>
      <c r="L162" s="99"/>
      <c r="M162" s="110">
        <f>M159+(M159*M$1)</f>
        <v>467.99232000000001</v>
      </c>
      <c r="N162" s="111">
        <f>N159+(N159*N$1)</f>
        <v>312.56063999999998</v>
      </c>
      <c r="O162" s="99"/>
      <c r="P162" s="110">
        <f>P159+(P159*P$1)</f>
        <v>1066.4006400000001</v>
      </c>
      <c r="Q162" s="111">
        <f>Q159+(Q159*Q$1)</f>
        <v>616.38624000000004</v>
      </c>
      <c r="R162" s="99"/>
      <c r="S162" s="110">
        <f>S159+(S159*S$1)</f>
        <v>1131.4956</v>
      </c>
      <c r="T162" s="111">
        <f>T159+(T159*T$1)</f>
        <v>653.55516000000011</v>
      </c>
      <c r="U162" s="99"/>
      <c r="V162" s="110">
        <f>V159+(V159*V$1)</f>
        <v>1218.768</v>
      </c>
      <c r="W162" s="111">
        <f>W159+(W159*W$1)</f>
        <v>701.81280000000004</v>
      </c>
    </row>
    <row r="164" spans="1:23">
      <c r="C164" s="112" t="s">
        <v>667</v>
      </c>
    </row>
    <row r="165" spans="1:23">
      <c r="B165" s="81" t="s">
        <v>629</v>
      </c>
      <c r="C165" s="113" t="s">
        <v>668</v>
      </c>
      <c r="D165" s="80" t="s">
        <v>620</v>
      </c>
      <c r="E165" s="80" t="s">
        <v>616</v>
      </c>
      <c r="G165" s="80" t="s">
        <v>620</v>
      </c>
      <c r="H165" s="80" t="s">
        <v>616</v>
      </c>
      <c r="J165" s="80" t="s">
        <v>620</v>
      </c>
      <c r="K165" s="80" t="s">
        <v>616</v>
      </c>
      <c r="M165" s="80" t="s">
        <v>620</v>
      </c>
      <c r="N165" s="80" t="s">
        <v>616</v>
      </c>
      <c r="P165" s="80" t="s">
        <v>620</v>
      </c>
      <c r="Q165" s="80" t="s">
        <v>616</v>
      </c>
      <c r="S165" s="80" t="s">
        <v>620</v>
      </c>
      <c r="T165" s="80" t="s">
        <v>616</v>
      </c>
      <c r="V165" s="80" t="s">
        <v>620</v>
      </c>
      <c r="W165" s="80" t="s">
        <v>616</v>
      </c>
    </row>
    <row r="166" spans="1:23">
      <c r="B166" s="81" t="s">
        <v>621</v>
      </c>
      <c r="C166" s="81" t="s">
        <v>630</v>
      </c>
    </row>
    <row r="167" spans="1:23">
      <c r="A167" s="82" t="s">
        <v>53</v>
      </c>
      <c r="B167" s="83">
        <v>1</v>
      </c>
      <c r="C167" s="114" t="s">
        <v>288</v>
      </c>
      <c r="D167" s="85">
        <f>VLOOKUP($A167,$A$16:$W$38,D$46,0)*$B167</f>
        <v>52.304299999999998</v>
      </c>
      <c r="E167" s="86">
        <f>VLOOKUP($A167,$A$16:$W$38,E$46,0)*$B167</f>
        <v>63.612400000000001</v>
      </c>
      <c r="G167" s="85">
        <f>VLOOKUP($A167,$A$16:$W$38,G$46,0)*$B167</f>
        <v>75.3917</v>
      </c>
      <c r="H167" s="86">
        <f>VLOOKUP($A167,$A$16:$W$38,H$46,0)*$B167</f>
        <v>86.699700000000007</v>
      </c>
      <c r="J167" s="85">
        <f>VLOOKUP($A167,$A$16:$W$38,J$46,0)*$B167</f>
        <v>84.174700000000001</v>
      </c>
      <c r="K167" s="86">
        <f>VLOOKUP($A167,$A$16:$W$38,K$46,0)*$B167</f>
        <v>95.482799999999997</v>
      </c>
      <c r="M167" s="85">
        <f>VLOOKUP($A167,$A$16:$W$38,M$46,0)*$B167</f>
        <v>52.304299999999998</v>
      </c>
      <c r="N167" s="86">
        <f>VLOOKUP($A167,$A$16:$W$38,N$46,0)*$B167</f>
        <v>63.612400000000001</v>
      </c>
      <c r="P167" s="85">
        <f>VLOOKUP($A167,$A$16:$W$38,P$46,0)*$B167</f>
        <v>82.935199999999995</v>
      </c>
      <c r="Q167" s="86">
        <f>VLOOKUP($A167,$A$16:$W$38,Q$46,0)*$B167</f>
        <v>94.243300000000005</v>
      </c>
      <c r="S167" s="85">
        <f>VLOOKUP($A167,$A$16:$W$38,S$46,0)*$B167</f>
        <v>84.174700000000001</v>
      </c>
      <c r="T167" s="86">
        <f>VLOOKUP($A167,$A$16:$W$38,T$46,0)*$B167</f>
        <v>95.482799999999997</v>
      </c>
      <c r="V167" s="85">
        <f>VLOOKUP($A167,$A$16:$W$38,V$46,0)*$B167</f>
        <v>89.752499999999998</v>
      </c>
      <c r="W167" s="86">
        <f>VLOOKUP($A167,$A$16:$W$38,W$46,0)*$B167</f>
        <v>101.06059999999999</v>
      </c>
    </row>
    <row r="168" spans="1:23">
      <c r="C168" s="88"/>
      <c r="D168" s="88"/>
      <c r="E168" s="89"/>
      <c r="G168" s="88"/>
      <c r="H168" s="89"/>
      <c r="J168" s="88"/>
      <c r="K168" s="89"/>
      <c r="M168" s="88"/>
      <c r="N168" s="89"/>
      <c r="P168" s="88"/>
      <c r="Q168" s="89"/>
      <c r="S168" s="88"/>
      <c r="T168" s="89"/>
      <c r="V168" s="88"/>
      <c r="W168" s="89"/>
    </row>
    <row r="169" spans="1:23">
      <c r="C169" s="88"/>
      <c r="D169" s="88"/>
      <c r="E169" s="89"/>
      <c r="G169" s="88"/>
      <c r="H169" s="89"/>
      <c r="J169" s="88"/>
      <c r="K169" s="89"/>
      <c r="M169" s="88"/>
      <c r="N169" s="89"/>
      <c r="P169" s="88"/>
      <c r="Q169" s="89"/>
      <c r="S169" s="88"/>
      <c r="T169" s="89"/>
      <c r="V169" s="88"/>
      <c r="W169" s="89"/>
    </row>
    <row r="170" spans="1:23">
      <c r="C170" s="88"/>
      <c r="D170" s="88"/>
      <c r="E170" s="89"/>
      <c r="G170" s="88"/>
      <c r="H170" s="89"/>
      <c r="J170" s="88"/>
      <c r="K170" s="89"/>
      <c r="M170" s="88"/>
      <c r="N170" s="89"/>
      <c r="P170" s="88"/>
      <c r="Q170" s="89"/>
      <c r="S170" s="88"/>
      <c r="T170" s="89"/>
      <c r="V170" s="88"/>
      <c r="W170" s="89"/>
    </row>
    <row r="171" spans="1:23" ht="15.75" thickBot="1">
      <c r="B171" s="81" t="s">
        <v>669</v>
      </c>
      <c r="C171" s="116" t="s">
        <v>623</v>
      </c>
      <c r="D171" s="97">
        <f>SUM(D167)</f>
        <v>52.304299999999998</v>
      </c>
      <c r="E171" s="98">
        <f>SUM(E167)</f>
        <v>63.612400000000001</v>
      </c>
      <c r="F171" s="99"/>
      <c r="G171" s="97">
        <f>SUM(G167)</f>
        <v>75.3917</v>
      </c>
      <c r="H171" s="98">
        <f>SUM(H167)</f>
        <v>86.699700000000007</v>
      </c>
      <c r="I171" s="99"/>
      <c r="J171" s="97">
        <f>SUM(J167)</f>
        <v>84.174700000000001</v>
      </c>
      <c r="K171" s="98">
        <f>SUM(K167)</f>
        <v>95.482799999999997</v>
      </c>
      <c r="L171" s="99"/>
      <c r="M171" s="97">
        <f>SUM(M167)</f>
        <v>52.304299999999998</v>
      </c>
      <c r="N171" s="98">
        <f>SUM(N167)</f>
        <v>63.612400000000001</v>
      </c>
      <c r="O171" s="99"/>
      <c r="P171" s="97">
        <f>SUM(P167)</f>
        <v>82.935199999999995</v>
      </c>
      <c r="Q171" s="98">
        <f>SUM(Q167)</f>
        <v>94.243300000000005</v>
      </c>
      <c r="R171" s="99"/>
      <c r="S171" s="97">
        <f>SUM(S167)</f>
        <v>84.174700000000001</v>
      </c>
      <c r="T171" s="98">
        <f>SUM(T167)</f>
        <v>95.482799999999997</v>
      </c>
      <c r="U171" s="99"/>
      <c r="V171" s="97">
        <f>SUM(V167)</f>
        <v>89.752499999999998</v>
      </c>
      <c r="W171" s="98">
        <f>SUM(W167)</f>
        <v>101.06059999999999</v>
      </c>
    </row>
    <row r="172" spans="1:23" ht="15.75" thickTop="1">
      <c r="C172" s="117" t="s">
        <v>624</v>
      </c>
      <c r="D172" s="101">
        <f>D171*24</f>
        <v>1255.3031999999998</v>
      </c>
      <c r="E172" s="102">
        <f>E171*12</f>
        <v>763.34879999999998</v>
      </c>
      <c r="F172" s="99"/>
      <c r="G172" s="101">
        <f>G171*24</f>
        <v>1809.4007999999999</v>
      </c>
      <c r="H172" s="102">
        <f>H171*12</f>
        <v>1040.3964000000001</v>
      </c>
      <c r="I172" s="99"/>
      <c r="J172" s="101">
        <f>J171*24</f>
        <v>2020.1928</v>
      </c>
      <c r="K172" s="102">
        <f>K171*12</f>
        <v>1145.7936</v>
      </c>
      <c r="L172" s="99"/>
      <c r="M172" s="101">
        <f>M171*24</f>
        <v>1255.3031999999998</v>
      </c>
      <c r="N172" s="102">
        <f>N171*12</f>
        <v>763.34879999999998</v>
      </c>
      <c r="O172" s="99"/>
      <c r="P172" s="101">
        <f>P171*24</f>
        <v>1990.4447999999998</v>
      </c>
      <c r="Q172" s="102">
        <f>Q171*12</f>
        <v>1130.9196000000002</v>
      </c>
      <c r="R172" s="99"/>
      <c r="S172" s="101">
        <f>S171*24</f>
        <v>2020.1928</v>
      </c>
      <c r="T172" s="102">
        <f>T171*12</f>
        <v>1145.7936</v>
      </c>
      <c r="U172" s="99"/>
      <c r="V172" s="101">
        <f>V171*24</f>
        <v>2154.06</v>
      </c>
      <c r="W172" s="102">
        <f>W171*12</f>
        <v>1212.7271999999998</v>
      </c>
    </row>
    <row r="173" spans="1:23" ht="15.75" thickBot="1">
      <c r="B173" s="81" t="s">
        <v>670</v>
      </c>
      <c r="C173" s="118" t="s">
        <v>625</v>
      </c>
      <c r="D173" s="104">
        <f>D171+(D171*D$1)</f>
        <v>88.917309999999986</v>
      </c>
      <c r="E173" s="105">
        <f>E171+(E171*E$1)</f>
        <v>108.14108</v>
      </c>
      <c r="F173" s="99"/>
      <c r="G173" s="104">
        <f>G171+(G171*G$1)</f>
        <v>135.70506</v>
      </c>
      <c r="H173" s="105">
        <f>H171+(H171*H$1)</f>
        <v>156.05946</v>
      </c>
      <c r="I173" s="99"/>
      <c r="J173" s="104">
        <f>J171+(J171*J$1)</f>
        <v>159.93193000000002</v>
      </c>
      <c r="K173" s="105">
        <f>K171+(K171*K$1)</f>
        <v>181.41732000000002</v>
      </c>
      <c r="L173" s="99"/>
      <c r="M173" s="104">
        <f>M171+(M171*M$1)</f>
        <v>88.917309999999986</v>
      </c>
      <c r="N173" s="105">
        <f>N171+(N171*N$1)</f>
        <v>108.14108</v>
      </c>
      <c r="O173" s="99"/>
      <c r="P173" s="104">
        <f>P171+(P171*P$1)</f>
        <v>149.28335999999999</v>
      </c>
      <c r="Q173" s="105">
        <f>Q171+(Q171*Q$1)</f>
        <v>169.63794000000001</v>
      </c>
      <c r="R173" s="99"/>
      <c r="S173" s="104">
        <f>S171+(S171*S$1)</f>
        <v>159.93193000000002</v>
      </c>
      <c r="T173" s="105">
        <f>T171+(T171*T$1)</f>
        <v>181.41732000000002</v>
      </c>
      <c r="U173" s="99"/>
      <c r="V173" s="104">
        <f>V171+(V171*V$1)</f>
        <v>179.505</v>
      </c>
      <c r="W173" s="105">
        <f>W171+(W171*W$1)</f>
        <v>202.12119999999999</v>
      </c>
    </row>
    <row r="174" spans="1:23" ht="15.75" thickTop="1">
      <c r="C174" s="119" t="s">
        <v>626</v>
      </c>
      <c r="D174" s="107">
        <f>(D173-D171)/D171</f>
        <v>0.69999999999999984</v>
      </c>
      <c r="E174" s="108">
        <f>(E173-E171)/E171</f>
        <v>0.70000000000000007</v>
      </c>
      <c r="F174" s="99"/>
      <c r="G174" s="107">
        <f>(G173-G171)/G171</f>
        <v>0.8</v>
      </c>
      <c r="H174" s="108">
        <f>(H173-H171)/H171</f>
        <v>0.79999999999999982</v>
      </c>
      <c r="I174" s="99"/>
      <c r="J174" s="107">
        <f>(J173-J171)/J171</f>
        <v>0.90000000000000024</v>
      </c>
      <c r="K174" s="108">
        <f>(K173-K171)/K171</f>
        <v>0.90000000000000024</v>
      </c>
      <c r="L174" s="99"/>
      <c r="M174" s="107">
        <f>(M173-M171)/M171</f>
        <v>0.69999999999999984</v>
      </c>
      <c r="N174" s="108">
        <f>(N173-N171)/N171</f>
        <v>0.70000000000000007</v>
      </c>
      <c r="O174" s="99"/>
      <c r="P174" s="107">
        <f>(P173-P171)/P171</f>
        <v>0.79999999999999993</v>
      </c>
      <c r="Q174" s="108">
        <f>(Q173-Q171)/Q171</f>
        <v>0.8</v>
      </c>
      <c r="R174" s="99"/>
      <c r="S174" s="107">
        <f>(S173-S171)/S171</f>
        <v>0.90000000000000024</v>
      </c>
      <c r="T174" s="108">
        <f>(T173-T171)/T171</f>
        <v>0.90000000000000024</v>
      </c>
      <c r="U174" s="99"/>
      <c r="V174" s="107">
        <f>(V173-V171)/V171</f>
        <v>1</v>
      </c>
      <c r="W174" s="108">
        <f>(W173-W171)/W171</f>
        <v>1</v>
      </c>
    </row>
    <row r="175" spans="1:23">
      <c r="C175" s="120" t="s">
        <v>627</v>
      </c>
      <c r="D175" s="110">
        <f>D172+(D172*D$1)</f>
        <v>2134.0154399999997</v>
      </c>
      <c r="E175" s="111">
        <f>E172+(E172*E$1)</f>
        <v>1297.6929599999999</v>
      </c>
      <c r="F175" s="99"/>
      <c r="G175" s="110">
        <f>G172+(G172*G$1)</f>
        <v>3256.9214400000001</v>
      </c>
      <c r="H175" s="111">
        <f>H172+(H172*H$1)</f>
        <v>1872.7135200000002</v>
      </c>
      <c r="I175" s="99"/>
      <c r="J175" s="110">
        <f>J172+(J172*J$1)</f>
        <v>3838.3663200000001</v>
      </c>
      <c r="K175" s="111">
        <f>K172+(K172*K$1)</f>
        <v>2177.0078400000002</v>
      </c>
      <c r="L175" s="99"/>
      <c r="M175" s="110">
        <f>M172+(M172*M$1)</f>
        <v>2134.0154399999997</v>
      </c>
      <c r="N175" s="111">
        <f>N172+(N172*N$1)</f>
        <v>1297.6929599999999</v>
      </c>
      <c r="O175" s="99"/>
      <c r="P175" s="110">
        <f>P172+(P172*P$1)</f>
        <v>3582.8006399999995</v>
      </c>
      <c r="Q175" s="111">
        <f>Q172+(Q172*Q$1)</f>
        <v>2035.6552800000004</v>
      </c>
      <c r="R175" s="99"/>
      <c r="S175" s="110">
        <f>S172+(S172*S$1)</f>
        <v>3838.3663200000001</v>
      </c>
      <c r="T175" s="111">
        <f>T172+(T172*T$1)</f>
        <v>2177.0078400000002</v>
      </c>
      <c r="U175" s="99"/>
      <c r="V175" s="110">
        <f>V172+(V172*V$1)</f>
        <v>4308.12</v>
      </c>
      <c r="W175" s="111">
        <f>W172+(W172*W$1)</f>
        <v>2425.4543999999996</v>
      </c>
    </row>
    <row r="177" spans="1:23">
      <c r="C177" s="112" t="s">
        <v>671</v>
      </c>
    </row>
    <row r="178" spans="1:23">
      <c r="B178" s="81" t="s">
        <v>629</v>
      </c>
      <c r="C178" s="113" t="s">
        <v>672</v>
      </c>
      <c r="D178" s="80" t="s">
        <v>620</v>
      </c>
      <c r="E178" s="80" t="s">
        <v>616</v>
      </c>
      <c r="G178" s="80" t="s">
        <v>620</v>
      </c>
      <c r="H178" s="80" t="s">
        <v>616</v>
      </c>
      <c r="J178" s="80" t="s">
        <v>620</v>
      </c>
      <c r="K178" s="80" t="s">
        <v>616</v>
      </c>
      <c r="M178" s="80" t="s">
        <v>620</v>
      </c>
      <c r="N178" s="80" t="s">
        <v>616</v>
      </c>
      <c r="P178" s="80" t="s">
        <v>620</v>
      </c>
      <c r="Q178" s="80" t="s">
        <v>616</v>
      </c>
      <c r="S178" s="80" t="s">
        <v>620</v>
      </c>
      <c r="T178" s="80" t="s">
        <v>616</v>
      </c>
      <c r="V178" s="80" t="s">
        <v>620</v>
      </c>
      <c r="W178" s="80" t="s">
        <v>616</v>
      </c>
    </row>
    <row r="179" spans="1:23">
      <c r="B179" s="81" t="s">
        <v>621</v>
      </c>
      <c r="C179" s="81" t="s">
        <v>630</v>
      </c>
    </row>
    <row r="180" spans="1:23">
      <c r="A180" s="82" t="s">
        <v>15</v>
      </c>
      <c r="B180" s="83">
        <v>1</v>
      </c>
      <c r="C180" s="114" t="s">
        <v>672</v>
      </c>
      <c r="D180" s="85">
        <f>VLOOKUP($A180,$A$16:$W$38,D$46,0)*$B180</f>
        <v>24.6815</v>
      </c>
      <c r="E180" s="86">
        <f>VLOOKUP($A180,$A$16:$W$38,E$46,0)*$B180</f>
        <v>48.921999999999997</v>
      </c>
      <c r="G180" s="85">
        <f>VLOOKUP($A180,$A$16:$W$38,G$46,0)*$B180</f>
        <v>40.4499</v>
      </c>
      <c r="H180" s="86">
        <f>VLOOKUP($A180,$A$16:$W$38,H$46,0)*$B180</f>
        <v>64.690399999999997</v>
      </c>
      <c r="J180" s="85">
        <f>VLOOKUP($A180,$A$16:$W$38,J$46,0)*$B180</f>
        <v>47.865499999999997</v>
      </c>
      <c r="K180" s="86">
        <f>VLOOKUP($A180,$A$16:$W$38,K$46,0)*$B180</f>
        <v>72.106099999999998</v>
      </c>
      <c r="M180" s="85">
        <f>VLOOKUP($A180,$A$16:$W$38,M$46,0)*$B180</f>
        <v>24.6815</v>
      </c>
      <c r="N180" s="86">
        <f>VLOOKUP($A180,$A$16:$W$38,N$46,0)*$B180</f>
        <v>48.921999999999997</v>
      </c>
      <c r="P180" s="85">
        <f>VLOOKUP($A180,$A$16:$W$38,P$46,0)*$B180</f>
        <v>46.421799999999998</v>
      </c>
      <c r="Q180" s="86">
        <f>VLOOKUP($A180,$A$16:$W$38,Q$46,0)*$B180</f>
        <v>70.662400000000005</v>
      </c>
      <c r="S180" s="85">
        <f>VLOOKUP($A180,$A$16:$W$38,S$46,0)*$B180</f>
        <v>47.865499999999997</v>
      </c>
      <c r="T180" s="86">
        <f>VLOOKUP($A180,$A$16:$W$38,T$46,0)*$B180</f>
        <v>72.106099999999998</v>
      </c>
      <c r="V180" s="85">
        <f>VLOOKUP($A180,$A$16:$W$38,V$46,0)*$B180</f>
        <v>54.362000000000002</v>
      </c>
      <c r="W180" s="86">
        <f>VLOOKUP($A180,$A$16:$W$38,W$46,0)*$B180</f>
        <v>78.602500000000006</v>
      </c>
    </row>
    <row r="181" spans="1:23">
      <c r="C181" s="88"/>
      <c r="D181" s="88"/>
      <c r="E181" s="89"/>
      <c r="G181" s="88"/>
      <c r="H181" s="89"/>
      <c r="J181" s="88"/>
      <c r="K181" s="89"/>
      <c r="M181" s="88"/>
      <c r="N181" s="89"/>
      <c r="P181" s="88"/>
      <c r="Q181" s="89"/>
      <c r="S181" s="88"/>
      <c r="T181" s="89"/>
      <c r="V181" s="88"/>
      <c r="W181" s="89"/>
    </row>
    <row r="182" spans="1:23">
      <c r="A182" s="136"/>
      <c r="B182" s="137">
        <v>1</v>
      </c>
      <c r="C182" s="139" t="s">
        <v>555</v>
      </c>
      <c r="D182" s="139"/>
      <c r="E182" s="140">
        <f>VLOOKUP($C182,$C$16:$W$38,E$46-2,0)*$B182</f>
        <v>212.5</v>
      </c>
      <c r="G182" s="139"/>
      <c r="H182" s="140">
        <f>VLOOKUP($C182,$C$16:$W$38,H$46-2,0)*$B182</f>
        <v>212.5</v>
      </c>
      <c r="J182" s="139"/>
      <c r="K182" s="140">
        <f>VLOOKUP($C182,$C$16:$W$38,K$46-2,0)*$B182</f>
        <v>212.5</v>
      </c>
      <c r="M182" s="139"/>
      <c r="N182" s="140">
        <f>VLOOKUP($C182,$C$16:$W$38,N$46-2,0)*$B182</f>
        <v>212.5</v>
      </c>
      <c r="P182" s="139"/>
      <c r="Q182" s="140">
        <f>VLOOKUP($C182,$C$16:$W$38,Q$46-2,0)*$B182</f>
        <v>212.5</v>
      </c>
      <c r="S182" s="139"/>
      <c r="T182" s="140">
        <f>VLOOKUP($C182,$C$16:$W$38,T$46-2,0)*$B182</f>
        <v>212.5</v>
      </c>
      <c r="V182" s="139"/>
      <c r="W182" s="140">
        <f>VLOOKUP($C182,$C$16:$W$38,W$46-2,0)*$B182</f>
        <v>212.5</v>
      </c>
    </row>
    <row r="183" spans="1:23">
      <c r="A183" s="136"/>
      <c r="B183" s="137">
        <v>6</v>
      </c>
      <c r="C183" s="139" t="s">
        <v>569</v>
      </c>
      <c r="D183" s="139"/>
      <c r="E183" s="140">
        <f>VLOOKUP($C183,$C$16:$W$38,E$46-2,0)*$B183</f>
        <v>477</v>
      </c>
      <c r="G183" s="139"/>
      <c r="H183" s="140">
        <f>VLOOKUP($C183,$C$16:$W$38,H$46-2,0)*$B183</f>
        <v>477</v>
      </c>
      <c r="J183" s="139"/>
      <c r="K183" s="140">
        <f>VLOOKUP($C183,$C$16:$W$38,K$46-2,0)*$B183</f>
        <v>477</v>
      </c>
      <c r="M183" s="139"/>
      <c r="N183" s="140">
        <f>VLOOKUP($C183,$C$16:$W$38,N$46-2,0)*$B183</f>
        <v>477</v>
      </c>
      <c r="P183" s="139"/>
      <c r="Q183" s="140">
        <f>VLOOKUP($C183,$C$16:$W$38,Q$46-2,0)*$B183</f>
        <v>477</v>
      </c>
      <c r="S183" s="139"/>
      <c r="T183" s="140">
        <f>VLOOKUP($C183,$C$16:$W$38,T$46-2,0)*$B183</f>
        <v>477</v>
      </c>
      <c r="V183" s="139"/>
      <c r="W183" s="140">
        <f>VLOOKUP($C183,$C$16:$W$38,W$46-2,0)*$B183</f>
        <v>477</v>
      </c>
    </row>
    <row r="184" spans="1:23">
      <c r="C184" s="88"/>
      <c r="D184" s="88"/>
      <c r="E184" s="89"/>
      <c r="G184" s="88"/>
      <c r="H184" s="89"/>
      <c r="J184" s="88"/>
      <c r="K184" s="89"/>
      <c r="M184" s="88"/>
      <c r="N184" s="89"/>
      <c r="P184" s="88"/>
      <c r="Q184" s="89"/>
      <c r="S184" s="88"/>
      <c r="T184" s="89"/>
      <c r="V184" s="88"/>
      <c r="W184" s="89"/>
    </row>
    <row r="185" spans="1:23">
      <c r="C185" s="88"/>
      <c r="D185" s="88"/>
      <c r="E185" s="89"/>
      <c r="G185" s="88"/>
      <c r="H185" s="89"/>
      <c r="J185" s="88"/>
      <c r="K185" s="89"/>
      <c r="M185" s="88"/>
      <c r="N185" s="89"/>
      <c r="P185" s="88"/>
      <c r="Q185" s="89"/>
      <c r="S185" s="88"/>
      <c r="T185" s="89"/>
      <c r="V185" s="88"/>
      <c r="W185" s="89"/>
    </row>
    <row r="186" spans="1:23" ht="15.75" thickBot="1">
      <c r="B186" s="81" t="s">
        <v>673</v>
      </c>
      <c r="C186" s="116" t="s">
        <v>623</v>
      </c>
      <c r="D186" s="97">
        <f>SUM(D180)</f>
        <v>24.6815</v>
      </c>
      <c r="E186" s="98">
        <f>SUM(E180)</f>
        <v>48.921999999999997</v>
      </c>
      <c r="F186" s="99"/>
      <c r="G186" s="97">
        <f>SUM(G180)</f>
        <v>40.4499</v>
      </c>
      <c r="H186" s="98">
        <f>SUM(H180)</f>
        <v>64.690399999999997</v>
      </c>
      <c r="I186" s="99"/>
      <c r="J186" s="97">
        <f>SUM(J180)</f>
        <v>47.865499999999997</v>
      </c>
      <c r="K186" s="98">
        <f>SUM(K180)</f>
        <v>72.106099999999998</v>
      </c>
      <c r="L186" s="99"/>
      <c r="M186" s="97">
        <f>SUM(M180)</f>
        <v>24.6815</v>
      </c>
      <c r="N186" s="98">
        <f>SUM(N180)</f>
        <v>48.921999999999997</v>
      </c>
      <c r="O186" s="99"/>
      <c r="P186" s="97">
        <f>SUM(P180)</f>
        <v>46.421799999999998</v>
      </c>
      <c r="Q186" s="98">
        <f>SUM(Q180)</f>
        <v>70.662400000000005</v>
      </c>
      <c r="R186" s="99"/>
      <c r="S186" s="97">
        <f>SUM(S180)</f>
        <v>47.865499999999997</v>
      </c>
      <c r="T186" s="98">
        <f>SUM(T180)</f>
        <v>72.106099999999998</v>
      </c>
      <c r="U186" s="99"/>
      <c r="V186" s="97">
        <f>SUM(V180)</f>
        <v>54.362000000000002</v>
      </c>
      <c r="W186" s="98">
        <f>SUM(W180)</f>
        <v>78.602500000000006</v>
      </c>
    </row>
    <row r="187" spans="1:23" ht="15.75" thickTop="1">
      <c r="C187" s="117" t="s">
        <v>624</v>
      </c>
      <c r="D187" s="101">
        <f>D186*24</f>
        <v>592.35599999999999</v>
      </c>
      <c r="E187" s="102">
        <f>E186*12</f>
        <v>587.06399999999996</v>
      </c>
      <c r="F187" s="99"/>
      <c r="G187" s="101">
        <f>G186*24</f>
        <v>970.79759999999999</v>
      </c>
      <c r="H187" s="102">
        <f>H186*12</f>
        <v>776.2847999999999</v>
      </c>
      <c r="I187" s="99"/>
      <c r="J187" s="101">
        <f>J186*24</f>
        <v>1148.7719999999999</v>
      </c>
      <c r="K187" s="102">
        <f>K186*12</f>
        <v>865.27319999999997</v>
      </c>
      <c r="L187" s="99"/>
      <c r="M187" s="101">
        <f>M186*24</f>
        <v>592.35599999999999</v>
      </c>
      <c r="N187" s="102">
        <f>N186*12</f>
        <v>587.06399999999996</v>
      </c>
      <c r="O187" s="99"/>
      <c r="P187" s="101">
        <f>P186*24</f>
        <v>1114.1232</v>
      </c>
      <c r="Q187" s="102">
        <f>Q186*12</f>
        <v>847.94880000000012</v>
      </c>
      <c r="R187" s="99"/>
      <c r="S187" s="101">
        <f>S186*24</f>
        <v>1148.7719999999999</v>
      </c>
      <c r="T187" s="102">
        <f>T186*12</f>
        <v>865.27319999999997</v>
      </c>
      <c r="U187" s="99"/>
      <c r="V187" s="101">
        <f>V186*24</f>
        <v>1304.6880000000001</v>
      </c>
      <c r="W187" s="102">
        <f>W186*12</f>
        <v>943.23</v>
      </c>
    </row>
    <row r="188" spans="1:23" ht="15.75" thickBot="1">
      <c r="B188" s="81" t="s">
        <v>674</v>
      </c>
      <c r="C188" s="118" t="s">
        <v>625</v>
      </c>
      <c r="D188" s="104">
        <f>D186+(D186*D$1)</f>
        <v>41.958550000000002</v>
      </c>
      <c r="E188" s="105">
        <f>E186+(E186*E$1)</f>
        <v>83.167399999999986</v>
      </c>
      <c r="F188" s="99"/>
      <c r="G188" s="104">
        <f>G186+(G186*G$1)</f>
        <v>72.809820000000002</v>
      </c>
      <c r="H188" s="105">
        <f>H186+(H186*H$1)</f>
        <v>116.44271999999999</v>
      </c>
      <c r="I188" s="99"/>
      <c r="J188" s="104">
        <f>J186+(J186*J$1)</f>
        <v>90.944449999999989</v>
      </c>
      <c r="K188" s="105">
        <f>K186+(K186*K$1)</f>
        <v>137.00158999999999</v>
      </c>
      <c r="L188" s="99"/>
      <c r="M188" s="104">
        <f>M186+(M186*M$1)</f>
        <v>41.958550000000002</v>
      </c>
      <c r="N188" s="105">
        <f>N186+(N186*N$1)</f>
        <v>83.167399999999986</v>
      </c>
      <c r="O188" s="99"/>
      <c r="P188" s="104">
        <f>P186+(P186*P$1)</f>
        <v>83.559239999999988</v>
      </c>
      <c r="Q188" s="105">
        <f>Q186+(Q186*Q$1)</f>
        <v>127.19232000000001</v>
      </c>
      <c r="R188" s="99"/>
      <c r="S188" s="104">
        <f>S186+(S186*S$1)</f>
        <v>90.944449999999989</v>
      </c>
      <c r="T188" s="105">
        <f>T186+(T186*T$1)</f>
        <v>137.00158999999999</v>
      </c>
      <c r="U188" s="99"/>
      <c r="V188" s="104">
        <f>V186+(V186*V$1)</f>
        <v>108.724</v>
      </c>
      <c r="W188" s="105">
        <f>W186+(W186*W$1)</f>
        <v>157.20500000000001</v>
      </c>
    </row>
    <row r="189" spans="1:23" ht="15.75" thickTop="1">
      <c r="C189" s="119" t="s">
        <v>626</v>
      </c>
      <c r="D189" s="107">
        <f>(D188-D186)/D186</f>
        <v>0.70000000000000007</v>
      </c>
      <c r="E189" s="108">
        <f>(E188-E186)/E186</f>
        <v>0.69999999999999984</v>
      </c>
      <c r="F189" s="99"/>
      <c r="G189" s="107">
        <f>(G188-G186)/G186</f>
        <v>0.8</v>
      </c>
      <c r="H189" s="108">
        <f>(H188-H186)/H186</f>
        <v>0.8</v>
      </c>
      <c r="I189" s="99"/>
      <c r="J189" s="107">
        <f>(J188-J186)/J186</f>
        <v>0.89999999999999991</v>
      </c>
      <c r="K189" s="108">
        <f>(K188-K186)/K186</f>
        <v>0.89999999999999991</v>
      </c>
      <c r="L189" s="99"/>
      <c r="M189" s="107">
        <f>(M188-M186)/M186</f>
        <v>0.70000000000000007</v>
      </c>
      <c r="N189" s="108">
        <f>(N188-N186)/N186</f>
        <v>0.69999999999999984</v>
      </c>
      <c r="O189" s="99"/>
      <c r="P189" s="107">
        <f>(P188-P186)/P186</f>
        <v>0.79999999999999982</v>
      </c>
      <c r="Q189" s="108">
        <f>(Q188-Q186)/Q186</f>
        <v>0.8</v>
      </c>
      <c r="R189" s="99"/>
      <c r="S189" s="107">
        <f>(S188-S186)/S186</f>
        <v>0.89999999999999991</v>
      </c>
      <c r="T189" s="108">
        <f>(T188-T186)/T186</f>
        <v>0.89999999999999991</v>
      </c>
      <c r="U189" s="99"/>
      <c r="V189" s="107">
        <f>(V188-V186)/V186</f>
        <v>1</v>
      </c>
      <c r="W189" s="108">
        <f>(W188-W186)/W186</f>
        <v>1</v>
      </c>
    </row>
    <row r="190" spans="1:23">
      <c r="C190" s="120" t="s">
        <v>627</v>
      </c>
      <c r="D190" s="110">
        <f>D187+(D187*D$1)</f>
        <v>1007.0051999999999</v>
      </c>
      <c r="E190" s="111">
        <f>E187+(E187*E$1)</f>
        <v>998.00879999999984</v>
      </c>
      <c r="F190" s="99"/>
      <c r="G190" s="110">
        <f>G187+(G187*G$1)</f>
        <v>1747.43568</v>
      </c>
      <c r="H190" s="111">
        <f>H187+(H187*H$1)</f>
        <v>1397.3126399999999</v>
      </c>
      <c r="I190" s="99"/>
      <c r="J190" s="110">
        <f>J187+(J187*J$1)</f>
        <v>2182.6668</v>
      </c>
      <c r="K190" s="111">
        <f>K187+(K187*K$1)</f>
        <v>1644.01908</v>
      </c>
      <c r="L190" s="99"/>
      <c r="M190" s="110">
        <f>M187+(M187*M$1)</f>
        <v>1007.0051999999999</v>
      </c>
      <c r="N190" s="111">
        <f>N187+(N187*N$1)</f>
        <v>998.00879999999984</v>
      </c>
      <c r="O190" s="99"/>
      <c r="P190" s="110">
        <f>P187+(P187*P$1)</f>
        <v>2005.4217600000002</v>
      </c>
      <c r="Q190" s="111">
        <f>Q187+(Q187*Q$1)</f>
        <v>1526.3078400000004</v>
      </c>
      <c r="R190" s="99"/>
      <c r="S190" s="110">
        <f>S187+(S187*S$1)</f>
        <v>2182.6668</v>
      </c>
      <c r="T190" s="111">
        <f>T187+(T187*T$1)</f>
        <v>1644.01908</v>
      </c>
      <c r="U190" s="99"/>
      <c r="V190" s="110">
        <f>V187+(V187*V$1)</f>
        <v>2609.3760000000002</v>
      </c>
      <c r="W190" s="111">
        <f>W187+(W187*W$1)</f>
        <v>1886.46</v>
      </c>
    </row>
    <row r="192" spans="1:23">
      <c r="C192" s="112" t="s">
        <v>675</v>
      </c>
    </row>
    <row r="193" spans="1:23">
      <c r="B193" s="81" t="s">
        <v>629</v>
      </c>
      <c r="C193" s="113" t="s">
        <v>676</v>
      </c>
      <c r="D193" s="80" t="s">
        <v>620</v>
      </c>
      <c r="E193" s="80" t="s">
        <v>616</v>
      </c>
      <c r="G193" s="80" t="s">
        <v>620</v>
      </c>
      <c r="H193" s="80" t="s">
        <v>616</v>
      </c>
      <c r="J193" s="80" t="s">
        <v>620</v>
      </c>
      <c r="K193" s="80" t="s">
        <v>616</v>
      </c>
      <c r="M193" s="80" t="s">
        <v>620</v>
      </c>
      <c r="N193" s="80" t="s">
        <v>616</v>
      </c>
      <c r="P193" s="80" t="s">
        <v>620</v>
      </c>
      <c r="Q193" s="80" t="s">
        <v>616</v>
      </c>
      <c r="S193" s="80" t="s">
        <v>620</v>
      </c>
      <c r="T193" s="80" t="s">
        <v>616</v>
      </c>
      <c r="V193" s="80" t="s">
        <v>620</v>
      </c>
      <c r="W193" s="80" t="s">
        <v>616</v>
      </c>
    </row>
    <row r="194" spans="1:23">
      <c r="B194" s="81" t="s">
        <v>621</v>
      </c>
      <c r="C194" s="81" t="s">
        <v>630</v>
      </c>
    </row>
    <row r="195" spans="1:23">
      <c r="A195" s="82" t="s">
        <v>15</v>
      </c>
      <c r="B195" s="83">
        <v>1</v>
      </c>
      <c r="C195" s="114" t="s">
        <v>676</v>
      </c>
      <c r="D195" s="85">
        <f>VLOOKUP($A195,$A$16:$W$38,D$46,0)*$B195</f>
        <v>24.6815</v>
      </c>
      <c r="E195" s="86">
        <f>VLOOKUP($A195,$A$16:$W$38,E$46,0)*$B195</f>
        <v>48.921999999999997</v>
      </c>
      <c r="G195" s="85">
        <f>VLOOKUP($A195,$A$16:$W$38,G$46,0)*$B195</f>
        <v>40.4499</v>
      </c>
      <c r="H195" s="86">
        <f>VLOOKUP($A195,$A$16:$W$38,H$46,0)*$B195</f>
        <v>64.690399999999997</v>
      </c>
      <c r="J195" s="85">
        <f>VLOOKUP($A195,$A$16:$W$38,J$46,0)*$B195</f>
        <v>47.865499999999997</v>
      </c>
      <c r="K195" s="86">
        <f>VLOOKUP($A195,$A$16:$W$38,K$46,0)*$B195</f>
        <v>72.106099999999998</v>
      </c>
      <c r="M195" s="85">
        <f>VLOOKUP($A195,$A$16:$W$38,M$46,0)*$B195</f>
        <v>24.6815</v>
      </c>
      <c r="N195" s="86">
        <f>VLOOKUP($A195,$A$16:$W$38,N$46,0)*$B195</f>
        <v>48.921999999999997</v>
      </c>
      <c r="P195" s="85">
        <f>VLOOKUP($A195,$A$16:$W$38,P$46,0)*$B195</f>
        <v>46.421799999999998</v>
      </c>
      <c r="Q195" s="86">
        <f>VLOOKUP($A195,$A$16:$W$38,Q$46,0)*$B195</f>
        <v>70.662400000000005</v>
      </c>
      <c r="S195" s="85">
        <f>VLOOKUP($A195,$A$16:$W$38,S$46,0)*$B195</f>
        <v>47.865499999999997</v>
      </c>
      <c r="T195" s="86">
        <f>VLOOKUP($A195,$A$16:$W$38,T$46,0)*$B195</f>
        <v>72.106099999999998</v>
      </c>
      <c r="V195" s="85">
        <f>VLOOKUP($A195,$A$16:$W$38,V$46,0)*$B195</f>
        <v>54.362000000000002</v>
      </c>
      <c r="W195" s="86">
        <f>VLOOKUP($A195,$A$16:$W$38,W$46,0)*$B195</f>
        <v>78.602500000000006</v>
      </c>
    </row>
    <row r="196" spans="1:23">
      <c r="C196" s="88"/>
      <c r="D196" s="88"/>
      <c r="E196" s="89"/>
      <c r="G196" s="88"/>
      <c r="H196" s="89"/>
      <c r="J196" s="88"/>
      <c r="K196" s="89"/>
      <c r="M196" s="88"/>
      <c r="N196" s="89"/>
      <c r="P196" s="88"/>
      <c r="Q196" s="89"/>
      <c r="S196" s="88"/>
      <c r="T196" s="89"/>
      <c r="V196" s="88"/>
      <c r="W196" s="89"/>
    </row>
    <row r="197" spans="1:23">
      <c r="C197" s="88"/>
      <c r="D197" s="88"/>
      <c r="E197" s="89"/>
      <c r="G197" s="88"/>
      <c r="H197" s="89"/>
      <c r="J197" s="88"/>
      <c r="K197" s="89"/>
      <c r="M197" s="88"/>
      <c r="N197" s="89"/>
      <c r="P197" s="88"/>
      <c r="Q197" s="89"/>
      <c r="S197" s="88"/>
      <c r="T197" s="89"/>
      <c r="V197" s="88"/>
      <c r="W197" s="89"/>
    </row>
    <row r="198" spans="1:23">
      <c r="C198" s="88"/>
      <c r="D198" s="88"/>
      <c r="E198" s="89"/>
      <c r="G198" s="88"/>
      <c r="H198" s="89"/>
      <c r="J198" s="88"/>
      <c r="K198" s="89"/>
      <c r="M198" s="88"/>
      <c r="N198" s="89"/>
      <c r="P198" s="88"/>
      <c r="Q198" s="89"/>
      <c r="S198" s="88"/>
      <c r="T198" s="89"/>
      <c r="V198" s="88"/>
      <c r="W198" s="89"/>
    </row>
    <row r="199" spans="1:23" ht="15.75" thickBot="1">
      <c r="B199" s="81" t="s">
        <v>677</v>
      </c>
      <c r="C199" s="116" t="s">
        <v>623</v>
      </c>
      <c r="D199" s="97">
        <f>SUM(D195)</f>
        <v>24.6815</v>
      </c>
      <c r="E199" s="98">
        <f>SUM(E195)</f>
        <v>48.921999999999997</v>
      </c>
      <c r="F199" s="99"/>
      <c r="G199" s="97">
        <f>SUM(G195)</f>
        <v>40.4499</v>
      </c>
      <c r="H199" s="98">
        <f>SUM(H195)</f>
        <v>64.690399999999997</v>
      </c>
      <c r="I199" s="99"/>
      <c r="J199" s="97">
        <f>SUM(J195)</f>
        <v>47.865499999999997</v>
      </c>
      <c r="K199" s="98">
        <f>SUM(K195)</f>
        <v>72.106099999999998</v>
      </c>
      <c r="L199" s="99"/>
      <c r="M199" s="97">
        <f>SUM(M195)</f>
        <v>24.6815</v>
      </c>
      <c r="N199" s="98">
        <f>SUM(N195)</f>
        <v>48.921999999999997</v>
      </c>
      <c r="O199" s="99"/>
      <c r="P199" s="97">
        <f>SUM(P195)</f>
        <v>46.421799999999998</v>
      </c>
      <c r="Q199" s="98">
        <f>SUM(Q195)</f>
        <v>70.662400000000005</v>
      </c>
      <c r="R199" s="99"/>
      <c r="S199" s="97">
        <f>SUM(S195)</f>
        <v>47.865499999999997</v>
      </c>
      <c r="T199" s="98">
        <f>SUM(T195)</f>
        <v>72.106099999999998</v>
      </c>
      <c r="U199" s="99"/>
      <c r="V199" s="97">
        <f>SUM(V195)</f>
        <v>54.362000000000002</v>
      </c>
      <c r="W199" s="98">
        <f>SUM(W195)</f>
        <v>78.602500000000006</v>
      </c>
    </row>
    <row r="200" spans="1:23" ht="15.75" thickTop="1">
      <c r="C200" s="117" t="s">
        <v>624</v>
      </c>
      <c r="D200" s="101">
        <f>D199*24</f>
        <v>592.35599999999999</v>
      </c>
      <c r="E200" s="102">
        <f>E199*12</f>
        <v>587.06399999999996</v>
      </c>
      <c r="F200" s="99"/>
      <c r="G200" s="101">
        <f>G199*24</f>
        <v>970.79759999999999</v>
      </c>
      <c r="H200" s="102">
        <f>H199*12</f>
        <v>776.2847999999999</v>
      </c>
      <c r="I200" s="99"/>
      <c r="J200" s="101">
        <f>J199*24</f>
        <v>1148.7719999999999</v>
      </c>
      <c r="K200" s="102">
        <f>K199*12</f>
        <v>865.27319999999997</v>
      </c>
      <c r="L200" s="99"/>
      <c r="M200" s="101">
        <f>M199*24</f>
        <v>592.35599999999999</v>
      </c>
      <c r="N200" s="102">
        <f>N199*12</f>
        <v>587.06399999999996</v>
      </c>
      <c r="O200" s="99"/>
      <c r="P200" s="101">
        <f>P199*24</f>
        <v>1114.1232</v>
      </c>
      <c r="Q200" s="102">
        <f>Q199*12</f>
        <v>847.94880000000012</v>
      </c>
      <c r="R200" s="99"/>
      <c r="S200" s="101">
        <f>S199*24</f>
        <v>1148.7719999999999</v>
      </c>
      <c r="T200" s="102">
        <f>T199*12</f>
        <v>865.27319999999997</v>
      </c>
      <c r="U200" s="99"/>
      <c r="V200" s="101">
        <f>V199*24</f>
        <v>1304.6880000000001</v>
      </c>
      <c r="W200" s="102">
        <f>W199*12</f>
        <v>943.23</v>
      </c>
    </row>
    <row r="201" spans="1:23" ht="15.75" thickBot="1">
      <c r="B201" s="81" t="s">
        <v>678</v>
      </c>
      <c r="C201" s="118" t="s">
        <v>625</v>
      </c>
      <c r="D201" s="104">
        <f>D199+(D199*D$1)</f>
        <v>41.958550000000002</v>
      </c>
      <c r="E201" s="105">
        <f>E199+(E199*E$1)</f>
        <v>83.167399999999986</v>
      </c>
      <c r="F201" s="99"/>
      <c r="G201" s="104">
        <f>G199+(G199*G$1)</f>
        <v>72.809820000000002</v>
      </c>
      <c r="H201" s="105">
        <f>H199+(H199*H$1)</f>
        <v>116.44271999999999</v>
      </c>
      <c r="I201" s="99"/>
      <c r="J201" s="104">
        <f>J199+(J199*J$1)</f>
        <v>90.944449999999989</v>
      </c>
      <c r="K201" s="105">
        <f>K199+(K199*K$1)</f>
        <v>137.00158999999999</v>
      </c>
      <c r="L201" s="99"/>
      <c r="M201" s="104">
        <f>M199+(M199*M$1)</f>
        <v>41.958550000000002</v>
      </c>
      <c r="N201" s="105">
        <f>N199+(N199*N$1)</f>
        <v>83.167399999999986</v>
      </c>
      <c r="O201" s="99"/>
      <c r="P201" s="104">
        <f>P199+(P199*P$1)</f>
        <v>83.559239999999988</v>
      </c>
      <c r="Q201" s="105">
        <f>Q199+(Q199*Q$1)</f>
        <v>127.19232000000001</v>
      </c>
      <c r="R201" s="99"/>
      <c r="S201" s="104">
        <f>S199+(S199*S$1)</f>
        <v>90.944449999999989</v>
      </c>
      <c r="T201" s="105">
        <f>T199+(T199*T$1)</f>
        <v>137.00158999999999</v>
      </c>
      <c r="U201" s="99"/>
      <c r="V201" s="104">
        <f>V199+(V199*V$1)</f>
        <v>108.724</v>
      </c>
      <c r="W201" s="105">
        <f>W199+(W199*W$1)</f>
        <v>157.20500000000001</v>
      </c>
    </row>
    <row r="202" spans="1:23" ht="15.75" thickTop="1">
      <c r="C202" s="119" t="s">
        <v>626</v>
      </c>
      <c r="D202" s="107">
        <f>(D201-D199)/D199</f>
        <v>0.70000000000000007</v>
      </c>
      <c r="E202" s="108">
        <f>(E201-E199)/E199</f>
        <v>0.69999999999999984</v>
      </c>
      <c r="F202" s="99"/>
      <c r="G202" s="107">
        <f>(G201-G199)/G199</f>
        <v>0.8</v>
      </c>
      <c r="H202" s="108">
        <f>(H201-H199)/H199</f>
        <v>0.8</v>
      </c>
      <c r="I202" s="99"/>
      <c r="J202" s="107">
        <f>(J201-J199)/J199</f>
        <v>0.89999999999999991</v>
      </c>
      <c r="K202" s="108">
        <f>(K201-K199)/K199</f>
        <v>0.89999999999999991</v>
      </c>
      <c r="L202" s="99"/>
      <c r="M202" s="107">
        <f>(M201-M199)/M199</f>
        <v>0.70000000000000007</v>
      </c>
      <c r="N202" s="108">
        <f>(N201-N199)/N199</f>
        <v>0.69999999999999984</v>
      </c>
      <c r="O202" s="99"/>
      <c r="P202" s="107">
        <f>(P201-P199)/P199</f>
        <v>0.79999999999999982</v>
      </c>
      <c r="Q202" s="108">
        <f>(Q201-Q199)/Q199</f>
        <v>0.8</v>
      </c>
      <c r="R202" s="99"/>
      <c r="S202" s="107">
        <f>(S201-S199)/S199</f>
        <v>0.89999999999999991</v>
      </c>
      <c r="T202" s="108">
        <f>(T201-T199)/T199</f>
        <v>0.89999999999999991</v>
      </c>
      <c r="U202" s="99"/>
      <c r="V202" s="107">
        <f>(V201-V199)/V199</f>
        <v>1</v>
      </c>
      <c r="W202" s="108">
        <f>(W201-W199)/W199</f>
        <v>1</v>
      </c>
    </row>
    <row r="203" spans="1:23">
      <c r="C203" s="120" t="s">
        <v>627</v>
      </c>
      <c r="D203" s="110">
        <f>D200+(D200*D$1)</f>
        <v>1007.0051999999999</v>
      </c>
      <c r="E203" s="111">
        <f>E200+(E200*E$1)</f>
        <v>998.00879999999984</v>
      </c>
      <c r="F203" s="99"/>
      <c r="G203" s="110">
        <f>G200+(G200*G$1)</f>
        <v>1747.43568</v>
      </c>
      <c r="H203" s="111">
        <f>H200+(H200*H$1)</f>
        <v>1397.3126399999999</v>
      </c>
      <c r="I203" s="99"/>
      <c r="J203" s="110">
        <f>J200+(J200*J$1)</f>
        <v>2182.6668</v>
      </c>
      <c r="K203" s="111">
        <f>K200+(K200*K$1)</f>
        <v>1644.01908</v>
      </c>
      <c r="L203" s="99"/>
      <c r="M203" s="110">
        <f>M200+(M200*M$1)</f>
        <v>1007.0051999999999</v>
      </c>
      <c r="N203" s="111">
        <f>N200+(N200*N$1)</f>
        <v>998.00879999999984</v>
      </c>
      <c r="O203" s="99"/>
      <c r="P203" s="110">
        <f>P200+(P200*P$1)</f>
        <v>2005.4217600000002</v>
      </c>
      <c r="Q203" s="111">
        <f>Q200+(Q200*Q$1)</f>
        <v>1526.3078400000004</v>
      </c>
      <c r="R203" s="99"/>
      <c r="S203" s="110">
        <f>S200+(S200*S$1)</f>
        <v>2182.6668</v>
      </c>
      <c r="T203" s="111">
        <f>T200+(T200*T$1)</f>
        <v>1644.01908</v>
      </c>
      <c r="U203" s="99"/>
      <c r="V203" s="110">
        <f>V200+(V200*V$1)</f>
        <v>2609.3760000000002</v>
      </c>
      <c r="W203" s="111">
        <f>W200+(W200*W$1)</f>
        <v>1886.46</v>
      </c>
    </row>
    <row r="205" spans="1:23">
      <c r="C205" s="112" t="s">
        <v>679</v>
      </c>
    </row>
    <row r="206" spans="1:23">
      <c r="B206" s="81" t="s">
        <v>629</v>
      </c>
      <c r="C206" s="113" t="s">
        <v>680</v>
      </c>
      <c r="D206" s="80" t="s">
        <v>620</v>
      </c>
      <c r="E206" s="80" t="s">
        <v>616</v>
      </c>
      <c r="G206" s="80" t="s">
        <v>620</v>
      </c>
      <c r="H206" s="80" t="s">
        <v>616</v>
      </c>
      <c r="J206" s="80" t="s">
        <v>620</v>
      </c>
      <c r="K206" s="80" t="s">
        <v>616</v>
      </c>
      <c r="M206" s="80" t="s">
        <v>620</v>
      </c>
      <c r="N206" s="80" t="s">
        <v>616</v>
      </c>
      <c r="P206" s="80" t="s">
        <v>620</v>
      </c>
      <c r="Q206" s="80" t="s">
        <v>616</v>
      </c>
      <c r="S206" s="80" t="s">
        <v>620</v>
      </c>
      <c r="T206" s="80" t="s">
        <v>616</v>
      </c>
      <c r="V206" s="80" t="s">
        <v>620</v>
      </c>
      <c r="W206" s="80" t="s">
        <v>616</v>
      </c>
    </row>
    <row r="207" spans="1:23">
      <c r="B207" s="81" t="s">
        <v>621</v>
      </c>
      <c r="C207" s="81" t="s">
        <v>630</v>
      </c>
    </row>
    <row r="208" spans="1:23">
      <c r="A208" s="82" t="s">
        <v>49</v>
      </c>
      <c r="B208" s="83">
        <v>1</v>
      </c>
      <c r="C208" s="114" t="s">
        <v>681</v>
      </c>
      <c r="D208" s="85">
        <f t="shared" ref="D208:H209" si="20">VLOOKUP($A208,$A$16:$W$38,D$46,0)*$B208</f>
        <v>10.803599999999999</v>
      </c>
      <c r="E208" s="86">
        <f t="shared" si="20"/>
        <v>23.755800000000001</v>
      </c>
      <c r="G208" s="85">
        <f t="shared" si="20"/>
        <v>18.140999999999998</v>
      </c>
      <c r="H208" s="86">
        <f t="shared" si="20"/>
        <v>31.0932</v>
      </c>
      <c r="J208" s="85">
        <f>VLOOKUP($A208,$A$16:$W$38,J$46,0)*$B208</f>
        <v>25.635200000000001</v>
      </c>
      <c r="K208" s="86">
        <f>VLOOKUP($A208,$A$16:$W$38,K$46,0)*$B208</f>
        <v>38.587400000000002</v>
      </c>
      <c r="M208" s="85">
        <f>VLOOKUP($A208,$A$16:$W$38,M$46,0)*$B208</f>
        <v>10.803599999999999</v>
      </c>
      <c r="N208" s="86">
        <f>VLOOKUP($A208,$A$16:$W$38,N$46,0)*$B208</f>
        <v>23.755800000000001</v>
      </c>
      <c r="P208" s="85">
        <f>VLOOKUP($A208,$A$16:$W$38,P$46,0)*$B208</f>
        <v>24.869599999999998</v>
      </c>
      <c r="Q208" s="86">
        <f>VLOOKUP($A208,$A$16:$W$38,Q$46,0)*$B208</f>
        <v>37.821800000000003</v>
      </c>
      <c r="S208" s="85">
        <f>VLOOKUP($A208,$A$16:$W$38,S$46,0)*$B208</f>
        <v>25.635200000000001</v>
      </c>
      <c r="T208" s="86">
        <f>VLOOKUP($A208,$A$16:$W$38,T$46,0)*$B208</f>
        <v>38.587400000000002</v>
      </c>
      <c r="V208" s="85">
        <f>VLOOKUP($A208,$A$16:$W$38,V$46,0)*$B208</f>
        <v>29.080300000000001</v>
      </c>
      <c r="W208" s="86">
        <f>VLOOKUP($A208,$A$16:$W$38,W$46,0)*$B208</f>
        <v>42.032499999999999</v>
      </c>
    </row>
    <row r="209" spans="1:23">
      <c r="A209" s="82" t="s">
        <v>51</v>
      </c>
      <c r="B209" s="83">
        <v>1</v>
      </c>
      <c r="C209" s="122" t="s">
        <v>404</v>
      </c>
      <c r="D209" s="123">
        <f t="shared" si="20"/>
        <v>16.7807</v>
      </c>
      <c r="E209" s="124">
        <f t="shared" si="20"/>
        <v>35.684699999999999</v>
      </c>
      <c r="G209" s="123">
        <f t="shared" si="20"/>
        <v>29.8154</v>
      </c>
      <c r="H209" s="124">
        <f t="shared" si="20"/>
        <v>48.719299999999997</v>
      </c>
      <c r="J209" s="123">
        <f>VLOOKUP($A209,$A$16:$W$38,J$46,0)*$B209</f>
        <v>36.478700000000003</v>
      </c>
      <c r="K209" s="124">
        <f>VLOOKUP($A209,$A$16:$W$38,K$46,0)*$B209</f>
        <v>55.382599999999996</v>
      </c>
      <c r="M209" s="123">
        <f>VLOOKUP($A209,$A$16:$W$38,M$46,0)*$B209</f>
        <v>16.7807</v>
      </c>
      <c r="N209" s="124">
        <f>VLOOKUP($A209,$A$16:$W$38,N$46,0)*$B209</f>
        <v>35.684699999999999</v>
      </c>
      <c r="P209" s="123">
        <f>VLOOKUP($A209,$A$16:$W$38,P$46,0)*$B209</f>
        <v>34.947499999999998</v>
      </c>
      <c r="Q209" s="124">
        <f>VLOOKUP($A209,$A$16:$W$38,Q$46,0)*$B209</f>
        <v>53.851399999999998</v>
      </c>
      <c r="S209" s="123">
        <f>VLOOKUP($A209,$A$16:$W$38,S$46,0)*$B209</f>
        <v>36.478700000000003</v>
      </c>
      <c r="T209" s="124">
        <f>VLOOKUP($A209,$A$16:$W$38,T$46,0)*$B209</f>
        <v>55.382599999999996</v>
      </c>
      <c r="V209" s="123">
        <f>VLOOKUP($A209,$A$16:$W$38,V$46,0)*$B209</f>
        <v>43.368899999999996</v>
      </c>
      <c r="W209" s="124">
        <f>VLOOKUP($A209,$A$16:$W$38,W$46,0)*$B209</f>
        <v>62.272799999999997</v>
      </c>
    </row>
    <row r="210" spans="1:23">
      <c r="C210" s="88"/>
      <c r="D210" s="88"/>
      <c r="E210" s="89"/>
      <c r="G210" s="88"/>
      <c r="H210" s="89"/>
      <c r="J210" s="88"/>
      <c r="K210" s="89"/>
      <c r="M210" s="88"/>
      <c r="N210" s="89"/>
      <c r="P210" s="88"/>
      <c r="Q210" s="89"/>
      <c r="S210" s="88"/>
      <c r="T210" s="89"/>
      <c r="V210" s="88"/>
      <c r="W210" s="89"/>
    </row>
    <row r="211" spans="1:23">
      <c r="C211" s="88"/>
      <c r="D211" s="88"/>
      <c r="E211" s="89"/>
      <c r="G211" s="88"/>
      <c r="H211" s="89"/>
      <c r="J211" s="88"/>
      <c r="K211" s="89"/>
      <c r="M211" s="88"/>
      <c r="N211" s="89"/>
      <c r="P211" s="88"/>
      <c r="Q211" s="89"/>
      <c r="S211" s="88"/>
      <c r="T211" s="89"/>
      <c r="V211" s="88"/>
      <c r="W211" s="89"/>
    </row>
    <row r="212" spans="1:23" ht="15.75" thickBot="1">
      <c r="B212" s="81" t="s">
        <v>682</v>
      </c>
      <c r="C212" s="116" t="s">
        <v>623</v>
      </c>
      <c r="D212" s="97">
        <f>SUM(D208:D209)</f>
        <v>27.584299999999999</v>
      </c>
      <c r="E212" s="98">
        <f>SUM(E208:E209)</f>
        <v>59.4405</v>
      </c>
      <c r="F212" s="99"/>
      <c r="G212" s="97">
        <f>SUM(G208:G209)</f>
        <v>47.956400000000002</v>
      </c>
      <c r="H212" s="98">
        <f>SUM(H208:H209)</f>
        <v>79.8125</v>
      </c>
      <c r="I212" s="99"/>
      <c r="J212" s="97">
        <f>SUM(J208:J209)</f>
        <v>62.113900000000001</v>
      </c>
      <c r="K212" s="98">
        <f>SUM(K208:K209)</f>
        <v>93.97</v>
      </c>
      <c r="L212" s="99"/>
      <c r="M212" s="97">
        <f>SUM(M208:M209)</f>
        <v>27.584299999999999</v>
      </c>
      <c r="N212" s="98">
        <f>SUM(N208:N209)</f>
        <v>59.4405</v>
      </c>
      <c r="O212" s="99"/>
      <c r="P212" s="97">
        <f>SUM(P208:P209)</f>
        <v>59.817099999999996</v>
      </c>
      <c r="Q212" s="98">
        <f>SUM(Q208:Q209)</f>
        <v>91.673200000000008</v>
      </c>
      <c r="R212" s="99"/>
      <c r="S212" s="97">
        <f>SUM(S208:S209)</f>
        <v>62.113900000000001</v>
      </c>
      <c r="T212" s="98">
        <f>SUM(T208:T209)</f>
        <v>93.97</v>
      </c>
      <c r="U212" s="99"/>
      <c r="V212" s="97">
        <f>SUM(V208:V209)</f>
        <v>72.44919999999999</v>
      </c>
      <c r="W212" s="98">
        <f>SUM(W208:W209)</f>
        <v>104.30529999999999</v>
      </c>
    </row>
    <row r="213" spans="1:23" ht="15.75" thickTop="1">
      <c r="C213" s="117" t="s">
        <v>624</v>
      </c>
      <c r="D213" s="101">
        <f>D212*24</f>
        <v>662.02319999999997</v>
      </c>
      <c r="E213" s="102">
        <f>E212*12</f>
        <v>713.28600000000006</v>
      </c>
      <c r="F213" s="99"/>
      <c r="G213" s="101">
        <f>G212*24</f>
        <v>1150.9536000000001</v>
      </c>
      <c r="H213" s="102">
        <f>H212*12</f>
        <v>957.75</v>
      </c>
      <c r="I213" s="99"/>
      <c r="J213" s="101">
        <f>J212*24</f>
        <v>1490.7336</v>
      </c>
      <c r="K213" s="102">
        <f>K212*12</f>
        <v>1127.6399999999999</v>
      </c>
      <c r="L213" s="99"/>
      <c r="M213" s="101">
        <f>M212*24</f>
        <v>662.02319999999997</v>
      </c>
      <c r="N213" s="102">
        <f>N212*12</f>
        <v>713.28600000000006</v>
      </c>
      <c r="O213" s="99"/>
      <c r="P213" s="101">
        <f>P212*24</f>
        <v>1435.6104</v>
      </c>
      <c r="Q213" s="102">
        <f>Q212*12</f>
        <v>1100.0784000000001</v>
      </c>
      <c r="R213" s="99"/>
      <c r="S213" s="101">
        <f>S212*24</f>
        <v>1490.7336</v>
      </c>
      <c r="T213" s="102">
        <f>T212*12</f>
        <v>1127.6399999999999</v>
      </c>
      <c r="U213" s="99"/>
      <c r="V213" s="101">
        <f>V212*24</f>
        <v>1738.7807999999998</v>
      </c>
      <c r="W213" s="102">
        <f>W212*12</f>
        <v>1251.6635999999999</v>
      </c>
    </row>
    <row r="214" spans="1:23" ht="15.75" thickBot="1">
      <c r="B214" s="81" t="s">
        <v>683</v>
      </c>
      <c r="C214" s="118" t="s">
        <v>625</v>
      </c>
      <c r="D214" s="104">
        <f>D212+(D212*D$1)</f>
        <v>46.89331</v>
      </c>
      <c r="E214" s="105">
        <f>E212+(E212*E$1)</f>
        <v>101.04884999999999</v>
      </c>
      <c r="F214" s="99"/>
      <c r="G214" s="104">
        <f>G212+(G212*G$1)</f>
        <v>86.321520000000007</v>
      </c>
      <c r="H214" s="105">
        <f>H212+(H212*H$1)</f>
        <v>143.66249999999999</v>
      </c>
      <c r="I214" s="99"/>
      <c r="J214" s="104">
        <f>J212+(J212*J$1)</f>
        <v>118.01641000000001</v>
      </c>
      <c r="K214" s="105">
        <f>K212+(K212*K$1)</f>
        <v>178.54300000000001</v>
      </c>
      <c r="L214" s="99"/>
      <c r="M214" s="104">
        <f>M212+(M212*M$1)</f>
        <v>46.89331</v>
      </c>
      <c r="N214" s="105">
        <f>N212+(N212*N$1)</f>
        <v>101.04884999999999</v>
      </c>
      <c r="O214" s="99"/>
      <c r="P214" s="104">
        <f>P212+(P212*P$1)</f>
        <v>107.67077999999999</v>
      </c>
      <c r="Q214" s="105">
        <f>Q212+(Q212*Q$1)</f>
        <v>165.01176000000004</v>
      </c>
      <c r="R214" s="99"/>
      <c r="S214" s="104">
        <f>S212+(S212*S$1)</f>
        <v>118.01641000000001</v>
      </c>
      <c r="T214" s="105">
        <f>T212+(T212*T$1)</f>
        <v>178.54300000000001</v>
      </c>
      <c r="U214" s="99"/>
      <c r="V214" s="104">
        <f>V212+(V212*V$1)</f>
        <v>144.89839999999998</v>
      </c>
      <c r="W214" s="105">
        <f>W212+(W212*W$1)</f>
        <v>208.61059999999998</v>
      </c>
    </row>
    <row r="215" spans="1:23" ht="15.75" thickTop="1">
      <c r="C215" s="119" t="s">
        <v>626</v>
      </c>
      <c r="D215" s="107">
        <f>(D214-D212)/D212</f>
        <v>0.70000000000000007</v>
      </c>
      <c r="E215" s="108">
        <f>(E214-E212)/E212</f>
        <v>0.69999999999999973</v>
      </c>
      <c r="F215" s="99"/>
      <c r="G215" s="107">
        <f>(G214-G212)/G212</f>
        <v>0.8</v>
      </c>
      <c r="H215" s="108">
        <f>(H214-H212)/H212</f>
        <v>0.79999999999999993</v>
      </c>
      <c r="I215" s="99"/>
      <c r="J215" s="107">
        <f>(J214-J212)/J212</f>
        <v>0.90000000000000013</v>
      </c>
      <c r="K215" s="108">
        <f>(K214-K212)/K212</f>
        <v>0.90000000000000013</v>
      </c>
      <c r="L215" s="99"/>
      <c r="M215" s="107">
        <f>(M214-M212)/M212</f>
        <v>0.70000000000000007</v>
      </c>
      <c r="N215" s="108">
        <f>(N214-N212)/N212</f>
        <v>0.69999999999999973</v>
      </c>
      <c r="O215" s="99"/>
      <c r="P215" s="107">
        <f>(P214-P212)/P212</f>
        <v>0.8</v>
      </c>
      <c r="Q215" s="108">
        <f>(Q214-Q212)/Q212</f>
        <v>0.80000000000000027</v>
      </c>
      <c r="R215" s="99"/>
      <c r="S215" s="107">
        <f>(S214-S212)/S212</f>
        <v>0.90000000000000013</v>
      </c>
      <c r="T215" s="108">
        <f>(T214-T212)/T212</f>
        <v>0.90000000000000013</v>
      </c>
      <c r="U215" s="99"/>
      <c r="V215" s="107">
        <f>(V214-V212)/V212</f>
        <v>1</v>
      </c>
      <c r="W215" s="108">
        <f>(W214-W212)/W212</f>
        <v>1</v>
      </c>
    </row>
    <row r="216" spans="1:23">
      <c r="C216" s="120" t="s">
        <v>627</v>
      </c>
      <c r="D216" s="110">
        <f>D213+(D213*D$1)</f>
        <v>1125.4394399999999</v>
      </c>
      <c r="E216" s="111">
        <f>E213+(E213*E$1)</f>
        <v>1212.5862000000002</v>
      </c>
      <c r="F216" s="99"/>
      <c r="G216" s="110">
        <f>G213+(G213*G$1)</f>
        <v>2071.71648</v>
      </c>
      <c r="H216" s="111">
        <f>H213+(H213*H$1)</f>
        <v>1723.95</v>
      </c>
      <c r="I216" s="99"/>
      <c r="J216" s="110">
        <f>J213+(J213*J$1)</f>
        <v>2832.3938400000002</v>
      </c>
      <c r="K216" s="111">
        <f>K213+(K213*K$1)</f>
        <v>2142.5159999999996</v>
      </c>
      <c r="L216" s="99"/>
      <c r="M216" s="110">
        <f>M213+(M213*M$1)</f>
        <v>1125.4394399999999</v>
      </c>
      <c r="N216" s="111">
        <f>N213+(N213*N$1)</f>
        <v>1212.5862000000002</v>
      </c>
      <c r="O216" s="99"/>
      <c r="P216" s="110">
        <f>P213+(P213*P$1)</f>
        <v>2584.09872</v>
      </c>
      <c r="Q216" s="111">
        <f>Q213+(Q213*Q$1)</f>
        <v>1980.1411200000002</v>
      </c>
      <c r="R216" s="99"/>
      <c r="S216" s="110">
        <f>S213+(S213*S$1)</f>
        <v>2832.3938400000002</v>
      </c>
      <c r="T216" s="111">
        <f>T213+(T213*T$1)</f>
        <v>2142.5159999999996</v>
      </c>
      <c r="U216" s="99"/>
      <c r="V216" s="110">
        <f>V213+(V213*V$1)</f>
        <v>3477.5615999999995</v>
      </c>
      <c r="W216" s="111">
        <f>W213+(W213*W$1)</f>
        <v>2503.3271999999997</v>
      </c>
    </row>
    <row r="218" spans="1:23">
      <c r="C218" s="112" t="s">
        <v>684</v>
      </c>
    </row>
    <row r="219" spans="1:23">
      <c r="B219" s="81" t="s">
        <v>629</v>
      </c>
      <c r="C219" s="113" t="s">
        <v>685</v>
      </c>
      <c r="D219" s="80" t="s">
        <v>620</v>
      </c>
      <c r="E219" s="80" t="s">
        <v>616</v>
      </c>
      <c r="G219" s="80" t="s">
        <v>620</v>
      </c>
      <c r="H219" s="80" t="s">
        <v>616</v>
      </c>
      <c r="J219" s="80" t="s">
        <v>620</v>
      </c>
      <c r="K219" s="80" t="s">
        <v>616</v>
      </c>
      <c r="M219" s="80" t="s">
        <v>620</v>
      </c>
      <c r="N219" s="80" t="s">
        <v>616</v>
      </c>
      <c r="P219" s="80" t="s">
        <v>620</v>
      </c>
      <c r="Q219" s="80" t="s">
        <v>616</v>
      </c>
      <c r="S219" s="80" t="s">
        <v>620</v>
      </c>
      <c r="T219" s="80" t="s">
        <v>616</v>
      </c>
      <c r="V219" s="80" t="s">
        <v>620</v>
      </c>
      <c r="W219" s="80" t="s">
        <v>616</v>
      </c>
    </row>
    <row r="220" spans="1:23">
      <c r="B220" s="81" t="s">
        <v>621</v>
      </c>
      <c r="C220" s="81" t="s">
        <v>630</v>
      </c>
    </row>
    <row r="221" spans="1:23">
      <c r="A221" s="82" t="s">
        <v>49</v>
      </c>
      <c r="B221" s="83">
        <v>1</v>
      </c>
      <c r="C221" s="114" t="s">
        <v>686</v>
      </c>
      <c r="D221" s="85">
        <f t="shared" ref="D221:H222" si="21">VLOOKUP($A221,$A$16:$W$38,D$46,0)*$B221</f>
        <v>10.803599999999999</v>
      </c>
      <c r="E221" s="86">
        <f t="shared" si="21"/>
        <v>23.755800000000001</v>
      </c>
      <c r="G221" s="85">
        <f t="shared" si="21"/>
        <v>18.140999999999998</v>
      </c>
      <c r="H221" s="86">
        <f t="shared" si="21"/>
        <v>31.0932</v>
      </c>
      <c r="J221" s="85">
        <f>VLOOKUP($A221,$A$16:$W$38,J$46,0)*$B221</f>
        <v>25.635200000000001</v>
      </c>
      <c r="K221" s="86">
        <f>VLOOKUP($A221,$A$16:$W$38,K$46,0)*$B221</f>
        <v>38.587400000000002</v>
      </c>
      <c r="M221" s="85">
        <f>VLOOKUP($A221,$A$16:$W$38,M$46,0)*$B221</f>
        <v>10.803599999999999</v>
      </c>
      <c r="N221" s="86">
        <f>VLOOKUP($A221,$A$16:$W$38,N$46,0)*$B221</f>
        <v>23.755800000000001</v>
      </c>
      <c r="P221" s="85">
        <f>VLOOKUP($A221,$A$16:$W$38,P$46,0)*$B221</f>
        <v>24.869599999999998</v>
      </c>
      <c r="Q221" s="86">
        <f>VLOOKUP($A221,$A$16:$W$38,Q$46,0)*$B221</f>
        <v>37.821800000000003</v>
      </c>
      <c r="S221" s="85">
        <f>VLOOKUP($A221,$A$16:$W$38,S$46,0)*$B221</f>
        <v>25.635200000000001</v>
      </c>
      <c r="T221" s="86">
        <f>VLOOKUP($A221,$A$16:$W$38,T$46,0)*$B221</f>
        <v>38.587400000000002</v>
      </c>
      <c r="V221" s="85">
        <f>VLOOKUP($A221,$A$16:$W$38,V$46,0)*$B221</f>
        <v>29.080300000000001</v>
      </c>
      <c r="W221" s="86">
        <f>VLOOKUP($A221,$A$16:$W$38,W$46,0)*$B221</f>
        <v>42.032499999999999</v>
      </c>
    </row>
    <row r="222" spans="1:23">
      <c r="A222" s="82" t="s">
        <v>51</v>
      </c>
      <c r="B222" s="83">
        <v>1</v>
      </c>
      <c r="C222" s="122" t="s">
        <v>687</v>
      </c>
      <c r="D222" s="123">
        <f t="shared" si="21"/>
        <v>16.7807</v>
      </c>
      <c r="E222" s="124">
        <f t="shared" si="21"/>
        <v>35.684699999999999</v>
      </c>
      <c r="G222" s="123">
        <f t="shared" si="21"/>
        <v>29.8154</v>
      </c>
      <c r="H222" s="124">
        <f t="shared" si="21"/>
        <v>48.719299999999997</v>
      </c>
      <c r="J222" s="123">
        <f>VLOOKUP($A222,$A$16:$W$38,J$46,0)*$B222</f>
        <v>36.478700000000003</v>
      </c>
      <c r="K222" s="124">
        <f>VLOOKUP($A222,$A$16:$W$38,K$46,0)*$B222</f>
        <v>55.382599999999996</v>
      </c>
      <c r="M222" s="123">
        <f>VLOOKUP($A222,$A$16:$W$38,M$46,0)*$B222</f>
        <v>16.7807</v>
      </c>
      <c r="N222" s="124">
        <f>VLOOKUP($A222,$A$16:$W$38,N$46,0)*$B222</f>
        <v>35.684699999999999</v>
      </c>
      <c r="P222" s="123">
        <f>VLOOKUP($A222,$A$16:$W$38,P$46,0)*$B222</f>
        <v>34.947499999999998</v>
      </c>
      <c r="Q222" s="124">
        <f>VLOOKUP($A222,$A$16:$W$38,Q$46,0)*$B222</f>
        <v>53.851399999999998</v>
      </c>
      <c r="S222" s="123">
        <f>VLOOKUP($A222,$A$16:$W$38,S$46,0)*$B222</f>
        <v>36.478700000000003</v>
      </c>
      <c r="T222" s="124">
        <f>VLOOKUP($A222,$A$16:$W$38,T$46,0)*$B222</f>
        <v>55.382599999999996</v>
      </c>
      <c r="V222" s="123">
        <f>VLOOKUP($A222,$A$16:$W$38,V$46,0)*$B222</f>
        <v>43.368899999999996</v>
      </c>
      <c r="W222" s="124">
        <f>VLOOKUP($A222,$A$16:$W$38,W$46,0)*$B222</f>
        <v>62.272799999999997</v>
      </c>
    </row>
    <row r="223" spans="1:23">
      <c r="C223" s="88"/>
      <c r="D223" s="88"/>
      <c r="E223" s="89"/>
      <c r="G223" s="88"/>
      <c r="H223" s="89"/>
      <c r="J223" s="88"/>
      <c r="K223" s="89"/>
      <c r="M223" s="88"/>
      <c r="N223" s="89"/>
      <c r="P223" s="88"/>
      <c r="Q223" s="89"/>
      <c r="S223" s="88"/>
      <c r="T223" s="89"/>
      <c r="V223" s="88"/>
      <c r="W223" s="89"/>
    </row>
    <row r="224" spans="1:23">
      <c r="C224" s="88"/>
      <c r="D224" s="88"/>
      <c r="E224" s="89"/>
      <c r="G224" s="88"/>
      <c r="H224" s="89"/>
      <c r="J224" s="88"/>
      <c r="K224" s="89"/>
      <c r="M224" s="88"/>
      <c r="N224" s="89"/>
      <c r="P224" s="88"/>
      <c r="Q224" s="89"/>
      <c r="S224" s="88"/>
      <c r="T224" s="89"/>
      <c r="V224" s="88"/>
      <c r="W224" s="89"/>
    </row>
    <row r="225" spans="1:23" ht="15.75" thickBot="1">
      <c r="B225" s="81" t="s">
        <v>682</v>
      </c>
      <c r="C225" s="116" t="s">
        <v>623</v>
      </c>
      <c r="D225" s="97">
        <f>SUM(D221:D222)</f>
        <v>27.584299999999999</v>
      </c>
      <c r="E225" s="98">
        <f>SUM(E221:E222)</f>
        <v>59.4405</v>
      </c>
      <c r="F225" s="99"/>
      <c r="G225" s="97">
        <f>SUM(G221:G222)</f>
        <v>47.956400000000002</v>
      </c>
      <c r="H225" s="98">
        <f>SUM(H221:H222)</f>
        <v>79.8125</v>
      </c>
      <c r="I225" s="99"/>
      <c r="J225" s="97">
        <f>SUM(J221:J222)</f>
        <v>62.113900000000001</v>
      </c>
      <c r="K225" s="98">
        <f>SUM(K221:K222)</f>
        <v>93.97</v>
      </c>
      <c r="L225" s="99"/>
      <c r="M225" s="97">
        <f>SUM(M221:M222)</f>
        <v>27.584299999999999</v>
      </c>
      <c r="N225" s="98">
        <f>SUM(N221:N222)</f>
        <v>59.4405</v>
      </c>
      <c r="O225" s="99"/>
      <c r="P225" s="97">
        <f>SUM(P221:P222)</f>
        <v>59.817099999999996</v>
      </c>
      <c r="Q225" s="98">
        <f>SUM(Q221:Q222)</f>
        <v>91.673200000000008</v>
      </c>
      <c r="R225" s="99"/>
      <c r="S225" s="97">
        <f>SUM(S221:S222)</f>
        <v>62.113900000000001</v>
      </c>
      <c r="T225" s="98">
        <f>SUM(T221:T222)</f>
        <v>93.97</v>
      </c>
      <c r="U225" s="99"/>
      <c r="V225" s="97">
        <f>SUM(V221:V222)</f>
        <v>72.44919999999999</v>
      </c>
      <c r="W225" s="98">
        <f>SUM(W221:W222)</f>
        <v>104.30529999999999</v>
      </c>
    </row>
    <row r="226" spans="1:23" ht="15.75" thickTop="1">
      <c r="C226" s="117" t="s">
        <v>624</v>
      </c>
      <c r="D226" s="101">
        <f>D225*24</f>
        <v>662.02319999999997</v>
      </c>
      <c r="E226" s="102">
        <f>E225*12</f>
        <v>713.28600000000006</v>
      </c>
      <c r="F226" s="99"/>
      <c r="G226" s="101">
        <f>G225*24</f>
        <v>1150.9536000000001</v>
      </c>
      <c r="H226" s="102">
        <f>H225*12</f>
        <v>957.75</v>
      </c>
      <c r="I226" s="99"/>
      <c r="J226" s="101">
        <f>J225*24</f>
        <v>1490.7336</v>
      </c>
      <c r="K226" s="102">
        <f>K225*12</f>
        <v>1127.6399999999999</v>
      </c>
      <c r="L226" s="99"/>
      <c r="M226" s="101">
        <f>M225*24</f>
        <v>662.02319999999997</v>
      </c>
      <c r="N226" s="102">
        <f>N225*12</f>
        <v>713.28600000000006</v>
      </c>
      <c r="O226" s="99"/>
      <c r="P226" s="101">
        <f>P225*24</f>
        <v>1435.6104</v>
      </c>
      <c r="Q226" s="102">
        <f>Q225*12</f>
        <v>1100.0784000000001</v>
      </c>
      <c r="R226" s="99"/>
      <c r="S226" s="101">
        <f>S225*24</f>
        <v>1490.7336</v>
      </c>
      <c r="T226" s="102">
        <f>T225*12</f>
        <v>1127.6399999999999</v>
      </c>
      <c r="U226" s="99"/>
      <c r="V226" s="101">
        <f>V225*24</f>
        <v>1738.7807999999998</v>
      </c>
      <c r="W226" s="102">
        <f>W225*12</f>
        <v>1251.6635999999999</v>
      </c>
    </row>
    <row r="227" spans="1:23" ht="15.75" thickBot="1">
      <c r="B227" s="81" t="s">
        <v>682</v>
      </c>
      <c r="C227" s="118" t="s">
        <v>625</v>
      </c>
      <c r="D227" s="104">
        <f>D225+(D225*D$1)</f>
        <v>46.89331</v>
      </c>
      <c r="E227" s="105">
        <f>E225+(E225*E$1)</f>
        <v>101.04884999999999</v>
      </c>
      <c r="F227" s="99"/>
      <c r="G227" s="104">
        <f>G225+(G225*G$1)</f>
        <v>86.321520000000007</v>
      </c>
      <c r="H227" s="105">
        <f>H225+(H225*H$1)</f>
        <v>143.66249999999999</v>
      </c>
      <c r="I227" s="99"/>
      <c r="J227" s="104">
        <f>J225+(J225*J$1)</f>
        <v>118.01641000000001</v>
      </c>
      <c r="K227" s="105">
        <f>K225+(K225*K$1)</f>
        <v>178.54300000000001</v>
      </c>
      <c r="L227" s="99"/>
      <c r="M227" s="104">
        <f>M225+(M225*M$1)</f>
        <v>46.89331</v>
      </c>
      <c r="N227" s="105">
        <f>N225+(N225*N$1)</f>
        <v>101.04884999999999</v>
      </c>
      <c r="O227" s="99"/>
      <c r="P227" s="104">
        <f>P225+(P225*P$1)</f>
        <v>107.67077999999999</v>
      </c>
      <c r="Q227" s="105">
        <f>Q225+(Q225*Q$1)</f>
        <v>165.01176000000004</v>
      </c>
      <c r="R227" s="99"/>
      <c r="S227" s="104">
        <f>S225+(S225*S$1)</f>
        <v>118.01641000000001</v>
      </c>
      <c r="T227" s="105">
        <f>T225+(T225*T$1)</f>
        <v>178.54300000000001</v>
      </c>
      <c r="U227" s="99"/>
      <c r="V227" s="104">
        <f>V225+(V225*V$1)</f>
        <v>144.89839999999998</v>
      </c>
      <c r="W227" s="105">
        <f>W225+(W225*W$1)</f>
        <v>208.61059999999998</v>
      </c>
    </row>
    <row r="228" spans="1:23" ht="15.75" thickTop="1">
      <c r="C228" s="119" t="s">
        <v>626</v>
      </c>
      <c r="D228" s="107">
        <f>(D227-D225)/D225</f>
        <v>0.70000000000000007</v>
      </c>
      <c r="E228" s="108">
        <f>(E227-E225)/E225</f>
        <v>0.69999999999999973</v>
      </c>
      <c r="F228" s="99"/>
      <c r="G228" s="107">
        <f>(G227-G225)/G225</f>
        <v>0.8</v>
      </c>
      <c r="H228" s="108">
        <f>(H227-H225)/H225</f>
        <v>0.79999999999999993</v>
      </c>
      <c r="I228" s="99"/>
      <c r="J228" s="107">
        <f>(J227-J225)/J225</f>
        <v>0.90000000000000013</v>
      </c>
      <c r="K228" s="108">
        <f>(K227-K225)/K225</f>
        <v>0.90000000000000013</v>
      </c>
      <c r="L228" s="99"/>
      <c r="M228" s="107">
        <f>(M227-M225)/M225</f>
        <v>0.70000000000000007</v>
      </c>
      <c r="N228" s="108">
        <f>(N227-N225)/N225</f>
        <v>0.69999999999999973</v>
      </c>
      <c r="O228" s="99"/>
      <c r="P228" s="107">
        <f>(P227-P225)/P225</f>
        <v>0.8</v>
      </c>
      <c r="Q228" s="108">
        <f>(Q227-Q225)/Q225</f>
        <v>0.80000000000000027</v>
      </c>
      <c r="R228" s="99"/>
      <c r="S228" s="107">
        <f>(S227-S225)/S225</f>
        <v>0.90000000000000013</v>
      </c>
      <c r="T228" s="108">
        <f>(T227-T225)/T225</f>
        <v>0.90000000000000013</v>
      </c>
      <c r="U228" s="99"/>
      <c r="V228" s="107">
        <f>(V227-V225)/V225</f>
        <v>1</v>
      </c>
      <c r="W228" s="108">
        <f>(W227-W225)/W225</f>
        <v>1</v>
      </c>
    </row>
    <row r="229" spans="1:23">
      <c r="C229" s="120" t="s">
        <v>627</v>
      </c>
      <c r="D229" s="110">
        <f>D226+(D226*D$1)</f>
        <v>1125.4394399999999</v>
      </c>
      <c r="E229" s="111">
        <f>E226+(E226*E$1)</f>
        <v>1212.5862000000002</v>
      </c>
      <c r="F229" s="99"/>
      <c r="G229" s="110">
        <f>G226+(G226*G$1)</f>
        <v>2071.71648</v>
      </c>
      <c r="H229" s="111">
        <f>H226+(H226*H$1)</f>
        <v>1723.95</v>
      </c>
      <c r="I229" s="99"/>
      <c r="J229" s="110">
        <f>J226+(J226*J$1)</f>
        <v>2832.3938400000002</v>
      </c>
      <c r="K229" s="111">
        <f>K226+(K226*K$1)</f>
        <v>2142.5159999999996</v>
      </c>
      <c r="L229" s="99"/>
      <c r="M229" s="110">
        <f>M226+(M226*M$1)</f>
        <v>1125.4394399999999</v>
      </c>
      <c r="N229" s="111">
        <f>N226+(N226*N$1)</f>
        <v>1212.5862000000002</v>
      </c>
      <c r="O229" s="99"/>
      <c r="P229" s="110">
        <f>P226+(P226*P$1)</f>
        <v>2584.09872</v>
      </c>
      <c r="Q229" s="111">
        <f>Q226+(Q226*Q$1)</f>
        <v>1980.1411200000002</v>
      </c>
      <c r="R229" s="99"/>
      <c r="S229" s="110">
        <f>S226+(S226*S$1)</f>
        <v>2832.3938400000002</v>
      </c>
      <c r="T229" s="111">
        <f>T226+(T226*T$1)</f>
        <v>2142.5159999999996</v>
      </c>
      <c r="U229" s="99"/>
      <c r="V229" s="110">
        <f>V226+(V226*V$1)</f>
        <v>3477.5615999999995</v>
      </c>
      <c r="W229" s="111">
        <f>W226+(W226*W$1)</f>
        <v>2503.3271999999997</v>
      </c>
    </row>
    <row r="231" spans="1:23">
      <c r="C231" s="112" t="s">
        <v>671</v>
      </c>
    </row>
    <row r="232" spans="1:23">
      <c r="B232" s="81" t="s">
        <v>629</v>
      </c>
      <c r="C232" s="113" t="s">
        <v>688</v>
      </c>
      <c r="D232" s="80" t="s">
        <v>620</v>
      </c>
      <c r="E232" s="80" t="s">
        <v>616</v>
      </c>
      <c r="G232" s="80" t="s">
        <v>620</v>
      </c>
      <c r="H232" s="80" t="s">
        <v>616</v>
      </c>
      <c r="J232" s="80" t="s">
        <v>620</v>
      </c>
      <c r="K232" s="80" t="s">
        <v>616</v>
      </c>
      <c r="M232" s="80" t="s">
        <v>620</v>
      </c>
      <c r="N232" s="80" t="s">
        <v>616</v>
      </c>
      <c r="P232" s="80" t="s">
        <v>620</v>
      </c>
      <c r="Q232" s="80" t="s">
        <v>616</v>
      </c>
      <c r="S232" s="80" t="s">
        <v>620</v>
      </c>
      <c r="T232" s="80" t="s">
        <v>616</v>
      </c>
      <c r="V232" s="80" t="s">
        <v>620</v>
      </c>
      <c r="W232" s="80" t="s">
        <v>616</v>
      </c>
    </row>
    <row r="233" spans="1:23">
      <c r="B233" s="81" t="s">
        <v>621</v>
      </c>
      <c r="C233" s="81" t="s">
        <v>630</v>
      </c>
    </row>
    <row r="234" spans="1:23">
      <c r="A234" s="82" t="s">
        <v>15</v>
      </c>
      <c r="B234" s="83">
        <v>1</v>
      </c>
      <c r="C234" s="114" t="s">
        <v>688</v>
      </c>
      <c r="D234" s="85">
        <f>VLOOKUP($A234,$A$16:$W$38,D$46,0)*$B234</f>
        <v>24.6815</v>
      </c>
      <c r="E234" s="86">
        <f>VLOOKUP($A234,$A$16:$W$38,E$46,0)*$B234</f>
        <v>48.921999999999997</v>
      </c>
      <c r="G234" s="85">
        <f>VLOOKUP($A234,$A$16:$W$38,G$46,0)*$B234</f>
        <v>40.4499</v>
      </c>
      <c r="H234" s="86">
        <f>VLOOKUP($A234,$A$16:$W$38,H$46,0)*$B234</f>
        <v>64.690399999999997</v>
      </c>
      <c r="J234" s="85">
        <f>VLOOKUP($A234,$A$16:$W$38,J$46,0)*$B234</f>
        <v>47.865499999999997</v>
      </c>
      <c r="K234" s="86">
        <f>VLOOKUP($A234,$A$16:$W$38,K$46,0)*$B234</f>
        <v>72.106099999999998</v>
      </c>
      <c r="M234" s="85">
        <f>VLOOKUP($A234,$A$16:$W$38,M$46,0)*$B234</f>
        <v>24.6815</v>
      </c>
      <c r="N234" s="86">
        <f>VLOOKUP($A234,$A$16:$W$38,N$46,0)*$B234</f>
        <v>48.921999999999997</v>
      </c>
      <c r="P234" s="85">
        <f>VLOOKUP($A234,$A$16:$W$38,P$46,0)*$B234</f>
        <v>46.421799999999998</v>
      </c>
      <c r="Q234" s="86">
        <f>VLOOKUP($A234,$A$16:$W$38,Q$46,0)*$B234</f>
        <v>70.662400000000005</v>
      </c>
      <c r="S234" s="85">
        <f>VLOOKUP($A234,$A$16:$W$38,S$46,0)*$B234</f>
        <v>47.865499999999997</v>
      </c>
      <c r="T234" s="86">
        <f>VLOOKUP($A234,$A$16:$W$38,T$46,0)*$B234</f>
        <v>72.106099999999998</v>
      </c>
      <c r="V234" s="85">
        <f>VLOOKUP($A234,$A$16:$W$38,V$46,0)*$B234</f>
        <v>54.362000000000002</v>
      </c>
      <c r="W234" s="86">
        <f>VLOOKUP($A234,$A$16:$W$38,W$46,0)*$B234</f>
        <v>78.602500000000006</v>
      </c>
    </row>
    <row r="235" spans="1:23">
      <c r="C235" s="88"/>
      <c r="D235" s="88"/>
      <c r="E235" s="89"/>
      <c r="G235" s="88"/>
      <c r="H235" s="89"/>
      <c r="J235" s="88"/>
      <c r="K235" s="89"/>
      <c r="M235" s="88"/>
      <c r="N235" s="89"/>
      <c r="P235" s="88"/>
      <c r="Q235" s="89"/>
      <c r="S235" s="88"/>
      <c r="T235" s="89"/>
      <c r="V235" s="88"/>
      <c r="W235" s="89"/>
    </row>
    <row r="236" spans="1:23">
      <c r="C236" s="88"/>
      <c r="D236" s="88"/>
      <c r="E236" s="89"/>
      <c r="G236" s="88"/>
      <c r="H236" s="89"/>
      <c r="J236" s="88"/>
      <c r="K236" s="89"/>
      <c r="M236" s="88"/>
      <c r="N236" s="89"/>
      <c r="P236" s="88"/>
      <c r="Q236" s="89"/>
      <c r="S236" s="88"/>
      <c r="T236" s="89"/>
      <c r="V236" s="88"/>
      <c r="W236" s="89"/>
    </row>
    <row r="237" spans="1:23">
      <c r="C237" s="88"/>
      <c r="D237" s="88"/>
      <c r="E237" s="89"/>
      <c r="G237" s="88"/>
      <c r="H237" s="89"/>
      <c r="J237" s="88"/>
      <c r="K237" s="89"/>
      <c r="M237" s="88"/>
      <c r="N237" s="89"/>
      <c r="P237" s="88"/>
      <c r="Q237" s="89"/>
      <c r="S237" s="88"/>
      <c r="T237" s="89"/>
      <c r="V237" s="88"/>
      <c r="W237" s="89"/>
    </row>
    <row r="238" spans="1:23" ht="15.75" thickBot="1">
      <c r="B238" s="81" t="s">
        <v>689</v>
      </c>
      <c r="C238" s="116" t="s">
        <v>623</v>
      </c>
      <c r="D238" s="97">
        <f>SUM(D234)</f>
        <v>24.6815</v>
      </c>
      <c r="E238" s="98">
        <f>SUM(E234)</f>
        <v>48.921999999999997</v>
      </c>
      <c r="F238" s="99"/>
      <c r="G238" s="97">
        <f>SUM(G234)</f>
        <v>40.4499</v>
      </c>
      <c r="H238" s="98">
        <f>SUM(H234)</f>
        <v>64.690399999999997</v>
      </c>
      <c r="I238" s="99"/>
      <c r="J238" s="97">
        <f>SUM(J234)</f>
        <v>47.865499999999997</v>
      </c>
      <c r="K238" s="98">
        <f>SUM(K234)</f>
        <v>72.106099999999998</v>
      </c>
      <c r="L238" s="99"/>
      <c r="M238" s="97">
        <f>SUM(M234)</f>
        <v>24.6815</v>
      </c>
      <c r="N238" s="98">
        <f>SUM(N234)</f>
        <v>48.921999999999997</v>
      </c>
      <c r="O238" s="99"/>
      <c r="P238" s="97">
        <f>SUM(P234)</f>
        <v>46.421799999999998</v>
      </c>
      <c r="Q238" s="98">
        <f>SUM(Q234)</f>
        <v>70.662400000000005</v>
      </c>
      <c r="R238" s="99"/>
      <c r="S238" s="97">
        <f>SUM(S234)</f>
        <v>47.865499999999997</v>
      </c>
      <c r="T238" s="98">
        <f>SUM(T234)</f>
        <v>72.106099999999998</v>
      </c>
      <c r="U238" s="99"/>
      <c r="V238" s="97">
        <f>SUM(V234)</f>
        <v>54.362000000000002</v>
      </c>
      <c r="W238" s="98">
        <f>SUM(W234)</f>
        <v>78.602500000000006</v>
      </c>
    </row>
    <row r="239" spans="1:23" ht="15.75" thickTop="1">
      <c r="C239" s="117" t="s">
        <v>624</v>
      </c>
      <c r="D239" s="101">
        <f>D238*24</f>
        <v>592.35599999999999</v>
      </c>
      <c r="E239" s="102">
        <f>E238*12</f>
        <v>587.06399999999996</v>
      </c>
      <c r="F239" s="99"/>
      <c r="G239" s="101">
        <f>G238*24</f>
        <v>970.79759999999999</v>
      </c>
      <c r="H239" s="102">
        <f>H238*12</f>
        <v>776.2847999999999</v>
      </c>
      <c r="I239" s="99"/>
      <c r="J239" s="101">
        <f>J238*24</f>
        <v>1148.7719999999999</v>
      </c>
      <c r="K239" s="102">
        <f>K238*12</f>
        <v>865.27319999999997</v>
      </c>
      <c r="L239" s="99"/>
      <c r="M239" s="101">
        <f>M238*24</f>
        <v>592.35599999999999</v>
      </c>
      <c r="N239" s="102">
        <f>N238*12</f>
        <v>587.06399999999996</v>
      </c>
      <c r="O239" s="99"/>
      <c r="P239" s="101">
        <f>P238*24</f>
        <v>1114.1232</v>
      </c>
      <c r="Q239" s="102">
        <f>Q238*12</f>
        <v>847.94880000000012</v>
      </c>
      <c r="R239" s="99"/>
      <c r="S239" s="101">
        <f>S238*24</f>
        <v>1148.7719999999999</v>
      </c>
      <c r="T239" s="102">
        <f>T238*12</f>
        <v>865.27319999999997</v>
      </c>
      <c r="U239" s="99"/>
      <c r="V239" s="101">
        <f>V238*24</f>
        <v>1304.6880000000001</v>
      </c>
      <c r="W239" s="102">
        <f>W238*12</f>
        <v>943.23</v>
      </c>
    </row>
    <row r="240" spans="1:23" ht="15.75" thickBot="1">
      <c r="B240" s="81" t="s">
        <v>690</v>
      </c>
      <c r="C240" s="118" t="s">
        <v>625</v>
      </c>
      <c r="D240" s="104">
        <f>D238+(D238*D$1)</f>
        <v>41.958550000000002</v>
      </c>
      <c r="E240" s="105">
        <f>E238+(E238*E$1)</f>
        <v>83.167399999999986</v>
      </c>
      <c r="F240" s="99"/>
      <c r="G240" s="104">
        <f>G238+(G238*G$1)</f>
        <v>72.809820000000002</v>
      </c>
      <c r="H240" s="105">
        <f>H238+(H238*H$1)</f>
        <v>116.44271999999999</v>
      </c>
      <c r="I240" s="99"/>
      <c r="J240" s="104">
        <f>J238+(J238*J$1)</f>
        <v>90.944449999999989</v>
      </c>
      <c r="K240" s="105">
        <f>K238+(K238*K$1)</f>
        <v>137.00158999999999</v>
      </c>
      <c r="L240" s="99"/>
      <c r="M240" s="104">
        <f>M238+(M238*M$1)</f>
        <v>41.958550000000002</v>
      </c>
      <c r="N240" s="105">
        <f>N238+(N238*N$1)</f>
        <v>83.167399999999986</v>
      </c>
      <c r="O240" s="99"/>
      <c r="P240" s="104">
        <f>P238+(P238*P$1)</f>
        <v>83.559239999999988</v>
      </c>
      <c r="Q240" s="105">
        <f>Q238+(Q238*Q$1)</f>
        <v>127.19232000000001</v>
      </c>
      <c r="R240" s="99"/>
      <c r="S240" s="104">
        <f>S238+(S238*S$1)</f>
        <v>90.944449999999989</v>
      </c>
      <c r="T240" s="105">
        <f>T238+(T238*T$1)</f>
        <v>137.00158999999999</v>
      </c>
      <c r="U240" s="99"/>
      <c r="V240" s="104">
        <f>V238+(V238*V$1)</f>
        <v>108.724</v>
      </c>
      <c r="W240" s="105">
        <f>W238+(W238*W$1)</f>
        <v>157.20500000000001</v>
      </c>
    </row>
    <row r="241" spans="1:23" ht="15.75" thickTop="1">
      <c r="C241" s="119" t="s">
        <v>626</v>
      </c>
      <c r="D241" s="107">
        <f>(D240-D238)/D238</f>
        <v>0.70000000000000007</v>
      </c>
      <c r="E241" s="108">
        <f>(E240-E238)/E238</f>
        <v>0.69999999999999984</v>
      </c>
      <c r="F241" s="99"/>
      <c r="G241" s="107">
        <f>(G240-G238)/G238</f>
        <v>0.8</v>
      </c>
      <c r="H241" s="108">
        <f>(H240-H238)/H238</f>
        <v>0.8</v>
      </c>
      <c r="I241" s="99"/>
      <c r="J241" s="107">
        <f>(J240-J238)/J238</f>
        <v>0.89999999999999991</v>
      </c>
      <c r="K241" s="108">
        <f>(K240-K238)/K238</f>
        <v>0.89999999999999991</v>
      </c>
      <c r="L241" s="99"/>
      <c r="M241" s="107">
        <f>(M240-M238)/M238</f>
        <v>0.70000000000000007</v>
      </c>
      <c r="N241" s="108">
        <f>(N240-N238)/N238</f>
        <v>0.69999999999999984</v>
      </c>
      <c r="O241" s="99"/>
      <c r="P241" s="107">
        <f>(P240-P238)/P238</f>
        <v>0.79999999999999982</v>
      </c>
      <c r="Q241" s="108">
        <f>(Q240-Q238)/Q238</f>
        <v>0.8</v>
      </c>
      <c r="R241" s="99"/>
      <c r="S241" s="107">
        <f>(S240-S238)/S238</f>
        <v>0.89999999999999991</v>
      </c>
      <c r="T241" s="108">
        <f>(T240-T238)/T238</f>
        <v>0.89999999999999991</v>
      </c>
      <c r="U241" s="99"/>
      <c r="V241" s="107">
        <f>(V240-V238)/V238</f>
        <v>1</v>
      </c>
      <c r="W241" s="108">
        <f>(W240-W238)/W238</f>
        <v>1</v>
      </c>
    </row>
    <row r="242" spans="1:23">
      <c r="C242" s="120" t="s">
        <v>627</v>
      </c>
      <c r="D242" s="110">
        <f>D239+(D239*D$1)</f>
        <v>1007.0051999999999</v>
      </c>
      <c r="E242" s="111">
        <f>E239+(E239*E$1)</f>
        <v>998.00879999999984</v>
      </c>
      <c r="F242" s="99"/>
      <c r="G242" s="110">
        <f>G239+(G239*G$1)</f>
        <v>1747.43568</v>
      </c>
      <c r="H242" s="111">
        <f>H239+(H239*H$1)</f>
        <v>1397.3126399999999</v>
      </c>
      <c r="I242" s="99"/>
      <c r="J242" s="110">
        <f>J239+(J239*J$1)</f>
        <v>2182.6668</v>
      </c>
      <c r="K242" s="111">
        <f>K239+(K239*K$1)</f>
        <v>1644.01908</v>
      </c>
      <c r="L242" s="99"/>
      <c r="M242" s="110">
        <f>M239+(M239*M$1)</f>
        <v>1007.0051999999999</v>
      </c>
      <c r="N242" s="111">
        <f>N239+(N239*N$1)</f>
        <v>998.00879999999984</v>
      </c>
      <c r="O242" s="99"/>
      <c r="P242" s="110">
        <f>P239+(P239*P$1)</f>
        <v>2005.4217600000002</v>
      </c>
      <c r="Q242" s="111">
        <f>Q239+(Q239*Q$1)</f>
        <v>1526.3078400000004</v>
      </c>
      <c r="R242" s="99"/>
      <c r="S242" s="110">
        <f>S239+(S239*S$1)</f>
        <v>2182.6668</v>
      </c>
      <c r="T242" s="111">
        <f>T239+(T239*T$1)</f>
        <v>1644.01908</v>
      </c>
      <c r="U242" s="99"/>
      <c r="V242" s="110">
        <f>V239+(V239*V$1)</f>
        <v>2609.3760000000002</v>
      </c>
      <c r="W242" s="111">
        <f>W239+(W239*W$1)</f>
        <v>1886.46</v>
      </c>
    </row>
    <row r="244" spans="1:23">
      <c r="C244" s="112" t="s">
        <v>691</v>
      </c>
    </row>
    <row r="245" spans="1:23">
      <c r="B245" s="81" t="s">
        <v>629</v>
      </c>
      <c r="C245" s="113" t="s">
        <v>692</v>
      </c>
      <c r="D245" s="80" t="s">
        <v>620</v>
      </c>
      <c r="E245" s="80" t="s">
        <v>616</v>
      </c>
      <c r="G245" s="80" t="s">
        <v>620</v>
      </c>
      <c r="H245" s="80" t="s">
        <v>616</v>
      </c>
      <c r="J245" s="80" t="s">
        <v>620</v>
      </c>
      <c r="K245" s="80" t="s">
        <v>616</v>
      </c>
      <c r="M245" s="80" t="s">
        <v>620</v>
      </c>
      <c r="N245" s="80" t="s">
        <v>616</v>
      </c>
      <c r="P245" s="80" t="s">
        <v>620</v>
      </c>
      <c r="Q245" s="80" t="s">
        <v>616</v>
      </c>
      <c r="S245" s="80" t="s">
        <v>620</v>
      </c>
      <c r="T245" s="80" t="s">
        <v>616</v>
      </c>
      <c r="V245" s="80" t="s">
        <v>620</v>
      </c>
      <c r="W245" s="80" t="s">
        <v>616</v>
      </c>
    </row>
    <row r="246" spans="1:23">
      <c r="B246" s="81" t="s">
        <v>621</v>
      </c>
      <c r="C246" s="81" t="s">
        <v>630</v>
      </c>
    </row>
    <row r="247" spans="1:23">
      <c r="A247" s="82" t="s">
        <v>17</v>
      </c>
      <c r="B247" s="83">
        <v>1</v>
      </c>
      <c r="C247" s="114" t="s">
        <v>692</v>
      </c>
      <c r="D247" s="85">
        <f>VLOOKUP($A247,$A$16:$W$38,D$46,0)*$B247</f>
        <v>23.035399999999999</v>
      </c>
      <c r="E247" s="86">
        <f>VLOOKUP($A247,$A$16:$W$38,E$46,0)*$B247</f>
        <v>43.073599999999999</v>
      </c>
      <c r="G247" s="85">
        <f>VLOOKUP($A247,$A$16:$W$38,G$46,0)*$B247</f>
        <v>38.256999999999998</v>
      </c>
      <c r="H247" s="86">
        <f>VLOOKUP($A247,$A$16:$W$38,H$46,0)*$B247</f>
        <v>58.295299999999997</v>
      </c>
      <c r="J247" s="85">
        <f>VLOOKUP($A247,$A$16:$W$38,J$46,0)*$B247</f>
        <v>45.672600000000003</v>
      </c>
      <c r="K247" s="86">
        <f>VLOOKUP($A247,$A$16:$W$38,K$46,0)*$B247</f>
        <v>65.710899999999995</v>
      </c>
      <c r="M247" s="85">
        <f>VLOOKUP($A247,$A$16:$W$38,M$46,0)*$B247</f>
        <v>23.035399999999999</v>
      </c>
      <c r="N247" s="86">
        <f>VLOOKUP($A247,$A$16:$W$38,N$46,0)*$B247</f>
        <v>43.073599999999999</v>
      </c>
      <c r="P247" s="85">
        <f>VLOOKUP($A247,$A$16:$W$38,P$46,0)*$B247</f>
        <v>44.228999999999999</v>
      </c>
      <c r="Q247" s="86">
        <f>VLOOKUP($A247,$A$16:$W$38,Q$46,0)*$B247</f>
        <v>64.267300000000006</v>
      </c>
      <c r="S247" s="85">
        <f>VLOOKUP($A247,$A$16:$W$38,S$46,0)*$B247</f>
        <v>45.672600000000003</v>
      </c>
      <c r="T247" s="86">
        <f>VLOOKUP($A247,$A$16:$W$38,T$46,0)*$B247</f>
        <v>65.710899999999995</v>
      </c>
      <c r="V247" s="85">
        <f>VLOOKUP($A247,$A$16:$W$38,V$46,0)*$B247</f>
        <v>52.1691</v>
      </c>
      <c r="W247" s="86">
        <f>VLOOKUP($A247,$A$16:$W$38,W$46,0)*$B247</f>
        <v>72.207400000000007</v>
      </c>
    </row>
    <row r="248" spans="1:23">
      <c r="C248" s="88"/>
      <c r="D248" s="88"/>
      <c r="E248" s="89"/>
      <c r="G248" s="88"/>
      <c r="H248" s="89"/>
      <c r="J248" s="88"/>
      <c r="K248" s="89"/>
      <c r="M248" s="88"/>
      <c r="N248" s="89"/>
      <c r="P248" s="88"/>
      <c r="Q248" s="89"/>
      <c r="S248" s="88"/>
      <c r="T248" s="89"/>
      <c r="V248" s="88"/>
      <c r="W248" s="89"/>
    </row>
    <row r="249" spans="1:23">
      <c r="C249" s="88"/>
      <c r="D249" s="88"/>
      <c r="E249" s="89"/>
      <c r="G249" s="88"/>
      <c r="H249" s="89"/>
      <c r="J249" s="88"/>
      <c r="K249" s="89"/>
      <c r="M249" s="88"/>
      <c r="N249" s="89"/>
      <c r="P249" s="88"/>
      <c r="Q249" s="89"/>
      <c r="S249" s="88"/>
      <c r="T249" s="89"/>
      <c r="V249" s="88"/>
      <c r="W249" s="89"/>
    </row>
    <row r="250" spans="1:23">
      <c r="C250" s="88"/>
      <c r="D250" s="88"/>
      <c r="E250" s="89"/>
      <c r="G250" s="88"/>
      <c r="H250" s="89"/>
      <c r="J250" s="88"/>
      <c r="K250" s="89"/>
      <c r="M250" s="88"/>
      <c r="N250" s="89"/>
      <c r="P250" s="88"/>
      <c r="Q250" s="89"/>
      <c r="S250" s="88"/>
      <c r="T250" s="89"/>
      <c r="V250" s="88"/>
      <c r="W250" s="89"/>
    </row>
    <row r="251" spans="1:23" ht="15.75" thickBot="1">
      <c r="B251" s="81" t="s">
        <v>693</v>
      </c>
      <c r="C251" s="116" t="s">
        <v>623</v>
      </c>
      <c r="D251" s="97">
        <f>SUM(D247)</f>
        <v>23.035399999999999</v>
      </c>
      <c r="E251" s="98">
        <f>SUM(E247)</f>
        <v>43.073599999999999</v>
      </c>
      <c r="F251" s="99"/>
      <c r="G251" s="97">
        <f>SUM(G247)</f>
        <v>38.256999999999998</v>
      </c>
      <c r="H251" s="98">
        <f>SUM(H247)</f>
        <v>58.295299999999997</v>
      </c>
      <c r="I251" s="99"/>
      <c r="J251" s="97">
        <f>SUM(J247)</f>
        <v>45.672600000000003</v>
      </c>
      <c r="K251" s="98">
        <f>SUM(K247)</f>
        <v>65.710899999999995</v>
      </c>
      <c r="L251" s="99"/>
      <c r="M251" s="97">
        <f>SUM(M247)</f>
        <v>23.035399999999999</v>
      </c>
      <c r="N251" s="98">
        <f>SUM(N247)</f>
        <v>43.073599999999999</v>
      </c>
      <c r="O251" s="99"/>
      <c r="P251" s="97">
        <f>SUM(P247)</f>
        <v>44.228999999999999</v>
      </c>
      <c r="Q251" s="98">
        <f>SUM(Q247)</f>
        <v>64.267300000000006</v>
      </c>
      <c r="R251" s="99"/>
      <c r="S251" s="97">
        <f>SUM(S247)</f>
        <v>45.672600000000003</v>
      </c>
      <c r="T251" s="98">
        <f>SUM(T247)</f>
        <v>65.710899999999995</v>
      </c>
      <c r="U251" s="99"/>
      <c r="V251" s="97">
        <f>SUM(V247)</f>
        <v>52.1691</v>
      </c>
      <c r="W251" s="98">
        <f>SUM(W247)</f>
        <v>72.207400000000007</v>
      </c>
    </row>
    <row r="252" spans="1:23" ht="15.75" thickTop="1">
      <c r="C252" s="117" t="s">
        <v>624</v>
      </c>
      <c r="D252" s="101">
        <f>D251*24</f>
        <v>552.84960000000001</v>
      </c>
      <c r="E252" s="102">
        <f>E251*12</f>
        <v>516.88319999999999</v>
      </c>
      <c r="F252" s="99"/>
      <c r="G252" s="101">
        <f>G251*24</f>
        <v>918.16799999999989</v>
      </c>
      <c r="H252" s="102">
        <f>H251*12</f>
        <v>699.54359999999997</v>
      </c>
      <c r="I252" s="99"/>
      <c r="J252" s="101">
        <f>J251*24</f>
        <v>1096.1424000000002</v>
      </c>
      <c r="K252" s="102">
        <f>K251*12</f>
        <v>788.5308</v>
      </c>
      <c r="L252" s="99"/>
      <c r="M252" s="101">
        <f>M251*24</f>
        <v>552.84960000000001</v>
      </c>
      <c r="N252" s="102">
        <f>N251*12</f>
        <v>516.88319999999999</v>
      </c>
      <c r="O252" s="99"/>
      <c r="P252" s="101">
        <f>P251*24</f>
        <v>1061.4960000000001</v>
      </c>
      <c r="Q252" s="102">
        <f>Q251*12</f>
        <v>771.20760000000007</v>
      </c>
      <c r="R252" s="99"/>
      <c r="S252" s="101">
        <f>S251*24</f>
        <v>1096.1424000000002</v>
      </c>
      <c r="T252" s="102">
        <f>T251*12</f>
        <v>788.5308</v>
      </c>
      <c r="U252" s="99"/>
      <c r="V252" s="101">
        <f>V251*24</f>
        <v>1252.0583999999999</v>
      </c>
      <c r="W252" s="102">
        <f>W251*12</f>
        <v>866.48880000000008</v>
      </c>
    </row>
    <row r="253" spans="1:23" ht="15.75" thickBot="1">
      <c r="B253" s="81" t="s">
        <v>694</v>
      </c>
      <c r="C253" s="118" t="s">
        <v>625</v>
      </c>
      <c r="D253" s="104">
        <f>D251+(D251*D$1)</f>
        <v>39.160179999999997</v>
      </c>
      <c r="E253" s="105">
        <f>E251+(E251*E$1)</f>
        <v>73.225120000000004</v>
      </c>
      <c r="F253" s="99"/>
      <c r="G253" s="104">
        <f>G251+(G251*G$1)</f>
        <v>68.8626</v>
      </c>
      <c r="H253" s="105">
        <f>H251+(H251*H$1)</f>
        <v>104.93154</v>
      </c>
      <c r="I253" s="99"/>
      <c r="J253" s="104">
        <f>J251+(J251*J$1)</f>
        <v>86.777940000000001</v>
      </c>
      <c r="K253" s="105">
        <f>K251+(K251*K$1)</f>
        <v>124.85070999999999</v>
      </c>
      <c r="L253" s="99"/>
      <c r="M253" s="104">
        <f>M251+(M251*M$1)</f>
        <v>39.160179999999997</v>
      </c>
      <c r="N253" s="105">
        <f>N251+(N251*N$1)</f>
        <v>73.225120000000004</v>
      </c>
      <c r="O253" s="99"/>
      <c r="P253" s="104">
        <f>P251+(P251*P$1)</f>
        <v>79.612200000000001</v>
      </c>
      <c r="Q253" s="105">
        <f>Q251+(Q251*Q$1)</f>
        <v>115.68114000000001</v>
      </c>
      <c r="R253" s="99"/>
      <c r="S253" s="104">
        <f>S251+(S251*S$1)</f>
        <v>86.777940000000001</v>
      </c>
      <c r="T253" s="105">
        <f>T251+(T251*T$1)</f>
        <v>124.85070999999999</v>
      </c>
      <c r="U253" s="99"/>
      <c r="V253" s="104">
        <f>V251+(V251*V$1)</f>
        <v>104.3382</v>
      </c>
      <c r="W253" s="105">
        <f>W251+(W251*W$1)</f>
        <v>144.41480000000001</v>
      </c>
    </row>
    <row r="254" spans="1:23" ht="15.75" thickTop="1">
      <c r="C254" s="119" t="s">
        <v>626</v>
      </c>
      <c r="D254" s="107">
        <f>(D253-D251)/D251</f>
        <v>0.7</v>
      </c>
      <c r="E254" s="108">
        <f>(E253-E251)/E251</f>
        <v>0.70000000000000018</v>
      </c>
      <c r="F254" s="99"/>
      <c r="G254" s="107">
        <f>(G253-G251)/G251</f>
        <v>0.80000000000000016</v>
      </c>
      <c r="H254" s="108">
        <f>(H253-H251)/H251</f>
        <v>0.8</v>
      </c>
      <c r="I254" s="99"/>
      <c r="J254" s="107">
        <f>(J253-J251)/J251</f>
        <v>0.89999999999999991</v>
      </c>
      <c r="K254" s="108">
        <f>(K253-K251)/K251</f>
        <v>0.9</v>
      </c>
      <c r="L254" s="99"/>
      <c r="M254" s="107">
        <f>(M253-M251)/M251</f>
        <v>0.7</v>
      </c>
      <c r="N254" s="108">
        <f>(N253-N251)/N251</f>
        <v>0.70000000000000018</v>
      </c>
      <c r="O254" s="99"/>
      <c r="P254" s="107">
        <f>(P253-P251)/P251</f>
        <v>0.8</v>
      </c>
      <c r="Q254" s="108">
        <f>(Q253-Q251)/Q251</f>
        <v>0.8</v>
      </c>
      <c r="R254" s="99"/>
      <c r="S254" s="107">
        <f>(S253-S251)/S251</f>
        <v>0.89999999999999991</v>
      </c>
      <c r="T254" s="108">
        <f>(T253-T251)/T251</f>
        <v>0.9</v>
      </c>
      <c r="U254" s="99"/>
      <c r="V254" s="107">
        <f>(V253-V251)/V251</f>
        <v>1</v>
      </c>
      <c r="W254" s="108">
        <f>(W253-W251)/W251</f>
        <v>1</v>
      </c>
    </row>
    <row r="255" spans="1:23">
      <c r="C255" s="120" t="s">
        <v>627</v>
      </c>
      <c r="D255" s="110">
        <f>D252+(D252*D$1)</f>
        <v>939.84431999999993</v>
      </c>
      <c r="E255" s="111">
        <f>E252+(E252*E$1)</f>
        <v>878.70143999999993</v>
      </c>
      <c r="F255" s="99"/>
      <c r="G255" s="110">
        <f>G252+(G252*G$1)</f>
        <v>1652.7023999999999</v>
      </c>
      <c r="H255" s="111">
        <f>H252+(H252*H$1)</f>
        <v>1259.17848</v>
      </c>
      <c r="I255" s="99"/>
      <c r="J255" s="110">
        <f>J252+(J252*J$1)</f>
        <v>2082.6705600000005</v>
      </c>
      <c r="K255" s="111">
        <f>K252+(K252*K$1)</f>
        <v>1498.2085200000001</v>
      </c>
      <c r="L255" s="99"/>
      <c r="M255" s="110">
        <f>M252+(M252*M$1)</f>
        <v>939.84431999999993</v>
      </c>
      <c r="N255" s="111">
        <f>N252+(N252*N$1)</f>
        <v>878.70143999999993</v>
      </c>
      <c r="O255" s="99"/>
      <c r="P255" s="110">
        <f>P252+(P252*P$1)</f>
        <v>1910.6928000000003</v>
      </c>
      <c r="Q255" s="111">
        <f>Q252+(Q252*Q$1)</f>
        <v>1388.1736800000003</v>
      </c>
      <c r="R255" s="99"/>
      <c r="S255" s="110">
        <f>S252+(S252*S$1)</f>
        <v>2082.6705600000005</v>
      </c>
      <c r="T255" s="111">
        <f>T252+(T252*T$1)</f>
        <v>1498.2085200000001</v>
      </c>
      <c r="U255" s="99"/>
      <c r="V255" s="110">
        <f>V252+(V252*V$1)</f>
        <v>2504.1167999999998</v>
      </c>
      <c r="W255" s="111">
        <f>W252+(W252*W$1)</f>
        <v>1732.9776000000002</v>
      </c>
    </row>
    <row r="257" spans="1:23">
      <c r="C257" s="112" t="s">
        <v>695</v>
      </c>
    </row>
    <row r="258" spans="1:23">
      <c r="B258" s="81" t="s">
        <v>629</v>
      </c>
      <c r="C258" s="113" t="s">
        <v>696</v>
      </c>
      <c r="D258" s="80" t="s">
        <v>620</v>
      </c>
      <c r="E258" s="80" t="s">
        <v>616</v>
      </c>
      <c r="G258" s="80" t="s">
        <v>620</v>
      </c>
      <c r="H258" s="80" t="s">
        <v>616</v>
      </c>
      <c r="J258" s="80" t="s">
        <v>620</v>
      </c>
      <c r="K258" s="80" t="s">
        <v>616</v>
      </c>
      <c r="M258" s="80" t="s">
        <v>620</v>
      </c>
      <c r="N258" s="80" t="s">
        <v>616</v>
      </c>
      <c r="P258" s="80" t="s">
        <v>620</v>
      </c>
      <c r="Q258" s="80" t="s">
        <v>616</v>
      </c>
      <c r="S258" s="80" t="s">
        <v>620</v>
      </c>
      <c r="T258" s="80" t="s">
        <v>616</v>
      </c>
      <c r="V258" s="80" t="s">
        <v>620</v>
      </c>
      <c r="W258" s="80" t="s">
        <v>616</v>
      </c>
    </row>
    <row r="259" spans="1:23">
      <c r="B259" s="81" t="s">
        <v>621</v>
      </c>
      <c r="C259" s="81" t="s">
        <v>630</v>
      </c>
    </row>
    <row r="260" spans="1:23">
      <c r="A260" s="82" t="s">
        <v>49</v>
      </c>
      <c r="B260" s="83">
        <v>1</v>
      </c>
      <c r="C260" s="114" t="s">
        <v>696</v>
      </c>
      <c r="D260" s="85">
        <f>VLOOKUP($A260,$A$16:$W$38,D$46,0)*$B260</f>
        <v>10.803599999999999</v>
      </c>
      <c r="E260" s="86">
        <f>VLOOKUP($A260,$A$16:$W$38,E$46,0)*$B260</f>
        <v>23.755800000000001</v>
      </c>
      <c r="G260" s="85">
        <f>VLOOKUP($A260,$A$16:$W$38,G$46,0)*$B260</f>
        <v>18.140999999999998</v>
      </c>
      <c r="H260" s="86">
        <f>VLOOKUP($A260,$A$16:$W$38,H$46,0)*$B260</f>
        <v>31.0932</v>
      </c>
      <c r="J260" s="85">
        <f>VLOOKUP($A260,$A$16:$W$38,J$46,0)*$B260</f>
        <v>25.635200000000001</v>
      </c>
      <c r="K260" s="86">
        <f>VLOOKUP($A260,$A$16:$W$38,K$46,0)*$B260</f>
        <v>38.587400000000002</v>
      </c>
      <c r="M260" s="85">
        <f>VLOOKUP($A260,$A$16:$W$38,M$46,0)*$B260</f>
        <v>10.803599999999999</v>
      </c>
      <c r="N260" s="86">
        <f>VLOOKUP($A260,$A$16:$W$38,N$46,0)*$B260</f>
        <v>23.755800000000001</v>
      </c>
      <c r="P260" s="85">
        <f>VLOOKUP($A260,$A$16:$W$38,P$46,0)*$B260</f>
        <v>24.869599999999998</v>
      </c>
      <c r="Q260" s="86">
        <f>VLOOKUP($A260,$A$16:$W$38,Q$46,0)*$B260</f>
        <v>37.821800000000003</v>
      </c>
      <c r="S260" s="85">
        <f>VLOOKUP($A260,$A$16:$W$38,S$46,0)*$B260</f>
        <v>25.635200000000001</v>
      </c>
      <c r="T260" s="86">
        <f>VLOOKUP($A260,$A$16:$W$38,T$46,0)*$B260</f>
        <v>38.587400000000002</v>
      </c>
      <c r="V260" s="85">
        <f>VLOOKUP($A260,$A$16:$W$38,V$46,0)*$B260</f>
        <v>29.080300000000001</v>
      </c>
      <c r="W260" s="86">
        <f>VLOOKUP($A260,$A$16:$W$38,W$46,0)*$B260</f>
        <v>42.032499999999999</v>
      </c>
    </row>
    <row r="261" spans="1:23">
      <c r="C261" s="88"/>
      <c r="D261" s="88"/>
      <c r="E261" s="89"/>
      <c r="G261" s="88"/>
      <c r="H261" s="89"/>
      <c r="J261" s="88"/>
      <c r="K261" s="89"/>
      <c r="M261" s="88"/>
      <c r="N261" s="89"/>
      <c r="P261" s="88"/>
      <c r="Q261" s="89"/>
      <c r="S261" s="88"/>
      <c r="T261" s="89"/>
      <c r="V261" s="88"/>
      <c r="W261" s="89"/>
    </row>
    <row r="262" spans="1:23">
      <c r="C262" s="88"/>
      <c r="D262" s="88"/>
      <c r="E262" s="89"/>
      <c r="G262" s="88"/>
      <c r="H262" s="89"/>
      <c r="J262" s="88"/>
      <c r="K262" s="89"/>
      <c r="M262" s="88"/>
      <c r="N262" s="89"/>
      <c r="P262" s="88"/>
      <c r="Q262" s="89"/>
      <c r="S262" s="88"/>
      <c r="T262" s="89"/>
      <c r="V262" s="88"/>
      <c r="W262" s="89"/>
    </row>
    <row r="263" spans="1:23">
      <c r="C263" s="88"/>
      <c r="D263" s="88"/>
      <c r="E263" s="89"/>
      <c r="G263" s="88"/>
      <c r="H263" s="89"/>
      <c r="J263" s="88"/>
      <c r="K263" s="89"/>
      <c r="M263" s="88"/>
      <c r="N263" s="89"/>
      <c r="P263" s="88"/>
      <c r="Q263" s="89"/>
      <c r="S263" s="88"/>
      <c r="T263" s="89"/>
      <c r="V263" s="88"/>
      <c r="W263" s="89"/>
    </row>
    <row r="264" spans="1:23" ht="15.75" thickBot="1">
      <c r="B264" s="81" t="s">
        <v>697</v>
      </c>
      <c r="C264" s="116" t="s">
        <v>623</v>
      </c>
      <c r="D264" s="97">
        <f>SUM(D260)</f>
        <v>10.803599999999999</v>
      </c>
      <c r="E264" s="98">
        <f>SUM(E260)</f>
        <v>23.755800000000001</v>
      </c>
      <c r="F264" s="99"/>
      <c r="G264" s="97">
        <f>SUM(G260)</f>
        <v>18.140999999999998</v>
      </c>
      <c r="H264" s="98">
        <f>SUM(H260)</f>
        <v>31.0932</v>
      </c>
      <c r="I264" s="99"/>
      <c r="J264" s="97">
        <f>SUM(J260)</f>
        <v>25.635200000000001</v>
      </c>
      <c r="K264" s="98">
        <f>SUM(K260)</f>
        <v>38.587400000000002</v>
      </c>
      <c r="L264" s="99"/>
      <c r="M264" s="97">
        <f>SUM(M260)</f>
        <v>10.803599999999999</v>
      </c>
      <c r="N264" s="98">
        <f>SUM(N260)</f>
        <v>23.755800000000001</v>
      </c>
      <c r="O264" s="99"/>
      <c r="P264" s="97">
        <f>SUM(P260)</f>
        <v>24.869599999999998</v>
      </c>
      <c r="Q264" s="98">
        <f>SUM(Q260)</f>
        <v>37.821800000000003</v>
      </c>
      <c r="R264" s="99"/>
      <c r="S264" s="97">
        <f>SUM(S260)</f>
        <v>25.635200000000001</v>
      </c>
      <c r="T264" s="98">
        <f>SUM(T260)</f>
        <v>38.587400000000002</v>
      </c>
      <c r="U264" s="99"/>
      <c r="V264" s="97">
        <f>SUM(V260)</f>
        <v>29.080300000000001</v>
      </c>
      <c r="W264" s="98">
        <f>SUM(W260)</f>
        <v>42.032499999999999</v>
      </c>
    </row>
    <row r="265" spans="1:23" ht="15.75" thickTop="1">
      <c r="C265" s="117" t="s">
        <v>624</v>
      </c>
      <c r="D265" s="101">
        <f>D264*24</f>
        <v>259.28639999999996</v>
      </c>
      <c r="E265" s="102">
        <f>E264*12</f>
        <v>285.06960000000004</v>
      </c>
      <c r="F265" s="99"/>
      <c r="G265" s="101">
        <f>G264*24</f>
        <v>435.38399999999996</v>
      </c>
      <c r="H265" s="102">
        <f>H264*12</f>
        <v>373.11840000000001</v>
      </c>
      <c r="I265" s="99"/>
      <c r="J265" s="101">
        <f>J264*24</f>
        <v>615.24480000000005</v>
      </c>
      <c r="K265" s="102">
        <f>K264*12</f>
        <v>463.04880000000003</v>
      </c>
      <c r="L265" s="99"/>
      <c r="M265" s="101">
        <f>M264*24</f>
        <v>259.28639999999996</v>
      </c>
      <c r="N265" s="102">
        <f>N264*12</f>
        <v>285.06960000000004</v>
      </c>
      <c r="O265" s="99"/>
      <c r="P265" s="101">
        <f>P264*24</f>
        <v>596.87040000000002</v>
      </c>
      <c r="Q265" s="102">
        <f>Q264*12</f>
        <v>453.86160000000007</v>
      </c>
      <c r="R265" s="99"/>
      <c r="S265" s="101">
        <f>S264*24</f>
        <v>615.24480000000005</v>
      </c>
      <c r="T265" s="102">
        <f>T264*12</f>
        <v>463.04880000000003</v>
      </c>
      <c r="U265" s="99"/>
      <c r="V265" s="101">
        <f>V264*24</f>
        <v>697.92720000000008</v>
      </c>
      <c r="W265" s="102">
        <f>W264*12</f>
        <v>504.39</v>
      </c>
    </row>
    <row r="266" spans="1:23" ht="15.75" thickBot="1">
      <c r="B266" s="81" t="s">
        <v>698</v>
      </c>
      <c r="C266" s="118" t="s">
        <v>625</v>
      </c>
      <c r="D266" s="104">
        <f>D264+(D264*D$1)</f>
        <v>18.366119999999999</v>
      </c>
      <c r="E266" s="105">
        <f>E264+(E264*E$1)</f>
        <v>40.384860000000003</v>
      </c>
      <c r="F266" s="99"/>
      <c r="G266" s="104">
        <f>G264+(G264*G$1)</f>
        <v>32.653799999999997</v>
      </c>
      <c r="H266" s="105">
        <f>H264+(H264*H$1)</f>
        <v>55.967759999999998</v>
      </c>
      <c r="I266" s="99"/>
      <c r="J266" s="104">
        <f>J264+(J264*J$1)</f>
        <v>48.706879999999998</v>
      </c>
      <c r="K266" s="105">
        <f>K264+(K264*K$1)</f>
        <v>73.316060000000007</v>
      </c>
      <c r="L266" s="99"/>
      <c r="M266" s="104">
        <f>M264+(M264*M$1)</f>
        <v>18.366119999999999</v>
      </c>
      <c r="N266" s="105">
        <f>N264+(N264*N$1)</f>
        <v>40.384860000000003</v>
      </c>
      <c r="O266" s="99"/>
      <c r="P266" s="104">
        <f>P264+(P264*P$1)</f>
        <v>44.765279999999997</v>
      </c>
      <c r="Q266" s="105">
        <f>Q264+(Q264*Q$1)</f>
        <v>68.079239999999999</v>
      </c>
      <c r="R266" s="99"/>
      <c r="S266" s="104">
        <f>S264+(S264*S$1)</f>
        <v>48.706879999999998</v>
      </c>
      <c r="T266" s="105">
        <f>T264+(T264*T$1)</f>
        <v>73.316060000000007</v>
      </c>
      <c r="U266" s="99"/>
      <c r="V266" s="104">
        <f>V264+(V264*V$1)</f>
        <v>58.160600000000002</v>
      </c>
      <c r="W266" s="105">
        <f>W264+(W264*W$1)</f>
        <v>84.064999999999998</v>
      </c>
    </row>
    <row r="267" spans="1:23" ht="15.75" thickTop="1">
      <c r="C267" s="119" t="s">
        <v>626</v>
      </c>
      <c r="D267" s="107">
        <f>(D266-D264)/D264</f>
        <v>0.7</v>
      </c>
      <c r="E267" s="108">
        <f>(E266-E264)/E264</f>
        <v>0.70000000000000007</v>
      </c>
      <c r="F267" s="99"/>
      <c r="G267" s="107">
        <f>(G266-G264)/G264</f>
        <v>0.8</v>
      </c>
      <c r="H267" s="108">
        <f>(H266-H264)/H264</f>
        <v>0.79999999999999993</v>
      </c>
      <c r="I267" s="99"/>
      <c r="J267" s="107">
        <f>(J266-J264)/J264</f>
        <v>0.8999999999999998</v>
      </c>
      <c r="K267" s="108">
        <f>(K266-K264)/K264</f>
        <v>0.9</v>
      </c>
      <c r="L267" s="99"/>
      <c r="M267" s="107">
        <f>(M266-M264)/M264</f>
        <v>0.7</v>
      </c>
      <c r="N267" s="108">
        <f>(N266-N264)/N264</f>
        <v>0.70000000000000007</v>
      </c>
      <c r="O267" s="99"/>
      <c r="P267" s="107">
        <f>(P266-P264)/P264</f>
        <v>0.8</v>
      </c>
      <c r="Q267" s="108">
        <f>(Q266-Q264)/Q264</f>
        <v>0.79999999999999982</v>
      </c>
      <c r="R267" s="99"/>
      <c r="S267" s="107">
        <f>(S266-S264)/S264</f>
        <v>0.8999999999999998</v>
      </c>
      <c r="T267" s="108">
        <f>(T266-T264)/T264</f>
        <v>0.9</v>
      </c>
      <c r="U267" s="99"/>
      <c r="V267" s="107">
        <f>(V266-V264)/V264</f>
        <v>1</v>
      </c>
      <c r="W267" s="108">
        <f>(W266-W264)/W264</f>
        <v>1</v>
      </c>
    </row>
    <row r="268" spans="1:23">
      <c r="C268" s="120" t="s">
        <v>627</v>
      </c>
      <c r="D268" s="110">
        <f>D265+(D265*D$1)</f>
        <v>440.78687999999988</v>
      </c>
      <c r="E268" s="111">
        <f>E265+(E265*E$1)</f>
        <v>484.61832000000004</v>
      </c>
      <c r="F268" s="99"/>
      <c r="G268" s="110">
        <f>G265+(G265*G$1)</f>
        <v>783.69119999999998</v>
      </c>
      <c r="H268" s="111">
        <f>H265+(H265*H$1)</f>
        <v>671.61311999999998</v>
      </c>
      <c r="I268" s="99"/>
      <c r="J268" s="110">
        <f>J265+(J265*J$1)</f>
        <v>1168.9651200000001</v>
      </c>
      <c r="K268" s="111">
        <f>K265+(K265*K$1)</f>
        <v>879.79272000000014</v>
      </c>
      <c r="L268" s="99"/>
      <c r="M268" s="110">
        <f>M265+(M265*M$1)</f>
        <v>440.78687999999988</v>
      </c>
      <c r="N268" s="111">
        <f>N265+(N265*N$1)</f>
        <v>484.61832000000004</v>
      </c>
      <c r="O268" s="99"/>
      <c r="P268" s="110">
        <f>P265+(P265*P$1)</f>
        <v>1074.36672</v>
      </c>
      <c r="Q268" s="111">
        <f>Q265+(Q265*Q$1)</f>
        <v>816.9508800000001</v>
      </c>
      <c r="R268" s="99"/>
      <c r="S268" s="110">
        <f>S265+(S265*S$1)</f>
        <v>1168.9651200000001</v>
      </c>
      <c r="T268" s="111">
        <f>T265+(T265*T$1)</f>
        <v>879.79272000000014</v>
      </c>
      <c r="U268" s="99"/>
      <c r="V268" s="110">
        <f>V265+(V265*V$1)</f>
        <v>1395.8544000000002</v>
      </c>
      <c r="W268" s="111">
        <f>W265+(W265*W$1)</f>
        <v>1008.78</v>
      </c>
    </row>
    <row r="270" spans="1:23">
      <c r="C270" s="112" t="s">
        <v>695</v>
      </c>
    </row>
    <row r="271" spans="1:23">
      <c r="B271" s="81" t="s">
        <v>629</v>
      </c>
      <c r="C271" s="113" t="s">
        <v>699</v>
      </c>
      <c r="D271" s="80" t="s">
        <v>620</v>
      </c>
      <c r="E271" s="80" t="s">
        <v>616</v>
      </c>
      <c r="G271" s="80" t="s">
        <v>620</v>
      </c>
      <c r="H271" s="80" t="s">
        <v>616</v>
      </c>
      <c r="J271" s="80" t="s">
        <v>620</v>
      </c>
      <c r="K271" s="80" t="s">
        <v>616</v>
      </c>
      <c r="M271" s="80" t="s">
        <v>620</v>
      </c>
      <c r="N271" s="80" t="s">
        <v>616</v>
      </c>
      <c r="P271" s="80" t="s">
        <v>620</v>
      </c>
      <c r="Q271" s="80" t="s">
        <v>616</v>
      </c>
      <c r="S271" s="80" t="s">
        <v>620</v>
      </c>
      <c r="T271" s="80" t="s">
        <v>616</v>
      </c>
      <c r="V271" s="80" t="s">
        <v>620</v>
      </c>
      <c r="W271" s="80" t="s">
        <v>616</v>
      </c>
    </row>
    <row r="272" spans="1:23">
      <c r="B272" s="81" t="s">
        <v>621</v>
      </c>
      <c r="C272" s="81" t="s">
        <v>630</v>
      </c>
    </row>
    <row r="273" spans="1:23">
      <c r="A273" s="82" t="s">
        <v>51</v>
      </c>
      <c r="B273" s="83">
        <v>1</v>
      </c>
      <c r="C273" s="114" t="s">
        <v>699</v>
      </c>
      <c r="D273" s="85">
        <f>VLOOKUP($A273,$A$16:$W$38,D$46,0)*$B273</f>
        <v>16.7807</v>
      </c>
      <c r="E273" s="86">
        <f>VLOOKUP($A273,$A$16:$W$38,E$46,0)*$B273</f>
        <v>35.684699999999999</v>
      </c>
      <c r="G273" s="85">
        <f>VLOOKUP($A273,$A$16:$W$38,G$46,0)*$B273</f>
        <v>29.8154</v>
      </c>
      <c r="H273" s="86">
        <f>VLOOKUP($A273,$A$16:$W$38,H$46,0)*$B273</f>
        <v>48.719299999999997</v>
      </c>
      <c r="J273" s="85">
        <f>VLOOKUP($A273,$A$16:$W$38,J$46,0)*$B273</f>
        <v>36.478700000000003</v>
      </c>
      <c r="K273" s="86">
        <f>VLOOKUP($A273,$A$16:$W$38,K$46,0)*$B273</f>
        <v>55.382599999999996</v>
      </c>
      <c r="M273" s="85">
        <f>VLOOKUP($A273,$A$16:$W$38,M$46,0)*$B273</f>
        <v>16.7807</v>
      </c>
      <c r="N273" s="86">
        <f>VLOOKUP($A273,$A$16:$W$38,N$46,0)*$B273</f>
        <v>35.684699999999999</v>
      </c>
      <c r="P273" s="85">
        <f>VLOOKUP($A273,$A$16:$W$38,P$46,0)*$B273</f>
        <v>34.947499999999998</v>
      </c>
      <c r="Q273" s="86">
        <f>VLOOKUP($A273,$A$16:$W$38,Q$46,0)*$B273</f>
        <v>53.851399999999998</v>
      </c>
      <c r="S273" s="85">
        <f>VLOOKUP($A273,$A$16:$W$38,S$46,0)*$B273</f>
        <v>36.478700000000003</v>
      </c>
      <c r="T273" s="86">
        <f>VLOOKUP($A273,$A$16:$W$38,T$46,0)*$B273</f>
        <v>55.382599999999996</v>
      </c>
      <c r="V273" s="85">
        <f>VLOOKUP($A273,$A$16:$W$38,V$46,0)*$B273</f>
        <v>43.368899999999996</v>
      </c>
      <c r="W273" s="86">
        <f>VLOOKUP($A273,$A$16:$W$38,W$46,0)*$B273</f>
        <v>62.272799999999997</v>
      </c>
    </row>
    <row r="274" spans="1:23">
      <c r="C274" s="88"/>
      <c r="D274" s="88"/>
      <c r="E274" s="89"/>
      <c r="G274" s="88"/>
      <c r="H274" s="89"/>
      <c r="J274" s="88"/>
      <c r="K274" s="89"/>
      <c r="M274" s="88"/>
      <c r="N274" s="89"/>
      <c r="P274" s="88"/>
      <c r="Q274" s="89"/>
      <c r="S274" s="88"/>
      <c r="T274" s="89"/>
      <c r="V274" s="88"/>
      <c r="W274" s="89"/>
    </row>
    <row r="275" spans="1:23">
      <c r="C275" s="88"/>
      <c r="D275" s="88"/>
      <c r="E275" s="89"/>
      <c r="G275" s="88"/>
      <c r="H275" s="89"/>
      <c r="J275" s="88"/>
      <c r="K275" s="89"/>
      <c r="M275" s="88"/>
      <c r="N275" s="89"/>
      <c r="P275" s="88"/>
      <c r="Q275" s="89"/>
      <c r="S275" s="88"/>
      <c r="T275" s="89"/>
      <c r="V275" s="88"/>
      <c r="W275" s="89"/>
    </row>
    <row r="276" spans="1:23">
      <c r="C276" s="88"/>
      <c r="D276" s="88"/>
      <c r="E276" s="89"/>
      <c r="G276" s="88"/>
      <c r="H276" s="89"/>
      <c r="J276" s="88"/>
      <c r="K276" s="89"/>
      <c r="M276" s="88"/>
      <c r="N276" s="89"/>
      <c r="P276" s="88"/>
      <c r="Q276" s="89"/>
      <c r="S276" s="88"/>
      <c r="T276" s="89"/>
      <c r="V276" s="88"/>
      <c r="W276" s="89"/>
    </row>
    <row r="277" spans="1:23" ht="15.75" thickBot="1">
      <c r="B277" s="81" t="s">
        <v>700</v>
      </c>
      <c r="C277" s="116" t="s">
        <v>623</v>
      </c>
      <c r="D277" s="97">
        <f>SUM(D273)</f>
        <v>16.7807</v>
      </c>
      <c r="E277" s="98">
        <f>SUM(E273)</f>
        <v>35.684699999999999</v>
      </c>
      <c r="F277" s="99"/>
      <c r="G277" s="97">
        <f>SUM(G273)</f>
        <v>29.8154</v>
      </c>
      <c r="H277" s="98">
        <f>SUM(H273)</f>
        <v>48.719299999999997</v>
      </c>
      <c r="I277" s="99"/>
      <c r="J277" s="97">
        <f>SUM(J273)</f>
        <v>36.478700000000003</v>
      </c>
      <c r="K277" s="98">
        <f>SUM(K273)</f>
        <v>55.382599999999996</v>
      </c>
      <c r="L277" s="99"/>
      <c r="M277" s="97">
        <f>SUM(M273)</f>
        <v>16.7807</v>
      </c>
      <c r="N277" s="98">
        <f>SUM(N273)</f>
        <v>35.684699999999999</v>
      </c>
      <c r="O277" s="99"/>
      <c r="P277" s="97">
        <f>SUM(P273)</f>
        <v>34.947499999999998</v>
      </c>
      <c r="Q277" s="98">
        <f>SUM(Q273)</f>
        <v>53.851399999999998</v>
      </c>
      <c r="R277" s="99"/>
      <c r="S277" s="97">
        <f>SUM(S273)</f>
        <v>36.478700000000003</v>
      </c>
      <c r="T277" s="98">
        <f>SUM(T273)</f>
        <v>55.382599999999996</v>
      </c>
      <c r="U277" s="99"/>
      <c r="V277" s="97">
        <f>SUM(V273)</f>
        <v>43.368899999999996</v>
      </c>
      <c r="W277" s="98">
        <f>SUM(W273)</f>
        <v>62.272799999999997</v>
      </c>
    </row>
    <row r="278" spans="1:23" ht="15.75" thickTop="1">
      <c r="C278" s="117" t="s">
        <v>624</v>
      </c>
      <c r="D278" s="101">
        <f>D277*24</f>
        <v>402.73680000000002</v>
      </c>
      <c r="E278" s="102">
        <f>E277*12</f>
        <v>428.21640000000002</v>
      </c>
      <c r="F278" s="99"/>
      <c r="G278" s="101">
        <f>G277*24</f>
        <v>715.56960000000004</v>
      </c>
      <c r="H278" s="102">
        <f>H277*12</f>
        <v>584.63159999999993</v>
      </c>
      <c r="I278" s="99"/>
      <c r="J278" s="101">
        <f>J277*24</f>
        <v>875.48880000000008</v>
      </c>
      <c r="K278" s="102">
        <f>K277*12</f>
        <v>664.59119999999996</v>
      </c>
      <c r="L278" s="99"/>
      <c r="M278" s="101">
        <f>M277*24</f>
        <v>402.73680000000002</v>
      </c>
      <c r="N278" s="102">
        <f>N277*12</f>
        <v>428.21640000000002</v>
      </c>
      <c r="O278" s="99"/>
      <c r="P278" s="101">
        <f>P277*24</f>
        <v>838.74</v>
      </c>
      <c r="Q278" s="102">
        <f>Q277*12</f>
        <v>646.21679999999992</v>
      </c>
      <c r="R278" s="99"/>
      <c r="S278" s="101">
        <f>S277*24</f>
        <v>875.48880000000008</v>
      </c>
      <c r="T278" s="102">
        <f>T277*12</f>
        <v>664.59119999999996</v>
      </c>
      <c r="U278" s="99"/>
      <c r="V278" s="101">
        <f>V277*24</f>
        <v>1040.8535999999999</v>
      </c>
      <c r="W278" s="102">
        <f>W277*12</f>
        <v>747.27359999999999</v>
      </c>
    </row>
    <row r="279" spans="1:23" ht="15.75" thickBot="1">
      <c r="B279" s="81" t="s">
        <v>701</v>
      </c>
      <c r="C279" s="118" t="s">
        <v>625</v>
      </c>
      <c r="D279" s="104">
        <f>D277+(D277*D$1)</f>
        <v>28.527189999999997</v>
      </c>
      <c r="E279" s="105">
        <f>E277+(E277*E$1)</f>
        <v>60.663989999999998</v>
      </c>
      <c r="F279" s="99"/>
      <c r="G279" s="104">
        <f>G277+(G277*G$1)</f>
        <v>53.667720000000003</v>
      </c>
      <c r="H279" s="105">
        <f>H277+(H277*H$1)</f>
        <v>87.694739999999996</v>
      </c>
      <c r="I279" s="99"/>
      <c r="J279" s="104">
        <f>J277+(J277*J$1)</f>
        <v>69.309530000000009</v>
      </c>
      <c r="K279" s="105">
        <f>K277+(K277*K$1)</f>
        <v>105.22693999999998</v>
      </c>
      <c r="L279" s="99"/>
      <c r="M279" s="104">
        <f>M277+(M277*M$1)</f>
        <v>28.527189999999997</v>
      </c>
      <c r="N279" s="105">
        <f>N277+(N277*N$1)</f>
        <v>60.663989999999998</v>
      </c>
      <c r="O279" s="99"/>
      <c r="P279" s="104">
        <f>P277+(P277*P$1)</f>
        <v>62.905499999999996</v>
      </c>
      <c r="Q279" s="105">
        <f>Q277+(Q277*Q$1)</f>
        <v>96.932519999999997</v>
      </c>
      <c r="R279" s="99"/>
      <c r="S279" s="104">
        <f>S277+(S277*S$1)</f>
        <v>69.309530000000009</v>
      </c>
      <c r="T279" s="105">
        <f>T277+(T277*T$1)</f>
        <v>105.22693999999998</v>
      </c>
      <c r="U279" s="99"/>
      <c r="V279" s="104">
        <f>V277+(V277*V$1)</f>
        <v>86.737799999999993</v>
      </c>
      <c r="W279" s="105">
        <f>W277+(W277*W$1)</f>
        <v>124.54559999999999</v>
      </c>
    </row>
    <row r="280" spans="1:23" ht="15.75" thickTop="1">
      <c r="C280" s="119" t="s">
        <v>626</v>
      </c>
      <c r="D280" s="107">
        <f>(D279-D277)/D277</f>
        <v>0.69999999999999984</v>
      </c>
      <c r="E280" s="108">
        <f>(E279-E277)/E277</f>
        <v>0.7</v>
      </c>
      <c r="F280" s="99"/>
      <c r="G280" s="107">
        <f>(G279-G277)/G277</f>
        <v>0.8</v>
      </c>
      <c r="H280" s="108">
        <f>(H279-H277)/H277</f>
        <v>0.8</v>
      </c>
      <c r="I280" s="99"/>
      <c r="J280" s="107">
        <f>(J279-J277)/J277</f>
        <v>0.90000000000000013</v>
      </c>
      <c r="K280" s="108">
        <f>(K279-K277)/K277</f>
        <v>0.8999999999999998</v>
      </c>
      <c r="L280" s="99"/>
      <c r="M280" s="107">
        <f>(M279-M277)/M277</f>
        <v>0.69999999999999984</v>
      </c>
      <c r="N280" s="108">
        <f>(N279-N277)/N277</f>
        <v>0.7</v>
      </c>
      <c r="O280" s="99"/>
      <c r="P280" s="107">
        <f>(P279-P277)/P277</f>
        <v>0.8</v>
      </c>
      <c r="Q280" s="108">
        <f>(Q279-Q277)/Q277</f>
        <v>0.8</v>
      </c>
      <c r="R280" s="99"/>
      <c r="S280" s="107">
        <f>(S279-S277)/S277</f>
        <v>0.90000000000000013</v>
      </c>
      <c r="T280" s="108">
        <f>(T279-T277)/T277</f>
        <v>0.8999999999999998</v>
      </c>
      <c r="U280" s="99"/>
      <c r="V280" s="107">
        <f>(V279-V277)/V277</f>
        <v>1</v>
      </c>
      <c r="W280" s="108">
        <f>(W279-W277)/W277</f>
        <v>1</v>
      </c>
    </row>
    <row r="281" spans="1:23">
      <c r="C281" s="120" t="s">
        <v>627</v>
      </c>
      <c r="D281" s="110">
        <f>D278+(D278*D$1)</f>
        <v>684.65255999999999</v>
      </c>
      <c r="E281" s="111">
        <f>E278+(E278*E$1)</f>
        <v>727.96788000000004</v>
      </c>
      <c r="F281" s="99"/>
      <c r="G281" s="110">
        <f>G278+(G278*G$1)</f>
        <v>1288.0252800000001</v>
      </c>
      <c r="H281" s="111">
        <f>H278+(H278*H$1)</f>
        <v>1052.3368799999998</v>
      </c>
      <c r="I281" s="99"/>
      <c r="J281" s="110">
        <f>J278+(J278*J$1)</f>
        <v>1663.4287200000003</v>
      </c>
      <c r="K281" s="111">
        <f>K278+(K278*K$1)</f>
        <v>1262.7232799999999</v>
      </c>
      <c r="L281" s="99"/>
      <c r="M281" s="110">
        <f>M278+(M278*M$1)</f>
        <v>684.65255999999999</v>
      </c>
      <c r="N281" s="111">
        <f>N278+(N278*N$1)</f>
        <v>727.96788000000004</v>
      </c>
      <c r="O281" s="99"/>
      <c r="P281" s="110">
        <f>P278+(P278*P$1)</f>
        <v>1509.732</v>
      </c>
      <c r="Q281" s="111">
        <f>Q278+(Q278*Q$1)</f>
        <v>1163.1902399999999</v>
      </c>
      <c r="R281" s="99"/>
      <c r="S281" s="110">
        <f>S278+(S278*S$1)</f>
        <v>1663.4287200000003</v>
      </c>
      <c r="T281" s="111">
        <f>T278+(T278*T$1)</f>
        <v>1262.7232799999999</v>
      </c>
      <c r="U281" s="99"/>
      <c r="V281" s="110">
        <f>V278+(V278*V$1)</f>
        <v>2081.7071999999998</v>
      </c>
      <c r="W281" s="111">
        <f>W278+(W278*W$1)</f>
        <v>1494.5472</v>
      </c>
    </row>
    <row r="283" spans="1:23">
      <c r="C283" s="112" t="s">
        <v>695</v>
      </c>
    </row>
    <row r="284" spans="1:23">
      <c r="B284" s="81" t="s">
        <v>629</v>
      </c>
      <c r="C284" s="113" t="s">
        <v>687</v>
      </c>
      <c r="D284" s="80" t="s">
        <v>620</v>
      </c>
      <c r="E284" s="80" t="s">
        <v>616</v>
      </c>
      <c r="G284" s="80" t="s">
        <v>620</v>
      </c>
      <c r="H284" s="80" t="s">
        <v>616</v>
      </c>
      <c r="J284" s="80" t="s">
        <v>620</v>
      </c>
      <c r="K284" s="80" t="s">
        <v>616</v>
      </c>
      <c r="M284" s="80" t="s">
        <v>620</v>
      </c>
      <c r="N284" s="80" t="s">
        <v>616</v>
      </c>
      <c r="P284" s="80" t="s">
        <v>620</v>
      </c>
      <c r="Q284" s="80" t="s">
        <v>616</v>
      </c>
      <c r="S284" s="80" t="s">
        <v>620</v>
      </c>
      <c r="T284" s="80" t="s">
        <v>616</v>
      </c>
      <c r="V284" s="80" t="s">
        <v>620</v>
      </c>
      <c r="W284" s="80" t="s">
        <v>616</v>
      </c>
    </row>
    <row r="285" spans="1:23">
      <c r="B285" s="81" t="s">
        <v>621</v>
      </c>
      <c r="C285" s="81" t="s">
        <v>630</v>
      </c>
    </row>
    <row r="286" spans="1:23">
      <c r="A286" s="82" t="s">
        <v>51</v>
      </c>
      <c r="B286" s="83">
        <v>1</v>
      </c>
      <c r="C286" s="114" t="s">
        <v>687</v>
      </c>
      <c r="D286" s="85">
        <f>VLOOKUP($A286,$A$16:$W$38,D$46,0)*$B286</f>
        <v>16.7807</v>
      </c>
      <c r="E286" s="86">
        <f>VLOOKUP($A286,$A$16:$W$38,E$46,0)*$B286</f>
        <v>35.684699999999999</v>
      </c>
      <c r="G286" s="85">
        <f>VLOOKUP($A286,$A$16:$W$38,G$46,0)*$B286</f>
        <v>29.8154</v>
      </c>
      <c r="H286" s="86">
        <f>VLOOKUP($A286,$A$16:$W$38,H$46,0)*$B286</f>
        <v>48.719299999999997</v>
      </c>
      <c r="J286" s="85">
        <f>VLOOKUP($A286,$A$16:$W$38,J$46,0)*$B286</f>
        <v>36.478700000000003</v>
      </c>
      <c r="K286" s="86">
        <f>VLOOKUP($A286,$A$16:$W$38,K$46,0)*$B286</f>
        <v>55.382599999999996</v>
      </c>
      <c r="M286" s="85">
        <f>VLOOKUP($A286,$A$16:$W$38,M$46,0)*$B286</f>
        <v>16.7807</v>
      </c>
      <c r="N286" s="86">
        <f>VLOOKUP($A286,$A$16:$W$38,N$46,0)*$B286</f>
        <v>35.684699999999999</v>
      </c>
      <c r="P286" s="85">
        <f>VLOOKUP($A286,$A$16:$W$38,P$46,0)*$B286</f>
        <v>34.947499999999998</v>
      </c>
      <c r="Q286" s="86">
        <f>VLOOKUP($A286,$A$16:$W$38,Q$46,0)*$B286</f>
        <v>53.851399999999998</v>
      </c>
      <c r="S286" s="85">
        <f>VLOOKUP($A286,$A$16:$W$38,S$46,0)*$B286</f>
        <v>36.478700000000003</v>
      </c>
      <c r="T286" s="86">
        <f>VLOOKUP($A286,$A$16:$W$38,T$46,0)*$B286</f>
        <v>55.382599999999996</v>
      </c>
      <c r="V286" s="85">
        <f>VLOOKUP($A286,$A$16:$W$38,V$46,0)*$B286</f>
        <v>43.368899999999996</v>
      </c>
      <c r="W286" s="86">
        <f>VLOOKUP($A286,$A$16:$W$38,W$46,0)*$B286</f>
        <v>62.272799999999997</v>
      </c>
    </row>
    <row r="287" spans="1:23">
      <c r="C287" s="88"/>
      <c r="D287" s="88"/>
      <c r="E287" s="89"/>
      <c r="G287" s="88"/>
      <c r="H287" s="89"/>
      <c r="J287" s="88"/>
      <c r="K287" s="89"/>
      <c r="M287" s="88"/>
      <c r="N287" s="89"/>
      <c r="P287" s="88"/>
      <c r="Q287" s="89"/>
      <c r="S287" s="88"/>
      <c r="T287" s="89"/>
      <c r="V287" s="88"/>
      <c r="W287" s="89"/>
    </row>
    <row r="288" spans="1:23">
      <c r="C288" s="88"/>
      <c r="D288" s="88"/>
      <c r="E288" s="89"/>
      <c r="G288" s="88"/>
      <c r="H288" s="89"/>
      <c r="J288" s="88"/>
      <c r="K288" s="89"/>
      <c r="M288" s="88"/>
      <c r="N288" s="89"/>
      <c r="P288" s="88"/>
      <c r="Q288" s="89"/>
      <c r="S288" s="88"/>
      <c r="T288" s="89"/>
      <c r="V288" s="88"/>
      <c r="W288" s="89"/>
    </row>
    <row r="289" spans="1:23">
      <c r="C289" s="88"/>
      <c r="D289" s="88"/>
      <c r="E289" s="89"/>
      <c r="G289" s="88"/>
      <c r="H289" s="89"/>
      <c r="J289" s="88"/>
      <c r="K289" s="89"/>
      <c r="M289" s="88"/>
      <c r="N289" s="89"/>
      <c r="P289" s="88"/>
      <c r="Q289" s="89"/>
      <c r="S289" s="88"/>
      <c r="T289" s="89"/>
      <c r="V289" s="88"/>
      <c r="W289" s="89"/>
    </row>
    <row r="290" spans="1:23" ht="15.75" thickBot="1">
      <c r="B290" s="81" t="s">
        <v>702</v>
      </c>
      <c r="C290" s="116" t="s">
        <v>623</v>
      </c>
      <c r="D290" s="97">
        <f>SUM(D286)</f>
        <v>16.7807</v>
      </c>
      <c r="E290" s="98">
        <f>SUM(E286)</f>
        <v>35.684699999999999</v>
      </c>
      <c r="F290" s="99"/>
      <c r="G290" s="97">
        <f>SUM(G286)</f>
        <v>29.8154</v>
      </c>
      <c r="H290" s="98">
        <f>SUM(H286)</f>
        <v>48.719299999999997</v>
      </c>
      <c r="I290" s="99"/>
      <c r="J290" s="97">
        <f>SUM(J286)</f>
        <v>36.478700000000003</v>
      </c>
      <c r="K290" s="98">
        <f>SUM(K286)</f>
        <v>55.382599999999996</v>
      </c>
      <c r="L290" s="99"/>
      <c r="M290" s="97">
        <f>SUM(M286)</f>
        <v>16.7807</v>
      </c>
      <c r="N290" s="98">
        <f>SUM(N286)</f>
        <v>35.684699999999999</v>
      </c>
      <c r="O290" s="99"/>
      <c r="P290" s="97">
        <f>SUM(P286)</f>
        <v>34.947499999999998</v>
      </c>
      <c r="Q290" s="98">
        <f>SUM(Q286)</f>
        <v>53.851399999999998</v>
      </c>
      <c r="R290" s="99"/>
      <c r="S290" s="97">
        <f>SUM(S286)</f>
        <v>36.478700000000003</v>
      </c>
      <c r="T290" s="98">
        <f>SUM(T286)</f>
        <v>55.382599999999996</v>
      </c>
      <c r="U290" s="99"/>
      <c r="V290" s="97">
        <f>SUM(V286)</f>
        <v>43.368899999999996</v>
      </c>
      <c r="W290" s="98">
        <f>SUM(W286)</f>
        <v>62.272799999999997</v>
      </c>
    </row>
    <row r="291" spans="1:23" ht="15.75" thickTop="1">
      <c r="C291" s="117" t="s">
        <v>624</v>
      </c>
      <c r="D291" s="101">
        <f>D290*24</f>
        <v>402.73680000000002</v>
      </c>
      <c r="E291" s="102">
        <f>E290*12</f>
        <v>428.21640000000002</v>
      </c>
      <c r="F291" s="99"/>
      <c r="G291" s="101">
        <f>G290*24</f>
        <v>715.56960000000004</v>
      </c>
      <c r="H291" s="102">
        <f>H290*12</f>
        <v>584.63159999999993</v>
      </c>
      <c r="I291" s="99"/>
      <c r="J291" s="101">
        <f>J290*24</f>
        <v>875.48880000000008</v>
      </c>
      <c r="K291" s="102">
        <f>K290*12</f>
        <v>664.59119999999996</v>
      </c>
      <c r="L291" s="99"/>
      <c r="M291" s="101">
        <f>M290*24</f>
        <v>402.73680000000002</v>
      </c>
      <c r="N291" s="102">
        <f>N290*12</f>
        <v>428.21640000000002</v>
      </c>
      <c r="O291" s="99"/>
      <c r="P291" s="101">
        <f>P290*24</f>
        <v>838.74</v>
      </c>
      <c r="Q291" s="102">
        <f>Q290*12</f>
        <v>646.21679999999992</v>
      </c>
      <c r="R291" s="99"/>
      <c r="S291" s="101">
        <f>S290*24</f>
        <v>875.48880000000008</v>
      </c>
      <c r="T291" s="102">
        <f>T290*12</f>
        <v>664.59119999999996</v>
      </c>
      <c r="U291" s="99"/>
      <c r="V291" s="101">
        <f>V290*24</f>
        <v>1040.8535999999999</v>
      </c>
      <c r="W291" s="102">
        <f>W290*12</f>
        <v>747.27359999999999</v>
      </c>
    </row>
    <row r="292" spans="1:23" ht="15.75" thickBot="1">
      <c r="B292" s="81" t="s">
        <v>703</v>
      </c>
      <c r="C292" s="118" t="s">
        <v>625</v>
      </c>
      <c r="D292" s="104">
        <f>D290+(D290*D$1)</f>
        <v>28.527189999999997</v>
      </c>
      <c r="E292" s="105">
        <f>E290+(E290*E$1)</f>
        <v>60.663989999999998</v>
      </c>
      <c r="F292" s="99"/>
      <c r="G292" s="104">
        <f>G290+(G290*G$1)</f>
        <v>53.667720000000003</v>
      </c>
      <c r="H292" s="105">
        <f>H290+(H290*H$1)</f>
        <v>87.694739999999996</v>
      </c>
      <c r="I292" s="99"/>
      <c r="J292" s="104">
        <f>J290+(J290*J$1)</f>
        <v>69.309530000000009</v>
      </c>
      <c r="K292" s="105">
        <f>K290+(K290*K$1)</f>
        <v>105.22693999999998</v>
      </c>
      <c r="L292" s="99"/>
      <c r="M292" s="104">
        <f>M290+(M290*M$1)</f>
        <v>28.527189999999997</v>
      </c>
      <c r="N292" s="105">
        <f>N290+(N290*N$1)</f>
        <v>60.663989999999998</v>
      </c>
      <c r="O292" s="99"/>
      <c r="P292" s="104">
        <f>P290+(P290*P$1)</f>
        <v>62.905499999999996</v>
      </c>
      <c r="Q292" s="105">
        <f>Q290+(Q290*Q$1)</f>
        <v>96.932519999999997</v>
      </c>
      <c r="R292" s="99"/>
      <c r="S292" s="104">
        <f>S290+(S290*S$1)</f>
        <v>69.309530000000009</v>
      </c>
      <c r="T292" s="105">
        <f>T290+(T290*T$1)</f>
        <v>105.22693999999998</v>
      </c>
      <c r="U292" s="99"/>
      <c r="V292" s="104">
        <f>V290+(V290*V$1)</f>
        <v>86.737799999999993</v>
      </c>
      <c r="W292" s="105">
        <f>W290+(W290*W$1)</f>
        <v>124.54559999999999</v>
      </c>
    </row>
    <row r="293" spans="1:23" ht="15.75" thickTop="1">
      <c r="C293" s="119" t="s">
        <v>626</v>
      </c>
      <c r="D293" s="107">
        <f>(D292-D290)/D290</f>
        <v>0.69999999999999984</v>
      </c>
      <c r="E293" s="108">
        <f>(E292-E290)/E290</f>
        <v>0.7</v>
      </c>
      <c r="F293" s="99"/>
      <c r="G293" s="107">
        <f>(G292-G290)/G290</f>
        <v>0.8</v>
      </c>
      <c r="H293" s="108">
        <f>(H292-H290)/H290</f>
        <v>0.8</v>
      </c>
      <c r="I293" s="99"/>
      <c r="J293" s="107">
        <f>(J292-J290)/J290</f>
        <v>0.90000000000000013</v>
      </c>
      <c r="K293" s="108">
        <f>(K292-K290)/K290</f>
        <v>0.8999999999999998</v>
      </c>
      <c r="L293" s="99"/>
      <c r="M293" s="107">
        <f>(M292-M290)/M290</f>
        <v>0.69999999999999984</v>
      </c>
      <c r="N293" s="108">
        <f>(N292-N290)/N290</f>
        <v>0.7</v>
      </c>
      <c r="O293" s="99"/>
      <c r="P293" s="107">
        <f>(P292-P290)/P290</f>
        <v>0.8</v>
      </c>
      <c r="Q293" s="108">
        <f>(Q292-Q290)/Q290</f>
        <v>0.8</v>
      </c>
      <c r="R293" s="99"/>
      <c r="S293" s="107">
        <f>(S292-S290)/S290</f>
        <v>0.90000000000000013</v>
      </c>
      <c r="T293" s="108">
        <f>(T292-T290)/T290</f>
        <v>0.8999999999999998</v>
      </c>
      <c r="U293" s="99"/>
      <c r="V293" s="107">
        <f>(V292-V290)/V290</f>
        <v>1</v>
      </c>
      <c r="W293" s="108">
        <f>(W292-W290)/W290</f>
        <v>1</v>
      </c>
    </row>
    <row r="294" spans="1:23">
      <c r="C294" s="120" t="s">
        <v>627</v>
      </c>
      <c r="D294" s="110">
        <f>D291+(D291*D$1)</f>
        <v>684.65255999999999</v>
      </c>
      <c r="E294" s="111">
        <f>E291+(E291*E$1)</f>
        <v>727.96788000000004</v>
      </c>
      <c r="F294" s="99"/>
      <c r="G294" s="110">
        <f>G291+(G291*G$1)</f>
        <v>1288.0252800000001</v>
      </c>
      <c r="H294" s="111">
        <f>H291+(H291*H$1)</f>
        <v>1052.3368799999998</v>
      </c>
      <c r="I294" s="99"/>
      <c r="J294" s="110">
        <f>J291+(J291*J$1)</f>
        <v>1663.4287200000003</v>
      </c>
      <c r="K294" s="111">
        <f>K291+(K291*K$1)</f>
        <v>1262.7232799999999</v>
      </c>
      <c r="L294" s="99"/>
      <c r="M294" s="110">
        <f>M291+(M291*M$1)</f>
        <v>684.65255999999999</v>
      </c>
      <c r="N294" s="111">
        <f>N291+(N291*N$1)</f>
        <v>727.96788000000004</v>
      </c>
      <c r="O294" s="99"/>
      <c r="P294" s="110">
        <f>P291+(P291*P$1)</f>
        <v>1509.732</v>
      </c>
      <c r="Q294" s="111">
        <f>Q291+(Q291*Q$1)</f>
        <v>1163.1902399999999</v>
      </c>
      <c r="R294" s="99"/>
      <c r="S294" s="110">
        <f>S291+(S291*S$1)</f>
        <v>1663.4287200000003</v>
      </c>
      <c r="T294" s="111">
        <f>T291+(T291*T$1)</f>
        <v>1262.7232799999999</v>
      </c>
      <c r="U294" s="99"/>
      <c r="V294" s="110">
        <f>V291+(V291*V$1)</f>
        <v>2081.7071999999998</v>
      </c>
      <c r="W294" s="111">
        <f>W291+(W291*W$1)</f>
        <v>1494.5472</v>
      </c>
    </row>
    <row r="296" spans="1:23">
      <c r="C296" s="112" t="s">
        <v>704</v>
      </c>
    </row>
    <row r="297" spans="1:23">
      <c r="B297" s="81" t="s">
        <v>629</v>
      </c>
      <c r="C297" s="113" t="s">
        <v>705</v>
      </c>
      <c r="D297" s="80" t="s">
        <v>620</v>
      </c>
      <c r="E297" s="80" t="s">
        <v>616</v>
      </c>
      <c r="G297" s="80" t="s">
        <v>620</v>
      </c>
      <c r="H297" s="80" t="s">
        <v>616</v>
      </c>
      <c r="J297" s="80" t="s">
        <v>620</v>
      </c>
      <c r="K297" s="80" t="s">
        <v>616</v>
      </c>
      <c r="M297" s="80" t="s">
        <v>620</v>
      </c>
      <c r="N297" s="80" t="s">
        <v>616</v>
      </c>
      <c r="P297" s="80" t="s">
        <v>620</v>
      </c>
      <c r="Q297" s="80" t="s">
        <v>616</v>
      </c>
      <c r="S297" s="80" t="s">
        <v>620</v>
      </c>
      <c r="T297" s="80" t="s">
        <v>616</v>
      </c>
      <c r="V297" s="80" t="s">
        <v>620</v>
      </c>
      <c r="W297" s="80" t="s">
        <v>616</v>
      </c>
    </row>
    <row r="298" spans="1:23">
      <c r="B298" s="81" t="s">
        <v>621</v>
      </c>
      <c r="C298" s="81" t="s">
        <v>630</v>
      </c>
    </row>
    <row r="299" spans="1:23">
      <c r="A299" s="82" t="s">
        <v>17</v>
      </c>
      <c r="B299" s="83">
        <v>1</v>
      </c>
      <c r="C299" s="114" t="s">
        <v>705</v>
      </c>
      <c r="D299" s="85">
        <f>VLOOKUP($A299,$A$16:$W$38,D$46,0)*$B299</f>
        <v>23.035399999999999</v>
      </c>
      <c r="E299" s="86">
        <f>VLOOKUP($A299,$A$16:$W$38,E$46,0)*$B299</f>
        <v>43.073599999999999</v>
      </c>
      <c r="G299" s="85">
        <f>VLOOKUP($A299,$A$16:$W$38,G$46,0)*$B299</f>
        <v>38.256999999999998</v>
      </c>
      <c r="H299" s="86">
        <f>VLOOKUP($A299,$A$16:$W$38,H$46,0)*$B299</f>
        <v>58.295299999999997</v>
      </c>
      <c r="J299" s="85">
        <f>VLOOKUP($A299,$A$16:$W$38,J$46,0)*$B299</f>
        <v>45.672600000000003</v>
      </c>
      <c r="K299" s="86">
        <f>VLOOKUP($A299,$A$16:$W$38,K$46,0)*$B299</f>
        <v>65.710899999999995</v>
      </c>
      <c r="M299" s="85">
        <f>VLOOKUP($A299,$A$16:$W$38,M$46,0)*$B299</f>
        <v>23.035399999999999</v>
      </c>
      <c r="N299" s="86">
        <f>VLOOKUP($A299,$A$16:$W$38,N$46,0)*$B299</f>
        <v>43.073599999999999</v>
      </c>
      <c r="P299" s="85">
        <f>VLOOKUP($A299,$A$16:$W$38,P$46,0)*$B299</f>
        <v>44.228999999999999</v>
      </c>
      <c r="Q299" s="86">
        <f>VLOOKUP($A299,$A$16:$W$38,Q$46,0)*$B299</f>
        <v>64.267300000000006</v>
      </c>
      <c r="S299" s="85">
        <f>VLOOKUP($A299,$A$16:$W$38,S$46,0)*$B299</f>
        <v>45.672600000000003</v>
      </c>
      <c r="T299" s="86">
        <f>VLOOKUP($A299,$A$16:$W$38,T$46,0)*$B299</f>
        <v>65.710899999999995</v>
      </c>
      <c r="V299" s="85">
        <f>VLOOKUP($A299,$A$16:$W$38,V$46,0)*$B299</f>
        <v>52.1691</v>
      </c>
      <c r="W299" s="86">
        <f>VLOOKUP($A299,$A$16:$W$38,W$46,0)*$B299</f>
        <v>72.207400000000007</v>
      </c>
    </row>
    <row r="300" spans="1:23">
      <c r="C300" s="88"/>
      <c r="D300" s="88"/>
      <c r="E300" s="89"/>
      <c r="G300" s="88"/>
      <c r="H300" s="89"/>
      <c r="J300" s="88"/>
      <c r="K300" s="89"/>
      <c r="M300" s="88"/>
      <c r="N300" s="89"/>
      <c r="P300" s="88"/>
      <c r="Q300" s="89"/>
      <c r="S300" s="88"/>
      <c r="T300" s="89"/>
      <c r="V300" s="88"/>
      <c r="W300" s="89"/>
    </row>
    <row r="301" spans="1:23">
      <c r="C301" s="88"/>
      <c r="D301" s="88"/>
      <c r="E301" s="89"/>
      <c r="G301" s="88"/>
      <c r="H301" s="89"/>
      <c r="J301" s="88"/>
      <c r="K301" s="89"/>
      <c r="M301" s="88"/>
      <c r="N301" s="89"/>
      <c r="P301" s="88"/>
      <c r="Q301" s="89"/>
      <c r="S301" s="88"/>
      <c r="T301" s="89"/>
      <c r="V301" s="88"/>
      <c r="W301" s="89"/>
    </row>
    <row r="302" spans="1:23">
      <c r="C302" s="88"/>
      <c r="D302" s="88"/>
      <c r="E302" s="89"/>
      <c r="G302" s="88"/>
      <c r="H302" s="89"/>
      <c r="J302" s="88"/>
      <c r="K302" s="89"/>
      <c r="M302" s="88"/>
      <c r="N302" s="89"/>
      <c r="P302" s="88"/>
      <c r="Q302" s="89"/>
      <c r="S302" s="88"/>
      <c r="T302" s="89"/>
      <c r="V302" s="88"/>
      <c r="W302" s="89"/>
    </row>
    <row r="303" spans="1:23" ht="15.75" thickBot="1">
      <c r="B303" s="81" t="s">
        <v>706</v>
      </c>
      <c r="C303" s="116" t="s">
        <v>623</v>
      </c>
      <c r="D303" s="97">
        <f>SUM(D299)</f>
        <v>23.035399999999999</v>
      </c>
      <c r="E303" s="98">
        <f>SUM(E299)</f>
        <v>43.073599999999999</v>
      </c>
      <c r="F303" s="99"/>
      <c r="G303" s="97">
        <f>SUM(G299)</f>
        <v>38.256999999999998</v>
      </c>
      <c r="H303" s="98">
        <f>SUM(H299)</f>
        <v>58.295299999999997</v>
      </c>
      <c r="I303" s="99"/>
      <c r="J303" s="97">
        <f>SUM(J299)</f>
        <v>45.672600000000003</v>
      </c>
      <c r="K303" s="98">
        <f>SUM(K299)</f>
        <v>65.710899999999995</v>
      </c>
      <c r="L303" s="99"/>
      <c r="M303" s="97">
        <f>SUM(M299)</f>
        <v>23.035399999999999</v>
      </c>
      <c r="N303" s="98">
        <f>SUM(N299)</f>
        <v>43.073599999999999</v>
      </c>
      <c r="O303" s="99"/>
      <c r="P303" s="97">
        <f>SUM(P299)</f>
        <v>44.228999999999999</v>
      </c>
      <c r="Q303" s="98">
        <f>SUM(Q299)</f>
        <v>64.267300000000006</v>
      </c>
      <c r="R303" s="99"/>
      <c r="S303" s="97">
        <f>SUM(S299)</f>
        <v>45.672600000000003</v>
      </c>
      <c r="T303" s="98">
        <f>SUM(T299)</f>
        <v>65.710899999999995</v>
      </c>
      <c r="U303" s="99"/>
      <c r="V303" s="97">
        <f>SUM(V299)</f>
        <v>52.1691</v>
      </c>
      <c r="W303" s="98">
        <f>SUM(W299)</f>
        <v>72.207400000000007</v>
      </c>
    </row>
    <row r="304" spans="1:23" ht="15.75" thickTop="1">
      <c r="C304" s="117" t="s">
        <v>624</v>
      </c>
      <c r="D304" s="101">
        <f>D303*24</f>
        <v>552.84960000000001</v>
      </c>
      <c r="E304" s="102">
        <f>E303*12</f>
        <v>516.88319999999999</v>
      </c>
      <c r="F304" s="99"/>
      <c r="G304" s="101">
        <f>G303*24</f>
        <v>918.16799999999989</v>
      </c>
      <c r="H304" s="102">
        <f>H303*12</f>
        <v>699.54359999999997</v>
      </c>
      <c r="I304" s="99"/>
      <c r="J304" s="101">
        <f>J303*24</f>
        <v>1096.1424000000002</v>
      </c>
      <c r="K304" s="102">
        <f>K303*12</f>
        <v>788.5308</v>
      </c>
      <c r="L304" s="99"/>
      <c r="M304" s="101">
        <f>M303*24</f>
        <v>552.84960000000001</v>
      </c>
      <c r="N304" s="102">
        <f>N303*12</f>
        <v>516.88319999999999</v>
      </c>
      <c r="O304" s="99"/>
      <c r="P304" s="101">
        <f>P303*24</f>
        <v>1061.4960000000001</v>
      </c>
      <c r="Q304" s="102">
        <f>Q303*12</f>
        <v>771.20760000000007</v>
      </c>
      <c r="R304" s="99"/>
      <c r="S304" s="101">
        <f>S303*24</f>
        <v>1096.1424000000002</v>
      </c>
      <c r="T304" s="102">
        <f>T303*12</f>
        <v>788.5308</v>
      </c>
      <c r="U304" s="99"/>
      <c r="V304" s="101">
        <f>V303*24</f>
        <v>1252.0583999999999</v>
      </c>
      <c r="W304" s="102">
        <f>W303*12</f>
        <v>866.48880000000008</v>
      </c>
    </row>
    <row r="305" spans="1:23" ht="15.75" thickBot="1">
      <c r="B305" s="81" t="s">
        <v>707</v>
      </c>
      <c r="C305" s="118" t="s">
        <v>625</v>
      </c>
      <c r="D305" s="104">
        <f>D303+(D303*D$1)</f>
        <v>39.160179999999997</v>
      </c>
      <c r="E305" s="105">
        <f>E303+(E303*E$1)</f>
        <v>73.225120000000004</v>
      </c>
      <c r="F305" s="99"/>
      <c r="G305" s="104">
        <f>G303+(G303*G$1)</f>
        <v>68.8626</v>
      </c>
      <c r="H305" s="105">
        <f>H303+(H303*H$1)</f>
        <v>104.93154</v>
      </c>
      <c r="I305" s="99"/>
      <c r="J305" s="104">
        <f>J303+(J303*J$1)</f>
        <v>86.777940000000001</v>
      </c>
      <c r="K305" s="105">
        <f>K303+(K303*K$1)</f>
        <v>124.85070999999999</v>
      </c>
      <c r="L305" s="99"/>
      <c r="M305" s="104">
        <f>M303+(M303*M$1)</f>
        <v>39.160179999999997</v>
      </c>
      <c r="N305" s="105">
        <f>N303+(N303*N$1)</f>
        <v>73.225120000000004</v>
      </c>
      <c r="O305" s="99"/>
      <c r="P305" s="104">
        <f>P303+(P303*P$1)</f>
        <v>79.612200000000001</v>
      </c>
      <c r="Q305" s="105">
        <f>Q303+(Q303*Q$1)</f>
        <v>115.68114000000001</v>
      </c>
      <c r="R305" s="99"/>
      <c r="S305" s="104">
        <f>S303+(S303*S$1)</f>
        <v>86.777940000000001</v>
      </c>
      <c r="T305" s="105">
        <f>T303+(T303*T$1)</f>
        <v>124.85070999999999</v>
      </c>
      <c r="U305" s="99"/>
      <c r="V305" s="104">
        <f>V303+(V303*V$1)</f>
        <v>104.3382</v>
      </c>
      <c r="W305" s="105">
        <f>W303+(W303*W$1)</f>
        <v>144.41480000000001</v>
      </c>
    </row>
    <row r="306" spans="1:23" ht="15.75" thickTop="1">
      <c r="C306" s="119" t="s">
        <v>626</v>
      </c>
      <c r="D306" s="107">
        <f>(D305-D303)/D303</f>
        <v>0.7</v>
      </c>
      <c r="E306" s="108">
        <f>(E305-E303)/E303</f>
        <v>0.70000000000000018</v>
      </c>
      <c r="F306" s="99"/>
      <c r="G306" s="107">
        <f>(G305-G303)/G303</f>
        <v>0.80000000000000016</v>
      </c>
      <c r="H306" s="108">
        <f>(H305-H303)/H303</f>
        <v>0.8</v>
      </c>
      <c r="I306" s="99"/>
      <c r="J306" s="107">
        <f>(J305-J303)/J303</f>
        <v>0.89999999999999991</v>
      </c>
      <c r="K306" s="108">
        <f>(K305-K303)/K303</f>
        <v>0.9</v>
      </c>
      <c r="L306" s="99"/>
      <c r="M306" s="107">
        <f>(M305-M303)/M303</f>
        <v>0.7</v>
      </c>
      <c r="N306" s="108">
        <f>(N305-N303)/N303</f>
        <v>0.70000000000000018</v>
      </c>
      <c r="O306" s="99"/>
      <c r="P306" s="107">
        <f>(P305-P303)/P303</f>
        <v>0.8</v>
      </c>
      <c r="Q306" s="108">
        <f>(Q305-Q303)/Q303</f>
        <v>0.8</v>
      </c>
      <c r="R306" s="99"/>
      <c r="S306" s="107">
        <f>(S305-S303)/S303</f>
        <v>0.89999999999999991</v>
      </c>
      <c r="T306" s="108">
        <f>(T305-T303)/T303</f>
        <v>0.9</v>
      </c>
      <c r="U306" s="99"/>
      <c r="V306" s="107">
        <f>(V305-V303)/V303</f>
        <v>1</v>
      </c>
      <c r="W306" s="108">
        <f>(W305-W303)/W303</f>
        <v>1</v>
      </c>
    </row>
    <row r="307" spans="1:23">
      <c r="C307" s="120" t="s">
        <v>627</v>
      </c>
      <c r="D307" s="110">
        <f>D304+(D304*D$1)</f>
        <v>939.84431999999993</v>
      </c>
      <c r="E307" s="111">
        <f>E304+(E304*E$1)</f>
        <v>878.70143999999993</v>
      </c>
      <c r="F307" s="99"/>
      <c r="G307" s="110">
        <f>G304+(G304*G$1)</f>
        <v>1652.7023999999999</v>
      </c>
      <c r="H307" s="111">
        <f>H304+(H304*H$1)</f>
        <v>1259.17848</v>
      </c>
      <c r="I307" s="99"/>
      <c r="J307" s="110">
        <f>J304+(J304*J$1)</f>
        <v>2082.6705600000005</v>
      </c>
      <c r="K307" s="111">
        <f>K304+(K304*K$1)</f>
        <v>1498.2085200000001</v>
      </c>
      <c r="L307" s="99"/>
      <c r="M307" s="110">
        <f>M304+(M304*M$1)</f>
        <v>939.84431999999993</v>
      </c>
      <c r="N307" s="111">
        <f>N304+(N304*N$1)</f>
        <v>878.70143999999993</v>
      </c>
      <c r="O307" s="99"/>
      <c r="P307" s="110">
        <f>P304+(P304*P$1)</f>
        <v>1910.6928000000003</v>
      </c>
      <c r="Q307" s="111">
        <f>Q304+(Q304*Q$1)</f>
        <v>1388.1736800000003</v>
      </c>
      <c r="R307" s="99"/>
      <c r="S307" s="110">
        <f>S304+(S304*S$1)</f>
        <v>2082.6705600000005</v>
      </c>
      <c r="T307" s="111">
        <f>T304+(T304*T$1)</f>
        <v>1498.2085200000001</v>
      </c>
      <c r="U307" s="99"/>
      <c r="V307" s="110">
        <f>V304+(V304*V$1)</f>
        <v>2504.1167999999998</v>
      </c>
      <c r="W307" s="111">
        <f>W304+(W304*W$1)</f>
        <v>1732.9776000000002</v>
      </c>
    </row>
    <row r="309" spans="1:23">
      <c r="C309" s="112" t="s">
        <v>684</v>
      </c>
    </row>
    <row r="310" spans="1:23">
      <c r="B310" s="81" t="s">
        <v>629</v>
      </c>
      <c r="C310" s="113" t="s">
        <v>708</v>
      </c>
      <c r="D310" s="80" t="s">
        <v>620</v>
      </c>
      <c r="E310" s="80" t="s">
        <v>616</v>
      </c>
      <c r="G310" s="80" t="s">
        <v>620</v>
      </c>
      <c r="H310" s="80" t="s">
        <v>616</v>
      </c>
      <c r="J310" s="80" t="s">
        <v>620</v>
      </c>
      <c r="K310" s="80" t="s">
        <v>616</v>
      </c>
      <c r="M310" s="80" t="s">
        <v>620</v>
      </c>
      <c r="N310" s="80" t="s">
        <v>616</v>
      </c>
      <c r="P310" s="80" t="s">
        <v>620</v>
      </c>
      <c r="Q310" s="80" t="s">
        <v>616</v>
      </c>
      <c r="S310" s="80" t="s">
        <v>620</v>
      </c>
      <c r="T310" s="80" t="s">
        <v>616</v>
      </c>
      <c r="V310" s="80" t="s">
        <v>620</v>
      </c>
      <c r="W310" s="80" t="s">
        <v>616</v>
      </c>
    </row>
    <row r="311" spans="1:23">
      <c r="B311" s="81" t="s">
        <v>621</v>
      </c>
      <c r="C311" s="81" t="s">
        <v>630</v>
      </c>
    </row>
    <row r="312" spans="1:23">
      <c r="A312" s="82" t="s">
        <v>49</v>
      </c>
      <c r="B312" s="83">
        <v>1</v>
      </c>
      <c r="C312" s="114"/>
      <c r="D312" s="85">
        <f t="shared" ref="D312:H313" si="22">VLOOKUP($A312,$A$16:$W$38,D$46,0)*$B312</f>
        <v>10.803599999999999</v>
      </c>
      <c r="E312" s="86">
        <f t="shared" si="22"/>
        <v>23.755800000000001</v>
      </c>
      <c r="G312" s="85">
        <f t="shared" si="22"/>
        <v>18.140999999999998</v>
      </c>
      <c r="H312" s="86">
        <f t="shared" si="22"/>
        <v>31.0932</v>
      </c>
      <c r="J312" s="85">
        <f>VLOOKUP($A312,$A$16:$W$38,J$46,0)*$B312</f>
        <v>25.635200000000001</v>
      </c>
      <c r="K312" s="86">
        <f>VLOOKUP($A312,$A$16:$W$38,K$46,0)*$B312</f>
        <v>38.587400000000002</v>
      </c>
      <c r="M312" s="85">
        <f>VLOOKUP($A312,$A$16:$W$38,M$46,0)*$B312</f>
        <v>10.803599999999999</v>
      </c>
      <c r="N312" s="86">
        <f>VLOOKUP($A312,$A$16:$W$38,N$46,0)*$B312</f>
        <v>23.755800000000001</v>
      </c>
      <c r="P312" s="85">
        <f>VLOOKUP($A312,$A$16:$W$38,P$46,0)*$B312</f>
        <v>24.869599999999998</v>
      </c>
      <c r="Q312" s="86">
        <f>VLOOKUP($A312,$A$16:$W$38,Q$46,0)*$B312</f>
        <v>37.821800000000003</v>
      </c>
      <c r="S312" s="85">
        <f>VLOOKUP($A312,$A$16:$W$38,S$46,0)*$B312</f>
        <v>25.635200000000001</v>
      </c>
      <c r="T312" s="86">
        <f>VLOOKUP($A312,$A$16:$W$38,T$46,0)*$B312</f>
        <v>38.587400000000002</v>
      </c>
      <c r="V312" s="85">
        <f>VLOOKUP($A312,$A$16:$W$38,V$46,0)*$B312</f>
        <v>29.080300000000001</v>
      </c>
      <c r="W312" s="86">
        <f>VLOOKUP($A312,$A$16:$W$38,W$46,0)*$B312</f>
        <v>42.032499999999999</v>
      </c>
    </row>
    <row r="313" spans="1:23">
      <c r="A313" s="82" t="s">
        <v>51</v>
      </c>
      <c r="B313" s="83">
        <v>1</v>
      </c>
      <c r="C313" s="122"/>
      <c r="D313" s="123">
        <f t="shared" si="22"/>
        <v>16.7807</v>
      </c>
      <c r="E313" s="124">
        <f t="shared" si="22"/>
        <v>35.684699999999999</v>
      </c>
      <c r="G313" s="123">
        <f t="shared" si="22"/>
        <v>29.8154</v>
      </c>
      <c r="H313" s="124">
        <f t="shared" si="22"/>
        <v>48.719299999999997</v>
      </c>
      <c r="J313" s="123">
        <f>VLOOKUP($A313,$A$16:$W$38,J$46,0)*$B313</f>
        <v>36.478700000000003</v>
      </c>
      <c r="K313" s="124">
        <f>VLOOKUP($A313,$A$16:$W$38,K$46,0)*$B313</f>
        <v>55.382599999999996</v>
      </c>
      <c r="M313" s="123">
        <f>VLOOKUP($A313,$A$16:$W$38,M$46,0)*$B313</f>
        <v>16.7807</v>
      </c>
      <c r="N313" s="124">
        <f>VLOOKUP($A313,$A$16:$W$38,N$46,0)*$B313</f>
        <v>35.684699999999999</v>
      </c>
      <c r="P313" s="123">
        <f>VLOOKUP($A313,$A$16:$W$38,P$46,0)*$B313</f>
        <v>34.947499999999998</v>
      </c>
      <c r="Q313" s="124">
        <f>VLOOKUP($A313,$A$16:$W$38,Q$46,0)*$B313</f>
        <v>53.851399999999998</v>
      </c>
      <c r="S313" s="123">
        <f>VLOOKUP($A313,$A$16:$W$38,S$46,0)*$B313</f>
        <v>36.478700000000003</v>
      </c>
      <c r="T313" s="124">
        <f>VLOOKUP($A313,$A$16:$W$38,T$46,0)*$B313</f>
        <v>55.382599999999996</v>
      </c>
      <c r="V313" s="123">
        <f>VLOOKUP($A313,$A$16:$W$38,V$46,0)*$B313</f>
        <v>43.368899999999996</v>
      </c>
      <c r="W313" s="124">
        <f>VLOOKUP($A313,$A$16:$W$38,W$46,0)*$B313</f>
        <v>62.272799999999997</v>
      </c>
    </row>
    <row r="314" spans="1:23">
      <c r="C314" s="88"/>
      <c r="D314" s="88"/>
      <c r="E314" s="89"/>
      <c r="G314" s="88"/>
      <c r="H314" s="89"/>
      <c r="J314" s="88"/>
      <c r="K314" s="89"/>
      <c r="M314" s="88"/>
      <c r="N314" s="89"/>
      <c r="P314" s="88"/>
      <c r="Q314" s="89"/>
      <c r="S314" s="88"/>
      <c r="T314" s="89"/>
      <c r="V314" s="88"/>
      <c r="W314" s="89"/>
    </row>
    <row r="315" spans="1:23">
      <c r="C315" s="88"/>
      <c r="D315" s="88"/>
      <c r="E315" s="89"/>
      <c r="G315" s="88"/>
      <c r="H315" s="89"/>
      <c r="J315" s="88"/>
      <c r="K315" s="89"/>
      <c r="M315" s="88"/>
      <c r="N315" s="89"/>
      <c r="P315" s="88"/>
      <c r="Q315" s="89"/>
      <c r="S315" s="88"/>
      <c r="T315" s="89"/>
      <c r="V315" s="88"/>
      <c r="W315" s="89"/>
    </row>
    <row r="316" spans="1:23" ht="15.75" thickBot="1">
      <c r="B316" s="81" t="s">
        <v>709</v>
      </c>
      <c r="C316" s="116" t="s">
        <v>623</v>
      </c>
      <c r="D316" s="97">
        <f>SUM(D312:D313)</f>
        <v>27.584299999999999</v>
      </c>
      <c r="E316" s="98">
        <f>SUM(E312:E313)</f>
        <v>59.4405</v>
      </c>
      <c r="F316" s="99"/>
      <c r="G316" s="97">
        <f>SUM(G312:G313)</f>
        <v>47.956400000000002</v>
      </c>
      <c r="H316" s="98">
        <f>SUM(H312:H313)</f>
        <v>79.8125</v>
      </c>
      <c r="I316" s="99"/>
      <c r="J316" s="97">
        <f>SUM(J312:J313)</f>
        <v>62.113900000000001</v>
      </c>
      <c r="K316" s="98">
        <f>SUM(K312:K313)</f>
        <v>93.97</v>
      </c>
      <c r="L316" s="99"/>
      <c r="M316" s="97">
        <f>SUM(M312:M313)</f>
        <v>27.584299999999999</v>
      </c>
      <c r="N316" s="98">
        <f>SUM(N312:N313)</f>
        <v>59.4405</v>
      </c>
      <c r="O316" s="99"/>
      <c r="P316" s="97">
        <f>SUM(P312:P313)</f>
        <v>59.817099999999996</v>
      </c>
      <c r="Q316" s="98">
        <f>SUM(Q312:Q313)</f>
        <v>91.673200000000008</v>
      </c>
      <c r="R316" s="99"/>
      <c r="S316" s="97">
        <f>SUM(S312:S313)</f>
        <v>62.113900000000001</v>
      </c>
      <c r="T316" s="98">
        <f>SUM(T312:T313)</f>
        <v>93.97</v>
      </c>
      <c r="U316" s="99"/>
      <c r="V316" s="97">
        <f>SUM(V312:V313)</f>
        <v>72.44919999999999</v>
      </c>
      <c r="W316" s="98">
        <f>SUM(W312:W313)</f>
        <v>104.30529999999999</v>
      </c>
    </row>
    <row r="317" spans="1:23" ht="15.75" thickTop="1">
      <c r="C317" s="117" t="s">
        <v>624</v>
      </c>
      <c r="D317" s="101">
        <f>D316*24</f>
        <v>662.02319999999997</v>
      </c>
      <c r="E317" s="102">
        <f>E316*12</f>
        <v>713.28600000000006</v>
      </c>
      <c r="F317" s="99"/>
      <c r="G317" s="101">
        <f>G316*24</f>
        <v>1150.9536000000001</v>
      </c>
      <c r="H317" s="102">
        <f>H316*12</f>
        <v>957.75</v>
      </c>
      <c r="I317" s="99"/>
      <c r="J317" s="101">
        <f>J316*24</f>
        <v>1490.7336</v>
      </c>
      <c r="K317" s="102">
        <f>K316*12</f>
        <v>1127.6399999999999</v>
      </c>
      <c r="L317" s="99"/>
      <c r="M317" s="101">
        <f>M316*24</f>
        <v>662.02319999999997</v>
      </c>
      <c r="N317" s="102">
        <f>N316*12</f>
        <v>713.28600000000006</v>
      </c>
      <c r="O317" s="99"/>
      <c r="P317" s="101">
        <f>P316*24</f>
        <v>1435.6104</v>
      </c>
      <c r="Q317" s="102">
        <f>Q316*12</f>
        <v>1100.0784000000001</v>
      </c>
      <c r="R317" s="99"/>
      <c r="S317" s="101">
        <f>S316*24</f>
        <v>1490.7336</v>
      </c>
      <c r="T317" s="102">
        <f>T316*12</f>
        <v>1127.6399999999999</v>
      </c>
      <c r="U317" s="99"/>
      <c r="V317" s="101">
        <f>V316*24</f>
        <v>1738.7807999999998</v>
      </c>
      <c r="W317" s="102">
        <f>W316*12</f>
        <v>1251.6635999999999</v>
      </c>
    </row>
    <row r="318" spans="1:23" ht="15.75" thickBot="1">
      <c r="B318" s="81" t="s">
        <v>710</v>
      </c>
      <c r="C318" s="118" t="s">
        <v>625</v>
      </c>
      <c r="D318" s="104">
        <f>D316+(D316*D$1)</f>
        <v>46.89331</v>
      </c>
      <c r="E318" s="105">
        <f>E316+(E316*E$1)</f>
        <v>101.04884999999999</v>
      </c>
      <c r="F318" s="99"/>
      <c r="G318" s="104">
        <f>G316+(G316*G$1)</f>
        <v>86.321520000000007</v>
      </c>
      <c r="H318" s="105">
        <f>H316+(H316*H$1)</f>
        <v>143.66249999999999</v>
      </c>
      <c r="I318" s="99"/>
      <c r="J318" s="104">
        <f>J316+(J316*J$1)</f>
        <v>118.01641000000001</v>
      </c>
      <c r="K318" s="105">
        <f>K316+(K316*K$1)</f>
        <v>178.54300000000001</v>
      </c>
      <c r="L318" s="99"/>
      <c r="M318" s="104">
        <f>M316+(M316*M$1)</f>
        <v>46.89331</v>
      </c>
      <c r="N318" s="105">
        <f>N316+(N316*N$1)</f>
        <v>101.04884999999999</v>
      </c>
      <c r="O318" s="99"/>
      <c r="P318" s="104">
        <f>P316+(P316*P$1)</f>
        <v>107.67077999999999</v>
      </c>
      <c r="Q318" s="105">
        <f>Q316+(Q316*Q$1)</f>
        <v>165.01176000000004</v>
      </c>
      <c r="R318" s="99"/>
      <c r="S318" s="104">
        <f>S316+(S316*S$1)</f>
        <v>118.01641000000001</v>
      </c>
      <c r="T318" s="105">
        <f>T316+(T316*T$1)</f>
        <v>178.54300000000001</v>
      </c>
      <c r="U318" s="99"/>
      <c r="V318" s="104">
        <f>V316+(V316*V$1)</f>
        <v>144.89839999999998</v>
      </c>
      <c r="W318" s="105">
        <f>W316+(W316*W$1)</f>
        <v>208.61059999999998</v>
      </c>
    </row>
    <row r="319" spans="1:23" ht="15.75" thickTop="1">
      <c r="C319" s="119" t="s">
        <v>626</v>
      </c>
      <c r="D319" s="107">
        <f>(D318-D316)/D316</f>
        <v>0.70000000000000007</v>
      </c>
      <c r="E319" s="108">
        <f>(E318-E316)/E316</f>
        <v>0.69999999999999973</v>
      </c>
      <c r="F319" s="99"/>
      <c r="G319" s="107">
        <f>(G318-G316)/G316</f>
        <v>0.8</v>
      </c>
      <c r="H319" s="108">
        <f>(H318-H316)/H316</f>
        <v>0.79999999999999993</v>
      </c>
      <c r="I319" s="99"/>
      <c r="J319" s="107">
        <f>(J318-J316)/J316</f>
        <v>0.90000000000000013</v>
      </c>
      <c r="K319" s="108">
        <f>(K318-K316)/K316</f>
        <v>0.90000000000000013</v>
      </c>
      <c r="L319" s="99"/>
      <c r="M319" s="107">
        <f>(M318-M316)/M316</f>
        <v>0.70000000000000007</v>
      </c>
      <c r="N319" s="108">
        <f>(N318-N316)/N316</f>
        <v>0.69999999999999973</v>
      </c>
      <c r="O319" s="99"/>
      <c r="P319" s="107">
        <f>(P318-P316)/P316</f>
        <v>0.8</v>
      </c>
      <c r="Q319" s="108">
        <f>(Q318-Q316)/Q316</f>
        <v>0.80000000000000027</v>
      </c>
      <c r="R319" s="99"/>
      <c r="S319" s="107">
        <f>(S318-S316)/S316</f>
        <v>0.90000000000000013</v>
      </c>
      <c r="T319" s="108">
        <f>(T318-T316)/T316</f>
        <v>0.90000000000000013</v>
      </c>
      <c r="U319" s="99"/>
      <c r="V319" s="107">
        <f>(V318-V316)/V316</f>
        <v>1</v>
      </c>
      <c r="W319" s="108">
        <f>(W318-W316)/W316</f>
        <v>1</v>
      </c>
    </row>
    <row r="320" spans="1:23">
      <c r="C320" s="120" t="s">
        <v>627</v>
      </c>
      <c r="D320" s="110">
        <f>D317+(D317*D$1)</f>
        <v>1125.4394399999999</v>
      </c>
      <c r="E320" s="111">
        <f>E317+(E317*E$1)</f>
        <v>1212.5862000000002</v>
      </c>
      <c r="F320" s="99"/>
      <c r="G320" s="110">
        <f>G317+(G317*G$1)</f>
        <v>2071.71648</v>
      </c>
      <c r="H320" s="111">
        <f>H317+(H317*H$1)</f>
        <v>1723.95</v>
      </c>
      <c r="I320" s="99"/>
      <c r="J320" s="110">
        <f>J317+(J317*J$1)</f>
        <v>2832.3938400000002</v>
      </c>
      <c r="K320" s="111">
        <f>K317+(K317*K$1)</f>
        <v>2142.5159999999996</v>
      </c>
      <c r="L320" s="99"/>
      <c r="M320" s="110">
        <f>M317+(M317*M$1)</f>
        <v>1125.4394399999999</v>
      </c>
      <c r="N320" s="111">
        <f>N317+(N317*N$1)</f>
        <v>1212.5862000000002</v>
      </c>
      <c r="O320" s="99"/>
      <c r="P320" s="110">
        <f>P317+(P317*P$1)</f>
        <v>2584.09872</v>
      </c>
      <c r="Q320" s="111">
        <f>Q317+(Q317*Q$1)</f>
        <v>1980.1411200000002</v>
      </c>
      <c r="R320" s="99"/>
      <c r="S320" s="110">
        <f>S317+(S317*S$1)</f>
        <v>2832.3938400000002</v>
      </c>
      <c r="T320" s="111">
        <f>T317+(T317*T$1)</f>
        <v>2142.5159999999996</v>
      </c>
      <c r="U320" s="99"/>
      <c r="V320" s="110">
        <f>V317+(V317*V$1)</f>
        <v>3477.5615999999995</v>
      </c>
      <c r="W320" s="111">
        <f>W317+(W317*W$1)</f>
        <v>2503.3271999999997</v>
      </c>
    </row>
    <row r="321" spans="1:23" customFormat="1" ht="12.75"/>
    <row r="322" spans="1:23" hidden="1" outlineLevel="1">
      <c r="C322" s="112"/>
    </row>
    <row r="323" spans="1:23" hidden="1" outlineLevel="1">
      <c r="B323" s="81" t="s">
        <v>629</v>
      </c>
      <c r="C323" s="113"/>
      <c r="D323" s="80" t="s">
        <v>620</v>
      </c>
      <c r="E323" s="80" t="s">
        <v>616</v>
      </c>
      <c r="G323" s="80" t="s">
        <v>620</v>
      </c>
      <c r="H323" s="80" t="s">
        <v>616</v>
      </c>
      <c r="J323" s="80" t="s">
        <v>620</v>
      </c>
      <c r="K323" s="80" t="s">
        <v>616</v>
      </c>
      <c r="M323" s="80" t="s">
        <v>620</v>
      </c>
      <c r="N323" s="80" t="s">
        <v>616</v>
      </c>
      <c r="P323" s="80" t="s">
        <v>620</v>
      </c>
      <c r="Q323" s="80" t="s">
        <v>616</v>
      </c>
      <c r="S323" s="80" t="s">
        <v>620</v>
      </c>
      <c r="T323" s="80" t="s">
        <v>616</v>
      </c>
      <c r="V323" s="80" t="s">
        <v>620</v>
      </c>
      <c r="W323" s="80" t="s">
        <v>616</v>
      </c>
    </row>
    <row r="324" spans="1:23" hidden="1" outlineLevel="1">
      <c r="B324" s="81" t="s">
        <v>621</v>
      </c>
      <c r="C324" s="81" t="s">
        <v>630</v>
      </c>
    </row>
    <row r="325" spans="1:23" hidden="1" outlineLevel="1">
      <c r="A325" s="82"/>
      <c r="B325" s="83"/>
      <c r="C325" s="114"/>
      <c r="D325" s="85" t="e">
        <f t="shared" ref="D325:E329" si="23">VLOOKUP($A325,$A$16:$W$38,D$46,0)*$B325</f>
        <v>#N/A</v>
      </c>
      <c r="E325" s="86" t="e">
        <f t="shared" si="23"/>
        <v>#N/A</v>
      </c>
      <c r="G325" s="85" t="e">
        <f t="shared" ref="G325:H329" si="24">VLOOKUP($A325,$A$16:$W$38,G$46,0)*$B325</f>
        <v>#N/A</v>
      </c>
      <c r="H325" s="86" t="e">
        <f t="shared" si="24"/>
        <v>#N/A</v>
      </c>
      <c r="J325" s="85" t="e">
        <f t="shared" ref="J325:K329" si="25">VLOOKUP($A325,$A$16:$W$38,J$46,0)*$B325</f>
        <v>#N/A</v>
      </c>
      <c r="K325" s="86" t="e">
        <f t="shared" si="25"/>
        <v>#N/A</v>
      </c>
      <c r="M325" s="85" t="e">
        <f t="shared" ref="M325:N329" si="26">VLOOKUP($A325,$A$16:$W$38,M$46,0)*$B325</f>
        <v>#N/A</v>
      </c>
      <c r="N325" s="86" t="e">
        <f t="shared" si="26"/>
        <v>#N/A</v>
      </c>
      <c r="P325" s="85" t="e">
        <f t="shared" ref="P325:Q329" si="27">VLOOKUP($A325,$A$16:$W$38,P$46,0)*$B325</f>
        <v>#N/A</v>
      </c>
      <c r="Q325" s="86" t="e">
        <f t="shared" si="27"/>
        <v>#N/A</v>
      </c>
      <c r="S325" s="85" t="e">
        <f t="shared" ref="S325:T329" si="28">VLOOKUP($A325,$A$16:$W$38,S$46,0)*$B325</f>
        <v>#N/A</v>
      </c>
      <c r="T325" s="86" t="e">
        <f t="shared" si="28"/>
        <v>#N/A</v>
      </c>
      <c r="V325" s="85" t="e">
        <f t="shared" ref="V325:W329" si="29">VLOOKUP($A325,$A$16:$W$38,V$46,0)*$B325</f>
        <v>#N/A</v>
      </c>
      <c r="W325" s="86" t="e">
        <f t="shared" si="29"/>
        <v>#N/A</v>
      </c>
    </row>
    <row r="326" spans="1:23" hidden="1" outlineLevel="1">
      <c r="A326" s="82"/>
      <c r="B326" s="83"/>
      <c r="C326" s="122"/>
      <c r="D326" s="123" t="e">
        <f t="shared" si="23"/>
        <v>#N/A</v>
      </c>
      <c r="E326" s="124" t="e">
        <f t="shared" si="23"/>
        <v>#N/A</v>
      </c>
      <c r="G326" s="123" t="e">
        <f t="shared" si="24"/>
        <v>#N/A</v>
      </c>
      <c r="H326" s="124" t="e">
        <f t="shared" si="24"/>
        <v>#N/A</v>
      </c>
      <c r="J326" s="123" t="e">
        <f t="shared" si="25"/>
        <v>#N/A</v>
      </c>
      <c r="K326" s="124" t="e">
        <f t="shared" si="25"/>
        <v>#N/A</v>
      </c>
      <c r="M326" s="123" t="e">
        <f t="shared" si="26"/>
        <v>#N/A</v>
      </c>
      <c r="N326" s="124" t="e">
        <f t="shared" si="26"/>
        <v>#N/A</v>
      </c>
      <c r="P326" s="123" t="e">
        <f t="shared" si="27"/>
        <v>#N/A</v>
      </c>
      <c r="Q326" s="124" t="e">
        <f t="shared" si="27"/>
        <v>#N/A</v>
      </c>
      <c r="S326" s="123" t="e">
        <f t="shared" si="28"/>
        <v>#N/A</v>
      </c>
      <c r="T326" s="124" t="e">
        <f t="shared" si="28"/>
        <v>#N/A</v>
      </c>
      <c r="V326" s="123" t="e">
        <f t="shared" si="29"/>
        <v>#N/A</v>
      </c>
      <c r="W326" s="124" t="e">
        <f t="shared" si="29"/>
        <v>#N/A</v>
      </c>
    </row>
    <row r="327" spans="1:23" hidden="1" outlineLevel="1">
      <c r="A327" s="82"/>
      <c r="B327" s="83"/>
      <c r="C327" s="122"/>
      <c r="D327" s="123" t="e">
        <f t="shared" si="23"/>
        <v>#N/A</v>
      </c>
      <c r="E327" s="124" t="e">
        <f t="shared" si="23"/>
        <v>#N/A</v>
      </c>
      <c r="G327" s="123" t="e">
        <f t="shared" si="24"/>
        <v>#N/A</v>
      </c>
      <c r="H327" s="124" t="e">
        <f t="shared" si="24"/>
        <v>#N/A</v>
      </c>
      <c r="J327" s="123" t="e">
        <f t="shared" si="25"/>
        <v>#N/A</v>
      </c>
      <c r="K327" s="124" t="e">
        <f t="shared" si="25"/>
        <v>#N/A</v>
      </c>
      <c r="M327" s="123" t="e">
        <f t="shared" si="26"/>
        <v>#N/A</v>
      </c>
      <c r="N327" s="124" t="e">
        <f t="shared" si="26"/>
        <v>#N/A</v>
      </c>
      <c r="P327" s="123" t="e">
        <f t="shared" si="27"/>
        <v>#N/A</v>
      </c>
      <c r="Q327" s="124" t="e">
        <f t="shared" si="27"/>
        <v>#N/A</v>
      </c>
      <c r="S327" s="123" t="e">
        <f t="shared" si="28"/>
        <v>#N/A</v>
      </c>
      <c r="T327" s="124" t="e">
        <f t="shared" si="28"/>
        <v>#N/A</v>
      </c>
      <c r="V327" s="123" t="e">
        <f t="shared" si="29"/>
        <v>#N/A</v>
      </c>
      <c r="W327" s="124" t="e">
        <f t="shared" si="29"/>
        <v>#N/A</v>
      </c>
    </row>
    <row r="328" spans="1:23" hidden="1" outlineLevel="1">
      <c r="A328" s="82"/>
      <c r="B328" s="83"/>
      <c r="C328" s="122"/>
      <c r="D328" s="123" t="e">
        <f t="shared" si="23"/>
        <v>#N/A</v>
      </c>
      <c r="E328" s="124" t="e">
        <f t="shared" si="23"/>
        <v>#N/A</v>
      </c>
      <c r="G328" s="123" t="e">
        <f t="shared" si="24"/>
        <v>#N/A</v>
      </c>
      <c r="H328" s="124" t="e">
        <f t="shared" si="24"/>
        <v>#N/A</v>
      </c>
      <c r="J328" s="123" t="e">
        <f t="shared" si="25"/>
        <v>#N/A</v>
      </c>
      <c r="K328" s="124" t="e">
        <f t="shared" si="25"/>
        <v>#N/A</v>
      </c>
      <c r="M328" s="123" t="e">
        <f t="shared" si="26"/>
        <v>#N/A</v>
      </c>
      <c r="N328" s="124" t="e">
        <f t="shared" si="26"/>
        <v>#N/A</v>
      </c>
      <c r="P328" s="123" t="e">
        <f t="shared" si="27"/>
        <v>#N/A</v>
      </c>
      <c r="Q328" s="124" t="e">
        <f t="shared" si="27"/>
        <v>#N/A</v>
      </c>
      <c r="S328" s="123" t="e">
        <f t="shared" si="28"/>
        <v>#N/A</v>
      </c>
      <c r="T328" s="124" t="e">
        <f t="shared" si="28"/>
        <v>#N/A</v>
      </c>
      <c r="V328" s="123" t="e">
        <f t="shared" si="29"/>
        <v>#N/A</v>
      </c>
      <c r="W328" s="124" t="e">
        <f t="shared" si="29"/>
        <v>#N/A</v>
      </c>
    </row>
    <row r="329" spans="1:23" hidden="1" outlineLevel="1">
      <c r="A329" s="82"/>
      <c r="B329" s="83"/>
      <c r="C329" s="122"/>
      <c r="D329" s="123" t="e">
        <f t="shared" si="23"/>
        <v>#N/A</v>
      </c>
      <c r="E329" s="124" t="e">
        <f t="shared" si="23"/>
        <v>#N/A</v>
      </c>
      <c r="G329" s="123" t="e">
        <f t="shared" si="24"/>
        <v>#N/A</v>
      </c>
      <c r="H329" s="124" t="e">
        <f t="shared" si="24"/>
        <v>#N/A</v>
      </c>
      <c r="J329" s="123" t="e">
        <f t="shared" si="25"/>
        <v>#N/A</v>
      </c>
      <c r="K329" s="124" t="e">
        <f t="shared" si="25"/>
        <v>#N/A</v>
      </c>
      <c r="M329" s="123" t="e">
        <f t="shared" si="26"/>
        <v>#N/A</v>
      </c>
      <c r="N329" s="124" t="e">
        <f t="shared" si="26"/>
        <v>#N/A</v>
      </c>
      <c r="P329" s="123" t="e">
        <f t="shared" si="27"/>
        <v>#N/A</v>
      </c>
      <c r="Q329" s="124" t="e">
        <f t="shared" si="27"/>
        <v>#N/A</v>
      </c>
      <c r="S329" s="123" t="e">
        <f t="shared" si="28"/>
        <v>#N/A</v>
      </c>
      <c r="T329" s="124" t="e">
        <f t="shared" si="28"/>
        <v>#N/A</v>
      </c>
      <c r="V329" s="123" t="e">
        <f t="shared" si="29"/>
        <v>#N/A</v>
      </c>
      <c r="W329" s="124" t="e">
        <f t="shared" si="29"/>
        <v>#N/A</v>
      </c>
    </row>
    <row r="330" spans="1:23" hidden="1" outlineLevel="1">
      <c r="C330" s="88"/>
      <c r="D330" s="88"/>
      <c r="E330" s="89"/>
      <c r="G330" s="88"/>
      <c r="H330" s="89"/>
      <c r="J330" s="88"/>
      <c r="K330" s="89"/>
      <c r="M330" s="88"/>
      <c r="N330" s="89"/>
      <c r="P330" s="88"/>
      <c r="Q330" s="89"/>
      <c r="S330" s="88"/>
      <c r="T330" s="89"/>
      <c r="V330" s="88"/>
      <c r="W330" s="89"/>
    </row>
    <row r="331" spans="1:23" hidden="1" outlineLevel="1">
      <c r="C331" s="88"/>
      <c r="D331" s="88"/>
      <c r="E331" s="89"/>
      <c r="G331" s="88"/>
      <c r="H331" s="89"/>
      <c r="J331" s="88"/>
      <c r="K331" s="89"/>
      <c r="M331" s="88"/>
      <c r="N331" s="89"/>
      <c r="P331" s="88"/>
      <c r="Q331" s="89"/>
      <c r="S331" s="88"/>
      <c r="T331" s="89"/>
      <c r="V331" s="88"/>
      <c r="W331" s="89"/>
    </row>
    <row r="332" spans="1:23" ht="15.75" hidden="1" outlineLevel="1" thickBot="1">
      <c r="B332" s="81"/>
      <c r="C332" s="116" t="s">
        <v>623</v>
      </c>
      <c r="D332" s="97" t="e">
        <f>SUM(D325:D329)</f>
        <v>#N/A</v>
      </c>
      <c r="E332" s="98" t="e">
        <f>SUM(E325:E329)</f>
        <v>#N/A</v>
      </c>
      <c r="F332" s="99"/>
      <c r="G332" s="97" t="e">
        <f>SUM(G325:G329)</f>
        <v>#N/A</v>
      </c>
      <c r="H332" s="98" t="e">
        <f>SUM(H325:H329)</f>
        <v>#N/A</v>
      </c>
      <c r="I332" s="99"/>
      <c r="J332" s="97" t="e">
        <f>SUM(J325:J329)</f>
        <v>#N/A</v>
      </c>
      <c r="K332" s="98" t="e">
        <f>SUM(K325:K329)</f>
        <v>#N/A</v>
      </c>
      <c r="L332" s="99"/>
      <c r="M332" s="97" t="e">
        <f>SUM(M325:M329)</f>
        <v>#N/A</v>
      </c>
      <c r="N332" s="98" t="e">
        <f>SUM(N325:N329)</f>
        <v>#N/A</v>
      </c>
      <c r="O332" s="99"/>
      <c r="P332" s="97" t="e">
        <f>SUM(P325:P329)</f>
        <v>#N/A</v>
      </c>
      <c r="Q332" s="98" t="e">
        <f>SUM(Q325:Q329)</f>
        <v>#N/A</v>
      </c>
      <c r="R332" s="99"/>
      <c r="S332" s="97" t="e">
        <f>SUM(S325:S329)</f>
        <v>#N/A</v>
      </c>
      <c r="T332" s="98" t="e">
        <f>SUM(T325:T329)</f>
        <v>#N/A</v>
      </c>
      <c r="U332" s="99"/>
      <c r="V332" s="97" t="e">
        <f>SUM(V325:V329)</f>
        <v>#N/A</v>
      </c>
      <c r="W332" s="98" t="e">
        <f>SUM(W325:W329)</f>
        <v>#N/A</v>
      </c>
    </row>
    <row r="333" spans="1:23" hidden="1" outlineLevel="1">
      <c r="C333" s="117" t="s">
        <v>624</v>
      </c>
      <c r="D333" s="101" t="e">
        <f>D332*24</f>
        <v>#N/A</v>
      </c>
      <c r="E333" s="102" t="e">
        <f>E332*12</f>
        <v>#N/A</v>
      </c>
      <c r="F333" s="99"/>
      <c r="G333" s="101" t="e">
        <f>G332*24</f>
        <v>#N/A</v>
      </c>
      <c r="H333" s="102" t="e">
        <f>H332*12</f>
        <v>#N/A</v>
      </c>
      <c r="I333" s="99"/>
      <c r="J333" s="101" t="e">
        <f>J332*24</f>
        <v>#N/A</v>
      </c>
      <c r="K333" s="102" t="e">
        <f>K332*12</f>
        <v>#N/A</v>
      </c>
      <c r="L333" s="99"/>
      <c r="M333" s="101" t="e">
        <f>M332*24</f>
        <v>#N/A</v>
      </c>
      <c r="N333" s="102" t="e">
        <f>N332*12</f>
        <v>#N/A</v>
      </c>
      <c r="O333" s="99"/>
      <c r="P333" s="101" t="e">
        <f>P332*24</f>
        <v>#N/A</v>
      </c>
      <c r="Q333" s="102" t="e">
        <f>Q332*12</f>
        <v>#N/A</v>
      </c>
      <c r="R333" s="99"/>
      <c r="S333" s="101" t="e">
        <f>S332*24</f>
        <v>#N/A</v>
      </c>
      <c r="T333" s="102" t="e">
        <f>T332*12</f>
        <v>#N/A</v>
      </c>
      <c r="U333" s="99"/>
      <c r="V333" s="101" t="e">
        <f>V332*24</f>
        <v>#N/A</v>
      </c>
      <c r="W333" s="102" t="e">
        <f>W332*12</f>
        <v>#N/A</v>
      </c>
    </row>
    <row r="334" spans="1:23" ht="15.75" hidden="1" outlineLevel="1" thickBot="1">
      <c r="B334" s="81"/>
      <c r="C334" s="118" t="s">
        <v>625</v>
      </c>
      <c r="D334" s="104" t="e">
        <f>D332+(D332*D$1)</f>
        <v>#N/A</v>
      </c>
      <c r="E334" s="105" t="e">
        <f>E332+(E332*E$1)</f>
        <v>#N/A</v>
      </c>
      <c r="F334" s="99"/>
      <c r="G334" s="104" t="e">
        <f>G332+(G332*G$1)</f>
        <v>#N/A</v>
      </c>
      <c r="H334" s="105" t="e">
        <f>H332+(H332*H$1)</f>
        <v>#N/A</v>
      </c>
      <c r="I334" s="99"/>
      <c r="J334" s="104" t="e">
        <f>J332+(J332*J$1)</f>
        <v>#N/A</v>
      </c>
      <c r="K334" s="105" t="e">
        <f>K332+(K332*K$1)</f>
        <v>#N/A</v>
      </c>
      <c r="L334" s="99"/>
      <c r="M334" s="104" t="e">
        <f>M332+(M332*M$1)</f>
        <v>#N/A</v>
      </c>
      <c r="N334" s="105" t="e">
        <f>N332+(N332*N$1)</f>
        <v>#N/A</v>
      </c>
      <c r="O334" s="99"/>
      <c r="P334" s="104" t="e">
        <f>P332+(P332*P$1)</f>
        <v>#N/A</v>
      </c>
      <c r="Q334" s="105" t="e">
        <f>Q332+(Q332*Q$1)</f>
        <v>#N/A</v>
      </c>
      <c r="R334" s="99"/>
      <c r="S334" s="104" t="e">
        <f>S332+(S332*S$1)</f>
        <v>#N/A</v>
      </c>
      <c r="T334" s="105" t="e">
        <f>T332+(T332*T$1)</f>
        <v>#N/A</v>
      </c>
      <c r="U334" s="99"/>
      <c r="V334" s="104" t="e">
        <f>V332+(V332*V$1)</f>
        <v>#N/A</v>
      </c>
      <c r="W334" s="105" t="e">
        <f>W332+(W332*W$1)</f>
        <v>#N/A</v>
      </c>
    </row>
    <row r="335" spans="1:23" ht="15.75" hidden="1" outlineLevel="1" thickTop="1">
      <c r="C335" s="119" t="s">
        <v>626</v>
      </c>
      <c r="D335" s="107" t="e">
        <f>(D334-D332)/D332</f>
        <v>#N/A</v>
      </c>
      <c r="E335" s="108" t="e">
        <f>(E334-E332)/E332</f>
        <v>#N/A</v>
      </c>
      <c r="F335" s="99"/>
      <c r="G335" s="107" t="e">
        <f>(G334-G332)/G332</f>
        <v>#N/A</v>
      </c>
      <c r="H335" s="108" t="e">
        <f>(H334-H332)/H332</f>
        <v>#N/A</v>
      </c>
      <c r="I335" s="99"/>
      <c r="J335" s="107" t="e">
        <f>(J334-J332)/J332</f>
        <v>#N/A</v>
      </c>
      <c r="K335" s="108" t="e">
        <f>(K334-K332)/K332</f>
        <v>#N/A</v>
      </c>
      <c r="L335" s="99"/>
      <c r="M335" s="107" t="e">
        <f>(M334-M332)/M332</f>
        <v>#N/A</v>
      </c>
      <c r="N335" s="108" t="e">
        <f>(N334-N332)/N332</f>
        <v>#N/A</v>
      </c>
      <c r="O335" s="99"/>
      <c r="P335" s="107" t="e">
        <f>(P334-P332)/P332</f>
        <v>#N/A</v>
      </c>
      <c r="Q335" s="108" t="e">
        <f>(Q334-Q332)/Q332</f>
        <v>#N/A</v>
      </c>
      <c r="R335" s="99"/>
      <c r="S335" s="107" t="e">
        <f>(S334-S332)/S332</f>
        <v>#N/A</v>
      </c>
      <c r="T335" s="108" t="e">
        <f>(T334-T332)/T332</f>
        <v>#N/A</v>
      </c>
      <c r="U335" s="99"/>
      <c r="V335" s="107" t="e">
        <f>(V334-V332)/V332</f>
        <v>#N/A</v>
      </c>
      <c r="W335" s="108" t="e">
        <f>(W334-W332)/W332</f>
        <v>#N/A</v>
      </c>
    </row>
    <row r="336" spans="1:23" hidden="1" outlineLevel="1">
      <c r="C336" s="120" t="s">
        <v>627</v>
      </c>
      <c r="D336" s="110" t="e">
        <f>D333+(D333*D$1)</f>
        <v>#N/A</v>
      </c>
      <c r="E336" s="111" t="e">
        <f>E333+(E333*E$1)</f>
        <v>#N/A</v>
      </c>
      <c r="F336" s="99"/>
      <c r="G336" s="110" t="e">
        <f>G333+(G333*G$1)</f>
        <v>#N/A</v>
      </c>
      <c r="H336" s="111" t="e">
        <f>H333+(H333*H$1)</f>
        <v>#N/A</v>
      </c>
      <c r="I336" s="99"/>
      <c r="J336" s="110" t="e">
        <f>J333+(J333*J$1)</f>
        <v>#N/A</v>
      </c>
      <c r="K336" s="111" t="e">
        <f>K333+(K333*K$1)</f>
        <v>#N/A</v>
      </c>
      <c r="L336" s="99"/>
      <c r="M336" s="110" t="e">
        <f>M333+(M333*M$1)</f>
        <v>#N/A</v>
      </c>
      <c r="N336" s="111" t="e">
        <f>N333+(N333*N$1)</f>
        <v>#N/A</v>
      </c>
      <c r="O336" s="99"/>
      <c r="P336" s="110" t="e">
        <f>P333+(P333*P$1)</f>
        <v>#N/A</v>
      </c>
      <c r="Q336" s="111" t="e">
        <f>Q333+(Q333*Q$1)</f>
        <v>#N/A</v>
      </c>
      <c r="R336" s="99"/>
      <c r="S336" s="110" t="e">
        <f>S333+(S333*S$1)</f>
        <v>#N/A</v>
      </c>
      <c r="T336" s="111" t="e">
        <f>T333+(T333*T$1)</f>
        <v>#N/A</v>
      </c>
      <c r="U336" s="99"/>
      <c r="V336" s="110" t="e">
        <f>V333+(V333*V$1)</f>
        <v>#N/A</v>
      </c>
      <c r="W336" s="111" t="e">
        <f>W333+(W333*W$1)</f>
        <v>#N/A</v>
      </c>
    </row>
    <row r="337" spans="1:23" collapsed="1"/>
    <row r="340" spans="1:23">
      <c r="A340" s="125"/>
      <c r="B340" s="126"/>
      <c r="C340" s="126"/>
      <c r="D340" s="126"/>
      <c r="E340" s="126"/>
      <c r="F340" s="126"/>
      <c r="G340" s="126"/>
      <c r="H340" s="126"/>
      <c r="I340" s="126"/>
      <c r="J340" s="126"/>
      <c r="K340" s="126"/>
      <c r="L340" s="126"/>
      <c r="M340" s="126"/>
      <c r="N340" s="126"/>
      <c r="O340" s="126"/>
      <c r="P340" s="126"/>
      <c r="Q340" s="126"/>
      <c r="R340" s="126"/>
      <c r="S340" s="126"/>
      <c r="T340" s="126"/>
      <c r="U340" s="126"/>
      <c r="V340" s="126"/>
      <c r="W340" s="126"/>
    </row>
    <row r="341" spans="1:23" customFormat="1" ht="12.75"/>
    <row r="342" spans="1:23" hidden="1" outlineLevel="1">
      <c r="D342" s="67">
        <v>3</v>
      </c>
      <c r="E342" s="67">
        <v>4</v>
      </c>
      <c r="F342" s="67"/>
      <c r="G342" s="67">
        <v>5</v>
      </c>
    </row>
    <row r="343" spans="1:23" collapsed="1">
      <c r="C343" s="127" t="s">
        <v>634</v>
      </c>
      <c r="D343" s="127" t="s">
        <v>210</v>
      </c>
      <c r="E343" s="127" t="s">
        <v>635</v>
      </c>
      <c r="F343" s="127"/>
      <c r="G343" s="127" t="s">
        <v>636</v>
      </c>
      <c r="H343" s="127" t="s">
        <v>637</v>
      </c>
    </row>
    <row r="344" spans="1:23">
      <c r="A344" s="67" t="s">
        <v>53</v>
      </c>
      <c r="B344" s="33" t="str">
        <f>"HDD"&amp;C344</f>
        <v>HDDCS-8200-P12</v>
      </c>
      <c r="C344" s="128" t="s">
        <v>261</v>
      </c>
      <c r="D344" s="128">
        <f>VLOOKUP($A344,HDD_Retention!$A:$E,D$342,0)*$H344</f>
        <v>77.88</v>
      </c>
      <c r="E344" s="128">
        <f>VLOOKUP($A344,HDD_Retention!$A:$E,E$342,0)*$H344</f>
        <v>93.456000000000003</v>
      </c>
      <c r="F344" s="141"/>
      <c r="G344" s="128">
        <f>VLOOKUP($A344,HDD_Retention!$A:$E,G$342,0)*$H344</f>
        <v>109.03200000000001</v>
      </c>
      <c r="H344" s="131">
        <v>3</v>
      </c>
    </row>
    <row r="345" spans="1:23">
      <c r="A345" s="67" t="s">
        <v>53</v>
      </c>
      <c r="B345" s="33" t="str">
        <f t="shared" ref="B345:B354" si="30">"HDD"&amp;C345</f>
        <v>HDDCS-8400-P12</v>
      </c>
      <c r="C345" s="128" t="s">
        <v>263</v>
      </c>
      <c r="D345" s="128">
        <f>VLOOKUP($A345,HDD_Retention!$A:$E,D$342,0)*$H345</f>
        <v>155.76</v>
      </c>
      <c r="E345" s="128">
        <f>VLOOKUP($A345,HDD_Retention!$A:$E,E$342,0)*$H345</f>
        <v>186.91200000000001</v>
      </c>
      <c r="F345" s="142"/>
      <c r="G345" s="128">
        <f>VLOOKUP($A345,HDD_Retention!$A:$E,G$342,0)*$H345</f>
        <v>218.06400000000002</v>
      </c>
      <c r="H345" s="131">
        <v>6</v>
      </c>
    </row>
    <row r="346" spans="1:23">
      <c r="A346" s="67" t="s">
        <v>53</v>
      </c>
      <c r="B346" s="33" t="str">
        <f t="shared" si="30"/>
        <v>HDDCS-8800-P12</v>
      </c>
      <c r="C346" s="128" t="s">
        <v>265</v>
      </c>
      <c r="D346" s="128">
        <f>VLOOKUP($A346,HDD_Retention!$A:$E,D$342,0)*$H346</f>
        <v>155.76</v>
      </c>
      <c r="E346" s="128">
        <f>VLOOKUP($A346,HDD_Retention!$A:$E,E$342,0)*$H346</f>
        <v>186.91200000000001</v>
      </c>
      <c r="F346" s="142"/>
      <c r="G346" s="128">
        <f>VLOOKUP($A346,HDD_Retention!$A:$E,G$342,0)*$H346</f>
        <v>218.06400000000002</v>
      </c>
      <c r="H346" s="131">
        <v>6</v>
      </c>
    </row>
    <row r="347" spans="1:23">
      <c r="A347" s="67" t="s">
        <v>53</v>
      </c>
      <c r="B347" s="33" t="str">
        <f t="shared" si="30"/>
        <v>HDDCS-IUP-RX38</v>
      </c>
      <c r="C347" s="128" t="s">
        <v>282</v>
      </c>
      <c r="D347" s="128">
        <f>VLOOKUP($A347,HDD_Retention!$A:$E,D$342,0)*$H347</f>
        <v>25.96</v>
      </c>
      <c r="E347" s="128">
        <f>VLOOKUP($A347,HDD_Retention!$A:$E,E$342,0)*$H347</f>
        <v>31.152000000000001</v>
      </c>
      <c r="F347" s="142"/>
      <c r="G347" s="128">
        <f>VLOOKUP($A347,HDD_Retention!$A:$E,G$342,0)*$H347</f>
        <v>36.344000000000001</v>
      </c>
      <c r="H347" s="131">
        <v>1</v>
      </c>
    </row>
    <row r="348" spans="1:23">
      <c r="A348" s="67" t="s">
        <v>53</v>
      </c>
      <c r="B348" s="33" t="str">
        <f t="shared" si="30"/>
        <v>HDDCS-ICP-RX38</v>
      </c>
      <c r="C348" s="128" t="s">
        <v>284</v>
      </c>
      <c r="D348" s="128">
        <f>VLOOKUP($A348,HDD_Retention!$A:$E,D$342,0)*$H348</f>
        <v>25.96</v>
      </c>
      <c r="E348" s="128">
        <f>VLOOKUP($A348,HDD_Retention!$A:$E,E$342,0)*$H348</f>
        <v>31.152000000000001</v>
      </c>
      <c r="F348" s="142"/>
      <c r="G348" s="128">
        <f>VLOOKUP($A348,HDD_Retention!$A:$E,G$342,0)*$H348</f>
        <v>36.344000000000001</v>
      </c>
      <c r="H348" s="131">
        <v>1</v>
      </c>
    </row>
    <row r="349" spans="1:23">
      <c r="A349" s="67" t="s">
        <v>53</v>
      </c>
      <c r="B349" s="33" t="str">
        <f t="shared" si="30"/>
        <v>HDDCS-VLP-RX38</v>
      </c>
      <c r="C349" s="128" t="s">
        <v>288</v>
      </c>
      <c r="D349" s="128">
        <f>VLOOKUP($A349,HDD_Retention!$A:$E,D$342,0)*$H349</f>
        <v>25.96</v>
      </c>
      <c r="E349" s="128">
        <f>VLOOKUP($A349,HDD_Retention!$A:$E,E$342,0)*$H349</f>
        <v>31.152000000000001</v>
      </c>
      <c r="F349" s="142"/>
      <c r="G349" s="128">
        <f>VLOOKUP($A349,HDD_Retention!$A:$E,G$342,0)*$H349</f>
        <v>36.344000000000001</v>
      </c>
      <c r="H349" s="131">
        <v>1</v>
      </c>
    </row>
    <row r="350" spans="1:23">
      <c r="A350" s="67" t="s">
        <v>53</v>
      </c>
      <c r="B350" s="33" t="str">
        <f t="shared" si="30"/>
        <v>HDDCS-TBP-RX38</v>
      </c>
      <c r="C350" s="128" t="s">
        <v>290</v>
      </c>
      <c r="D350" s="128">
        <f>VLOOKUP($A350,HDD_Retention!$A:$E,D$342,0)*$H350</f>
        <v>25.96</v>
      </c>
      <c r="E350" s="128">
        <f>VLOOKUP($A350,HDD_Retention!$A:$E,E$342,0)*$H350</f>
        <v>31.152000000000001</v>
      </c>
      <c r="F350" s="142"/>
      <c r="G350" s="128">
        <f>VLOOKUP($A350,HDD_Retention!$A:$E,G$342,0)*$H350</f>
        <v>36.344000000000001</v>
      </c>
      <c r="H350" s="131">
        <v>1</v>
      </c>
    </row>
    <row r="351" spans="1:23">
      <c r="A351" s="67" t="s">
        <v>53</v>
      </c>
      <c r="B351" s="33" t="str">
        <f t="shared" si="30"/>
        <v>HDDCS-SAS-RX38</v>
      </c>
      <c r="C351" s="128" t="s">
        <v>296</v>
      </c>
      <c r="D351" s="128">
        <f>VLOOKUP($A351,HDD_Retention!$A:$E,D$342,0)*$H351</f>
        <v>25.96</v>
      </c>
      <c r="E351" s="128">
        <f>VLOOKUP($A351,HDD_Retention!$A:$E,E$342,0)*$H351</f>
        <v>31.152000000000001</v>
      </c>
      <c r="F351" s="142"/>
      <c r="G351" s="128">
        <f>VLOOKUP($A351,HDD_Retention!$A:$E,G$342,0)*$H351</f>
        <v>36.344000000000001</v>
      </c>
      <c r="H351" s="131">
        <v>1</v>
      </c>
    </row>
    <row r="352" spans="1:23">
      <c r="A352" s="67" t="s">
        <v>53</v>
      </c>
      <c r="B352" s="33" t="str">
        <f t="shared" si="30"/>
        <v>HDDCS-IDP-RX38</v>
      </c>
      <c r="C352" s="128" t="s">
        <v>286</v>
      </c>
      <c r="D352" s="128">
        <f>VLOOKUP($A352,HDD_Retention!$A:$E,D$342,0)*$H352</f>
        <v>25.96</v>
      </c>
      <c r="E352" s="128">
        <f>VLOOKUP($A352,HDD_Retention!$A:$E,E$342,0)*$H352</f>
        <v>31.152000000000001</v>
      </c>
      <c r="F352" s="142"/>
      <c r="G352" s="128">
        <f>VLOOKUP($A352,HDD_Retention!$A:$E,G$342,0)*$H352</f>
        <v>36.344000000000001</v>
      </c>
      <c r="H352" s="131">
        <v>1</v>
      </c>
    </row>
    <row r="353" spans="1:8">
      <c r="A353" s="67" t="s">
        <v>53</v>
      </c>
      <c r="B353" s="33" t="str">
        <f t="shared" si="30"/>
        <v>HDDCS-DDP-RX38</v>
      </c>
      <c r="C353" s="128" t="s">
        <v>292</v>
      </c>
      <c r="D353" s="128">
        <f>VLOOKUP($A353,HDD_Retention!$A:$E,D$342,0)*$H353</f>
        <v>25.96</v>
      </c>
      <c r="E353" s="128">
        <f>VLOOKUP($A353,HDD_Retention!$A:$E,E$342,0)*$H353</f>
        <v>31.152000000000001</v>
      </c>
      <c r="F353" s="142"/>
      <c r="G353" s="128">
        <f>VLOOKUP($A353,HDD_Retention!$A:$E,G$342,0)*$H353</f>
        <v>36.344000000000001</v>
      </c>
      <c r="H353" s="131">
        <v>1</v>
      </c>
    </row>
    <row r="354" spans="1:8">
      <c r="A354" s="67" t="s">
        <v>53</v>
      </c>
      <c r="B354" s="33" t="str">
        <f t="shared" si="30"/>
        <v>HDDCS-DDS-RX38</v>
      </c>
      <c r="C354" s="128" t="s">
        <v>294</v>
      </c>
      <c r="D354" s="128">
        <f>VLOOKUP($A354,HDD_Retention!$A:$E,D$342,0)*$H354</f>
        <v>25.96</v>
      </c>
      <c r="E354" s="128">
        <f>VLOOKUP($A354,HDD_Retention!$A:$E,E$342,0)*$H354</f>
        <v>31.152000000000001</v>
      </c>
      <c r="F354" s="143"/>
      <c r="G354" s="128">
        <f>VLOOKUP($A354,HDD_Retention!$A:$E,G$342,0)*$H354</f>
        <v>36.344000000000001</v>
      </c>
      <c r="H354" s="131">
        <v>1</v>
      </c>
    </row>
  </sheetData>
  <mergeCells count="8">
    <mergeCell ref="S12:T12"/>
    <mergeCell ref="V12:W12"/>
    <mergeCell ref="C5:C8"/>
    <mergeCell ref="D12:E12"/>
    <mergeCell ref="G12:H12"/>
    <mergeCell ref="J12:K12"/>
    <mergeCell ref="M12:N12"/>
    <mergeCell ref="P12:Q1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W407"/>
  <sheetViews>
    <sheetView showGridLines="0" zoomScale="80" zoomScaleNormal="80" workbookViewId="0">
      <pane xSplit="3" ySplit="14" topLeftCell="D15" activePane="bottomRight" state="frozen"/>
      <selection activeCell="B1" sqref="B1"/>
      <selection pane="topRight" activeCell="D1" sqref="D1"/>
      <selection pane="bottomLeft" activeCell="B15" sqref="B15"/>
      <selection pane="bottomRight" activeCell="D15" sqref="D15"/>
    </sheetView>
  </sheetViews>
  <sheetFormatPr defaultColWidth="9.140625" defaultRowHeight="15" outlineLevelRow="1" outlineLevelCol="1"/>
  <cols>
    <col min="1" max="1" width="9.140625" style="67" customWidth="1" outlineLevel="1"/>
    <col min="2" max="2" width="20.28515625" style="33" customWidth="1"/>
    <col min="3" max="3" width="37.7109375" style="33" customWidth="1"/>
    <col min="4" max="5" width="25" style="33" customWidth="1"/>
    <col min="6" max="6" width="2.85546875" style="33" customWidth="1"/>
    <col min="7" max="8" width="25" style="33" customWidth="1"/>
    <col min="9" max="9" width="2.85546875" style="33" customWidth="1"/>
    <col min="10" max="11" width="25" style="33" customWidth="1"/>
    <col min="12" max="12" width="2.85546875" style="33" customWidth="1"/>
    <col min="13" max="14" width="25" style="33" customWidth="1"/>
    <col min="15" max="15" width="2.85546875" style="33" customWidth="1"/>
    <col min="16" max="17" width="25" style="33" customWidth="1"/>
    <col min="18" max="18" width="2.85546875" style="33" customWidth="1"/>
    <col min="19" max="20" width="25" style="33" customWidth="1"/>
    <col min="21" max="21" width="2.85546875" style="33" customWidth="1"/>
    <col min="22" max="23" width="25" style="33" customWidth="1"/>
    <col min="24" max="16384" width="9.140625" style="33"/>
  </cols>
  <sheetData>
    <row r="1" spans="1:23" outlineLevel="1">
      <c r="D1" s="68">
        <f>E5</f>
        <v>0.7</v>
      </c>
      <c r="E1" s="68">
        <f>E5</f>
        <v>0.7</v>
      </c>
      <c r="F1" s="67"/>
      <c r="G1" s="159">
        <f>H5</f>
        <v>0.8</v>
      </c>
      <c r="H1" s="159">
        <f>H5</f>
        <v>0.8</v>
      </c>
      <c r="I1" s="67"/>
      <c r="J1" s="159">
        <f>K5</f>
        <v>0.9</v>
      </c>
      <c r="K1" s="159">
        <f>K5</f>
        <v>0.9</v>
      </c>
      <c r="L1" s="67"/>
      <c r="M1" s="68">
        <f>N5</f>
        <v>0.7</v>
      </c>
      <c r="N1" s="68">
        <f>N5</f>
        <v>0.7</v>
      </c>
      <c r="O1" s="67"/>
      <c r="P1" s="68">
        <f>Q5</f>
        <v>0.8</v>
      </c>
      <c r="Q1" s="68">
        <f>Q5</f>
        <v>0.8</v>
      </c>
      <c r="R1" s="67"/>
      <c r="S1" s="159">
        <f>T5</f>
        <v>0.9</v>
      </c>
      <c r="T1" s="159">
        <f>T5</f>
        <v>0.9</v>
      </c>
      <c r="U1" s="67"/>
      <c r="V1" s="68">
        <f>W5</f>
        <v>1</v>
      </c>
      <c r="W1" s="68">
        <f>W5</f>
        <v>1</v>
      </c>
    </row>
    <row r="2" spans="1:23" outlineLevel="1">
      <c r="D2" s="158">
        <v>12</v>
      </c>
      <c r="E2" s="158">
        <v>13</v>
      </c>
      <c r="F2" s="67"/>
      <c r="G2" s="160">
        <v>12</v>
      </c>
      <c r="H2" s="160">
        <v>13</v>
      </c>
      <c r="I2" s="67"/>
      <c r="J2" s="160">
        <v>12</v>
      </c>
      <c r="K2" s="160">
        <v>13</v>
      </c>
      <c r="L2" s="67"/>
      <c r="M2" s="160">
        <v>12</v>
      </c>
      <c r="N2" s="160">
        <v>13</v>
      </c>
      <c r="O2" s="67"/>
      <c r="P2" s="160">
        <v>12</v>
      </c>
      <c r="Q2" s="160">
        <v>13</v>
      </c>
      <c r="R2" s="67"/>
      <c r="S2" s="160">
        <v>12</v>
      </c>
      <c r="T2" s="160">
        <v>13</v>
      </c>
      <c r="U2" s="67"/>
      <c r="V2" s="160">
        <v>12</v>
      </c>
      <c r="W2" s="160">
        <v>13</v>
      </c>
    </row>
    <row r="3" spans="1:23">
      <c r="B3" s="69">
        <v>0.15</v>
      </c>
      <c r="C3" s="70" t="s">
        <v>577</v>
      </c>
      <c r="D3" s="154" t="s">
        <v>218</v>
      </c>
      <c r="E3" s="154" t="s">
        <v>218</v>
      </c>
      <c r="G3" s="161" t="s">
        <v>218</v>
      </c>
      <c r="H3" s="161" t="s">
        <v>218</v>
      </c>
      <c r="J3" s="161" t="s">
        <v>222</v>
      </c>
      <c r="K3" s="161" t="s">
        <v>222</v>
      </c>
      <c r="M3" s="161" t="s">
        <v>218</v>
      </c>
      <c r="N3" s="161" t="s">
        <v>218</v>
      </c>
      <c r="P3" s="161" t="s">
        <v>224</v>
      </c>
      <c r="Q3" s="161" t="s">
        <v>224</v>
      </c>
      <c r="S3" s="161" t="s">
        <v>222</v>
      </c>
      <c r="T3" s="161" t="s">
        <v>222</v>
      </c>
      <c r="V3" s="67" t="s">
        <v>224</v>
      </c>
      <c r="W3" s="67" t="s">
        <v>224</v>
      </c>
    </row>
    <row r="4" spans="1:23">
      <c r="B4" s="71" t="str">
        <f>IF(Input_MCT_CD_CS_WGs!$B$2="Great Britain","GBP",IF(Input_MCT_CD_CS_WGs!$B$2="Switzerland","CHF",IF(Input_MCT_CD_CS_WGs!$B$2="Brazil","USD",IF(Input_MCT_CD_CS_WGs!$B$2="United States","USD","EUR"))))</f>
        <v>EUR</v>
      </c>
      <c r="C4" s="70" t="s">
        <v>226</v>
      </c>
      <c r="D4" s="154" t="s">
        <v>219</v>
      </c>
      <c r="E4" s="154" t="s">
        <v>219</v>
      </c>
      <c r="G4" s="161" t="s">
        <v>219</v>
      </c>
      <c r="H4" s="161" t="s">
        <v>219</v>
      </c>
      <c r="J4" s="161" t="s">
        <v>223</v>
      </c>
      <c r="K4" s="161" t="s">
        <v>223</v>
      </c>
      <c r="M4" s="161" t="s">
        <v>219</v>
      </c>
      <c r="N4" s="161" t="s">
        <v>219</v>
      </c>
      <c r="P4" s="161" t="s">
        <v>219</v>
      </c>
      <c r="Q4" s="161" t="s">
        <v>219</v>
      </c>
      <c r="S4" s="161" t="s">
        <v>223</v>
      </c>
      <c r="T4" s="161" t="s">
        <v>223</v>
      </c>
      <c r="V4" s="67" t="s">
        <v>223</v>
      </c>
      <c r="W4" s="67" t="s">
        <v>223</v>
      </c>
    </row>
    <row r="5" spans="1:23" ht="18.75">
      <c r="C5" s="351" t="s">
        <v>638</v>
      </c>
      <c r="D5" s="72" t="s">
        <v>579</v>
      </c>
      <c r="E5" s="73">
        <v>0.7</v>
      </c>
      <c r="G5" s="72" t="s">
        <v>579</v>
      </c>
      <c r="H5" s="73">
        <v>0.8</v>
      </c>
      <c r="J5" s="72" t="s">
        <v>580</v>
      </c>
      <c r="K5" s="73">
        <v>0.9</v>
      </c>
      <c r="M5" s="72" t="s">
        <v>581</v>
      </c>
      <c r="N5" s="73">
        <v>0.7</v>
      </c>
      <c r="P5" s="72" t="s">
        <v>581</v>
      </c>
      <c r="Q5" s="73">
        <v>0.8</v>
      </c>
      <c r="S5" s="72" t="s">
        <v>582</v>
      </c>
      <c r="T5" s="73">
        <v>0.9</v>
      </c>
      <c r="V5" s="72" t="s">
        <v>583</v>
      </c>
      <c r="W5" s="73">
        <v>1</v>
      </c>
    </row>
    <row r="6" spans="1:23">
      <c r="C6" s="351"/>
      <c r="D6" s="153" t="s">
        <v>584</v>
      </c>
      <c r="E6" s="153" t="s">
        <v>585</v>
      </c>
      <c r="G6" s="153" t="s">
        <v>586</v>
      </c>
      <c r="H6" s="153" t="s">
        <v>587</v>
      </c>
      <c r="J6" s="153" t="s">
        <v>588</v>
      </c>
      <c r="K6" s="153" t="s">
        <v>589</v>
      </c>
      <c r="M6" s="153" t="s">
        <v>590</v>
      </c>
      <c r="N6" s="153" t="s">
        <v>591</v>
      </c>
      <c r="P6" s="153" t="s">
        <v>592</v>
      </c>
      <c r="Q6" s="153" t="s">
        <v>593</v>
      </c>
      <c r="S6" s="153" t="s">
        <v>594</v>
      </c>
      <c r="T6" s="153" t="s">
        <v>589</v>
      </c>
      <c r="V6" s="153" t="s">
        <v>595</v>
      </c>
      <c r="W6" s="153" t="s">
        <v>596</v>
      </c>
    </row>
    <row r="7" spans="1:23">
      <c r="C7" s="351"/>
      <c r="D7" s="153" t="s">
        <v>597</v>
      </c>
      <c r="E7" s="153"/>
      <c r="G7" s="153" t="s">
        <v>598</v>
      </c>
      <c r="H7" s="153"/>
      <c r="J7" s="153" t="s">
        <v>599</v>
      </c>
      <c r="K7" s="153"/>
      <c r="M7" s="153" t="s">
        <v>600</v>
      </c>
      <c r="N7" s="153"/>
      <c r="P7" s="153" t="s">
        <v>601</v>
      </c>
      <c r="Q7" s="153"/>
      <c r="S7" s="153" t="s">
        <v>602</v>
      </c>
      <c r="T7" s="153"/>
      <c r="V7" s="153" t="s">
        <v>603</v>
      </c>
      <c r="W7" s="153"/>
    </row>
    <row r="8" spans="1:23">
      <c r="C8" s="351"/>
      <c r="D8" s="74" t="s">
        <v>604</v>
      </c>
      <c r="E8" s="74" t="s">
        <v>605</v>
      </c>
      <c r="G8" s="74" t="s">
        <v>604</v>
      </c>
      <c r="H8" s="74" t="s">
        <v>605</v>
      </c>
      <c r="J8" s="74" t="s">
        <v>604</v>
      </c>
      <c r="K8" s="74" t="s">
        <v>605</v>
      </c>
      <c r="M8" s="74" t="s">
        <v>604</v>
      </c>
      <c r="N8" s="74" t="s">
        <v>605</v>
      </c>
      <c r="P8" s="74" t="s">
        <v>604</v>
      </c>
      <c r="Q8" s="74" t="s">
        <v>605</v>
      </c>
      <c r="S8" s="74" t="s">
        <v>604</v>
      </c>
      <c r="T8" s="74" t="s">
        <v>605</v>
      </c>
      <c r="V8" s="74" t="s">
        <v>604</v>
      </c>
      <c r="W8" s="74" t="s">
        <v>605</v>
      </c>
    </row>
    <row r="9" spans="1:23">
      <c r="C9" s="75" t="s">
        <v>606</v>
      </c>
      <c r="D9" s="74" t="s">
        <v>607</v>
      </c>
      <c r="E9" s="74" t="s">
        <v>607</v>
      </c>
      <c r="G9" s="74" t="s">
        <v>221</v>
      </c>
      <c r="H9" s="74" t="s">
        <v>221</v>
      </c>
      <c r="J9" s="74" t="s">
        <v>221</v>
      </c>
      <c r="K9" s="74" t="s">
        <v>221</v>
      </c>
      <c r="M9" s="74" t="s">
        <v>607</v>
      </c>
      <c r="N9" s="74" t="s">
        <v>607</v>
      </c>
      <c r="P9" s="74" t="s">
        <v>221</v>
      </c>
      <c r="Q9" s="74" t="s">
        <v>221</v>
      </c>
      <c r="S9" s="74" t="s">
        <v>221</v>
      </c>
      <c r="T9" s="74" t="s">
        <v>221</v>
      </c>
      <c r="V9" s="74" t="s">
        <v>221</v>
      </c>
      <c r="W9" s="74" t="s">
        <v>221</v>
      </c>
    </row>
    <row r="10" spans="1:23" s="77" customFormat="1" ht="25.5">
      <c r="A10" s="76"/>
      <c r="C10" s="78" t="s">
        <v>608</v>
      </c>
      <c r="D10" s="79" t="s">
        <v>609</v>
      </c>
      <c r="E10" s="79" t="s">
        <v>609</v>
      </c>
      <c r="G10" s="79" t="s">
        <v>609</v>
      </c>
      <c r="H10" s="79" t="s">
        <v>609</v>
      </c>
      <c r="J10" s="79" t="s">
        <v>610</v>
      </c>
      <c r="K10" s="79" t="s">
        <v>610</v>
      </c>
      <c r="M10" s="79" t="s">
        <v>609</v>
      </c>
      <c r="N10" s="79" t="s">
        <v>609</v>
      </c>
      <c r="P10" s="79" t="s">
        <v>609</v>
      </c>
      <c r="Q10" s="79" t="s">
        <v>609</v>
      </c>
      <c r="S10" s="79" t="s">
        <v>610</v>
      </c>
      <c r="T10" s="79" t="s">
        <v>610</v>
      </c>
      <c r="V10" s="79" t="s">
        <v>611</v>
      </c>
      <c r="W10" s="79" t="s">
        <v>611</v>
      </c>
    </row>
    <row r="11" spans="1:23">
      <c r="C11" s="75" t="s">
        <v>612</v>
      </c>
      <c r="D11" s="74" t="s">
        <v>613</v>
      </c>
      <c r="E11" s="74" t="s">
        <v>613</v>
      </c>
      <c r="G11" s="74" t="s">
        <v>613</v>
      </c>
      <c r="H11" s="74" t="s">
        <v>613</v>
      </c>
      <c r="J11" s="74" t="s">
        <v>613</v>
      </c>
      <c r="K11" s="74" t="s">
        <v>613</v>
      </c>
      <c r="M11" s="74" t="s">
        <v>613</v>
      </c>
      <c r="N11" s="74" t="s">
        <v>613</v>
      </c>
      <c r="P11" s="74" t="s">
        <v>613</v>
      </c>
      <c r="Q11" s="74" t="s">
        <v>613</v>
      </c>
      <c r="S11" s="74" t="s">
        <v>613</v>
      </c>
      <c r="T11" s="74" t="s">
        <v>613</v>
      </c>
      <c r="V11" s="74" t="s">
        <v>613</v>
      </c>
      <c r="W11" s="74" t="s">
        <v>613</v>
      </c>
    </row>
    <row r="12" spans="1:23">
      <c r="C12" s="75" t="s">
        <v>614</v>
      </c>
      <c r="D12" s="350" t="s">
        <v>615</v>
      </c>
      <c r="E12" s="350"/>
      <c r="G12" s="350" t="s">
        <v>615</v>
      </c>
      <c r="H12" s="350" t="s">
        <v>616</v>
      </c>
      <c r="J12" s="350" t="s">
        <v>615</v>
      </c>
      <c r="K12" s="350"/>
      <c r="M12" s="350" t="s">
        <v>617</v>
      </c>
      <c r="N12" s="350"/>
      <c r="P12" s="350" t="s">
        <v>617</v>
      </c>
      <c r="Q12" s="350"/>
      <c r="S12" s="350" t="s">
        <v>617</v>
      </c>
      <c r="T12" s="350"/>
      <c r="V12" s="350" t="s">
        <v>618</v>
      </c>
      <c r="W12" s="350"/>
    </row>
    <row r="14" spans="1:23" ht="18.75" customHeight="1">
      <c r="C14" s="70" t="s">
        <v>711</v>
      </c>
      <c r="D14" s="80" t="s">
        <v>620</v>
      </c>
      <c r="E14" s="80" t="s">
        <v>616</v>
      </c>
      <c r="G14" s="80" t="s">
        <v>620</v>
      </c>
      <c r="H14" s="80" t="s">
        <v>616</v>
      </c>
      <c r="J14" s="80" t="s">
        <v>620</v>
      </c>
      <c r="K14" s="80" t="s">
        <v>616</v>
      </c>
      <c r="M14" s="80" t="s">
        <v>620</v>
      </c>
      <c r="N14" s="80" t="s">
        <v>616</v>
      </c>
      <c r="P14" s="80" t="s">
        <v>620</v>
      </c>
      <c r="Q14" s="80" t="s">
        <v>616</v>
      </c>
      <c r="S14" s="80" t="s">
        <v>620</v>
      </c>
      <c r="T14" s="80" t="s">
        <v>616</v>
      </c>
      <c r="V14" s="80" t="s">
        <v>620</v>
      </c>
      <c r="W14" s="80" t="s">
        <v>616</v>
      </c>
    </row>
    <row r="15" spans="1:23">
      <c r="B15" s="81" t="s">
        <v>621</v>
      </c>
    </row>
    <row r="16" spans="1:23">
      <c r="A16" s="82" t="s">
        <v>8</v>
      </c>
      <c r="B16" s="83">
        <v>1</v>
      </c>
      <c r="C16" s="84" t="s">
        <v>8</v>
      </c>
      <c r="D16" s="85">
        <f>VLOOKUP(D$3&amp;D$4&amp;D$9&amp;$A16,Input_MCT_CD_CS_WGs!$A:$O,D$2,0)</f>
        <v>2.9321000000000002</v>
      </c>
      <c r="E16" s="86">
        <f>VLOOKUP(E$3&amp;E$4&amp;E$9&amp;$A16,Input_MCT_CD_CS_WGs!$A:$O,E$2,0)</f>
        <v>3.613</v>
      </c>
      <c r="G16" s="85">
        <f>VLOOKUP(G$3&amp;G$4&amp;G$9&amp;$A16,Input_MCT_CD_CS_WGs!$A:$O,G$2,0)</f>
        <v>4.0255999999999998</v>
      </c>
      <c r="H16" s="86">
        <f>VLOOKUP(H$3&amp;H$4&amp;H$9&amp;$A16,Input_MCT_CD_CS_WGs!$A:$O,H$2,0)</f>
        <v>4.7065000000000001</v>
      </c>
      <c r="J16" s="85">
        <f>VLOOKUP(J$3&amp;J$4&amp;J$9&amp;$A16,Input_MCT_CD_CS_WGs!$A:$O,J$2,0)</f>
        <v>6.2754000000000003</v>
      </c>
      <c r="K16" s="86">
        <f>VLOOKUP(K$3&amp;K$4&amp;K$9&amp;$A16,Input_MCT_CD_CS_WGs!$A:$O,K$2,0)</f>
        <v>6.9561999999999999</v>
      </c>
      <c r="M16" s="85">
        <f>VLOOKUP(M$3&amp;M$4&amp;M$9&amp;$A16,Input_MCT_CD_CS_WGs!$A:$O,M$2,0)</f>
        <v>2.9321000000000002</v>
      </c>
      <c r="N16" s="86">
        <f>VLOOKUP(N$3&amp;N$4&amp;N$9&amp;$A16,Input_MCT_CD_CS_WGs!$A:$O,N$2,0)</f>
        <v>3.613</v>
      </c>
      <c r="P16" s="85">
        <f>VLOOKUP(P$3&amp;P$4&amp;P$9&amp;$A16,Input_MCT_CD_CS_WGs!$A:$O,P$2,0)</f>
        <v>6.2480000000000002</v>
      </c>
      <c r="Q16" s="86">
        <f>VLOOKUP(Q$3&amp;Q$4&amp;Q$9&amp;$A16,Input_MCT_CD_CS_WGs!$A:$O,Q$2,0)</f>
        <v>6.9288999999999996</v>
      </c>
      <c r="S16" s="85">
        <f>VLOOKUP(S$3&amp;S$4&amp;S$9&amp;$A16,Input_MCT_CD_CS_WGs!$A:$O,S$2,0)</f>
        <v>6.2754000000000003</v>
      </c>
      <c r="T16" s="86">
        <f>VLOOKUP(T$3&amp;T$4&amp;T$9&amp;$A16,Input_MCT_CD_CS_WGs!$A:$O,T$2,0)</f>
        <v>6.9561999999999999</v>
      </c>
      <c r="V16" s="85">
        <f>VLOOKUP(V$3&amp;V$4&amp;V$9&amp;$A16,Input_MCT_CD_CS_WGs!$A:$O,V$2,0)</f>
        <v>6.3983999999999996</v>
      </c>
      <c r="W16" s="86">
        <f>VLOOKUP(W$3&amp;W$4&amp;W$9&amp;$A16,Input_MCT_CD_CS_WGs!$A:$O,W$2,0)</f>
        <v>7.0792999999999999</v>
      </c>
    </row>
    <row r="17" spans="1:23">
      <c r="A17" s="82" t="s">
        <v>9</v>
      </c>
      <c r="B17" s="83">
        <v>1</v>
      </c>
      <c r="C17" s="135" t="s">
        <v>9</v>
      </c>
      <c r="D17" s="123">
        <f>VLOOKUP(D$3&amp;D$4&amp;D$9&amp;$A17,Input_MCT_CD_CS_WGs!$A:$O,D$2,0)</f>
        <v>0.21149999999999999</v>
      </c>
      <c r="E17" s="124">
        <f>VLOOKUP(E$3&amp;E$4&amp;E$9&amp;$A17,Input_MCT_CD_CS_WGs!$A:$O,E$2,0)</f>
        <v>3.3102</v>
      </c>
      <c r="G17" s="123">
        <f>VLOOKUP(G$3&amp;G$4&amp;G$9&amp;$A17,Input_MCT_CD_CS_WGs!$A:$O,G$2,0)</f>
        <v>1.4332</v>
      </c>
      <c r="H17" s="124">
        <f>VLOOKUP(H$3&amp;H$4&amp;H$9&amp;$A17,Input_MCT_CD_CS_WGs!$A:$O,H$2,0)</f>
        <v>4.5317999999999996</v>
      </c>
      <c r="J17" s="123">
        <f>VLOOKUP(J$3&amp;J$4&amp;J$9&amp;$A17,Input_MCT_CD_CS_WGs!$A:$O,J$2,0)</f>
        <v>1.0051000000000001</v>
      </c>
      <c r="K17" s="124">
        <f>VLOOKUP(K$3&amp;K$4&amp;K$9&amp;$A17,Input_MCT_CD_CS_WGs!$A:$O,K$2,0)</f>
        <v>4.1036999999999999</v>
      </c>
      <c r="M17" s="123">
        <f>VLOOKUP(M$3&amp;M$4&amp;M$9&amp;$A17,Input_MCT_CD_CS_WGs!$A:$O,M$2,0)</f>
        <v>0.21149999999999999</v>
      </c>
      <c r="N17" s="124">
        <f>VLOOKUP(N$3&amp;N$4&amp;N$9&amp;$A17,Input_MCT_CD_CS_WGs!$A:$O,N$2,0)</f>
        <v>3.3102</v>
      </c>
      <c r="P17" s="123">
        <f>VLOOKUP(P$3&amp;P$4&amp;P$9&amp;$A17,Input_MCT_CD_CS_WGs!$A:$O,P$2,0)</f>
        <v>0.85809999999999997</v>
      </c>
      <c r="Q17" s="124">
        <f>VLOOKUP(Q$3&amp;Q$4&amp;Q$9&amp;$A17,Input_MCT_CD_CS_WGs!$A:$O,Q$2,0)</f>
        <v>3.9567000000000001</v>
      </c>
      <c r="S17" s="123">
        <f>VLOOKUP(S$3&amp;S$4&amp;S$9&amp;$A17,Input_MCT_CD_CS_WGs!$A:$O,S$2,0)</f>
        <v>1.0051000000000001</v>
      </c>
      <c r="T17" s="124">
        <f>VLOOKUP(T$3&amp;T$4&amp;T$9&amp;$A17,Input_MCT_CD_CS_WGs!$A:$O,T$2,0)</f>
        <v>4.1036999999999999</v>
      </c>
      <c r="V17" s="123">
        <f>VLOOKUP(V$3&amp;V$4&amp;V$9&amp;$A17,Input_MCT_CD_CS_WGs!$A:$O,V$2,0)</f>
        <v>1.6665000000000001</v>
      </c>
      <c r="W17" s="124">
        <f>VLOOKUP(W$3&amp;W$4&amp;W$9&amp;$A17,Input_MCT_CD_CS_WGs!$A:$O,W$2,0)</f>
        <v>4.7652000000000001</v>
      </c>
    </row>
    <row r="18" spans="1:23">
      <c r="A18" s="82" t="s">
        <v>10</v>
      </c>
      <c r="B18" s="83">
        <v>1</v>
      </c>
      <c r="C18" s="135" t="s">
        <v>10</v>
      </c>
      <c r="D18" s="123">
        <f>VLOOKUP(D$3&amp;D$4&amp;D$9&amp;$A18,Input_MCT_CD_CS_WGs!$A:$O,D$2,0)</f>
        <v>11.4704</v>
      </c>
      <c r="E18" s="124">
        <f>VLOOKUP(E$3&amp;E$4&amp;E$9&amp;$A18,Input_MCT_CD_CS_WGs!$A:$O,E$2,0)</f>
        <v>15.3216</v>
      </c>
      <c r="G18" s="123">
        <f>VLOOKUP(G$3&amp;G$4&amp;G$9&amp;$A18,Input_MCT_CD_CS_WGs!$A:$O,G$2,0)</f>
        <v>16.005600000000001</v>
      </c>
      <c r="H18" s="124">
        <f>VLOOKUP(H$3&amp;H$4&amp;H$9&amp;$A18,Input_MCT_CD_CS_WGs!$A:$O,H$2,0)</f>
        <v>19.8568</v>
      </c>
      <c r="J18" s="123">
        <f>VLOOKUP(J$3&amp;J$4&amp;J$9&amp;$A18,Input_MCT_CD_CS_WGs!$A:$O,J$2,0)</f>
        <v>24.813500000000001</v>
      </c>
      <c r="K18" s="124">
        <f>VLOOKUP(K$3&amp;K$4&amp;K$9&amp;$A18,Input_MCT_CD_CS_WGs!$A:$O,K$2,0)</f>
        <v>28.6647</v>
      </c>
      <c r="M18" s="123">
        <f>VLOOKUP(M$3&amp;M$4&amp;M$9&amp;$A18,Input_MCT_CD_CS_WGs!$A:$O,M$2,0)</f>
        <v>11.4704</v>
      </c>
      <c r="N18" s="124">
        <f>VLOOKUP(N$3&amp;N$4&amp;N$9&amp;$A18,Input_MCT_CD_CS_WGs!$A:$O,N$2,0)</f>
        <v>15.3216</v>
      </c>
      <c r="P18" s="123">
        <f>VLOOKUP(P$3&amp;P$4&amp;P$9&amp;$A18,Input_MCT_CD_CS_WGs!$A:$O,P$2,0)</f>
        <v>24.685199999999998</v>
      </c>
      <c r="Q18" s="124">
        <f>VLOOKUP(Q$3&amp;Q$4&amp;Q$9&amp;$A18,Input_MCT_CD_CS_WGs!$A:$O,Q$2,0)</f>
        <v>28.5364</v>
      </c>
      <c r="S18" s="123">
        <f>VLOOKUP(S$3&amp;S$4&amp;S$9&amp;$A18,Input_MCT_CD_CS_WGs!$A:$O,S$2,0)</f>
        <v>24.813500000000001</v>
      </c>
      <c r="T18" s="124">
        <f>VLOOKUP(T$3&amp;T$4&amp;T$9&amp;$A18,Input_MCT_CD_CS_WGs!$A:$O,T$2,0)</f>
        <v>28.6647</v>
      </c>
      <c r="V18" s="123">
        <f>VLOOKUP(V$3&amp;V$4&amp;V$9&amp;$A18,Input_MCT_CD_CS_WGs!$A:$O,V$2,0)</f>
        <v>25.390999999999998</v>
      </c>
      <c r="W18" s="124">
        <f>VLOOKUP(W$3&amp;W$4&amp;W$9&amp;$A18,Input_MCT_CD_CS_WGs!$A:$O,W$2,0)</f>
        <v>29.2422</v>
      </c>
    </row>
    <row r="19" spans="1:23">
      <c r="A19" s="82" t="s">
        <v>40</v>
      </c>
      <c r="B19" s="83">
        <v>1</v>
      </c>
      <c r="C19" s="135" t="s">
        <v>40</v>
      </c>
      <c r="D19" s="123">
        <f>VLOOKUP(D$3&amp;D$4&amp;D$9&amp;$A19,Input_MCT_CD_CS_WGs!$A:$O,D$2,0)</f>
        <v>0.50039999999999996</v>
      </c>
      <c r="E19" s="124">
        <f>VLOOKUP(E$3&amp;E$4&amp;E$9&amp;$A19,Input_MCT_CD_CS_WGs!$A:$O,E$2,0)</f>
        <v>2.3906000000000001</v>
      </c>
      <c r="G19" s="123">
        <f>VLOOKUP(G$3&amp;G$4&amp;G$9&amp;$A19,Input_MCT_CD_CS_WGs!$A:$O,G$2,0)</f>
        <v>1.2677</v>
      </c>
      <c r="H19" s="124">
        <f>VLOOKUP(H$3&amp;H$4&amp;H$9&amp;$A19,Input_MCT_CD_CS_WGs!$A:$O,H$2,0)</f>
        <v>3.1579000000000002</v>
      </c>
      <c r="J19" s="123">
        <f>VLOOKUP(J$3&amp;J$4&amp;J$9&amp;$A19,Input_MCT_CD_CS_WGs!$A:$O,J$2,0)</f>
        <v>2.2332000000000001</v>
      </c>
      <c r="K19" s="124">
        <f>VLOOKUP(K$3&amp;K$4&amp;K$9&amp;$A19,Input_MCT_CD_CS_WGs!$A:$O,K$2,0)</f>
        <v>4.1234000000000002</v>
      </c>
      <c r="M19" s="123">
        <f>VLOOKUP(M$3&amp;M$4&amp;M$9&amp;$A19,Input_MCT_CD_CS_WGs!$A:$O,M$2,0)</f>
        <v>0.50039999999999996</v>
      </c>
      <c r="N19" s="124">
        <f>VLOOKUP(N$3&amp;N$4&amp;N$9&amp;$A19,Input_MCT_CD_CS_WGs!$A:$O,N$2,0)</f>
        <v>2.3906000000000001</v>
      </c>
      <c r="P19" s="123">
        <f>VLOOKUP(P$3&amp;P$4&amp;P$9&amp;$A19,Input_MCT_CD_CS_WGs!$A:$O,P$2,0)</f>
        <v>2.1012</v>
      </c>
      <c r="Q19" s="124">
        <f>VLOOKUP(Q$3&amp;Q$4&amp;Q$9&amp;$A19,Input_MCT_CD_CS_WGs!$A:$O,Q$2,0)</f>
        <v>3.9914000000000001</v>
      </c>
      <c r="S19" s="123">
        <f>VLOOKUP(S$3&amp;S$4&amp;S$9&amp;$A19,Input_MCT_CD_CS_WGs!$A:$O,S$2,0)</f>
        <v>2.2332000000000001</v>
      </c>
      <c r="T19" s="124">
        <f>VLOOKUP(T$3&amp;T$4&amp;T$9&amp;$A19,Input_MCT_CD_CS_WGs!$A:$O,T$2,0)</f>
        <v>4.1234000000000002</v>
      </c>
      <c r="V19" s="123">
        <f>VLOOKUP(V$3&amp;V$4&amp;V$9&amp;$A19,Input_MCT_CD_CS_WGs!$A:$O,V$2,0)</f>
        <v>2.8271000000000002</v>
      </c>
      <c r="W19" s="124">
        <f>VLOOKUP(W$3&amp;W$4&amp;W$9&amp;$A19,Input_MCT_CD_CS_WGs!$A:$O,W$2,0)</f>
        <v>4.7172999999999998</v>
      </c>
    </row>
    <row r="20" spans="1:23">
      <c r="A20" s="82" t="s">
        <v>42</v>
      </c>
      <c r="B20" s="83">
        <v>1</v>
      </c>
      <c r="C20" s="135" t="s">
        <v>42</v>
      </c>
      <c r="D20" s="123">
        <f>VLOOKUP(D$3&amp;D$4&amp;D$9&amp;$A20,Input_MCT_CD_CS_WGs!$A:$O,D$2,0)</f>
        <v>0.53969999999999996</v>
      </c>
      <c r="E20" s="124">
        <f>VLOOKUP(E$3&amp;E$4&amp;E$9&amp;$A20,Input_MCT_CD_CS_WGs!$A:$O,E$2,0)</f>
        <v>2.5857000000000001</v>
      </c>
      <c r="G20" s="123">
        <f>VLOOKUP(G$3&amp;G$4&amp;G$9&amp;$A20,Input_MCT_CD_CS_WGs!$A:$O,G$2,0)</f>
        <v>1.3069</v>
      </c>
      <c r="H20" s="124">
        <f>VLOOKUP(H$3&amp;H$4&amp;H$9&amp;$A20,Input_MCT_CD_CS_WGs!$A:$O,H$2,0)</f>
        <v>3.3530000000000002</v>
      </c>
      <c r="J20" s="123">
        <f>VLOOKUP(J$3&amp;J$4&amp;J$9&amp;$A20,Input_MCT_CD_CS_WGs!$A:$O,J$2,0)</f>
        <v>2.5749</v>
      </c>
      <c r="K20" s="124">
        <f>VLOOKUP(K$3&amp;K$4&amp;K$9&amp;$A20,Input_MCT_CD_CS_WGs!$A:$O,K$2,0)</f>
        <v>4.6210000000000004</v>
      </c>
      <c r="M20" s="123">
        <f>VLOOKUP(M$3&amp;M$4&amp;M$9&amp;$A20,Input_MCT_CD_CS_WGs!$A:$O,M$2,0)</f>
        <v>0.53969999999999996</v>
      </c>
      <c r="N20" s="124">
        <f>VLOOKUP(N$3&amp;N$4&amp;N$9&amp;$A20,Input_MCT_CD_CS_WGs!$A:$O,N$2,0)</f>
        <v>2.5857000000000001</v>
      </c>
      <c r="P20" s="123">
        <f>VLOOKUP(P$3&amp;P$4&amp;P$9&amp;$A20,Input_MCT_CD_CS_WGs!$A:$O,P$2,0)</f>
        <v>2.4218000000000002</v>
      </c>
      <c r="Q20" s="124">
        <f>VLOOKUP(Q$3&amp;Q$4&amp;Q$9&amp;$A20,Input_MCT_CD_CS_WGs!$A:$O,Q$2,0)</f>
        <v>4.4679000000000002</v>
      </c>
      <c r="S20" s="123">
        <f>VLOOKUP(S$3&amp;S$4&amp;S$9&amp;$A20,Input_MCT_CD_CS_WGs!$A:$O,S$2,0)</f>
        <v>2.5749</v>
      </c>
      <c r="T20" s="124">
        <f>VLOOKUP(T$3&amp;T$4&amp;T$9&amp;$A20,Input_MCT_CD_CS_WGs!$A:$O,T$2,0)</f>
        <v>4.6210000000000004</v>
      </c>
      <c r="V20" s="123">
        <f>VLOOKUP(V$3&amp;V$4&amp;V$9&amp;$A20,Input_MCT_CD_CS_WGs!$A:$O,V$2,0)</f>
        <v>3.2639</v>
      </c>
      <c r="W20" s="124">
        <f>VLOOKUP(W$3&amp;W$4&amp;W$9&amp;$A20,Input_MCT_CD_CS_WGs!$A:$O,W$2,0)</f>
        <v>5.31</v>
      </c>
    </row>
    <row r="21" spans="1:23">
      <c r="A21" s="82" t="s">
        <v>44</v>
      </c>
      <c r="B21" s="83">
        <v>1</v>
      </c>
      <c r="C21" s="135" t="s">
        <v>44</v>
      </c>
      <c r="D21" s="123">
        <f>VLOOKUP(D$3&amp;D$4&amp;D$9&amp;$A21,Input_MCT_CD_CS_WGs!$A:$O,D$2,0)</f>
        <v>0.29830000000000001</v>
      </c>
      <c r="E21" s="124">
        <f>VLOOKUP(E$3&amp;E$4&amp;E$9&amp;$A21,Input_MCT_CD_CS_WGs!$A:$O,E$2,0)</f>
        <v>4.3903999999999996</v>
      </c>
      <c r="G21" s="123">
        <f>VLOOKUP(G$3&amp;G$4&amp;G$9&amp;$A21,Input_MCT_CD_CS_WGs!$A:$O,G$2,0)</f>
        <v>1.5595000000000001</v>
      </c>
      <c r="H21" s="124">
        <f>VLOOKUP(H$3&amp;H$4&amp;H$9&amp;$A21,Input_MCT_CD_CS_WGs!$A:$O,H$2,0)</f>
        <v>5.6516000000000002</v>
      </c>
      <c r="J21" s="123">
        <f>VLOOKUP(J$3&amp;J$4&amp;J$9&amp;$A21,Input_MCT_CD_CS_WGs!$A:$O,J$2,0)</f>
        <v>3.0697000000000001</v>
      </c>
      <c r="K21" s="124">
        <f>VLOOKUP(K$3&amp;K$4&amp;K$9&amp;$A21,Input_MCT_CD_CS_WGs!$A:$O,K$2,0)</f>
        <v>7.1618000000000004</v>
      </c>
      <c r="M21" s="123">
        <f>VLOOKUP(M$3&amp;M$4&amp;M$9&amp;$A21,Input_MCT_CD_CS_WGs!$A:$O,M$2,0)</f>
        <v>0.29830000000000001</v>
      </c>
      <c r="N21" s="124">
        <f>VLOOKUP(N$3&amp;N$4&amp;N$9&amp;$A21,Input_MCT_CD_CS_WGs!$A:$O,N$2,0)</f>
        <v>4.3903999999999996</v>
      </c>
      <c r="P21" s="123">
        <f>VLOOKUP(P$3&amp;P$4&amp;P$9&amp;$A21,Input_MCT_CD_CS_WGs!$A:$O,P$2,0)</f>
        <v>2.8071999999999999</v>
      </c>
      <c r="Q21" s="124">
        <f>VLOOKUP(Q$3&amp;Q$4&amp;Q$9&amp;$A21,Input_MCT_CD_CS_WGs!$A:$O,Q$2,0)</f>
        <v>6.8993000000000002</v>
      </c>
      <c r="S21" s="123">
        <f>VLOOKUP(S$3&amp;S$4&amp;S$9&amp;$A21,Input_MCT_CD_CS_WGs!$A:$O,S$2,0)</f>
        <v>3.0697000000000001</v>
      </c>
      <c r="T21" s="124">
        <f>VLOOKUP(T$3&amp;T$4&amp;T$9&amp;$A21,Input_MCT_CD_CS_WGs!$A:$O,T$2,0)</f>
        <v>7.1618000000000004</v>
      </c>
      <c r="V21" s="123">
        <f>VLOOKUP(V$3&amp;V$4&amp;V$9&amp;$A21,Input_MCT_CD_CS_WGs!$A:$O,V$2,0)</f>
        <v>4.2508999999999997</v>
      </c>
      <c r="W21" s="124">
        <f>VLOOKUP(W$3&amp;W$4&amp;W$9&amp;$A21,Input_MCT_CD_CS_WGs!$A:$O,W$2,0)</f>
        <v>8.343</v>
      </c>
    </row>
    <row r="22" spans="1:23">
      <c r="A22" s="82" t="s">
        <v>46</v>
      </c>
      <c r="B22" s="83">
        <v>1</v>
      </c>
      <c r="C22" s="135" t="s">
        <v>46</v>
      </c>
      <c r="D22" s="123">
        <f>VLOOKUP(D$3&amp;D$4&amp;D$9&amp;$A22,Input_MCT_CD_CS_WGs!$A:$O,D$2,0)</f>
        <v>41.463999999999999</v>
      </c>
      <c r="E22" s="124">
        <f>VLOOKUP(E$3&amp;E$4&amp;E$9&amp;$A22,Input_MCT_CD_CS_WGs!$A:$O,E$2,0)</f>
        <v>74.909599999999998</v>
      </c>
      <c r="G22" s="123">
        <f>VLOOKUP(G$3&amp;G$4&amp;G$9&amp;$A22,Input_MCT_CD_CS_WGs!$A:$O,G$2,0)</f>
        <v>67.151899999999998</v>
      </c>
      <c r="H22" s="124">
        <f>VLOOKUP(H$3&amp;H$4&amp;H$9&amp;$A22,Input_MCT_CD_CS_WGs!$A:$O,H$2,0)</f>
        <v>100.5976</v>
      </c>
      <c r="J22" s="123">
        <f>VLOOKUP(J$3&amp;J$4&amp;J$9&amp;$A22,Input_MCT_CD_CS_WGs!$A:$O,J$2,0)</f>
        <v>92.000299999999996</v>
      </c>
      <c r="K22" s="124">
        <f>VLOOKUP(K$3&amp;K$4&amp;K$9&amp;$A22,Input_MCT_CD_CS_WGs!$A:$O,K$2,0)</f>
        <v>125.446</v>
      </c>
      <c r="M22" s="123">
        <f>VLOOKUP(M$3&amp;M$4&amp;M$9&amp;$A22,Input_MCT_CD_CS_WGs!$A:$O,M$2,0)</f>
        <v>41.463999999999999</v>
      </c>
      <c r="N22" s="124">
        <f>VLOOKUP(N$3&amp;N$4&amp;N$9&amp;$A22,Input_MCT_CD_CS_WGs!$A:$O,N$2,0)</f>
        <v>74.909599999999998</v>
      </c>
      <c r="P22" s="123">
        <f>VLOOKUP(P$3&amp;P$4&amp;P$9&amp;$A22,Input_MCT_CD_CS_WGs!$A:$O,P$2,0)</f>
        <v>89.053200000000004</v>
      </c>
      <c r="Q22" s="124">
        <f>VLOOKUP(Q$3&amp;Q$4&amp;Q$9&amp;$A22,Input_MCT_CD_CS_WGs!$A:$O,Q$2,0)</f>
        <v>122.49890000000001</v>
      </c>
      <c r="S22" s="123">
        <f>VLOOKUP(S$3&amp;S$4&amp;S$9&amp;$A22,Input_MCT_CD_CS_WGs!$A:$O,S$2,0)</f>
        <v>92.000299999999996</v>
      </c>
      <c r="T22" s="124">
        <f>VLOOKUP(T$3&amp;T$4&amp;T$9&amp;$A22,Input_MCT_CD_CS_WGs!$A:$O,T$2,0)</f>
        <v>125.446</v>
      </c>
      <c r="V22" s="123">
        <f>VLOOKUP(V$3&amp;V$4&amp;V$9&amp;$A22,Input_MCT_CD_CS_WGs!$A:$O,V$2,0)</f>
        <v>105.2623</v>
      </c>
      <c r="W22" s="124">
        <f>VLOOKUP(W$3&amp;W$4&amp;W$9&amp;$A22,Input_MCT_CD_CS_WGs!$A:$O,W$2,0)</f>
        <v>138.708</v>
      </c>
    </row>
    <row r="23" spans="1:23">
      <c r="A23" s="82" t="s">
        <v>48</v>
      </c>
      <c r="B23" s="83">
        <v>1</v>
      </c>
      <c r="C23" s="135" t="s">
        <v>48</v>
      </c>
      <c r="D23" s="123">
        <f>VLOOKUP(D$3&amp;D$4&amp;D$9&amp;$A23,Input_MCT_CD_CS_WGs!$A:$O,D$2,0)</f>
        <v>5.3228999999999997</v>
      </c>
      <c r="E23" s="124">
        <f>VLOOKUP(E$3&amp;E$4&amp;E$9&amp;$A23,Input_MCT_CD_CS_WGs!$A:$O,E$2,0)</f>
        <v>6.8395000000000001</v>
      </c>
      <c r="G23" s="123">
        <f>VLOOKUP(G$3&amp;G$4&amp;G$9&amp;$A23,Input_MCT_CD_CS_WGs!$A:$O,G$2,0)</f>
        <v>7.5327999999999999</v>
      </c>
      <c r="H23" s="124">
        <f>VLOOKUP(H$3&amp;H$4&amp;H$9&amp;$A23,Input_MCT_CD_CS_WGs!$A:$O,H$2,0)</f>
        <v>9.0495000000000001</v>
      </c>
      <c r="J23" s="123">
        <f>VLOOKUP(J$3&amp;J$4&amp;J$9&amp;$A23,Input_MCT_CD_CS_WGs!$A:$O,J$2,0)</f>
        <v>10.976699999999999</v>
      </c>
      <c r="K23" s="124">
        <f>VLOOKUP(K$3&amp;K$4&amp;K$9&amp;$A23,Input_MCT_CD_CS_WGs!$A:$O,K$2,0)</f>
        <v>12.4933</v>
      </c>
      <c r="M23" s="123">
        <f>VLOOKUP(M$3&amp;M$4&amp;M$9&amp;$A23,Input_MCT_CD_CS_WGs!$A:$O,M$2,0)</f>
        <v>5.3228999999999997</v>
      </c>
      <c r="N23" s="124">
        <f>VLOOKUP(N$3&amp;N$4&amp;N$9&amp;$A23,Input_MCT_CD_CS_WGs!$A:$O,N$2,0)</f>
        <v>6.8395000000000001</v>
      </c>
      <c r="P23" s="123">
        <f>VLOOKUP(P$3&amp;P$4&amp;P$9&amp;$A23,Input_MCT_CD_CS_WGs!$A:$O,P$2,0)</f>
        <v>10.9001</v>
      </c>
      <c r="Q23" s="124">
        <f>VLOOKUP(Q$3&amp;Q$4&amp;Q$9&amp;$A23,Input_MCT_CD_CS_WGs!$A:$O,Q$2,0)</f>
        <v>12.416700000000001</v>
      </c>
      <c r="S23" s="123">
        <f>VLOOKUP(S$3&amp;S$4&amp;S$9&amp;$A23,Input_MCT_CD_CS_WGs!$A:$O,S$2,0)</f>
        <v>10.976699999999999</v>
      </c>
      <c r="T23" s="124">
        <f>VLOOKUP(T$3&amp;T$4&amp;T$9&amp;$A23,Input_MCT_CD_CS_WGs!$A:$O,T$2,0)</f>
        <v>12.4933</v>
      </c>
      <c r="V23" s="123">
        <f>VLOOKUP(V$3&amp;V$4&amp;V$9&amp;$A23,Input_MCT_CD_CS_WGs!$A:$O,V$2,0)</f>
        <v>11.321199999999999</v>
      </c>
      <c r="W23" s="124">
        <f>VLOOKUP(W$3&amp;W$4&amp;W$9&amp;$A23,Input_MCT_CD_CS_WGs!$A:$O,W$2,0)</f>
        <v>12.8378</v>
      </c>
    </row>
    <row r="24" spans="1:23">
      <c r="A24" s="82" t="s">
        <v>49</v>
      </c>
      <c r="B24" s="83">
        <v>1</v>
      </c>
      <c r="C24" s="135" t="s">
        <v>49</v>
      </c>
      <c r="D24" s="123">
        <f>VLOOKUP(D$3&amp;D$4&amp;D$9&amp;$A24,Input_MCT_CD_CS_WGs!$A:$O,D$2,0)</f>
        <v>10.803599999999999</v>
      </c>
      <c r="E24" s="124">
        <f>VLOOKUP(E$3&amp;E$4&amp;E$9&amp;$A24,Input_MCT_CD_CS_WGs!$A:$O,E$2,0)</f>
        <v>23.755800000000001</v>
      </c>
      <c r="G24" s="123">
        <f>VLOOKUP(G$3&amp;G$4&amp;G$9&amp;$A24,Input_MCT_CD_CS_WGs!$A:$O,G$2,0)</f>
        <v>18.140999999999998</v>
      </c>
      <c r="H24" s="124">
        <f>VLOOKUP(H$3&amp;H$4&amp;H$9&amp;$A24,Input_MCT_CD_CS_WGs!$A:$O,H$2,0)</f>
        <v>31.0932</v>
      </c>
      <c r="J24" s="123">
        <f>VLOOKUP(J$3&amp;J$4&amp;J$9&amp;$A24,Input_MCT_CD_CS_WGs!$A:$O,J$2,0)</f>
        <v>25.635200000000001</v>
      </c>
      <c r="K24" s="124">
        <f>VLOOKUP(K$3&amp;K$4&amp;K$9&amp;$A24,Input_MCT_CD_CS_WGs!$A:$O,K$2,0)</f>
        <v>38.587400000000002</v>
      </c>
      <c r="M24" s="123">
        <f>VLOOKUP(M$3&amp;M$4&amp;M$9&amp;$A24,Input_MCT_CD_CS_WGs!$A:$O,M$2,0)</f>
        <v>10.803599999999999</v>
      </c>
      <c r="N24" s="124">
        <f>VLOOKUP(N$3&amp;N$4&amp;N$9&amp;$A24,Input_MCT_CD_CS_WGs!$A:$O,N$2,0)</f>
        <v>23.755800000000001</v>
      </c>
      <c r="P24" s="123">
        <f>VLOOKUP(P$3&amp;P$4&amp;P$9&amp;$A24,Input_MCT_CD_CS_WGs!$A:$O,P$2,0)</f>
        <v>24.869599999999998</v>
      </c>
      <c r="Q24" s="124">
        <f>VLOOKUP(Q$3&amp;Q$4&amp;Q$9&amp;$A24,Input_MCT_CD_CS_WGs!$A:$O,Q$2,0)</f>
        <v>37.821800000000003</v>
      </c>
      <c r="S24" s="123">
        <f>VLOOKUP(S$3&amp;S$4&amp;S$9&amp;$A24,Input_MCT_CD_CS_WGs!$A:$O,S$2,0)</f>
        <v>25.635200000000001</v>
      </c>
      <c r="T24" s="124">
        <f>VLOOKUP(T$3&amp;T$4&amp;T$9&amp;$A24,Input_MCT_CD_CS_WGs!$A:$O,T$2,0)</f>
        <v>38.587400000000002</v>
      </c>
      <c r="V24" s="123">
        <f>VLOOKUP(V$3&amp;V$4&amp;V$9&amp;$A24,Input_MCT_CD_CS_WGs!$A:$O,V$2,0)</f>
        <v>29.080300000000001</v>
      </c>
      <c r="W24" s="124">
        <f>VLOOKUP(W$3&amp;W$4&amp;W$9&amp;$A24,Input_MCT_CD_CS_WGs!$A:$O,W$2,0)</f>
        <v>42.032499999999999</v>
      </c>
    </row>
    <row r="25" spans="1:23">
      <c r="A25" s="82" t="s">
        <v>51</v>
      </c>
      <c r="B25" s="83">
        <v>1</v>
      </c>
      <c r="C25" s="135" t="s">
        <v>51</v>
      </c>
      <c r="D25" s="123">
        <f>VLOOKUP(D$3&amp;D$4&amp;D$9&amp;$A25,Input_MCT_CD_CS_WGs!$A:$O,D$2,0)</f>
        <v>16.7807</v>
      </c>
      <c r="E25" s="124">
        <f>VLOOKUP(E$3&amp;E$4&amp;E$9&amp;$A25,Input_MCT_CD_CS_WGs!$A:$O,E$2,0)</f>
        <v>35.684699999999999</v>
      </c>
      <c r="G25" s="123">
        <f>VLOOKUP(G$3&amp;G$4&amp;G$9&amp;$A25,Input_MCT_CD_CS_WGs!$A:$O,G$2,0)</f>
        <v>29.8154</v>
      </c>
      <c r="H25" s="124">
        <f>VLOOKUP(H$3&amp;H$4&amp;H$9&amp;$A25,Input_MCT_CD_CS_WGs!$A:$O,H$2,0)</f>
        <v>48.719299999999997</v>
      </c>
      <c r="J25" s="123">
        <f>VLOOKUP(J$3&amp;J$4&amp;J$9&amp;$A25,Input_MCT_CD_CS_WGs!$A:$O,J$2,0)</f>
        <v>36.478700000000003</v>
      </c>
      <c r="K25" s="124">
        <f>VLOOKUP(K$3&amp;K$4&amp;K$9&amp;$A25,Input_MCT_CD_CS_WGs!$A:$O,K$2,0)</f>
        <v>55.382599999999996</v>
      </c>
      <c r="M25" s="123">
        <f>VLOOKUP(M$3&amp;M$4&amp;M$9&amp;$A25,Input_MCT_CD_CS_WGs!$A:$O,M$2,0)</f>
        <v>16.7807</v>
      </c>
      <c r="N25" s="124">
        <f>VLOOKUP(N$3&amp;N$4&amp;N$9&amp;$A25,Input_MCT_CD_CS_WGs!$A:$O,N$2,0)</f>
        <v>35.684699999999999</v>
      </c>
      <c r="P25" s="123">
        <f>VLOOKUP(P$3&amp;P$4&amp;P$9&amp;$A25,Input_MCT_CD_CS_WGs!$A:$O,P$2,0)</f>
        <v>34.947499999999998</v>
      </c>
      <c r="Q25" s="124">
        <f>VLOOKUP(Q$3&amp;Q$4&amp;Q$9&amp;$A25,Input_MCT_CD_CS_WGs!$A:$O,Q$2,0)</f>
        <v>53.851399999999998</v>
      </c>
      <c r="S25" s="123">
        <f>VLOOKUP(S$3&amp;S$4&amp;S$9&amp;$A25,Input_MCT_CD_CS_WGs!$A:$O,S$2,0)</f>
        <v>36.478700000000003</v>
      </c>
      <c r="T25" s="124">
        <f>VLOOKUP(T$3&amp;T$4&amp;T$9&amp;$A25,Input_MCT_CD_CS_WGs!$A:$O,T$2,0)</f>
        <v>55.382599999999996</v>
      </c>
      <c r="V25" s="123">
        <f>VLOOKUP(V$3&amp;V$4&amp;V$9&amp;$A25,Input_MCT_CD_CS_WGs!$A:$O,V$2,0)</f>
        <v>43.368899999999996</v>
      </c>
      <c r="W25" s="124">
        <f>VLOOKUP(W$3&amp;W$4&amp;W$9&amp;$A25,Input_MCT_CD_CS_WGs!$A:$O,W$2,0)</f>
        <v>62.272799999999997</v>
      </c>
    </row>
    <row r="26" spans="1:23">
      <c r="A26" s="82" t="s">
        <v>53</v>
      </c>
      <c r="B26" s="83">
        <v>1</v>
      </c>
      <c r="C26" s="135" t="s">
        <v>53</v>
      </c>
      <c r="D26" s="123">
        <f>VLOOKUP(D$3&amp;D$4&amp;D$9&amp;$A26,Input_MCT_CD_CS_WGs!$A:$O,D$2,0)</f>
        <v>52.304299999999998</v>
      </c>
      <c r="E26" s="124">
        <f>VLOOKUP(E$3&amp;E$4&amp;E$9&amp;$A26,Input_MCT_CD_CS_WGs!$A:$O,E$2,0)</f>
        <v>63.612400000000001</v>
      </c>
      <c r="G26" s="123">
        <f>VLOOKUP(G$3&amp;G$4&amp;G$9&amp;$A26,Input_MCT_CD_CS_WGs!$A:$O,G$2,0)</f>
        <v>75.3917</v>
      </c>
      <c r="H26" s="124">
        <f>VLOOKUP(H$3&amp;H$4&amp;H$9&amp;$A26,Input_MCT_CD_CS_WGs!$A:$O,H$2,0)</f>
        <v>86.699700000000007</v>
      </c>
      <c r="J26" s="123">
        <f>VLOOKUP(J$3&amp;J$4&amp;J$9&amp;$A26,Input_MCT_CD_CS_WGs!$A:$O,J$2,0)</f>
        <v>84.174700000000001</v>
      </c>
      <c r="K26" s="124">
        <f>VLOOKUP(K$3&amp;K$4&amp;K$9&amp;$A26,Input_MCT_CD_CS_WGs!$A:$O,K$2,0)</f>
        <v>95.482799999999997</v>
      </c>
      <c r="M26" s="123">
        <f>VLOOKUP(M$3&amp;M$4&amp;M$9&amp;$A26,Input_MCT_CD_CS_WGs!$A:$O,M$2,0)</f>
        <v>52.304299999999998</v>
      </c>
      <c r="N26" s="124">
        <f>VLOOKUP(N$3&amp;N$4&amp;N$9&amp;$A26,Input_MCT_CD_CS_WGs!$A:$O,N$2,0)</f>
        <v>63.612400000000001</v>
      </c>
      <c r="P26" s="123">
        <f>VLOOKUP(P$3&amp;P$4&amp;P$9&amp;$A26,Input_MCT_CD_CS_WGs!$A:$O,P$2,0)</f>
        <v>82.935199999999995</v>
      </c>
      <c r="Q26" s="124">
        <f>VLOOKUP(Q$3&amp;Q$4&amp;Q$9&amp;$A26,Input_MCT_CD_CS_WGs!$A:$O,Q$2,0)</f>
        <v>94.243300000000005</v>
      </c>
      <c r="S26" s="123">
        <f>VLOOKUP(S$3&amp;S$4&amp;S$9&amp;$A26,Input_MCT_CD_CS_WGs!$A:$O,S$2,0)</f>
        <v>84.174700000000001</v>
      </c>
      <c r="T26" s="124">
        <f>VLOOKUP(T$3&amp;T$4&amp;T$9&amp;$A26,Input_MCT_CD_CS_WGs!$A:$O,T$2,0)</f>
        <v>95.482799999999997</v>
      </c>
      <c r="V26" s="123">
        <f>VLOOKUP(V$3&amp;V$4&amp;V$9&amp;$A26,Input_MCT_CD_CS_WGs!$A:$O,V$2,0)</f>
        <v>89.752499999999998</v>
      </c>
      <c r="W26" s="124">
        <f>VLOOKUP(W$3&amp;W$4&amp;W$9&amp;$A26,Input_MCT_CD_CS_WGs!$A:$O,W$2,0)</f>
        <v>101.06059999999999</v>
      </c>
    </row>
    <row r="27" spans="1:23">
      <c r="A27" s="82" t="s">
        <v>55</v>
      </c>
      <c r="B27" s="83">
        <v>1</v>
      </c>
      <c r="C27" s="135" t="s">
        <v>55</v>
      </c>
      <c r="D27" s="123">
        <f>VLOOKUP(D$3&amp;D$4&amp;D$9&amp;$A27,Input_MCT_CD_CS_WGs!$A:$O,D$2,0)</f>
        <v>8.1478000000000002</v>
      </c>
      <c r="E27" s="124">
        <f>VLOOKUP(E$3&amp;E$4&amp;E$9&amp;$A27,Input_MCT_CD_CS_WGs!$A:$O,E$2,0)</f>
        <v>82.644800000000004</v>
      </c>
      <c r="G27" s="123">
        <f>VLOOKUP(G$3&amp;G$4&amp;G$9&amp;$A27,Input_MCT_CD_CS_WGs!$A:$O,G$2,0)</f>
        <v>35.604999999999997</v>
      </c>
      <c r="H27" s="124">
        <f>VLOOKUP(H$3&amp;H$4&amp;H$9&amp;$A27,Input_MCT_CD_CS_WGs!$A:$O,H$2,0)</f>
        <v>110.1019</v>
      </c>
      <c r="J27" s="123">
        <f>VLOOKUP(J$3&amp;J$4&amp;J$9&amp;$A27,Input_MCT_CD_CS_WGs!$A:$O,J$2,0)</f>
        <v>57.071899999999999</v>
      </c>
      <c r="K27" s="124">
        <f>VLOOKUP(K$3&amp;K$4&amp;K$9&amp;$A27,Input_MCT_CD_CS_WGs!$A:$O,K$2,0)</f>
        <v>131.56890000000001</v>
      </c>
      <c r="M27" s="123">
        <f>VLOOKUP(M$3&amp;M$4&amp;M$9&amp;$A27,Input_MCT_CD_CS_WGs!$A:$O,M$2,0)</f>
        <v>8.1478000000000002</v>
      </c>
      <c r="N27" s="124">
        <f>VLOOKUP(N$3&amp;N$4&amp;N$9&amp;$A27,Input_MCT_CD_CS_WGs!$A:$O,N$2,0)</f>
        <v>82.644800000000004</v>
      </c>
      <c r="P27" s="123">
        <f>VLOOKUP(P$3&amp;P$4&amp;P$9&amp;$A27,Input_MCT_CD_CS_WGs!$A:$O,P$2,0)</f>
        <v>51.814999999999998</v>
      </c>
      <c r="Q27" s="124">
        <f>VLOOKUP(Q$3&amp;Q$4&amp;Q$9&amp;$A27,Input_MCT_CD_CS_WGs!$A:$O,Q$2,0)</f>
        <v>126.312</v>
      </c>
      <c r="S27" s="123">
        <f>VLOOKUP(S$3&amp;S$4&amp;S$9&amp;$A27,Input_MCT_CD_CS_WGs!$A:$O,S$2,0)</f>
        <v>57.071899999999999</v>
      </c>
      <c r="T27" s="124">
        <f>VLOOKUP(T$3&amp;T$4&amp;T$9&amp;$A27,Input_MCT_CD_CS_WGs!$A:$O,T$2,0)</f>
        <v>131.56890000000001</v>
      </c>
      <c r="V27" s="123">
        <f>VLOOKUP(V$3&amp;V$4&amp;V$9&amp;$A27,Input_MCT_CD_CS_WGs!$A:$O,V$2,0)</f>
        <v>80.728200000000001</v>
      </c>
      <c r="W27" s="124">
        <f>VLOOKUP(W$3&amp;W$4&amp;W$9&amp;$A27,Input_MCT_CD_CS_WGs!$A:$O,W$2,0)</f>
        <v>155.2252</v>
      </c>
    </row>
    <row r="28" spans="1:23">
      <c r="A28" s="82" t="s">
        <v>15</v>
      </c>
      <c r="B28" s="83">
        <v>1</v>
      </c>
      <c r="C28" s="135" t="s">
        <v>15</v>
      </c>
      <c r="D28" s="123">
        <f>VLOOKUP(D$3&amp;D$4&amp;D$9&amp;$A28,Input_MCT_CD_CS_WGs!$A:$O,D$2,0)</f>
        <v>24.6815</v>
      </c>
      <c r="E28" s="124">
        <f>VLOOKUP(E$3&amp;E$4&amp;E$9&amp;$A28,Input_MCT_CD_CS_WGs!$A:$O,E$2,0)</f>
        <v>48.921999999999997</v>
      </c>
      <c r="G28" s="123">
        <f>VLOOKUP(G$3&amp;G$4&amp;G$9&amp;$A28,Input_MCT_CD_CS_WGs!$A:$O,G$2,0)</f>
        <v>40.4499</v>
      </c>
      <c r="H28" s="124">
        <f>VLOOKUP(H$3&amp;H$4&amp;H$9&amp;$A28,Input_MCT_CD_CS_WGs!$A:$O,H$2,0)</f>
        <v>64.690399999999997</v>
      </c>
      <c r="J28" s="123">
        <f>VLOOKUP(J$3&amp;J$4&amp;J$9&amp;$A28,Input_MCT_CD_CS_WGs!$A:$O,J$2,0)</f>
        <v>47.865499999999997</v>
      </c>
      <c r="K28" s="124">
        <f>VLOOKUP(K$3&amp;K$4&amp;K$9&amp;$A28,Input_MCT_CD_CS_WGs!$A:$O,K$2,0)</f>
        <v>72.106099999999998</v>
      </c>
      <c r="M28" s="123">
        <f>VLOOKUP(M$3&amp;M$4&amp;M$9&amp;$A28,Input_MCT_CD_CS_WGs!$A:$O,M$2,0)</f>
        <v>24.6815</v>
      </c>
      <c r="N28" s="124">
        <f>VLOOKUP(N$3&amp;N$4&amp;N$9&amp;$A28,Input_MCT_CD_CS_WGs!$A:$O,N$2,0)</f>
        <v>48.921999999999997</v>
      </c>
      <c r="P28" s="123">
        <f>VLOOKUP(P$3&amp;P$4&amp;P$9&amp;$A28,Input_MCT_CD_CS_WGs!$A:$O,P$2,0)</f>
        <v>46.421799999999998</v>
      </c>
      <c r="Q28" s="124">
        <f>VLOOKUP(Q$3&amp;Q$4&amp;Q$9&amp;$A28,Input_MCT_CD_CS_WGs!$A:$O,Q$2,0)</f>
        <v>70.662400000000005</v>
      </c>
      <c r="S28" s="123">
        <f>VLOOKUP(S$3&amp;S$4&amp;S$9&amp;$A28,Input_MCT_CD_CS_WGs!$A:$O,S$2,0)</f>
        <v>47.865499999999997</v>
      </c>
      <c r="T28" s="124">
        <f>VLOOKUP(T$3&amp;T$4&amp;T$9&amp;$A28,Input_MCT_CD_CS_WGs!$A:$O,T$2,0)</f>
        <v>72.106099999999998</v>
      </c>
      <c r="V28" s="123">
        <f>VLOOKUP(V$3&amp;V$4&amp;V$9&amp;$A28,Input_MCT_CD_CS_WGs!$A:$O,V$2,0)</f>
        <v>54.362000000000002</v>
      </c>
      <c r="W28" s="124">
        <f>VLOOKUP(W$3&amp;W$4&amp;W$9&amp;$A28,Input_MCT_CD_CS_WGs!$A:$O,W$2,0)</f>
        <v>78.602500000000006</v>
      </c>
    </row>
    <row r="29" spans="1:23">
      <c r="A29" s="82" t="s">
        <v>17</v>
      </c>
      <c r="B29" s="83">
        <v>1</v>
      </c>
      <c r="C29" s="135" t="s">
        <v>17</v>
      </c>
      <c r="D29" s="123">
        <f>VLOOKUP(D$3&amp;D$4&amp;D$9&amp;$A29,Input_MCT_CD_CS_WGs!$A:$O,D$2,0)</f>
        <v>23.035399999999999</v>
      </c>
      <c r="E29" s="124">
        <f>VLOOKUP(E$3&amp;E$4&amp;E$9&amp;$A29,Input_MCT_CD_CS_WGs!$A:$O,E$2,0)</f>
        <v>43.073599999999999</v>
      </c>
      <c r="G29" s="123">
        <f>VLOOKUP(G$3&amp;G$4&amp;G$9&amp;$A29,Input_MCT_CD_CS_WGs!$A:$O,G$2,0)</f>
        <v>38.256999999999998</v>
      </c>
      <c r="H29" s="124">
        <f>VLOOKUP(H$3&amp;H$4&amp;H$9&amp;$A29,Input_MCT_CD_CS_WGs!$A:$O,H$2,0)</f>
        <v>58.295299999999997</v>
      </c>
      <c r="J29" s="123">
        <f>VLOOKUP(J$3&amp;J$4&amp;J$9&amp;$A29,Input_MCT_CD_CS_WGs!$A:$O,J$2,0)</f>
        <v>45.672600000000003</v>
      </c>
      <c r="K29" s="124">
        <f>VLOOKUP(K$3&amp;K$4&amp;K$9&amp;$A29,Input_MCT_CD_CS_WGs!$A:$O,K$2,0)</f>
        <v>65.710899999999995</v>
      </c>
      <c r="M29" s="123">
        <f>VLOOKUP(M$3&amp;M$4&amp;M$9&amp;$A29,Input_MCT_CD_CS_WGs!$A:$O,M$2,0)</f>
        <v>23.035399999999999</v>
      </c>
      <c r="N29" s="124">
        <f>VLOOKUP(N$3&amp;N$4&amp;N$9&amp;$A29,Input_MCT_CD_CS_WGs!$A:$O,N$2,0)</f>
        <v>43.073599999999999</v>
      </c>
      <c r="P29" s="123">
        <f>VLOOKUP(P$3&amp;P$4&amp;P$9&amp;$A29,Input_MCT_CD_CS_WGs!$A:$O,P$2,0)</f>
        <v>44.228999999999999</v>
      </c>
      <c r="Q29" s="124">
        <f>VLOOKUP(Q$3&amp;Q$4&amp;Q$9&amp;$A29,Input_MCT_CD_CS_WGs!$A:$O,Q$2,0)</f>
        <v>64.267300000000006</v>
      </c>
      <c r="S29" s="123">
        <f>VLOOKUP(S$3&amp;S$4&amp;S$9&amp;$A29,Input_MCT_CD_CS_WGs!$A:$O,S$2,0)</f>
        <v>45.672600000000003</v>
      </c>
      <c r="T29" s="124">
        <f>VLOOKUP(T$3&amp;T$4&amp;T$9&amp;$A29,Input_MCT_CD_CS_WGs!$A:$O,T$2,0)</f>
        <v>65.710899999999995</v>
      </c>
      <c r="V29" s="123">
        <f>VLOOKUP(V$3&amp;V$4&amp;V$9&amp;$A29,Input_MCT_CD_CS_WGs!$A:$O,V$2,0)</f>
        <v>52.1691</v>
      </c>
      <c r="W29" s="124">
        <f>VLOOKUP(W$3&amp;W$4&amp;W$9&amp;$A29,Input_MCT_CD_CS_WGs!$A:$O,W$2,0)</f>
        <v>72.207400000000007</v>
      </c>
    </row>
    <row r="30" spans="1:23">
      <c r="A30" s="82" t="s">
        <v>712</v>
      </c>
      <c r="B30" s="83">
        <v>1</v>
      </c>
      <c r="C30" s="135" t="s">
        <v>17</v>
      </c>
      <c r="D30" s="123">
        <v>0</v>
      </c>
      <c r="E30" s="124">
        <v>0</v>
      </c>
      <c r="G30" s="123">
        <v>0</v>
      </c>
      <c r="H30" s="124">
        <v>0</v>
      </c>
      <c r="J30" s="123">
        <v>0</v>
      </c>
      <c r="K30" s="124">
        <v>0</v>
      </c>
      <c r="M30" s="123">
        <v>0</v>
      </c>
      <c r="N30" s="124">
        <v>0</v>
      </c>
      <c r="P30" s="123">
        <v>0</v>
      </c>
      <c r="Q30" s="124">
        <v>0</v>
      </c>
      <c r="S30" s="123">
        <v>0</v>
      </c>
      <c r="T30" s="124">
        <v>0</v>
      </c>
      <c r="V30" s="123">
        <v>0</v>
      </c>
      <c r="W30" s="124">
        <v>0</v>
      </c>
    </row>
    <row r="31" spans="1:23">
      <c r="A31" s="33"/>
      <c r="C31" s="87"/>
      <c r="D31" s="88"/>
      <c r="E31" s="89"/>
      <c r="G31" s="88"/>
      <c r="H31" s="89"/>
      <c r="J31" s="88"/>
      <c r="K31" s="89"/>
      <c r="M31" s="88"/>
      <c r="N31" s="89"/>
      <c r="P31" s="88"/>
      <c r="Q31" s="89"/>
      <c r="S31" s="88"/>
      <c r="T31" s="89"/>
      <c r="V31" s="88"/>
      <c r="W31" s="89"/>
    </row>
    <row r="32" spans="1:23">
      <c r="A32" s="90" t="s">
        <v>40</v>
      </c>
      <c r="B32" s="91">
        <v>1</v>
      </c>
      <c r="C32" s="92" t="s">
        <v>640</v>
      </c>
      <c r="D32" s="93">
        <v>0</v>
      </c>
      <c r="E32" s="94">
        <v>0</v>
      </c>
      <c r="G32" s="93">
        <v>0</v>
      </c>
      <c r="H32" s="94">
        <v>0</v>
      </c>
      <c r="J32" s="93">
        <v>0</v>
      </c>
      <c r="K32" s="94">
        <v>0</v>
      </c>
      <c r="M32" s="93">
        <f>VLOOKUP($A32,ProActive_SCD_Output!$A:$F,2,0)/12+VLOOKUP($A32,ProActive_SCD_Output!$A:$F,6,0)/24</f>
        <v>304.3211541666667</v>
      </c>
      <c r="N32" s="94">
        <f>VLOOKUP($A32,ProActive_SCD_Output!$A:$F,2,0)/12</f>
        <v>285.2929666666667</v>
      </c>
      <c r="P32" s="93">
        <f>VLOOKUP($A32,ProActive_SCD_Output!$A:$F,2,0)/12+VLOOKUP($A32,ProActive_SCD_Output!$A:$F,6,0)/24</f>
        <v>304.3211541666667</v>
      </c>
      <c r="Q32" s="94">
        <f>VLOOKUP($A32,ProActive_SCD_Output!$A:$F,2,0)/12</f>
        <v>285.2929666666667</v>
      </c>
      <c r="S32" s="93">
        <f>VLOOKUP($A32,ProActive_SCD_Output!$A:$F,2,0)/12+VLOOKUP($A32,ProActive_SCD_Output!$A:$F,6,0)/24</f>
        <v>304.3211541666667</v>
      </c>
      <c r="T32" s="94">
        <f>VLOOKUP($A32,ProActive_SCD_Output!$A:$F,2,0)/12</f>
        <v>285.2929666666667</v>
      </c>
      <c r="V32" s="93">
        <f>VLOOKUP($A32,ProActive_SCD_Output!$A:$F,3,0)/12+VLOOKUP($A32,ProActive_SCD_Output!$A:$F,6,0)/24</f>
        <v>571.99372083333333</v>
      </c>
      <c r="W32" s="94">
        <f>VLOOKUP($A32,ProActive_SCD_Output!$A:$F,3,0)/12</f>
        <v>552.96553333333338</v>
      </c>
    </row>
    <row r="33" spans="1:23">
      <c r="A33" s="90" t="s">
        <v>42</v>
      </c>
      <c r="B33" s="91">
        <v>1</v>
      </c>
      <c r="C33" s="92" t="s">
        <v>641</v>
      </c>
      <c r="D33" s="93">
        <v>0</v>
      </c>
      <c r="E33" s="94">
        <v>0</v>
      </c>
      <c r="G33" s="93">
        <v>0</v>
      </c>
      <c r="H33" s="94">
        <v>0</v>
      </c>
      <c r="J33" s="93">
        <v>0</v>
      </c>
      <c r="K33" s="94">
        <v>0</v>
      </c>
      <c r="M33" s="93">
        <f>VLOOKUP($A33,ProActive_SCD_Output!$A:$F,2,0)/12+VLOOKUP($A33,ProActive_SCD_Output!$A:$F,6,0)/24</f>
        <v>365.03000416666669</v>
      </c>
      <c r="N33" s="94">
        <f>VLOOKUP($A33,ProActive_SCD_Output!$A:$F,2,0)/12</f>
        <v>346.00181666666668</v>
      </c>
      <c r="P33" s="93">
        <f>VLOOKUP($A33,ProActive_SCD_Output!$A:$F,2,0)/12+VLOOKUP($A33,ProActive_SCD_Output!$A:$F,6,0)/24</f>
        <v>365.03000416666669</v>
      </c>
      <c r="Q33" s="94">
        <f>VLOOKUP($A33,ProActive_SCD_Output!$A:$F,2,0)/12</f>
        <v>346.00181666666668</v>
      </c>
      <c r="S33" s="93">
        <f>VLOOKUP($A33,ProActive_SCD_Output!$A:$F,2,0)/12+VLOOKUP($A33,ProActive_SCD_Output!$A:$F,6,0)/24</f>
        <v>365.03000416666669</v>
      </c>
      <c r="T33" s="94">
        <f>VLOOKUP($A33,ProActive_SCD_Output!$A:$F,2,0)/12</f>
        <v>346.00181666666668</v>
      </c>
      <c r="V33" s="93">
        <f>VLOOKUP($A33,ProActive_SCD_Output!$A:$F,3,0)/12+VLOOKUP($A33,ProActive_SCD_Output!$A:$F,6,0)/24</f>
        <v>693.4114208333333</v>
      </c>
      <c r="W33" s="94">
        <f>VLOOKUP($A33,ProActive_SCD_Output!$A:$F,3,0)/12</f>
        <v>674.38323333333335</v>
      </c>
    </row>
    <row r="34" spans="1:23">
      <c r="A34" s="90" t="s">
        <v>44</v>
      </c>
      <c r="B34" s="91">
        <v>1</v>
      </c>
      <c r="C34" s="92" t="s">
        <v>642</v>
      </c>
      <c r="D34" s="93">
        <v>0</v>
      </c>
      <c r="E34" s="94">
        <v>0</v>
      </c>
      <c r="G34" s="93">
        <v>0</v>
      </c>
      <c r="H34" s="94">
        <v>0</v>
      </c>
      <c r="J34" s="93">
        <v>0</v>
      </c>
      <c r="K34" s="94">
        <v>0</v>
      </c>
      <c r="M34" s="93">
        <f>VLOOKUP($A34,ProActive_SCD_Output!$A:$F,2,0)/12+VLOOKUP($A34,ProActive_SCD_Output!$A:$F,6,0)/24</f>
        <v>416.26447916666666</v>
      </c>
      <c r="N34" s="94">
        <f>VLOOKUP($A34,ProActive_SCD_Output!$A:$F,2,0)/12</f>
        <v>397.23629166666666</v>
      </c>
      <c r="P34" s="93">
        <f>VLOOKUP($A34,ProActive_SCD_Output!$A:$F,2,0)/12+VLOOKUP($A34,ProActive_SCD_Output!$A:$F,6,0)/24</f>
        <v>416.26447916666666</v>
      </c>
      <c r="Q34" s="94">
        <f>VLOOKUP($A34,ProActive_SCD_Output!$A:$F,2,0)/12</f>
        <v>397.23629166666666</v>
      </c>
      <c r="S34" s="93">
        <f>VLOOKUP($A34,ProActive_SCD_Output!$A:$F,2,0)/12+VLOOKUP($A34,ProActive_SCD_Output!$A:$F,6,0)/24</f>
        <v>416.26447916666666</v>
      </c>
      <c r="T34" s="94">
        <f>VLOOKUP($A34,ProActive_SCD_Output!$A:$F,2,0)/12</f>
        <v>397.23629166666666</v>
      </c>
      <c r="V34" s="93">
        <f>VLOOKUP($A34,ProActive_SCD_Output!$A:$F,3,0)/12+VLOOKUP($A34,ProActive_SCD_Output!$A:$F,6,0)/24</f>
        <v>787.06939583333337</v>
      </c>
      <c r="W34" s="94">
        <f>VLOOKUP($A34,ProActive_SCD_Output!$A:$F,3,0)/12</f>
        <v>768.04120833333343</v>
      </c>
    </row>
    <row r="35" spans="1:23" ht="15" customHeight="1">
      <c r="B35" s="95"/>
      <c r="C35" s="87"/>
      <c r="D35" s="88"/>
      <c r="E35" s="89"/>
      <c r="G35" s="88"/>
      <c r="H35" s="89"/>
      <c r="J35" s="88"/>
      <c r="K35" s="89"/>
      <c r="M35" s="88"/>
      <c r="N35" s="89"/>
      <c r="P35" s="88"/>
      <c r="Q35" s="89"/>
      <c r="S35" s="88"/>
      <c r="T35" s="89"/>
      <c r="V35" s="88"/>
      <c r="W35" s="89"/>
    </row>
    <row r="36" spans="1:23" ht="15" customHeight="1" thickBot="1">
      <c r="B36" s="95"/>
      <c r="C36" s="96" t="s">
        <v>623</v>
      </c>
      <c r="D36" s="97">
        <f>SUM(D16:D34)</f>
        <v>198.49259999999998</v>
      </c>
      <c r="E36" s="98">
        <f>SUM(E16:E34)</f>
        <v>411.05390000000006</v>
      </c>
      <c r="F36" s="99"/>
      <c r="G36" s="97">
        <f>SUM(G16:G34)</f>
        <v>337.94320000000005</v>
      </c>
      <c r="H36" s="98">
        <f>SUM(H16:H34)</f>
        <v>550.50450000000001</v>
      </c>
      <c r="I36" s="99"/>
      <c r="J36" s="97">
        <f>SUM(J16:J34)</f>
        <v>439.84739999999999</v>
      </c>
      <c r="K36" s="98">
        <f>SUM(K16:K34)</f>
        <v>652.40880000000004</v>
      </c>
      <c r="L36" s="99"/>
      <c r="M36" s="97">
        <f>SUM(M16:M34)</f>
        <v>1284.1082375000001</v>
      </c>
      <c r="N36" s="98">
        <f>SUM(N16:N34)</f>
        <v>1439.584975</v>
      </c>
      <c r="O36" s="99"/>
      <c r="P36" s="97">
        <f>SUM(P16:P34)</f>
        <v>1509.9085375</v>
      </c>
      <c r="Q36" s="98">
        <f>SUM(Q16:Q34)</f>
        <v>1665.385475</v>
      </c>
      <c r="R36" s="99"/>
      <c r="S36" s="97">
        <f>SUM(S16:S34)</f>
        <v>1525.4630375000002</v>
      </c>
      <c r="T36" s="98">
        <f>SUM(T16:T34)</f>
        <v>1680.939875</v>
      </c>
      <c r="U36" s="99"/>
      <c r="V36" s="97">
        <f>SUM(V16:V34)</f>
        <v>2562.3168375</v>
      </c>
      <c r="W36" s="98">
        <f>SUM(W16:W34)</f>
        <v>2717.7937750000001</v>
      </c>
    </row>
    <row r="37" spans="1:23" ht="15" customHeight="1" thickTop="1">
      <c r="B37" s="95"/>
      <c r="C37" s="100" t="s">
        <v>624</v>
      </c>
      <c r="D37" s="101">
        <f>D36*24</f>
        <v>4763.8223999999991</v>
      </c>
      <c r="E37" s="102">
        <f>E36*12</f>
        <v>4932.6468000000004</v>
      </c>
      <c r="F37" s="99"/>
      <c r="G37" s="101">
        <f>G36*24</f>
        <v>8110.6368000000011</v>
      </c>
      <c r="H37" s="102">
        <f>H36*12</f>
        <v>6606.0540000000001</v>
      </c>
      <c r="I37" s="99"/>
      <c r="J37" s="101">
        <f>J36*24</f>
        <v>10556.337599999999</v>
      </c>
      <c r="K37" s="102">
        <f>K36*12</f>
        <v>7828.9056</v>
      </c>
      <c r="L37" s="99"/>
      <c r="M37" s="101">
        <f>M36*24</f>
        <v>30818.597700000002</v>
      </c>
      <c r="N37" s="102">
        <f>N36*12</f>
        <v>17275.019700000001</v>
      </c>
      <c r="O37" s="99"/>
      <c r="P37" s="101">
        <f>P36*24</f>
        <v>36237.804900000003</v>
      </c>
      <c r="Q37" s="102">
        <f>Q36*12</f>
        <v>19984.625700000001</v>
      </c>
      <c r="R37" s="99"/>
      <c r="S37" s="101">
        <f>S36*24</f>
        <v>36611.112900000007</v>
      </c>
      <c r="T37" s="102">
        <f>T36*12</f>
        <v>20171.2785</v>
      </c>
      <c r="U37" s="99"/>
      <c r="V37" s="101">
        <f>V36*24</f>
        <v>61495.604099999997</v>
      </c>
      <c r="W37" s="102">
        <f>W36*12</f>
        <v>32613.525300000001</v>
      </c>
    </row>
    <row r="38" spans="1:23" ht="15" customHeight="1" thickBot="1">
      <c r="B38" s="95"/>
      <c r="C38" s="103" t="s">
        <v>625</v>
      </c>
      <c r="D38" s="104">
        <f>D36+(D36*D$1)</f>
        <v>337.43741999999997</v>
      </c>
      <c r="E38" s="105">
        <f>E36+(E36*E$1)</f>
        <v>698.79163000000005</v>
      </c>
      <c r="F38" s="99"/>
      <c r="G38" s="104">
        <f>G36+(G36*G$1)</f>
        <v>608.29776000000015</v>
      </c>
      <c r="H38" s="105">
        <f>H36+(H36*H$1)</f>
        <v>990.9081000000001</v>
      </c>
      <c r="I38" s="99"/>
      <c r="J38" s="104">
        <f>J36+(J36*J$1)</f>
        <v>835.71006</v>
      </c>
      <c r="K38" s="105">
        <f>K36+(K36*K$1)</f>
        <v>1239.57672</v>
      </c>
      <c r="L38" s="99"/>
      <c r="M38" s="104">
        <f>M36+(M36*M$1)</f>
        <v>2182.9840037499998</v>
      </c>
      <c r="N38" s="105">
        <f>N36+(N36*N$1)</f>
        <v>2447.2944575000001</v>
      </c>
      <c r="O38" s="99"/>
      <c r="P38" s="104">
        <f>P36+(P36*P$1)</f>
        <v>2717.8353674999998</v>
      </c>
      <c r="Q38" s="105">
        <f>Q36+(Q36*Q$1)</f>
        <v>2997.6938550000004</v>
      </c>
      <c r="R38" s="99"/>
      <c r="S38" s="104">
        <f>S36+(S36*S$1)</f>
        <v>2898.3797712500004</v>
      </c>
      <c r="T38" s="105">
        <f>T36+(T36*T$1)</f>
        <v>3193.7857625000001</v>
      </c>
      <c r="U38" s="99"/>
      <c r="V38" s="104">
        <f>V36+(V36*V$1)</f>
        <v>5124.633675</v>
      </c>
      <c r="W38" s="105">
        <f>W36+(W36*W$1)</f>
        <v>5435.5875500000002</v>
      </c>
    </row>
    <row r="39" spans="1:23" ht="15" customHeight="1" thickTop="1">
      <c r="B39" s="95"/>
      <c r="C39" s="106" t="s">
        <v>626</v>
      </c>
      <c r="D39" s="107">
        <f>(D38-D36)/D36</f>
        <v>0.70000000000000007</v>
      </c>
      <c r="E39" s="108">
        <f>(E38-E36)/E36</f>
        <v>0.7</v>
      </c>
      <c r="F39" s="99"/>
      <c r="G39" s="107">
        <f>(G38-G36)/G36</f>
        <v>0.80000000000000016</v>
      </c>
      <c r="H39" s="108">
        <f>(H38-H36)/H36</f>
        <v>0.80000000000000016</v>
      </c>
      <c r="I39" s="99"/>
      <c r="J39" s="107">
        <f>(J38-J36)/J36</f>
        <v>0.9</v>
      </c>
      <c r="K39" s="108">
        <f>(K38-K36)/K36</f>
        <v>0.89999999999999991</v>
      </c>
      <c r="L39" s="99"/>
      <c r="M39" s="107">
        <f>(M38-M36)/M36</f>
        <v>0.69999999999999973</v>
      </c>
      <c r="N39" s="108">
        <f>(N38-N36)/N36</f>
        <v>0.70000000000000007</v>
      </c>
      <c r="O39" s="99"/>
      <c r="P39" s="107">
        <f>(P38-P36)/P36</f>
        <v>0.79999999999999993</v>
      </c>
      <c r="Q39" s="108">
        <f>(Q38-Q36)/Q36</f>
        <v>0.80000000000000027</v>
      </c>
      <c r="R39" s="99"/>
      <c r="S39" s="107">
        <f>(S38-S36)/S36</f>
        <v>0.90000000000000013</v>
      </c>
      <c r="T39" s="108">
        <f>(T38-T36)/T36</f>
        <v>0.9</v>
      </c>
      <c r="U39" s="99"/>
      <c r="V39" s="107">
        <f>(V38-V36)/V36</f>
        <v>1</v>
      </c>
      <c r="W39" s="108">
        <f>(W38-W36)/W36</f>
        <v>1</v>
      </c>
    </row>
    <row r="40" spans="1:23" ht="15" customHeight="1">
      <c r="B40" s="95"/>
      <c r="C40" s="109" t="s">
        <v>627</v>
      </c>
      <c r="D40" s="110">
        <f>D37+(D37*D$1)</f>
        <v>8098.4980799999985</v>
      </c>
      <c r="E40" s="111">
        <f>E37+(E37*E$1)</f>
        <v>8385.4995600000002</v>
      </c>
      <c r="F40" s="99"/>
      <c r="G40" s="110">
        <f>G37+(G37*G$1)</f>
        <v>14599.146240000002</v>
      </c>
      <c r="H40" s="111">
        <f>H37+(H37*H$1)</f>
        <v>11890.897199999999</v>
      </c>
      <c r="I40" s="99"/>
      <c r="J40" s="110">
        <f>J37+(J37*J$1)</f>
        <v>20057.041440000001</v>
      </c>
      <c r="K40" s="111">
        <f>K37+(K37*K$1)</f>
        <v>14874.92064</v>
      </c>
      <c r="L40" s="99"/>
      <c r="M40" s="110">
        <f>M37+(M37*M$1)</f>
        <v>52391.616090000003</v>
      </c>
      <c r="N40" s="111">
        <f>N37+(N37*N$1)</f>
        <v>29367.533490000002</v>
      </c>
      <c r="O40" s="99"/>
      <c r="P40" s="110">
        <f>P37+(P37*P$1)</f>
        <v>65228.048820000011</v>
      </c>
      <c r="Q40" s="111">
        <f>Q37+(Q37*Q$1)</f>
        <v>35972.326260000002</v>
      </c>
      <c r="R40" s="99"/>
      <c r="S40" s="110">
        <f>S37+(S37*S$1)</f>
        <v>69561.114510000014</v>
      </c>
      <c r="T40" s="111">
        <f>T37+(T37*T$1)</f>
        <v>38325.429149999996</v>
      </c>
      <c r="U40" s="99"/>
      <c r="V40" s="110">
        <f>V37+(V37*V$1)</f>
        <v>122991.20819999999</v>
      </c>
      <c r="W40" s="111">
        <f>W37+(W37*W$1)</f>
        <v>65227.050600000002</v>
      </c>
    </row>
    <row r="41" spans="1:23" customFormat="1" ht="12.75"/>
    <row r="42" spans="1:23" hidden="1" outlineLevel="1">
      <c r="D42" s="67">
        <v>4</v>
      </c>
      <c r="E42" s="67">
        <v>5</v>
      </c>
      <c r="G42" s="67">
        <v>7</v>
      </c>
      <c r="H42" s="67">
        <v>8</v>
      </c>
      <c r="J42" s="67">
        <v>10</v>
      </c>
      <c r="K42" s="67">
        <v>11</v>
      </c>
      <c r="M42" s="67">
        <v>13</v>
      </c>
      <c r="N42" s="67">
        <v>14</v>
      </c>
      <c r="P42" s="67">
        <v>16</v>
      </c>
      <c r="Q42" s="67">
        <v>17</v>
      </c>
      <c r="S42" s="67">
        <v>19</v>
      </c>
      <c r="T42" s="67">
        <v>20</v>
      </c>
      <c r="V42" s="67">
        <v>22</v>
      </c>
      <c r="W42" s="67">
        <v>23</v>
      </c>
    </row>
    <row r="43" spans="1:23" collapsed="1">
      <c r="C43" s="112" t="s">
        <v>41</v>
      </c>
    </row>
    <row r="44" spans="1:23">
      <c r="B44" s="81" t="s">
        <v>629</v>
      </c>
      <c r="C44" s="113" t="s">
        <v>299</v>
      </c>
      <c r="D44" s="80" t="s">
        <v>620</v>
      </c>
      <c r="E44" s="80" t="s">
        <v>616</v>
      </c>
      <c r="G44" s="80" t="s">
        <v>620</v>
      </c>
      <c r="H44" s="80" t="s">
        <v>616</v>
      </c>
      <c r="J44" s="80" t="s">
        <v>620</v>
      </c>
      <c r="K44" s="80" t="s">
        <v>616</v>
      </c>
      <c r="M44" s="80" t="s">
        <v>620</v>
      </c>
      <c r="N44" s="80" t="s">
        <v>616</v>
      </c>
      <c r="P44" s="80" t="s">
        <v>620</v>
      </c>
      <c r="Q44" s="80" t="s">
        <v>616</v>
      </c>
      <c r="S44" s="80" t="s">
        <v>620</v>
      </c>
      <c r="T44" s="80" t="s">
        <v>616</v>
      </c>
      <c r="V44" s="80" t="s">
        <v>620</v>
      </c>
      <c r="W44" s="80" t="s">
        <v>616</v>
      </c>
    </row>
    <row r="45" spans="1:23">
      <c r="B45" s="81" t="s">
        <v>621</v>
      </c>
      <c r="C45" s="81" t="s">
        <v>630</v>
      </c>
    </row>
    <row r="46" spans="1:23">
      <c r="A46" s="82" t="s">
        <v>40</v>
      </c>
      <c r="B46" s="83">
        <v>1</v>
      </c>
      <c r="C46" s="114" t="s">
        <v>307</v>
      </c>
      <c r="D46" s="85">
        <f t="shared" ref="D46:E51" si="0">VLOOKUP($A46,$A$16:$W$34,D$42,0)*$B46</f>
        <v>0.50039999999999996</v>
      </c>
      <c r="E46" s="86">
        <f t="shared" si="0"/>
        <v>2.3906000000000001</v>
      </c>
      <c r="G46" s="85">
        <f t="shared" ref="G46:H51" si="1">VLOOKUP($A46,$A$16:$W$34,G$42,0)*$B46</f>
        <v>1.2677</v>
      </c>
      <c r="H46" s="86">
        <f t="shared" si="1"/>
        <v>3.1579000000000002</v>
      </c>
      <c r="J46" s="85">
        <f t="shared" ref="J46:K51" si="2">VLOOKUP($A46,$A$16:$W$34,J$42,0)*$B46</f>
        <v>2.2332000000000001</v>
      </c>
      <c r="K46" s="86">
        <f t="shared" si="2"/>
        <v>4.1234000000000002</v>
      </c>
      <c r="M46" s="85">
        <f t="shared" ref="M46:N51" si="3">VLOOKUP($A46,$A$16:$W$34,M$42,0)*$B46</f>
        <v>0.50039999999999996</v>
      </c>
      <c r="N46" s="86">
        <f t="shared" si="3"/>
        <v>2.3906000000000001</v>
      </c>
      <c r="P46" s="85">
        <f t="shared" ref="P46:Q51" si="4">VLOOKUP($A46,$A$16:$W$34,P$42,0)*$B46</f>
        <v>2.1012</v>
      </c>
      <c r="Q46" s="86">
        <f t="shared" si="4"/>
        <v>3.9914000000000001</v>
      </c>
      <c r="S46" s="85">
        <f t="shared" ref="S46:T51" si="5">VLOOKUP($A46,$A$16:$W$34,S$42,0)*$B46</f>
        <v>2.2332000000000001</v>
      </c>
      <c r="T46" s="86">
        <f t="shared" si="5"/>
        <v>4.1234000000000002</v>
      </c>
      <c r="V46" s="85">
        <f t="shared" ref="V46:W51" si="6">VLOOKUP($A46,$A$16:$W$34,V$42,0)*$B46</f>
        <v>2.8271000000000002</v>
      </c>
      <c r="W46" s="86">
        <f t="shared" si="6"/>
        <v>4.7172999999999998</v>
      </c>
    </row>
    <row r="47" spans="1:23">
      <c r="A47" s="82" t="s">
        <v>53</v>
      </c>
      <c r="B47" s="83">
        <v>2</v>
      </c>
      <c r="C47" s="122" t="s">
        <v>310</v>
      </c>
      <c r="D47" s="123">
        <f t="shared" si="0"/>
        <v>104.6086</v>
      </c>
      <c r="E47" s="124">
        <f t="shared" si="0"/>
        <v>127.2248</v>
      </c>
      <c r="G47" s="123">
        <f t="shared" si="1"/>
        <v>150.7834</v>
      </c>
      <c r="H47" s="124">
        <f t="shared" si="1"/>
        <v>173.39940000000001</v>
      </c>
      <c r="J47" s="123">
        <f t="shared" si="2"/>
        <v>168.3494</v>
      </c>
      <c r="K47" s="124">
        <f t="shared" si="2"/>
        <v>190.96559999999999</v>
      </c>
      <c r="M47" s="123">
        <f t="shared" si="3"/>
        <v>104.6086</v>
      </c>
      <c r="N47" s="124">
        <f t="shared" si="3"/>
        <v>127.2248</v>
      </c>
      <c r="P47" s="123">
        <f t="shared" si="4"/>
        <v>165.87039999999999</v>
      </c>
      <c r="Q47" s="124">
        <f t="shared" si="4"/>
        <v>188.48660000000001</v>
      </c>
      <c r="S47" s="123">
        <f t="shared" si="5"/>
        <v>168.3494</v>
      </c>
      <c r="T47" s="124">
        <f t="shared" si="5"/>
        <v>190.96559999999999</v>
      </c>
      <c r="V47" s="123">
        <f t="shared" si="6"/>
        <v>179.505</v>
      </c>
      <c r="W47" s="124">
        <f t="shared" si="6"/>
        <v>202.12119999999999</v>
      </c>
    </row>
    <row r="48" spans="1:23">
      <c r="A48" s="82" t="s">
        <v>53</v>
      </c>
      <c r="B48" s="83">
        <v>1</v>
      </c>
      <c r="C48" s="122" t="s">
        <v>316</v>
      </c>
      <c r="D48" s="123">
        <f t="shared" si="0"/>
        <v>52.304299999999998</v>
      </c>
      <c r="E48" s="124">
        <f t="shared" si="0"/>
        <v>63.612400000000001</v>
      </c>
      <c r="G48" s="123">
        <f t="shared" si="1"/>
        <v>75.3917</v>
      </c>
      <c r="H48" s="124">
        <f t="shared" si="1"/>
        <v>86.699700000000007</v>
      </c>
      <c r="J48" s="123">
        <f t="shared" si="2"/>
        <v>84.174700000000001</v>
      </c>
      <c r="K48" s="124">
        <f t="shared" si="2"/>
        <v>95.482799999999997</v>
      </c>
      <c r="M48" s="123">
        <f t="shared" si="3"/>
        <v>52.304299999999998</v>
      </c>
      <c r="N48" s="124">
        <f t="shared" si="3"/>
        <v>63.612400000000001</v>
      </c>
      <c r="P48" s="123">
        <f t="shared" si="4"/>
        <v>82.935199999999995</v>
      </c>
      <c r="Q48" s="124">
        <f t="shared" si="4"/>
        <v>94.243300000000005</v>
      </c>
      <c r="S48" s="123">
        <f t="shared" si="5"/>
        <v>84.174700000000001</v>
      </c>
      <c r="T48" s="124">
        <f t="shared" si="5"/>
        <v>95.482799999999997</v>
      </c>
      <c r="V48" s="123">
        <f t="shared" si="6"/>
        <v>89.752499999999998</v>
      </c>
      <c r="W48" s="124">
        <f t="shared" si="6"/>
        <v>101.06059999999999</v>
      </c>
    </row>
    <row r="49" spans="1:23">
      <c r="A49" s="82" t="s">
        <v>8</v>
      </c>
      <c r="B49" s="83">
        <v>1</v>
      </c>
      <c r="C49" s="122" t="s">
        <v>276</v>
      </c>
      <c r="D49" s="123">
        <f t="shared" si="0"/>
        <v>2.9321000000000002</v>
      </c>
      <c r="E49" s="124">
        <f t="shared" si="0"/>
        <v>3.613</v>
      </c>
      <c r="G49" s="123">
        <f t="shared" si="1"/>
        <v>4.0255999999999998</v>
      </c>
      <c r="H49" s="124">
        <f t="shared" si="1"/>
        <v>4.7065000000000001</v>
      </c>
      <c r="J49" s="123">
        <f t="shared" si="2"/>
        <v>6.2754000000000003</v>
      </c>
      <c r="K49" s="124">
        <f t="shared" si="2"/>
        <v>6.9561999999999999</v>
      </c>
      <c r="M49" s="123">
        <f t="shared" si="3"/>
        <v>2.9321000000000002</v>
      </c>
      <c r="N49" s="124">
        <f t="shared" si="3"/>
        <v>3.613</v>
      </c>
      <c r="P49" s="123">
        <f t="shared" si="4"/>
        <v>6.2480000000000002</v>
      </c>
      <c r="Q49" s="124">
        <f t="shared" si="4"/>
        <v>6.9288999999999996</v>
      </c>
      <c r="S49" s="123">
        <f t="shared" si="5"/>
        <v>6.2754000000000003</v>
      </c>
      <c r="T49" s="124">
        <f t="shared" si="5"/>
        <v>6.9561999999999999</v>
      </c>
      <c r="V49" s="123">
        <f t="shared" si="6"/>
        <v>6.3983999999999996</v>
      </c>
      <c r="W49" s="124">
        <f t="shared" si="6"/>
        <v>7.0792999999999999</v>
      </c>
    </row>
    <row r="50" spans="1:23">
      <c r="A50" s="82" t="s">
        <v>712</v>
      </c>
      <c r="B50" s="83">
        <v>1</v>
      </c>
      <c r="C50" s="122" t="s">
        <v>713</v>
      </c>
      <c r="D50" s="123">
        <f t="shared" si="0"/>
        <v>0</v>
      </c>
      <c r="E50" s="124">
        <f t="shared" si="0"/>
        <v>0</v>
      </c>
      <c r="G50" s="123">
        <f t="shared" si="1"/>
        <v>0</v>
      </c>
      <c r="H50" s="124">
        <f t="shared" si="1"/>
        <v>0</v>
      </c>
      <c r="J50" s="123">
        <f t="shared" si="2"/>
        <v>0</v>
      </c>
      <c r="K50" s="124">
        <f t="shared" si="2"/>
        <v>0</v>
      </c>
      <c r="M50" s="123">
        <f t="shared" si="3"/>
        <v>0</v>
      </c>
      <c r="N50" s="124">
        <f t="shared" si="3"/>
        <v>0</v>
      </c>
      <c r="P50" s="123">
        <f t="shared" si="4"/>
        <v>0</v>
      </c>
      <c r="Q50" s="124">
        <f t="shared" si="4"/>
        <v>0</v>
      </c>
      <c r="S50" s="123">
        <f t="shared" si="5"/>
        <v>0</v>
      </c>
      <c r="T50" s="124">
        <f t="shared" si="5"/>
        <v>0</v>
      </c>
      <c r="V50" s="123">
        <f t="shared" si="6"/>
        <v>0</v>
      </c>
      <c r="W50" s="124">
        <f t="shared" si="6"/>
        <v>0</v>
      </c>
    </row>
    <row r="51" spans="1:23">
      <c r="A51" s="82" t="s">
        <v>48</v>
      </c>
      <c r="B51" s="83">
        <v>1</v>
      </c>
      <c r="C51" s="122" t="s">
        <v>278</v>
      </c>
      <c r="D51" s="123">
        <f t="shared" si="0"/>
        <v>5.3228999999999997</v>
      </c>
      <c r="E51" s="124">
        <f t="shared" si="0"/>
        <v>6.8395000000000001</v>
      </c>
      <c r="G51" s="123">
        <f t="shared" si="1"/>
        <v>7.5327999999999999</v>
      </c>
      <c r="H51" s="124">
        <f t="shared" si="1"/>
        <v>9.0495000000000001</v>
      </c>
      <c r="J51" s="123">
        <f t="shared" si="2"/>
        <v>10.976699999999999</v>
      </c>
      <c r="K51" s="124">
        <f t="shared" si="2"/>
        <v>12.4933</v>
      </c>
      <c r="M51" s="123">
        <f t="shared" si="3"/>
        <v>5.3228999999999997</v>
      </c>
      <c r="N51" s="124">
        <f t="shared" si="3"/>
        <v>6.8395000000000001</v>
      </c>
      <c r="P51" s="123">
        <f t="shared" si="4"/>
        <v>10.9001</v>
      </c>
      <c r="Q51" s="124">
        <f t="shared" si="4"/>
        <v>12.416700000000001</v>
      </c>
      <c r="S51" s="123">
        <f t="shared" si="5"/>
        <v>10.976699999999999</v>
      </c>
      <c r="T51" s="124">
        <f t="shared" si="5"/>
        <v>12.4933</v>
      </c>
      <c r="V51" s="123">
        <f t="shared" si="6"/>
        <v>11.321199999999999</v>
      </c>
      <c r="W51" s="124">
        <f t="shared" si="6"/>
        <v>12.8378</v>
      </c>
    </row>
    <row r="52" spans="1:23">
      <c r="C52" s="88"/>
      <c r="D52" s="88"/>
      <c r="E52" s="89"/>
      <c r="G52" s="88"/>
      <c r="H52" s="89"/>
      <c r="J52" s="88"/>
      <c r="K52" s="89"/>
      <c r="M52" s="88"/>
      <c r="N52" s="89"/>
      <c r="P52" s="88"/>
      <c r="Q52" s="89"/>
      <c r="S52" s="88"/>
      <c r="T52" s="89"/>
      <c r="V52" s="88"/>
      <c r="W52" s="89"/>
    </row>
    <row r="53" spans="1:23">
      <c r="A53" s="90"/>
      <c r="B53" s="91">
        <v>1</v>
      </c>
      <c r="C53" s="115" t="s">
        <v>640</v>
      </c>
      <c r="D53" s="93">
        <f>VLOOKUP($C53,$C$16:$W$34,D$42-2,0)*$B53</f>
        <v>0</v>
      </c>
      <c r="E53" s="94">
        <f>VLOOKUP($C53,$C$16:$W$34,E$42-2,0)*$B53</f>
        <v>0</v>
      </c>
      <c r="G53" s="93">
        <f>VLOOKUP($C53,$C$16:$W$34,G$42-2,0)*$B53</f>
        <v>0</v>
      </c>
      <c r="H53" s="94">
        <f>VLOOKUP($C53,$C$16:$W$34,H$42-2,0)*$B53</f>
        <v>0</v>
      </c>
      <c r="J53" s="93">
        <f>VLOOKUP($C53,$C$16:$W$34,J$42-2,0)*$B53</f>
        <v>0</v>
      </c>
      <c r="K53" s="94">
        <f>VLOOKUP($C53,$C$16:$W$34,K$42-2,0)*$B53</f>
        <v>0</v>
      </c>
      <c r="M53" s="93">
        <f>VLOOKUP($C53,$C$16:$W$34,M$42-2,0)*$B53</f>
        <v>304.3211541666667</v>
      </c>
      <c r="N53" s="94">
        <f>VLOOKUP($C53,$C$16:$W$34,N$42-2,0)*$B53</f>
        <v>285.2929666666667</v>
      </c>
      <c r="P53" s="93">
        <f>VLOOKUP($C53,$C$16:$W$34,P$42-2,0)*$B53</f>
        <v>304.3211541666667</v>
      </c>
      <c r="Q53" s="94">
        <f>VLOOKUP($C53,$C$16:$W$34,Q$42-2,0)*$B53</f>
        <v>285.2929666666667</v>
      </c>
      <c r="S53" s="93">
        <f>VLOOKUP($C53,$C$16:$W$34,S$42-2,0)*$B53</f>
        <v>304.3211541666667</v>
      </c>
      <c r="T53" s="94">
        <f>VLOOKUP($C53,$C$16:$W$34,T$42-2,0)*$B53</f>
        <v>285.2929666666667</v>
      </c>
      <c r="V53" s="93">
        <f>VLOOKUP($C53,$C$16:$W$34,V$42-2,0)*$B53</f>
        <v>571.99372083333333</v>
      </c>
      <c r="W53" s="94">
        <f>VLOOKUP($C53,$C$16:$W$34,W$42-2,0)*$B53</f>
        <v>552.96553333333338</v>
      </c>
    </row>
    <row r="54" spans="1:23">
      <c r="C54" s="88"/>
      <c r="D54" s="88"/>
      <c r="E54" s="89"/>
      <c r="G54" s="88"/>
      <c r="H54" s="89"/>
      <c r="J54" s="88"/>
      <c r="K54" s="89"/>
      <c r="M54" s="88"/>
      <c r="N54" s="89"/>
      <c r="P54" s="88"/>
      <c r="Q54" s="89"/>
      <c r="S54" s="88"/>
      <c r="T54" s="89"/>
      <c r="V54" s="88"/>
      <c r="W54" s="89"/>
    </row>
    <row r="55" spans="1:23" ht="15" customHeight="1" thickBot="1">
      <c r="B55" s="81" t="s">
        <v>714</v>
      </c>
      <c r="C55" s="116" t="s">
        <v>623</v>
      </c>
      <c r="D55" s="97">
        <f>SUM(D46:D53)</f>
        <v>165.66829999999999</v>
      </c>
      <c r="E55" s="98">
        <f>SUM(E46:E53)</f>
        <v>203.68029999999999</v>
      </c>
      <c r="F55" s="99"/>
      <c r="G55" s="97">
        <f>SUM(G46:G53)</f>
        <v>239.00119999999998</v>
      </c>
      <c r="H55" s="98">
        <f>SUM(H46:H53)</f>
        <v>277.01300000000009</v>
      </c>
      <c r="I55" s="99"/>
      <c r="J55" s="97">
        <f>SUM(J46:J53)</f>
        <v>272.00940000000003</v>
      </c>
      <c r="K55" s="98">
        <f>SUM(K46:K53)</f>
        <v>310.0213</v>
      </c>
      <c r="L55" s="99"/>
      <c r="M55" s="97">
        <f>SUM(M46:M53)</f>
        <v>469.98945416666669</v>
      </c>
      <c r="N55" s="98">
        <f>SUM(N46:N53)</f>
        <v>488.97326666666669</v>
      </c>
      <c r="O55" s="99"/>
      <c r="P55" s="97">
        <f>SUM(P46:P53)</f>
        <v>572.37605416666668</v>
      </c>
      <c r="Q55" s="98">
        <f>SUM(Q46:Q53)</f>
        <v>591.35986666666668</v>
      </c>
      <c r="R55" s="99"/>
      <c r="S55" s="97">
        <f>SUM(S46:S53)</f>
        <v>576.33055416666673</v>
      </c>
      <c r="T55" s="98">
        <f>SUM(T46:T53)</f>
        <v>595.31426666666675</v>
      </c>
      <c r="U55" s="99"/>
      <c r="V55" s="97">
        <f>SUM(V46:V53)</f>
        <v>861.79792083333336</v>
      </c>
      <c r="W55" s="98">
        <f>SUM(W46:W53)</f>
        <v>880.78173333333336</v>
      </c>
    </row>
    <row r="56" spans="1:23" ht="15" customHeight="1" thickTop="1">
      <c r="C56" s="117" t="s">
        <v>624</v>
      </c>
      <c r="D56" s="101">
        <f>D55*24</f>
        <v>3976.0391999999997</v>
      </c>
      <c r="E56" s="102">
        <f>E55*12</f>
        <v>2444.1635999999999</v>
      </c>
      <c r="F56" s="99"/>
      <c r="G56" s="101">
        <f>G55*24</f>
        <v>5736.0288</v>
      </c>
      <c r="H56" s="102">
        <f>H55*12</f>
        <v>3324.1560000000009</v>
      </c>
      <c r="I56" s="99"/>
      <c r="J56" s="101">
        <f>J55*24</f>
        <v>6528.2256000000007</v>
      </c>
      <c r="K56" s="102">
        <f>K55*12</f>
        <v>3720.2556</v>
      </c>
      <c r="L56" s="99"/>
      <c r="M56" s="101">
        <f>M55*24</f>
        <v>11279.7469</v>
      </c>
      <c r="N56" s="102">
        <f>N55*12</f>
        <v>5867.6792000000005</v>
      </c>
      <c r="O56" s="99"/>
      <c r="P56" s="101">
        <f>P55*24</f>
        <v>13737.025300000001</v>
      </c>
      <c r="Q56" s="102">
        <f>Q55*12</f>
        <v>7096.3184000000001</v>
      </c>
      <c r="R56" s="99"/>
      <c r="S56" s="101">
        <f>S55*24</f>
        <v>13831.933300000001</v>
      </c>
      <c r="T56" s="102">
        <f>T55*12</f>
        <v>7143.771200000001</v>
      </c>
      <c r="U56" s="99"/>
      <c r="V56" s="101">
        <f>V55*24</f>
        <v>20683.150099999999</v>
      </c>
      <c r="W56" s="102">
        <f>W55*12</f>
        <v>10569.380800000001</v>
      </c>
    </row>
    <row r="57" spans="1:23" ht="15" customHeight="1" thickBot="1">
      <c r="B57" s="81" t="s">
        <v>715</v>
      </c>
      <c r="C57" s="118" t="s">
        <v>625</v>
      </c>
      <c r="D57" s="104">
        <f>D55+(D55*D$1)</f>
        <v>281.63610999999997</v>
      </c>
      <c r="E57" s="105">
        <f>E55+(E55*E$1)</f>
        <v>346.25650999999993</v>
      </c>
      <c r="F57" s="99"/>
      <c r="G57" s="104">
        <f>G55+(G55*G$1)</f>
        <v>430.20215999999999</v>
      </c>
      <c r="H57" s="105">
        <f>H55+(H55*H$1)</f>
        <v>498.62340000000017</v>
      </c>
      <c r="I57" s="99"/>
      <c r="J57" s="104">
        <f>J55+(J55*J$1)</f>
        <v>516.81786000000011</v>
      </c>
      <c r="K57" s="105">
        <f>K55+(K55*K$1)</f>
        <v>589.04047000000003</v>
      </c>
      <c r="L57" s="99"/>
      <c r="M57" s="104">
        <f>M55+(M55*M$1)</f>
        <v>798.98207208333338</v>
      </c>
      <c r="N57" s="105">
        <f>N55+(N55*N$1)</f>
        <v>831.25455333333343</v>
      </c>
      <c r="O57" s="99"/>
      <c r="P57" s="104">
        <f>P55+(P55*P$1)</f>
        <v>1030.2768974999999</v>
      </c>
      <c r="Q57" s="105">
        <f>Q55+(Q55*Q$1)</f>
        <v>1064.44776</v>
      </c>
      <c r="R57" s="99"/>
      <c r="S57" s="104">
        <f>S55+(S55*S$1)</f>
        <v>1095.0280529166666</v>
      </c>
      <c r="T57" s="105">
        <f>T55+(T55*T$1)</f>
        <v>1131.0971066666668</v>
      </c>
      <c r="U57" s="99"/>
      <c r="V57" s="104">
        <f>V55+(V55*V$1)</f>
        <v>1723.5958416666667</v>
      </c>
      <c r="W57" s="105">
        <f>W55+(W55*W$1)</f>
        <v>1761.5634666666667</v>
      </c>
    </row>
    <row r="58" spans="1:23" ht="15" customHeight="1" thickTop="1">
      <c r="C58" s="119" t="s">
        <v>626</v>
      </c>
      <c r="D58" s="107">
        <f>(D57-D55)/D55</f>
        <v>0.7</v>
      </c>
      <c r="E58" s="108">
        <f>(E57-E55)/E55</f>
        <v>0.69999999999999973</v>
      </c>
      <c r="F58" s="99"/>
      <c r="G58" s="107">
        <f>(G57-G55)/G55</f>
        <v>0.8</v>
      </c>
      <c r="H58" s="108">
        <f>(H57-H55)/H55</f>
        <v>0.8</v>
      </c>
      <c r="I58" s="99"/>
      <c r="J58" s="107">
        <f>(J57-J55)/J55</f>
        <v>0.90000000000000024</v>
      </c>
      <c r="K58" s="108">
        <f>(K57-K55)/K55</f>
        <v>0.90000000000000013</v>
      </c>
      <c r="L58" s="99"/>
      <c r="M58" s="107">
        <f>(M57-M55)/M55</f>
        <v>0.70000000000000007</v>
      </c>
      <c r="N58" s="108">
        <f>(N57-N55)/N55</f>
        <v>0.70000000000000018</v>
      </c>
      <c r="O58" s="99"/>
      <c r="P58" s="107">
        <f>(P57-P55)/P55</f>
        <v>0.79999999999999982</v>
      </c>
      <c r="Q58" s="108">
        <f>(Q57-Q55)/Q55</f>
        <v>0.8</v>
      </c>
      <c r="R58" s="99"/>
      <c r="S58" s="107">
        <f>(S57-S55)/S55</f>
        <v>0.89999999999999969</v>
      </c>
      <c r="T58" s="108">
        <f>(T57-T55)/T55</f>
        <v>0.9</v>
      </c>
      <c r="U58" s="99"/>
      <c r="V58" s="107">
        <f>(V57-V55)/V55</f>
        <v>1</v>
      </c>
      <c r="W58" s="108">
        <f>(W57-W55)/W55</f>
        <v>1</v>
      </c>
    </row>
    <row r="59" spans="1:23" ht="15" customHeight="1">
      <c r="C59" s="120" t="s">
        <v>627</v>
      </c>
      <c r="D59" s="110">
        <f>D56+(D56*D$1)</f>
        <v>6759.2666399999998</v>
      </c>
      <c r="E59" s="111">
        <f>E56+(E56*E$1)</f>
        <v>4155.0781200000001</v>
      </c>
      <c r="F59" s="99"/>
      <c r="G59" s="110">
        <f>G56+(G56*G$1)</f>
        <v>10324.851839999999</v>
      </c>
      <c r="H59" s="111">
        <f>H56+(H56*H$1)</f>
        <v>5983.4808000000012</v>
      </c>
      <c r="I59" s="99"/>
      <c r="J59" s="110">
        <f>J56+(J56*J$1)</f>
        <v>12403.628640000003</v>
      </c>
      <c r="K59" s="111">
        <f>K56+(K56*K$1)</f>
        <v>7068.4856399999999</v>
      </c>
      <c r="L59" s="99"/>
      <c r="M59" s="110">
        <f>M56+(M56*M$1)</f>
        <v>19175.569729999999</v>
      </c>
      <c r="N59" s="111">
        <f>N56+(N56*N$1)</f>
        <v>9975.0546400000003</v>
      </c>
      <c r="O59" s="99"/>
      <c r="P59" s="110">
        <f>P56+(P56*P$1)</f>
        <v>24726.645540000005</v>
      </c>
      <c r="Q59" s="111">
        <f>Q56+(Q56*Q$1)</f>
        <v>12773.37312</v>
      </c>
      <c r="R59" s="99"/>
      <c r="S59" s="110">
        <f>S56+(S56*S$1)</f>
        <v>26280.673269999999</v>
      </c>
      <c r="T59" s="111">
        <f>T56+(T56*T$1)</f>
        <v>13573.165280000001</v>
      </c>
      <c r="U59" s="99"/>
      <c r="V59" s="110">
        <f>V56+(V56*V$1)</f>
        <v>41366.300199999998</v>
      </c>
      <c r="W59" s="111">
        <f>W56+(W56*W$1)</f>
        <v>21138.761600000002</v>
      </c>
    </row>
    <row r="61" spans="1:23">
      <c r="C61" s="112" t="s">
        <v>43</v>
      </c>
    </row>
    <row r="62" spans="1:23">
      <c r="B62" s="81" t="s">
        <v>629</v>
      </c>
      <c r="C62" s="113" t="s">
        <v>301</v>
      </c>
      <c r="D62" s="80" t="s">
        <v>620</v>
      </c>
      <c r="E62" s="80" t="s">
        <v>616</v>
      </c>
      <c r="G62" s="80" t="s">
        <v>620</v>
      </c>
      <c r="H62" s="80" t="s">
        <v>616</v>
      </c>
      <c r="J62" s="80" t="s">
        <v>620</v>
      </c>
      <c r="K62" s="80" t="s">
        <v>616</v>
      </c>
      <c r="M62" s="80" t="s">
        <v>620</v>
      </c>
      <c r="N62" s="80" t="s">
        <v>616</v>
      </c>
      <c r="P62" s="80" t="s">
        <v>620</v>
      </c>
      <c r="Q62" s="80" t="s">
        <v>616</v>
      </c>
      <c r="S62" s="80" t="s">
        <v>620</v>
      </c>
      <c r="T62" s="80" t="s">
        <v>616</v>
      </c>
      <c r="V62" s="80" t="s">
        <v>620</v>
      </c>
      <c r="W62" s="80" t="s">
        <v>616</v>
      </c>
    </row>
    <row r="63" spans="1:23">
      <c r="B63" s="81" t="s">
        <v>621</v>
      </c>
      <c r="C63" s="81" t="s">
        <v>630</v>
      </c>
    </row>
    <row r="64" spans="1:23">
      <c r="A64" s="82" t="s">
        <v>42</v>
      </c>
      <c r="B64" s="83">
        <v>1</v>
      </c>
      <c r="C64" s="114" t="s">
        <v>308</v>
      </c>
      <c r="D64" s="85">
        <f t="shared" ref="D64:E72" si="7">VLOOKUP($A64,$A$16:$W$34,D$42,0)*$B64</f>
        <v>0.53969999999999996</v>
      </c>
      <c r="E64" s="86">
        <f t="shared" si="7"/>
        <v>2.5857000000000001</v>
      </c>
      <c r="G64" s="85">
        <f t="shared" ref="G64:H72" si="8">VLOOKUP($A64,$A$16:$W$34,G$42,0)*$B64</f>
        <v>1.3069</v>
      </c>
      <c r="H64" s="86">
        <f t="shared" si="8"/>
        <v>3.3530000000000002</v>
      </c>
      <c r="J64" s="85">
        <f t="shared" ref="J64:K72" si="9">VLOOKUP($A64,$A$16:$W$34,J$42,0)*$B64</f>
        <v>2.5749</v>
      </c>
      <c r="K64" s="86">
        <f t="shared" si="9"/>
        <v>4.6210000000000004</v>
      </c>
      <c r="M64" s="85">
        <f t="shared" ref="M64:N72" si="10">VLOOKUP($A64,$A$16:$W$34,M$42,0)*$B64</f>
        <v>0.53969999999999996</v>
      </c>
      <c r="N64" s="86">
        <f t="shared" si="10"/>
        <v>2.5857000000000001</v>
      </c>
      <c r="P64" s="85">
        <f t="shared" ref="P64:Q72" si="11">VLOOKUP($A64,$A$16:$W$34,P$42,0)*$B64</f>
        <v>2.4218000000000002</v>
      </c>
      <c r="Q64" s="86">
        <f t="shared" si="11"/>
        <v>4.4679000000000002</v>
      </c>
      <c r="S64" s="85">
        <f t="shared" ref="S64:T72" si="12">VLOOKUP($A64,$A$16:$W$34,S$42,0)*$B64</f>
        <v>2.5749</v>
      </c>
      <c r="T64" s="86">
        <f t="shared" si="12"/>
        <v>4.6210000000000004</v>
      </c>
      <c r="V64" s="85">
        <f t="shared" ref="V64:W72" si="13">VLOOKUP($A64,$A$16:$W$34,V$42,0)*$B64</f>
        <v>3.2639</v>
      </c>
      <c r="W64" s="86">
        <f t="shared" si="13"/>
        <v>5.31</v>
      </c>
    </row>
    <row r="65" spans="1:23">
      <c r="A65" s="82" t="s">
        <v>53</v>
      </c>
      <c r="B65" s="83">
        <v>2</v>
      </c>
      <c r="C65" s="122" t="s">
        <v>311</v>
      </c>
      <c r="D65" s="123">
        <f t="shared" si="7"/>
        <v>104.6086</v>
      </c>
      <c r="E65" s="124">
        <f t="shared" si="7"/>
        <v>127.2248</v>
      </c>
      <c r="G65" s="123">
        <f t="shared" si="8"/>
        <v>150.7834</v>
      </c>
      <c r="H65" s="124">
        <f t="shared" si="8"/>
        <v>173.39940000000001</v>
      </c>
      <c r="J65" s="123">
        <f t="shared" si="9"/>
        <v>168.3494</v>
      </c>
      <c r="K65" s="124">
        <f t="shared" si="9"/>
        <v>190.96559999999999</v>
      </c>
      <c r="M65" s="123">
        <f t="shared" si="10"/>
        <v>104.6086</v>
      </c>
      <c r="N65" s="124">
        <f t="shared" si="10"/>
        <v>127.2248</v>
      </c>
      <c r="P65" s="123">
        <f t="shared" si="11"/>
        <v>165.87039999999999</v>
      </c>
      <c r="Q65" s="124">
        <f t="shared" si="11"/>
        <v>188.48660000000001</v>
      </c>
      <c r="S65" s="123">
        <f t="shared" si="12"/>
        <v>168.3494</v>
      </c>
      <c r="T65" s="124">
        <f t="shared" si="12"/>
        <v>190.96559999999999</v>
      </c>
      <c r="V65" s="123">
        <f t="shared" si="13"/>
        <v>179.505</v>
      </c>
      <c r="W65" s="124">
        <f t="shared" si="13"/>
        <v>202.12119999999999</v>
      </c>
    </row>
    <row r="66" spans="1:23">
      <c r="A66" s="82" t="s">
        <v>53</v>
      </c>
      <c r="B66" s="83">
        <v>2</v>
      </c>
      <c r="C66" s="122" t="s">
        <v>313</v>
      </c>
      <c r="D66" s="123">
        <f t="shared" si="7"/>
        <v>104.6086</v>
      </c>
      <c r="E66" s="124">
        <f t="shared" si="7"/>
        <v>127.2248</v>
      </c>
      <c r="G66" s="123">
        <f t="shared" si="8"/>
        <v>150.7834</v>
      </c>
      <c r="H66" s="124">
        <f t="shared" si="8"/>
        <v>173.39940000000001</v>
      </c>
      <c r="J66" s="123">
        <f t="shared" si="9"/>
        <v>168.3494</v>
      </c>
      <c r="K66" s="124">
        <f t="shared" si="9"/>
        <v>190.96559999999999</v>
      </c>
      <c r="M66" s="123">
        <f t="shared" si="10"/>
        <v>104.6086</v>
      </c>
      <c r="N66" s="124">
        <f t="shared" si="10"/>
        <v>127.2248</v>
      </c>
      <c r="P66" s="123">
        <f t="shared" si="11"/>
        <v>165.87039999999999</v>
      </c>
      <c r="Q66" s="124">
        <f t="shared" si="11"/>
        <v>188.48660000000001</v>
      </c>
      <c r="S66" s="123">
        <f t="shared" si="12"/>
        <v>168.3494</v>
      </c>
      <c r="T66" s="124">
        <f t="shared" si="12"/>
        <v>190.96559999999999</v>
      </c>
      <c r="V66" s="123">
        <f t="shared" si="13"/>
        <v>179.505</v>
      </c>
      <c r="W66" s="124">
        <f t="shared" si="13"/>
        <v>202.12119999999999</v>
      </c>
    </row>
    <row r="67" spans="1:23">
      <c r="A67" s="82" t="s">
        <v>53</v>
      </c>
      <c r="B67" s="83">
        <v>1</v>
      </c>
      <c r="C67" s="122" t="s">
        <v>316</v>
      </c>
      <c r="D67" s="123">
        <f t="shared" si="7"/>
        <v>52.304299999999998</v>
      </c>
      <c r="E67" s="124">
        <f t="shared" si="7"/>
        <v>63.612400000000001</v>
      </c>
      <c r="G67" s="123">
        <f t="shared" si="8"/>
        <v>75.3917</v>
      </c>
      <c r="H67" s="124">
        <f t="shared" si="8"/>
        <v>86.699700000000007</v>
      </c>
      <c r="J67" s="123">
        <f t="shared" si="9"/>
        <v>84.174700000000001</v>
      </c>
      <c r="K67" s="124">
        <f t="shared" si="9"/>
        <v>95.482799999999997</v>
      </c>
      <c r="M67" s="123">
        <f t="shared" si="10"/>
        <v>52.304299999999998</v>
      </c>
      <c r="N67" s="124">
        <f t="shared" si="10"/>
        <v>63.612400000000001</v>
      </c>
      <c r="P67" s="123">
        <f t="shared" si="11"/>
        <v>82.935199999999995</v>
      </c>
      <c r="Q67" s="124">
        <f t="shared" si="11"/>
        <v>94.243300000000005</v>
      </c>
      <c r="S67" s="123">
        <f t="shared" si="12"/>
        <v>84.174700000000001</v>
      </c>
      <c r="T67" s="124">
        <f t="shared" si="12"/>
        <v>95.482799999999997</v>
      </c>
      <c r="V67" s="123">
        <f t="shared" si="13"/>
        <v>89.752499999999998</v>
      </c>
      <c r="W67" s="124">
        <f t="shared" si="13"/>
        <v>101.06059999999999</v>
      </c>
    </row>
    <row r="68" spans="1:23">
      <c r="A68" s="82" t="s">
        <v>53</v>
      </c>
      <c r="B68" s="83">
        <v>1</v>
      </c>
      <c r="C68" s="122" t="s">
        <v>314</v>
      </c>
      <c r="D68" s="123">
        <f t="shared" si="7"/>
        <v>52.304299999999998</v>
      </c>
      <c r="E68" s="124">
        <f t="shared" si="7"/>
        <v>63.612400000000001</v>
      </c>
      <c r="G68" s="123">
        <f t="shared" si="8"/>
        <v>75.3917</v>
      </c>
      <c r="H68" s="124">
        <f t="shared" si="8"/>
        <v>86.699700000000007</v>
      </c>
      <c r="J68" s="123">
        <f t="shared" si="9"/>
        <v>84.174700000000001</v>
      </c>
      <c r="K68" s="124">
        <f t="shared" si="9"/>
        <v>95.482799999999997</v>
      </c>
      <c r="M68" s="123">
        <f t="shared" si="10"/>
        <v>52.304299999999998</v>
      </c>
      <c r="N68" s="124">
        <f t="shared" si="10"/>
        <v>63.612400000000001</v>
      </c>
      <c r="P68" s="123">
        <f t="shared" si="11"/>
        <v>82.935199999999995</v>
      </c>
      <c r="Q68" s="124">
        <f t="shared" si="11"/>
        <v>94.243300000000005</v>
      </c>
      <c r="S68" s="123">
        <f t="shared" si="12"/>
        <v>84.174700000000001</v>
      </c>
      <c r="T68" s="124">
        <f t="shared" si="12"/>
        <v>95.482799999999997</v>
      </c>
      <c r="V68" s="123">
        <f t="shared" si="13"/>
        <v>89.752499999999998</v>
      </c>
      <c r="W68" s="124">
        <f t="shared" si="13"/>
        <v>101.06059999999999</v>
      </c>
    </row>
    <row r="69" spans="1:23">
      <c r="A69" s="82" t="s">
        <v>8</v>
      </c>
      <c r="B69" s="83">
        <v>1</v>
      </c>
      <c r="C69" s="122" t="s">
        <v>276</v>
      </c>
      <c r="D69" s="123">
        <f t="shared" si="7"/>
        <v>2.9321000000000002</v>
      </c>
      <c r="E69" s="124">
        <f t="shared" si="7"/>
        <v>3.613</v>
      </c>
      <c r="G69" s="123">
        <f t="shared" si="8"/>
        <v>4.0255999999999998</v>
      </c>
      <c r="H69" s="124">
        <f t="shared" si="8"/>
        <v>4.7065000000000001</v>
      </c>
      <c r="J69" s="123">
        <f t="shared" si="9"/>
        <v>6.2754000000000003</v>
      </c>
      <c r="K69" s="124">
        <f t="shared" si="9"/>
        <v>6.9561999999999999</v>
      </c>
      <c r="M69" s="123">
        <f t="shared" si="10"/>
        <v>2.9321000000000002</v>
      </c>
      <c r="N69" s="124">
        <f t="shared" si="10"/>
        <v>3.613</v>
      </c>
      <c r="P69" s="123">
        <f t="shared" si="11"/>
        <v>6.2480000000000002</v>
      </c>
      <c r="Q69" s="124">
        <f t="shared" si="11"/>
        <v>6.9288999999999996</v>
      </c>
      <c r="S69" s="123">
        <f t="shared" si="12"/>
        <v>6.2754000000000003</v>
      </c>
      <c r="T69" s="124">
        <f t="shared" si="12"/>
        <v>6.9561999999999999</v>
      </c>
      <c r="V69" s="123">
        <f t="shared" si="13"/>
        <v>6.3983999999999996</v>
      </c>
      <c r="W69" s="124">
        <f t="shared" si="13"/>
        <v>7.0792999999999999</v>
      </c>
    </row>
    <row r="70" spans="1:23">
      <c r="A70" s="82" t="s">
        <v>712</v>
      </c>
      <c r="B70" s="83">
        <v>1</v>
      </c>
      <c r="C70" s="122" t="s">
        <v>327</v>
      </c>
      <c r="D70" s="123">
        <f t="shared" si="7"/>
        <v>0</v>
      </c>
      <c r="E70" s="124">
        <f t="shared" si="7"/>
        <v>0</v>
      </c>
      <c r="G70" s="123">
        <f t="shared" si="8"/>
        <v>0</v>
      </c>
      <c r="H70" s="124">
        <f t="shared" si="8"/>
        <v>0</v>
      </c>
      <c r="J70" s="123">
        <f t="shared" si="9"/>
        <v>0</v>
      </c>
      <c r="K70" s="124">
        <f t="shared" si="9"/>
        <v>0</v>
      </c>
      <c r="M70" s="123">
        <f t="shared" si="10"/>
        <v>0</v>
      </c>
      <c r="N70" s="124">
        <f t="shared" si="10"/>
        <v>0</v>
      </c>
      <c r="P70" s="123">
        <f t="shared" si="11"/>
        <v>0</v>
      </c>
      <c r="Q70" s="124">
        <f t="shared" si="11"/>
        <v>0</v>
      </c>
      <c r="S70" s="123">
        <f t="shared" si="12"/>
        <v>0</v>
      </c>
      <c r="T70" s="124">
        <f t="shared" si="12"/>
        <v>0</v>
      </c>
      <c r="V70" s="123">
        <f t="shared" si="13"/>
        <v>0</v>
      </c>
      <c r="W70" s="124">
        <f t="shared" si="13"/>
        <v>0</v>
      </c>
    </row>
    <row r="71" spans="1:23">
      <c r="A71" s="82" t="s">
        <v>10</v>
      </c>
      <c r="B71" s="83">
        <v>1</v>
      </c>
      <c r="C71" s="122" t="s">
        <v>280</v>
      </c>
      <c r="D71" s="123">
        <f t="shared" si="7"/>
        <v>11.4704</v>
      </c>
      <c r="E71" s="124">
        <f t="shared" si="7"/>
        <v>15.3216</v>
      </c>
      <c r="G71" s="123">
        <f t="shared" si="8"/>
        <v>16.005600000000001</v>
      </c>
      <c r="H71" s="124">
        <f t="shared" si="8"/>
        <v>19.8568</v>
      </c>
      <c r="J71" s="123">
        <f t="shared" si="9"/>
        <v>24.813500000000001</v>
      </c>
      <c r="K71" s="124">
        <f t="shared" si="9"/>
        <v>28.6647</v>
      </c>
      <c r="M71" s="123">
        <f t="shared" si="10"/>
        <v>11.4704</v>
      </c>
      <c r="N71" s="124">
        <f t="shared" si="10"/>
        <v>15.3216</v>
      </c>
      <c r="P71" s="123">
        <f t="shared" si="11"/>
        <v>24.685199999999998</v>
      </c>
      <c r="Q71" s="124">
        <f t="shared" si="11"/>
        <v>28.5364</v>
      </c>
      <c r="S71" s="123">
        <f t="shared" si="12"/>
        <v>24.813500000000001</v>
      </c>
      <c r="T71" s="124">
        <f t="shared" si="12"/>
        <v>28.6647</v>
      </c>
      <c r="V71" s="123">
        <f t="shared" si="13"/>
        <v>25.390999999999998</v>
      </c>
      <c r="W71" s="124">
        <f t="shared" si="13"/>
        <v>29.2422</v>
      </c>
    </row>
    <row r="72" spans="1:23">
      <c r="A72" s="82" t="s">
        <v>48</v>
      </c>
      <c r="B72" s="83">
        <v>1</v>
      </c>
      <c r="C72" s="122" t="s">
        <v>278</v>
      </c>
      <c r="D72" s="123">
        <f t="shared" si="7"/>
        <v>5.3228999999999997</v>
      </c>
      <c r="E72" s="124">
        <f t="shared" si="7"/>
        <v>6.8395000000000001</v>
      </c>
      <c r="G72" s="123">
        <f t="shared" si="8"/>
        <v>7.5327999999999999</v>
      </c>
      <c r="H72" s="124">
        <f t="shared" si="8"/>
        <v>9.0495000000000001</v>
      </c>
      <c r="J72" s="123">
        <f t="shared" si="9"/>
        <v>10.976699999999999</v>
      </c>
      <c r="K72" s="124">
        <f t="shared" si="9"/>
        <v>12.4933</v>
      </c>
      <c r="M72" s="123">
        <f t="shared" si="10"/>
        <v>5.3228999999999997</v>
      </c>
      <c r="N72" s="124">
        <f t="shared" si="10"/>
        <v>6.8395000000000001</v>
      </c>
      <c r="P72" s="123">
        <f t="shared" si="11"/>
        <v>10.9001</v>
      </c>
      <c r="Q72" s="124">
        <f t="shared" si="11"/>
        <v>12.416700000000001</v>
      </c>
      <c r="S72" s="123">
        <f t="shared" si="12"/>
        <v>10.976699999999999</v>
      </c>
      <c r="T72" s="124">
        <f t="shared" si="12"/>
        <v>12.4933</v>
      </c>
      <c r="V72" s="123">
        <f t="shared" si="13"/>
        <v>11.321199999999999</v>
      </c>
      <c r="W72" s="124">
        <f t="shared" si="13"/>
        <v>12.8378</v>
      </c>
    </row>
    <row r="73" spans="1:23">
      <c r="C73" s="88"/>
      <c r="D73" s="121"/>
      <c r="E73" s="89"/>
      <c r="G73" s="88"/>
      <c r="H73" s="89"/>
      <c r="J73" s="88"/>
      <c r="K73" s="89"/>
      <c r="M73" s="88"/>
      <c r="N73" s="89"/>
      <c r="P73" s="88"/>
      <c r="Q73" s="89"/>
      <c r="S73" s="88"/>
      <c r="T73" s="89"/>
      <c r="V73" s="88"/>
      <c r="W73" s="89"/>
    </row>
    <row r="74" spans="1:23">
      <c r="A74" s="90"/>
      <c r="B74" s="91">
        <v>1</v>
      </c>
      <c r="C74" s="115" t="s">
        <v>641</v>
      </c>
      <c r="D74" s="93">
        <f>VLOOKUP($C74,$C$16:$W$34,D$42-2,0)*$B74</f>
        <v>0</v>
      </c>
      <c r="E74" s="94">
        <f>VLOOKUP($C74,$C$16:$W$34,E$42-2,0)*$B74</f>
        <v>0</v>
      </c>
      <c r="G74" s="93">
        <f>VLOOKUP($C74,$C$16:$W$34,G$42-2,0)*$B74</f>
        <v>0</v>
      </c>
      <c r="H74" s="94">
        <f>VLOOKUP($C74,$C$16:$W$34,H$42-2,0)*$B74</f>
        <v>0</v>
      </c>
      <c r="J74" s="93">
        <f>VLOOKUP($C74,$C$16:$W$34,J$42-2,0)*$B74</f>
        <v>0</v>
      </c>
      <c r="K74" s="94">
        <f>VLOOKUP($C74,$C$16:$W$34,K$42-2,0)*$B74</f>
        <v>0</v>
      </c>
      <c r="M74" s="93">
        <f>VLOOKUP($C74,$C$16:$W$34,M$42-2,0)*$B74</f>
        <v>365.03000416666669</v>
      </c>
      <c r="N74" s="94">
        <f>VLOOKUP($C74,$C$16:$W$34,N$42-2,0)*$B74</f>
        <v>346.00181666666668</v>
      </c>
      <c r="P74" s="93">
        <f>VLOOKUP($C74,$C$16:$W$34,P$42-2,0)*$B74</f>
        <v>365.03000416666669</v>
      </c>
      <c r="Q74" s="94">
        <f>VLOOKUP($C74,$C$16:$W$34,Q$42-2,0)*$B74</f>
        <v>346.00181666666668</v>
      </c>
      <c r="S74" s="93">
        <f>VLOOKUP($C74,$C$16:$W$34,S$42-2,0)*$B74</f>
        <v>365.03000416666669</v>
      </c>
      <c r="T74" s="94">
        <f>VLOOKUP($C74,$C$16:$W$34,T$42-2,0)*$B74</f>
        <v>346.00181666666668</v>
      </c>
      <c r="V74" s="93">
        <f>VLOOKUP($C74,$C$16:$W$34,V$42-2,0)*$B74</f>
        <v>693.4114208333333</v>
      </c>
      <c r="W74" s="94">
        <f>VLOOKUP($C74,$C$16:$W$34,W$42-2,0)*$B74</f>
        <v>674.38323333333335</v>
      </c>
    </row>
    <row r="75" spans="1:23">
      <c r="C75" s="88"/>
      <c r="D75" s="121"/>
      <c r="E75" s="89"/>
      <c r="G75" s="88"/>
      <c r="H75" s="89"/>
      <c r="J75" s="88"/>
      <c r="K75" s="89"/>
      <c r="M75" s="88"/>
      <c r="N75" s="89"/>
      <c r="P75" s="88"/>
      <c r="Q75" s="89"/>
      <c r="S75" s="88"/>
      <c r="T75" s="89"/>
      <c r="V75" s="88"/>
      <c r="W75" s="89"/>
    </row>
    <row r="76" spans="1:23" ht="15.75" thickBot="1">
      <c r="B76" s="81" t="s">
        <v>716</v>
      </c>
      <c r="C76" s="116" t="s">
        <v>623</v>
      </c>
      <c r="D76" s="97">
        <f>SUM(D64:D74)</f>
        <v>334.09089999999998</v>
      </c>
      <c r="E76" s="98">
        <f>SUM(E64:E74)</f>
        <v>410.03419999999994</v>
      </c>
      <c r="F76" s="99"/>
      <c r="G76" s="97">
        <f>SUM(G64:G74)</f>
        <v>481.22110000000004</v>
      </c>
      <c r="H76" s="98">
        <f>SUM(H64:H74)</f>
        <v>557.1640000000001</v>
      </c>
      <c r="I76" s="99"/>
      <c r="J76" s="97">
        <f>SUM(J64:J74)</f>
        <v>549.68870000000004</v>
      </c>
      <c r="K76" s="98">
        <f>SUM(K64:K74)</f>
        <v>625.63199999999995</v>
      </c>
      <c r="L76" s="99"/>
      <c r="M76" s="97">
        <f>SUM(M64:M74)</f>
        <v>699.12090416666661</v>
      </c>
      <c r="N76" s="98">
        <f>SUM(N64:N74)</f>
        <v>756.03601666666668</v>
      </c>
      <c r="O76" s="99"/>
      <c r="P76" s="97">
        <f>SUM(P64:P74)</f>
        <v>906.8963041666666</v>
      </c>
      <c r="Q76" s="98">
        <f>SUM(Q64:Q74)</f>
        <v>963.81151666666665</v>
      </c>
      <c r="R76" s="99"/>
      <c r="S76" s="97">
        <f>SUM(S64:S74)</f>
        <v>914.71870416666673</v>
      </c>
      <c r="T76" s="98">
        <f>SUM(T64:T74)</f>
        <v>971.63381666666669</v>
      </c>
      <c r="U76" s="99"/>
      <c r="V76" s="97">
        <f>SUM(V64:V74)</f>
        <v>1278.3009208333333</v>
      </c>
      <c r="W76" s="98">
        <f>SUM(W64:W74)</f>
        <v>1335.2161333333333</v>
      </c>
    </row>
    <row r="77" spans="1:23" ht="15.75" thickTop="1">
      <c r="C77" s="117" t="s">
        <v>624</v>
      </c>
      <c r="D77" s="101">
        <f>D76*24</f>
        <v>8018.1815999999999</v>
      </c>
      <c r="E77" s="102">
        <f>E76*12</f>
        <v>4920.4103999999988</v>
      </c>
      <c r="F77" s="99"/>
      <c r="G77" s="101">
        <f>G76*24</f>
        <v>11549.306400000001</v>
      </c>
      <c r="H77" s="102">
        <f>H76*12</f>
        <v>6685.9680000000008</v>
      </c>
      <c r="I77" s="99"/>
      <c r="J77" s="101">
        <f>J76*24</f>
        <v>13192.5288</v>
      </c>
      <c r="K77" s="102">
        <f>K76*12</f>
        <v>7507.5839999999989</v>
      </c>
      <c r="L77" s="99"/>
      <c r="M77" s="101">
        <f>M76*24</f>
        <v>16778.901699999999</v>
      </c>
      <c r="N77" s="102">
        <f>N76*12</f>
        <v>9072.4321999999993</v>
      </c>
      <c r="O77" s="99"/>
      <c r="P77" s="101">
        <f>P76*24</f>
        <v>21765.511299999998</v>
      </c>
      <c r="Q77" s="102">
        <f>Q76*12</f>
        <v>11565.7382</v>
      </c>
      <c r="R77" s="99"/>
      <c r="S77" s="101">
        <f>S76*24</f>
        <v>21953.248900000002</v>
      </c>
      <c r="T77" s="102">
        <f>T76*12</f>
        <v>11659.605800000001</v>
      </c>
      <c r="U77" s="99"/>
      <c r="V77" s="101">
        <f>V76*24</f>
        <v>30679.222099999999</v>
      </c>
      <c r="W77" s="102">
        <f>W76*12</f>
        <v>16022.5936</v>
      </c>
    </row>
    <row r="78" spans="1:23" ht="15.75" thickBot="1">
      <c r="B78" s="81" t="s">
        <v>717</v>
      </c>
      <c r="C78" s="118" t="s">
        <v>625</v>
      </c>
      <c r="D78" s="104">
        <f>D76+(D76*D$1)</f>
        <v>567.95452999999998</v>
      </c>
      <c r="E78" s="105">
        <f>E76+(E76*E$1)</f>
        <v>697.05813999999987</v>
      </c>
      <c r="F78" s="99"/>
      <c r="G78" s="104">
        <f>G76+(G76*G$1)</f>
        <v>866.19798000000014</v>
      </c>
      <c r="H78" s="105">
        <f>H76+(H76*H$1)</f>
        <v>1002.8952000000002</v>
      </c>
      <c r="I78" s="99"/>
      <c r="J78" s="104">
        <f>J76+(J76*J$1)</f>
        <v>1044.4085300000002</v>
      </c>
      <c r="K78" s="105">
        <f>K76+(K76*K$1)</f>
        <v>1188.7008000000001</v>
      </c>
      <c r="L78" s="99"/>
      <c r="M78" s="104">
        <f>M76+(M76*M$1)</f>
        <v>1188.5055370833331</v>
      </c>
      <c r="N78" s="105">
        <f>N76+(N76*N$1)</f>
        <v>1285.2612283333333</v>
      </c>
      <c r="O78" s="99"/>
      <c r="P78" s="104">
        <f>P76+(P76*P$1)</f>
        <v>1632.4133474999999</v>
      </c>
      <c r="Q78" s="105">
        <f>Q76+(Q76*Q$1)</f>
        <v>1734.8607299999999</v>
      </c>
      <c r="R78" s="99"/>
      <c r="S78" s="104">
        <f>S76+(S76*S$1)</f>
        <v>1737.9655379166668</v>
      </c>
      <c r="T78" s="105">
        <f>T76+(T76*T$1)</f>
        <v>1846.1042516666666</v>
      </c>
      <c r="U78" s="99"/>
      <c r="V78" s="104">
        <f>V76+(V76*V$1)</f>
        <v>2556.6018416666666</v>
      </c>
      <c r="W78" s="105">
        <f>W76+(W76*W$1)</f>
        <v>2670.4322666666667</v>
      </c>
    </row>
    <row r="79" spans="1:23" ht="15.75" thickTop="1">
      <c r="C79" s="119" t="s">
        <v>626</v>
      </c>
      <c r="D79" s="107">
        <f>(D78-D76)/D76</f>
        <v>0.70000000000000007</v>
      </c>
      <c r="E79" s="108">
        <f>(E78-E76)/E76</f>
        <v>0.7</v>
      </c>
      <c r="F79" s="99"/>
      <c r="G79" s="107">
        <f>(G78-G76)/G76</f>
        <v>0.80000000000000016</v>
      </c>
      <c r="H79" s="108">
        <f>(H78-H76)/H76</f>
        <v>0.79999999999999993</v>
      </c>
      <c r="I79" s="99"/>
      <c r="J79" s="107">
        <f>(J78-J76)/J76</f>
        <v>0.90000000000000013</v>
      </c>
      <c r="K79" s="108">
        <f>(K78-K76)/K76</f>
        <v>0.90000000000000024</v>
      </c>
      <c r="L79" s="99"/>
      <c r="M79" s="107">
        <f>(M78-M76)/M76</f>
        <v>0.69999999999999984</v>
      </c>
      <c r="N79" s="108">
        <f>(N78-N76)/N76</f>
        <v>0.7</v>
      </c>
      <c r="O79" s="99"/>
      <c r="P79" s="107">
        <f>(P78-P76)/P76</f>
        <v>0.8</v>
      </c>
      <c r="Q79" s="108">
        <f>(Q78-Q76)/Q76</f>
        <v>0.79999999999999993</v>
      </c>
      <c r="R79" s="99"/>
      <c r="S79" s="107">
        <f>(S78-S76)/S76</f>
        <v>0.9</v>
      </c>
      <c r="T79" s="108">
        <f>(T78-T76)/T76</f>
        <v>0.89999999999999991</v>
      </c>
      <c r="U79" s="99"/>
      <c r="V79" s="107">
        <f>(V78-V76)/V76</f>
        <v>1</v>
      </c>
      <c r="W79" s="108">
        <f>(W78-W76)/W76</f>
        <v>1</v>
      </c>
    </row>
    <row r="80" spans="1:23">
      <c r="C80" s="120" t="s">
        <v>627</v>
      </c>
      <c r="D80" s="110">
        <f>D77+(D77*D$1)</f>
        <v>13630.908719999999</v>
      </c>
      <c r="E80" s="111">
        <f>E77+(E77*E$1)</f>
        <v>8364.6976799999975</v>
      </c>
      <c r="F80" s="99"/>
      <c r="G80" s="110">
        <f>G77+(G77*G$1)</f>
        <v>20788.751520000005</v>
      </c>
      <c r="H80" s="111">
        <f>H77+(H77*H$1)</f>
        <v>12034.742400000003</v>
      </c>
      <c r="I80" s="99"/>
      <c r="J80" s="110">
        <f>J77+(J77*J$1)</f>
        <v>25065.80472</v>
      </c>
      <c r="K80" s="111">
        <f>K77+(K77*K$1)</f>
        <v>14264.409599999999</v>
      </c>
      <c r="L80" s="99"/>
      <c r="M80" s="110">
        <f>M77+(M77*M$1)</f>
        <v>28524.132889999997</v>
      </c>
      <c r="N80" s="111">
        <f>N77+(N77*N$1)</f>
        <v>15423.134739999998</v>
      </c>
      <c r="O80" s="99"/>
      <c r="P80" s="110">
        <f>P77+(P77*P$1)</f>
        <v>39177.920339999997</v>
      </c>
      <c r="Q80" s="111">
        <f>Q77+(Q77*Q$1)</f>
        <v>20818.32876</v>
      </c>
      <c r="R80" s="99"/>
      <c r="S80" s="110">
        <f>S77+(S77*S$1)</f>
        <v>41711.172910000008</v>
      </c>
      <c r="T80" s="111">
        <f>T77+(T77*T$1)</f>
        <v>22153.251020000003</v>
      </c>
      <c r="U80" s="99"/>
      <c r="V80" s="110">
        <f>V77+(V77*V$1)</f>
        <v>61358.444199999998</v>
      </c>
      <c r="W80" s="111">
        <f>W77+(W77*W$1)</f>
        <v>32045.1872</v>
      </c>
    </row>
    <row r="82" spans="1:23">
      <c r="C82" s="112" t="s">
        <v>45</v>
      </c>
    </row>
    <row r="83" spans="1:23">
      <c r="B83" s="81" t="s">
        <v>629</v>
      </c>
      <c r="C83" s="113" t="s">
        <v>303</v>
      </c>
      <c r="D83" s="80" t="s">
        <v>620</v>
      </c>
      <c r="E83" s="80" t="s">
        <v>616</v>
      </c>
      <c r="G83" s="80" t="s">
        <v>620</v>
      </c>
      <c r="H83" s="80" t="s">
        <v>616</v>
      </c>
      <c r="J83" s="80" t="s">
        <v>620</v>
      </c>
      <c r="K83" s="80" t="s">
        <v>616</v>
      </c>
      <c r="M83" s="80" t="s">
        <v>620</v>
      </c>
      <c r="N83" s="80" t="s">
        <v>616</v>
      </c>
      <c r="P83" s="80" t="s">
        <v>620</v>
      </c>
      <c r="Q83" s="80" t="s">
        <v>616</v>
      </c>
      <c r="S83" s="80" t="s">
        <v>620</v>
      </c>
      <c r="T83" s="80" t="s">
        <v>616</v>
      </c>
      <c r="V83" s="80" t="s">
        <v>620</v>
      </c>
      <c r="W83" s="80" t="s">
        <v>616</v>
      </c>
    </row>
    <row r="84" spans="1:23">
      <c r="B84" s="81" t="s">
        <v>621</v>
      </c>
      <c r="C84" s="81" t="s">
        <v>630</v>
      </c>
    </row>
    <row r="85" spans="1:23">
      <c r="A85" s="82" t="s">
        <v>44</v>
      </c>
      <c r="B85" s="83">
        <v>1</v>
      </c>
      <c r="C85" s="114" t="s">
        <v>309</v>
      </c>
      <c r="D85" s="85">
        <f t="shared" ref="D85:E94" si="14">VLOOKUP($A85,$A$16:$W$34,D$42,0)*$B85</f>
        <v>0.29830000000000001</v>
      </c>
      <c r="E85" s="86">
        <f t="shared" si="14"/>
        <v>4.3903999999999996</v>
      </c>
      <c r="G85" s="85">
        <f t="shared" ref="G85:H94" si="15">VLOOKUP($A85,$A$16:$W$34,G$42,0)*$B85</f>
        <v>1.5595000000000001</v>
      </c>
      <c r="H85" s="86">
        <f t="shared" si="15"/>
        <v>5.6516000000000002</v>
      </c>
      <c r="J85" s="85">
        <f t="shared" ref="J85:K94" si="16">VLOOKUP($A85,$A$16:$W$34,J$42,0)*$B85</f>
        <v>3.0697000000000001</v>
      </c>
      <c r="K85" s="86">
        <f t="shared" si="16"/>
        <v>7.1618000000000004</v>
      </c>
      <c r="M85" s="85">
        <f t="shared" ref="M85:N94" si="17">VLOOKUP($A85,$A$16:$W$34,M$42,0)*$B85</f>
        <v>0.29830000000000001</v>
      </c>
      <c r="N85" s="86">
        <f t="shared" si="17"/>
        <v>4.3903999999999996</v>
      </c>
      <c r="P85" s="85">
        <f t="shared" ref="P85:Q94" si="18">VLOOKUP($A85,$A$16:$W$34,P$42,0)*$B85</f>
        <v>2.8071999999999999</v>
      </c>
      <c r="Q85" s="86">
        <f t="shared" si="18"/>
        <v>6.8993000000000002</v>
      </c>
      <c r="S85" s="85">
        <f t="shared" ref="S85:T94" si="19">VLOOKUP($A85,$A$16:$W$34,S$42,0)*$B85</f>
        <v>3.0697000000000001</v>
      </c>
      <c r="T85" s="86">
        <f t="shared" si="19"/>
        <v>7.1618000000000004</v>
      </c>
      <c r="V85" s="85">
        <f t="shared" ref="V85:W94" si="20">VLOOKUP($A85,$A$16:$W$34,V$42,0)*$B85</f>
        <v>4.2508999999999997</v>
      </c>
      <c r="W85" s="86">
        <f t="shared" si="20"/>
        <v>8.343</v>
      </c>
    </row>
    <row r="86" spans="1:23">
      <c r="A86" s="82" t="s">
        <v>9</v>
      </c>
      <c r="B86" s="83">
        <v>1</v>
      </c>
      <c r="C86" s="122" t="s">
        <v>306</v>
      </c>
      <c r="D86" s="123">
        <f t="shared" si="14"/>
        <v>0.21149999999999999</v>
      </c>
      <c r="E86" s="124">
        <f t="shared" si="14"/>
        <v>3.3102</v>
      </c>
      <c r="G86" s="123">
        <f t="shared" si="15"/>
        <v>1.4332</v>
      </c>
      <c r="H86" s="124">
        <f t="shared" si="15"/>
        <v>4.5317999999999996</v>
      </c>
      <c r="J86" s="123">
        <f t="shared" si="16"/>
        <v>1.0051000000000001</v>
      </c>
      <c r="K86" s="124">
        <f t="shared" si="16"/>
        <v>4.1036999999999999</v>
      </c>
      <c r="M86" s="123">
        <f t="shared" si="17"/>
        <v>0.21149999999999999</v>
      </c>
      <c r="N86" s="124">
        <f t="shared" si="17"/>
        <v>3.3102</v>
      </c>
      <c r="P86" s="123">
        <f t="shared" si="18"/>
        <v>0.85809999999999997</v>
      </c>
      <c r="Q86" s="124">
        <f t="shared" si="18"/>
        <v>3.9567000000000001</v>
      </c>
      <c r="S86" s="123">
        <f t="shared" si="19"/>
        <v>1.0051000000000001</v>
      </c>
      <c r="T86" s="124">
        <f t="shared" si="19"/>
        <v>4.1036999999999999</v>
      </c>
      <c r="V86" s="123">
        <f t="shared" si="20"/>
        <v>1.6665000000000001</v>
      </c>
      <c r="W86" s="124">
        <f t="shared" si="20"/>
        <v>4.7652000000000001</v>
      </c>
    </row>
    <row r="87" spans="1:23">
      <c r="A87" s="82" t="s">
        <v>53</v>
      </c>
      <c r="B87" s="83">
        <v>2</v>
      </c>
      <c r="C87" s="122" t="s">
        <v>311</v>
      </c>
      <c r="D87" s="123">
        <f t="shared" si="14"/>
        <v>104.6086</v>
      </c>
      <c r="E87" s="124">
        <f t="shared" si="14"/>
        <v>127.2248</v>
      </c>
      <c r="G87" s="123">
        <f t="shared" si="15"/>
        <v>150.7834</v>
      </c>
      <c r="H87" s="124">
        <f t="shared" si="15"/>
        <v>173.39940000000001</v>
      </c>
      <c r="J87" s="123">
        <f t="shared" si="16"/>
        <v>168.3494</v>
      </c>
      <c r="K87" s="124">
        <f t="shared" si="16"/>
        <v>190.96559999999999</v>
      </c>
      <c r="M87" s="123">
        <f t="shared" si="17"/>
        <v>104.6086</v>
      </c>
      <c r="N87" s="124">
        <f t="shared" si="17"/>
        <v>127.2248</v>
      </c>
      <c r="P87" s="123">
        <f t="shared" si="18"/>
        <v>165.87039999999999</v>
      </c>
      <c r="Q87" s="124">
        <f t="shared" si="18"/>
        <v>188.48660000000001</v>
      </c>
      <c r="S87" s="123">
        <f t="shared" si="19"/>
        <v>168.3494</v>
      </c>
      <c r="T87" s="124">
        <f t="shared" si="19"/>
        <v>190.96559999999999</v>
      </c>
      <c r="V87" s="123">
        <f t="shared" si="20"/>
        <v>179.505</v>
      </c>
      <c r="W87" s="124">
        <f t="shared" si="20"/>
        <v>202.12119999999999</v>
      </c>
    </row>
    <row r="88" spans="1:23">
      <c r="A88" s="82" t="s">
        <v>53</v>
      </c>
      <c r="B88" s="83">
        <v>2</v>
      </c>
      <c r="C88" s="122" t="s">
        <v>313</v>
      </c>
      <c r="D88" s="123">
        <f t="shared" si="14"/>
        <v>104.6086</v>
      </c>
      <c r="E88" s="124">
        <f t="shared" si="14"/>
        <v>127.2248</v>
      </c>
      <c r="G88" s="123">
        <f t="shared" si="15"/>
        <v>150.7834</v>
      </c>
      <c r="H88" s="124">
        <f t="shared" si="15"/>
        <v>173.39940000000001</v>
      </c>
      <c r="J88" s="123">
        <f t="shared" si="16"/>
        <v>168.3494</v>
      </c>
      <c r="K88" s="124">
        <f t="shared" si="16"/>
        <v>190.96559999999999</v>
      </c>
      <c r="M88" s="123">
        <f t="shared" si="17"/>
        <v>104.6086</v>
      </c>
      <c r="N88" s="124">
        <f t="shared" si="17"/>
        <v>127.2248</v>
      </c>
      <c r="P88" s="123">
        <f t="shared" si="18"/>
        <v>165.87039999999999</v>
      </c>
      <c r="Q88" s="124">
        <f t="shared" si="18"/>
        <v>188.48660000000001</v>
      </c>
      <c r="S88" s="123">
        <f t="shared" si="19"/>
        <v>168.3494</v>
      </c>
      <c r="T88" s="124">
        <f t="shared" si="19"/>
        <v>190.96559999999999</v>
      </c>
      <c r="V88" s="123">
        <f t="shared" si="20"/>
        <v>179.505</v>
      </c>
      <c r="W88" s="124">
        <f t="shared" si="20"/>
        <v>202.12119999999999</v>
      </c>
    </row>
    <row r="89" spans="1:23">
      <c r="A89" s="82" t="s">
        <v>53</v>
      </c>
      <c r="B89" s="83">
        <v>1</v>
      </c>
      <c r="C89" s="122" t="s">
        <v>316</v>
      </c>
      <c r="D89" s="123">
        <f t="shared" si="14"/>
        <v>52.304299999999998</v>
      </c>
      <c r="E89" s="124">
        <f t="shared" si="14"/>
        <v>63.612400000000001</v>
      </c>
      <c r="G89" s="123">
        <f t="shared" si="15"/>
        <v>75.3917</v>
      </c>
      <c r="H89" s="124">
        <f t="shared" si="15"/>
        <v>86.699700000000007</v>
      </c>
      <c r="J89" s="123">
        <f t="shared" si="16"/>
        <v>84.174700000000001</v>
      </c>
      <c r="K89" s="124">
        <f t="shared" si="16"/>
        <v>95.482799999999997</v>
      </c>
      <c r="M89" s="123">
        <f t="shared" si="17"/>
        <v>52.304299999999998</v>
      </c>
      <c r="N89" s="124">
        <f t="shared" si="17"/>
        <v>63.612400000000001</v>
      </c>
      <c r="P89" s="123">
        <f t="shared" si="18"/>
        <v>82.935199999999995</v>
      </c>
      <c r="Q89" s="124">
        <f t="shared" si="18"/>
        <v>94.243300000000005</v>
      </c>
      <c r="S89" s="123">
        <f t="shared" si="19"/>
        <v>84.174700000000001</v>
      </c>
      <c r="T89" s="124">
        <f t="shared" si="19"/>
        <v>95.482799999999997</v>
      </c>
      <c r="V89" s="123">
        <f t="shared" si="20"/>
        <v>89.752499999999998</v>
      </c>
      <c r="W89" s="124">
        <f t="shared" si="20"/>
        <v>101.06059999999999</v>
      </c>
    </row>
    <row r="90" spans="1:23">
      <c r="A90" s="82" t="s">
        <v>53</v>
      </c>
      <c r="B90" s="83">
        <v>1</v>
      </c>
      <c r="C90" s="122" t="s">
        <v>314</v>
      </c>
      <c r="D90" s="123">
        <f t="shared" si="14"/>
        <v>52.304299999999998</v>
      </c>
      <c r="E90" s="124">
        <f t="shared" si="14"/>
        <v>63.612400000000001</v>
      </c>
      <c r="G90" s="123">
        <f t="shared" si="15"/>
        <v>75.3917</v>
      </c>
      <c r="H90" s="124">
        <f t="shared" si="15"/>
        <v>86.699700000000007</v>
      </c>
      <c r="J90" s="123">
        <f t="shared" si="16"/>
        <v>84.174700000000001</v>
      </c>
      <c r="K90" s="124">
        <f t="shared" si="16"/>
        <v>95.482799999999997</v>
      </c>
      <c r="M90" s="123">
        <f t="shared" si="17"/>
        <v>52.304299999999998</v>
      </c>
      <c r="N90" s="124">
        <f t="shared" si="17"/>
        <v>63.612400000000001</v>
      </c>
      <c r="P90" s="123">
        <f t="shared" si="18"/>
        <v>82.935199999999995</v>
      </c>
      <c r="Q90" s="124">
        <f t="shared" si="18"/>
        <v>94.243300000000005</v>
      </c>
      <c r="S90" s="123">
        <f t="shared" si="19"/>
        <v>84.174700000000001</v>
      </c>
      <c r="T90" s="124">
        <f t="shared" si="19"/>
        <v>95.482799999999997</v>
      </c>
      <c r="V90" s="123">
        <f t="shared" si="20"/>
        <v>89.752499999999998</v>
      </c>
      <c r="W90" s="124">
        <f t="shared" si="20"/>
        <v>101.06059999999999</v>
      </c>
    </row>
    <row r="91" spans="1:23">
      <c r="A91" s="82" t="s">
        <v>8</v>
      </c>
      <c r="B91" s="83">
        <v>2</v>
      </c>
      <c r="C91" s="122" t="s">
        <v>276</v>
      </c>
      <c r="D91" s="123">
        <f t="shared" si="14"/>
        <v>5.8642000000000003</v>
      </c>
      <c r="E91" s="124">
        <f t="shared" si="14"/>
        <v>7.226</v>
      </c>
      <c r="G91" s="123">
        <f t="shared" si="15"/>
        <v>8.0511999999999997</v>
      </c>
      <c r="H91" s="124">
        <f t="shared" si="15"/>
        <v>9.4130000000000003</v>
      </c>
      <c r="J91" s="123">
        <f t="shared" si="16"/>
        <v>12.550800000000001</v>
      </c>
      <c r="K91" s="124">
        <f t="shared" si="16"/>
        <v>13.9124</v>
      </c>
      <c r="M91" s="123">
        <f t="shared" si="17"/>
        <v>5.8642000000000003</v>
      </c>
      <c r="N91" s="124">
        <f t="shared" si="17"/>
        <v>7.226</v>
      </c>
      <c r="P91" s="123">
        <f t="shared" si="18"/>
        <v>12.496</v>
      </c>
      <c r="Q91" s="124">
        <f t="shared" si="18"/>
        <v>13.857799999999999</v>
      </c>
      <c r="S91" s="123">
        <f t="shared" si="19"/>
        <v>12.550800000000001</v>
      </c>
      <c r="T91" s="124">
        <f t="shared" si="19"/>
        <v>13.9124</v>
      </c>
      <c r="V91" s="123">
        <f t="shared" si="20"/>
        <v>12.796799999999999</v>
      </c>
      <c r="W91" s="124">
        <f t="shared" si="20"/>
        <v>14.1586</v>
      </c>
    </row>
    <row r="92" spans="1:23">
      <c r="A92" s="82" t="s">
        <v>712</v>
      </c>
      <c r="B92" s="83">
        <v>2</v>
      </c>
      <c r="C92" s="122" t="s">
        <v>327</v>
      </c>
      <c r="D92" s="123">
        <f t="shared" si="14"/>
        <v>0</v>
      </c>
      <c r="E92" s="124">
        <f t="shared" si="14"/>
        <v>0</v>
      </c>
      <c r="G92" s="123">
        <f t="shared" si="15"/>
        <v>0</v>
      </c>
      <c r="H92" s="124">
        <f t="shared" si="15"/>
        <v>0</v>
      </c>
      <c r="J92" s="123">
        <f t="shared" si="16"/>
        <v>0</v>
      </c>
      <c r="K92" s="124">
        <f t="shared" si="16"/>
        <v>0</v>
      </c>
      <c r="M92" s="123">
        <f t="shared" si="17"/>
        <v>0</v>
      </c>
      <c r="N92" s="124">
        <f t="shared" si="17"/>
        <v>0</v>
      </c>
      <c r="P92" s="123">
        <f t="shared" si="18"/>
        <v>0</v>
      </c>
      <c r="Q92" s="124">
        <f t="shared" si="18"/>
        <v>0</v>
      </c>
      <c r="S92" s="123">
        <f t="shared" si="19"/>
        <v>0</v>
      </c>
      <c r="T92" s="124">
        <f t="shared" si="19"/>
        <v>0</v>
      </c>
      <c r="V92" s="123">
        <f t="shared" si="20"/>
        <v>0</v>
      </c>
      <c r="W92" s="124">
        <f t="shared" si="20"/>
        <v>0</v>
      </c>
    </row>
    <row r="93" spans="1:23">
      <c r="A93" s="82" t="s">
        <v>10</v>
      </c>
      <c r="B93" s="83">
        <v>2</v>
      </c>
      <c r="C93" s="122" t="s">
        <v>280</v>
      </c>
      <c r="D93" s="123">
        <f t="shared" si="14"/>
        <v>22.940799999999999</v>
      </c>
      <c r="E93" s="124">
        <f t="shared" si="14"/>
        <v>30.6432</v>
      </c>
      <c r="G93" s="123">
        <f t="shared" si="15"/>
        <v>32.011200000000002</v>
      </c>
      <c r="H93" s="124">
        <f t="shared" si="15"/>
        <v>39.7136</v>
      </c>
      <c r="J93" s="123">
        <f t="shared" si="16"/>
        <v>49.627000000000002</v>
      </c>
      <c r="K93" s="124">
        <f t="shared" si="16"/>
        <v>57.3294</v>
      </c>
      <c r="M93" s="123">
        <f t="shared" si="17"/>
        <v>22.940799999999999</v>
      </c>
      <c r="N93" s="124">
        <f t="shared" si="17"/>
        <v>30.6432</v>
      </c>
      <c r="P93" s="123">
        <f t="shared" si="18"/>
        <v>49.370399999999997</v>
      </c>
      <c r="Q93" s="124">
        <f t="shared" si="18"/>
        <v>57.072800000000001</v>
      </c>
      <c r="S93" s="123">
        <f t="shared" si="19"/>
        <v>49.627000000000002</v>
      </c>
      <c r="T93" s="124">
        <f t="shared" si="19"/>
        <v>57.3294</v>
      </c>
      <c r="V93" s="123">
        <f t="shared" si="20"/>
        <v>50.781999999999996</v>
      </c>
      <c r="W93" s="124">
        <f t="shared" si="20"/>
        <v>58.484400000000001</v>
      </c>
    </row>
    <row r="94" spans="1:23">
      <c r="A94" s="82" t="s">
        <v>48</v>
      </c>
      <c r="B94" s="83">
        <v>2</v>
      </c>
      <c r="C94" s="122" t="s">
        <v>278</v>
      </c>
      <c r="D94" s="123">
        <f t="shared" si="14"/>
        <v>10.645799999999999</v>
      </c>
      <c r="E94" s="124">
        <f t="shared" si="14"/>
        <v>13.679</v>
      </c>
      <c r="G94" s="123">
        <f t="shared" si="15"/>
        <v>15.0656</v>
      </c>
      <c r="H94" s="124">
        <f t="shared" si="15"/>
        <v>18.099</v>
      </c>
      <c r="J94" s="123">
        <f t="shared" si="16"/>
        <v>21.953399999999998</v>
      </c>
      <c r="K94" s="124">
        <f t="shared" si="16"/>
        <v>24.986599999999999</v>
      </c>
      <c r="M94" s="123">
        <f t="shared" si="17"/>
        <v>10.645799999999999</v>
      </c>
      <c r="N94" s="124">
        <f t="shared" si="17"/>
        <v>13.679</v>
      </c>
      <c r="P94" s="123">
        <f t="shared" si="18"/>
        <v>21.8002</v>
      </c>
      <c r="Q94" s="124">
        <f t="shared" si="18"/>
        <v>24.833400000000001</v>
      </c>
      <c r="S94" s="123">
        <f t="shared" si="19"/>
        <v>21.953399999999998</v>
      </c>
      <c r="T94" s="124">
        <f t="shared" si="19"/>
        <v>24.986599999999999</v>
      </c>
      <c r="V94" s="123">
        <f t="shared" si="20"/>
        <v>22.642399999999999</v>
      </c>
      <c r="W94" s="124">
        <f t="shared" si="20"/>
        <v>25.675599999999999</v>
      </c>
    </row>
    <row r="95" spans="1:23">
      <c r="C95" s="88"/>
      <c r="D95" s="88"/>
      <c r="E95" s="89"/>
      <c r="G95" s="88"/>
      <c r="H95" s="89"/>
      <c r="J95" s="88"/>
      <c r="K95" s="89"/>
      <c r="M95" s="88"/>
      <c r="N95" s="89"/>
      <c r="P95" s="88"/>
      <c r="Q95" s="89"/>
      <c r="S95" s="88"/>
      <c r="T95" s="89"/>
      <c r="V95" s="88"/>
      <c r="W95" s="89"/>
    </row>
    <row r="96" spans="1:23">
      <c r="A96" s="90"/>
      <c r="B96" s="91">
        <v>1</v>
      </c>
      <c r="C96" s="115" t="s">
        <v>642</v>
      </c>
      <c r="D96" s="93">
        <f>VLOOKUP($C96,$C$16:$W$34,D$42-2,0)*$B96</f>
        <v>0</v>
      </c>
      <c r="E96" s="94">
        <f>VLOOKUP($C96,$C$16:$W$34,E$42-2,0)*$B96</f>
        <v>0</v>
      </c>
      <c r="G96" s="93">
        <f>VLOOKUP($C96,$C$16:$W$34,G$42-2,0)*$B96</f>
        <v>0</v>
      </c>
      <c r="H96" s="94">
        <f>VLOOKUP($C96,$C$16:$W$34,H$42-2,0)*$B96</f>
        <v>0</v>
      </c>
      <c r="J96" s="93">
        <f>VLOOKUP($C96,$C$16:$W$34,J$42-2,0)*$B96</f>
        <v>0</v>
      </c>
      <c r="K96" s="94">
        <f>VLOOKUP($C96,$C$16:$W$34,K$42-2,0)*$B96</f>
        <v>0</v>
      </c>
      <c r="M96" s="93">
        <f>VLOOKUP($C96,$C$16:$W$34,M$42-2,0)*$B96</f>
        <v>416.26447916666666</v>
      </c>
      <c r="N96" s="94">
        <f>VLOOKUP($C96,$C$16:$W$34,N$42-2,0)*$B96</f>
        <v>397.23629166666666</v>
      </c>
      <c r="P96" s="93">
        <f>VLOOKUP($C96,$C$16:$W$34,P$42-2,0)*$B96</f>
        <v>416.26447916666666</v>
      </c>
      <c r="Q96" s="94">
        <f>VLOOKUP($C96,$C$16:$W$34,Q$42-2,0)*$B96</f>
        <v>397.23629166666666</v>
      </c>
      <c r="S96" s="93">
        <f>VLOOKUP($C96,$C$16:$W$34,S$42-2,0)*$B96</f>
        <v>416.26447916666666</v>
      </c>
      <c r="T96" s="94">
        <f>VLOOKUP($C96,$C$16:$W$34,T$42-2,0)*$B96</f>
        <v>397.23629166666666</v>
      </c>
      <c r="V96" s="93">
        <f>VLOOKUP($C96,$C$16:$W$34,V$42-2,0)*$B96</f>
        <v>787.06939583333337</v>
      </c>
      <c r="W96" s="94">
        <f>VLOOKUP($C96,$C$16:$W$34,W$42-2,0)*$B96</f>
        <v>768.04120833333343</v>
      </c>
    </row>
    <row r="97" spans="1:23">
      <c r="C97" s="88"/>
      <c r="D97" s="88"/>
      <c r="E97" s="89"/>
      <c r="G97" s="88"/>
      <c r="H97" s="89"/>
      <c r="J97" s="88"/>
      <c r="K97" s="89"/>
      <c r="M97" s="88"/>
      <c r="N97" s="89"/>
      <c r="P97" s="88"/>
      <c r="Q97" s="89"/>
      <c r="S97" s="88"/>
      <c r="T97" s="89"/>
      <c r="V97" s="88"/>
      <c r="W97" s="89"/>
    </row>
    <row r="98" spans="1:23" ht="15.75" thickBot="1">
      <c r="B98" s="81" t="s">
        <v>718</v>
      </c>
      <c r="C98" s="116" t="s">
        <v>623</v>
      </c>
      <c r="D98" s="97">
        <f>SUM(D85:D96)</f>
        <v>353.78640000000001</v>
      </c>
      <c r="E98" s="98">
        <f>SUM(E85:E96)</f>
        <v>440.92319999999989</v>
      </c>
      <c r="F98" s="99"/>
      <c r="G98" s="97">
        <f>SUM(G85:G96)</f>
        <v>510.47090000000003</v>
      </c>
      <c r="H98" s="98">
        <f>SUM(H85:H96)</f>
        <v>597.60720000000015</v>
      </c>
      <c r="I98" s="99"/>
      <c r="J98" s="97">
        <f>SUM(J85:J96)</f>
        <v>593.25419999999997</v>
      </c>
      <c r="K98" s="98">
        <f>SUM(K85:K96)</f>
        <v>680.39069999999992</v>
      </c>
      <c r="L98" s="99"/>
      <c r="M98" s="97">
        <f>SUM(M85:M96)</f>
        <v>770.05087916666662</v>
      </c>
      <c r="N98" s="98">
        <f>SUM(N85:N96)</f>
        <v>838.15949166666655</v>
      </c>
      <c r="O98" s="99"/>
      <c r="P98" s="97">
        <f>SUM(P85:P96)</f>
        <v>1001.2075791666667</v>
      </c>
      <c r="Q98" s="98">
        <f>SUM(Q85:Q96)</f>
        <v>1069.3160916666666</v>
      </c>
      <c r="R98" s="99"/>
      <c r="S98" s="97">
        <f>SUM(S85:S96)</f>
        <v>1009.5186791666666</v>
      </c>
      <c r="T98" s="98">
        <f>SUM(T85:T96)</f>
        <v>1077.6269916666665</v>
      </c>
      <c r="U98" s="99"/>
      <c r="V98" s="97">
        <f>SUM(V85:V96)</f>
        <v>1417.7229958333332</v>
      </c>
      <c r="W98" s="98">
        <f>SUM(W85:W96)</f>
        <v>1485.8316083333334</v>
      </c>
    </row>
    <row r="99" spans="1:23" ht="15.75" thickTop="1">
      <c r="C99" s="117" t="s">
        <v>624</v>
      </c>
      <c r="D99" s="101">
        <f>D98*24</f>
        <v>8490.8736000000008</v>
      </c>
      <c r="E99" s="102">
        <f>E98*12</f>
        <v>5291.0783999999985</v>
      </c>
      <c r="F99" s="99"/>
      <c r="G99" s="101">
        <f>G98*24</f>
        <v>12251.301600000001</v>
      </c>
      <c r="H99" s="102">
        <f>H98*12</f>
        <v>7171.2864000000018</v>
      </c>
      <c r="I99" s="99"/>
      <c r="J99" s="101">
        <f>J98*24</f>
        <v>14238.1008</v>
      </c>
      <c r="K99" s="102">
        <f>K98*12</f>
        <v>8164.6883999999991</v>
      </c>
      <c r="L99" s="99"/>
      <c r="M99" s="101">
        <f>M98*24</f>
        <v>18481.221099999999</v>
      </c>
      <c r="N99" s="102">
        <f>N98*12</f>
        <v>10057.9139</v>
      </c>
      <c r="O99" s="99"/>
      <c r="P99" s="101">
        <f>P98*24</f>
        <v>24028.981900000002</v>
      </c>
      <c r="Q99" s="102">
        <f>Q98*12</f>
        <v>12831.793099999999</v>
      </c>
      <c r="R99" s="99"/>
      <c r="S99" s="101">
        <f>S98*24</f>
        <v>24228.4483</v>
      </c>
      <c r="T99" s="102">
        <f>T98*12</f>
        <v>12931.523899999998</v>
      </c>
      <c r="U99" s="99"/>
      <c r="V99" s="101">
        <f>V98*24</f>
        <v>34025.351899999994</v>
      </c>
      <c r="W99" s="102">
        <f>W98*12</f>
        <v>17829.979299999999</v>
      </c>
    </row>
    <row r="100" spans="1:23" ht="15.75" thickBot="1">
      <c r="B100" s="81" t="s">
        <v>719</v>
      </c>
      <c r="C100" s="118" t="s">
        <v>625</v>
      </c>
      <c r="D100" s="104">
        <f>D98+(D98*D$1)</f>
        <v>601.43687999999997</v>
      </c>
      <c r="E100" s="105">
        <f>E98+(E98*E$1)</f>
        <v>749.56943999999976</v>
      </c>
      <c r="F100" s="99"/>
      <c r="G100" s="104">
        <f>G98+(G98*G$1)</f>
        <v>918.84762000000001</v>
      </c>
      <c r="H100" s="105">
        <f>H98+(H98*H$1)</f>
        <v>1075.6929600000003</v>
      </c>
      <c r="I100" s="99"/>
      <c r="J100" s="104">
        <f>J98+(J98*J$1)</f>
        <v>1127.18298</v>
      </c>
      <c r="K100" s="105">
        <f>K98+(K98*K$1)</f>
        <v>1292.74233</v>
      </c>
      <c r="L100" s="99"/>
      <c r="M100" s="104">
        <f>M98+(M98*M$1)</f>
        <v>1309.0864945833332</v>
      </c>
      <c r="N100" s="105">
        <f>N98+(N98*N$1)</f>
        <v>1424.871135833333</v>
      </c>
      <c r="O100" s="99"/>
      <c r="P100" s="104">
        <f>P98+(P98*P$1)</f>
        <v>1802.1736425000001</v>
      </c>
      <c r="Q100" s="105">
        <f>Q98+(Q98*Q$1)</f>
        <v>1924.7689649999998</v>
      </c>
      <c r="R100" s="99"/>
      <c r="S100" s="104">
        <f>S98+(S98*S$1)</f>
        <v>1918.0854904166667</v>
      </c>
      <c r="T100" s="105">
        <f>T98+(T98*T$1)</f>
        <v>2047.4912841666664</v>
      </c>
      <c r="U100" s="99"/>
      <c r="V100" s="104">
        <f>V98+(V98*V$1)</f>
        <v>2835.4459916666665</v>
      </c>
      <c r="W100" s="105">
        <f>W98+(W98*W$1)</f>
        <v>2971.6632166666668</v>
      </c>
    </row>
    <row r="101" spans="1:23" ht="15.75" thickTop="1">
      <c r="C101" s="119" t="s">
        <v>626</v>
      </c>
      <c r="D101" s="107">
        <f>(D100-D98)/D98</f>
        <v>0.69999999999999984</v>
      </c>
      <c r="E101" s="108">
        <f>(E100-E98)/E98</f>
        <v>0.69999999999999984</v>
      </c>
      <c r="F101" s="99"/>
      <c r="G101" s="107">
        <f>(G100-G98)/G98</f>
        <v>0.79999999999999993</v>
      </c>
      <c r="H101" s="108">
        <f>(H100-H98)/H98</f>
        <v>0.8</v>
      </c>
      <c r="I101" s="99"/>
      <c r="J101" s="107">
        <f>(J100-J98)/J98</f>
        <v>0.90000000000000013</v>
      </c>
      <c r="K101" s="108">
        <f>(K100-K98)/K98</f>
        <v>0.90000000000000024</v>
      </c>
      <c r="L101" s="99"/>
      <c r="M101" s="107">
        <f>(M100-M98)/M98</f>
        <v>0.7</v>
      </c>
      <c r="N101" s="108">
        <f>(N100-N98)/N98</f>
        <v>0.69999999999999984</v>
      </c>
      <c r="O101" s="99"/>
      <c r="P101" s="107">
        <f>(P100-P98)/P98</f>
        <v>0.8</v>
      </c>
      <c r="Q101" s="108">
        <f>(Q100-Q98)/Q98</f>
        <v>0.79999999999999993</v>
      </c>
      <c r="R101" s="99"/>
      <c r="S101" s="107">
        <f>(S100-S98)/S98</f>
        <v>0.90000000000000013</v>
      </c>
      <c r="T101" s="108">
        <f>(T100-T98)/T98</f>
        <v>0.9</v>
      </c>
      <c r="U101" s="99"/>
      <c r="V101" s="107">
        <f>(V100-V98)/V98</f>
        <v>1</v>
      </c>
      <c r="W101" s="108">
        <f>(W100-W98)/W98</f>
        <v>1</v>
      </c>
    </row>
    <row r="102" spans="1:23">
      <c r="C102" s="120" t="s">
        <v>627</v>
      </c>
      <c r="D102" s="110">
        <f>D99+(D99*D$1)</f>
        <v>14434.485120000001</v>
      </c>
      <c r="E102" s="111">
        <f>E99+(E99*E$1)</f>
        <v>8994.8332799999971</v>
      </c>
      <c r="F102" s="99"/>
      <c r="G102" s="110">
        <f>G99+(G99*G$1)</f>
        <v>22052.342880000004</v>
      </c>
      <c r="H102" s="111">
        <f>H99+(H99*H$1)</f>
        <v>12908.315520000004</v>
      </c>
      <c r="I102" s="99"/>
      <c r="J102" s="110">
        <f>J99+(J99*J$1)</f>
        <v>27052.391520000001</v>
      </c>
      <c r="K102" s="111">
        <f>K99+(K99*K$1)</f>
        <v>15512.907959999999</v>
      </c>
      <c r="L102" s="99"/>
      <c r="M102" s="110">
        <f>M99+(M99*M$1)</f>
        <v>31418.075869999997</v>
      </c>
      <c r="N102" s="111">
        <f>N99+(N99*N$1)</f>
        <v>17098.45363</v>
      </c>
      <c r="O102" s="99"/>
      <c r="P102" s="110">
        <f>P99+(P99*P$1)</f>
        <v>43252.167420000005</v>
      </c>
      <c r="Q102" s="111">
        <f>Q99+(Q99*Q$1)</f>
        <v>23097.227579999999</v>
      </c>
      <c r="R102" s="99"/>
      <c r="S102" s="110">
        <f>S99+(S99*S$1)</f>
        <v>46034.051770000005</v>
      </c>
      <c r="T102" s="111">
        <f>T99+(T99*T$1)</f>
        <v>24569.895409999997</v>
      </c>
      <c r="U102" s="99"/>
      <c r="V102" s="110">
        <f>V99+(V99*V$1)</f>
        <v>68050.703799999988</v>
      </c>
      <c r="W102" s="111">
        <f>W99+(W99*W$1)</f>
        <v>35659.958599999998</v>
      </c>
    </row>
    <row r="104" spans="1:23">
      <c r="C104" s="112" t="s">
        <v>653</v>
      </c>
    </row>
    <row r="105" spans="1:23">
      <c r="B105" s="81" t="s">
        <v>629</v>
      </c>
      <c r="C105" s="113" t="s">
        <v>654</v>
      </c>
      <c r="D105" s="80" t="s">
        <v>620</v>
      </c>
      <c r="E105" s="80" t="s">
        <v>616</v>
      </c>
      <c r="G105" s="80" t="s">
        <v>620</v>
      </c>
      <c r="H105" s="80" t="s">
        <v>616</v>
      </c>
      <c r="J105" s="80" t="s">
        <v>620</v>
      </c>
      <c r="K105" s="80" t="s">
        <v>616</v>
      </c>
      <c r="M105" s="80" t="s">
        <v>620</v>
      </c>
      <c r="N105" s="80" t="s">
        <v>616</v>
      </c>
      <c r="P105" s="80" t="s">
        <v>620</v>
      </c>
      <c r="Q105" s="80" t="s">
        <v>616</v>
      </c>
      <c r="S105" s="80" t="s">
        <v>620</v>
      </c>
      <c r="T105" s="80" t="s">
        <v>616</v>
      </c>
      <c r="V105" s="80" t="s">
        <v>620</v>
      </c>
      <c r="W105" s="80" t="s">
        <v>616</v>
      </c>
    </row>
    <row r="106" spans="1:23">
      <c r="B106" s="81" t="s">
        <v>621</v>
      </c>
      <c r="C106" s="81" t="s">
        <v>630</v>
      </c>
    </row>
    <row r="107" spans="1:23">
      <c r="A107" s="82" t="s">
        <v>8</v>
      </c>
      <c r="B107" s="83">
        <v>1</v>
      </c>
      <c r="C107" s="114" t="s">
        <v>276</v>
      </c>
      <c r="D107" s="85">
        <f>VLOOKUP($A107,$A$16:$W$34,D$42,0)*$B107</f>
        <v>2.9321000000000002</v>
      </c>
      <c r="E107" s="86">
        <f>VLOOKUP($A107,$A$16:$W$34,E$42,0)*$B107</f>
        <v>3.613</v>
      </c>
      <c r="G107" s="85">
        <f>VLOOKUP($A107,$A$16:$W$34,G$42,0)*$B107</f>
        <v>4.0255999999999998</v>
      </c>
      <c r="H107" s="86">
        <f>VLOOKUP($A107,$A$16:$W$34,H$42,0)*$B107</f>
        <v>4.7065000000000001</v>
      </c>
      <c r="J107" s="85">
        <f>VLOOKUP($A107,$A$16:$W$34,J$42,0)*$B107</f>
        <v>6.2754000000000003</v>
      </c>
      <c r="K107" s="86">
        <f>VLOOKUP($A107,$A$16:$W$34,K$42,0)*$B107</f>
        <v>6.9561999999999999</v>
      </c>
      <c r="M107" s="85">
        <f>VLOOKUP($A107,$A$16:$W$34,M$42,0)*$B107</f>
        <v>2.9321000000000002</v>
      </c>
      <c r="N107" s="86">
        <f>VLOOKUP($A107,$A$16:$W$34,N$42,0)*$B107</f>
        <v>3.613</v>
      </c>
      <c r="P107" s="85">
        <f>VLOOKUP($A107,$A$16:$W$34,P$42,0)*$B107</f>
        <v>6.2480000000000002</v>
      </c>
      <c r="Q107" s="86">
        <f>VLOOKUP($A107,$A$16:$W$34,Q$42,0)*$B107</f>
        <v>6.9288999999999996</v>
      </c>
      <c r="S107" s="85">
        <f>VLOOKUP($A107,$A$16:$W$34,S$42,0)*$B107</f>
        <v>6.2754000000000003</v>
      </c>
      <c r="T107" s="86">
        <f>VLOOKUP($A107,$A$16:$W$34,T$42,0)*$B107</f>
        <v>6.9561999999999999</v>
      </c>
      <c r="V107" s="85">
        <f>VLOOKUP($A107,$A$16:$W$34,V$42,0)*$B107</f>
        <v>6.3983999999999996</v>
      </c>
      <c r="W107" s="86">
        <f>VLOOKUP($A107,$A$16:$W$34,W$42,0)*$B107</f>
        <v>7.0792999999999999</v>
      </c>
    </row>
    <row r="108" spans="1:23">
      <c r="C108" s="88"/>
      <c r="D108" s="88"/>
      <c r="E108" s="89"/>
      <c r="G108" s="88"/>
      <c r="H108" s="89"/>
      <c r="J108" s="88"/>
      <c r="K108" s="89"/>
      <c r="M108" s="88"/>
      <c r="N108" s="89"/>
      <c r="P108" s="88"/>
      <c r="Q108" s="89"/>
      <c r="S108" s="88"/>
      <c r="T108" s="89"/>
      <c r="V108" s="88"/>
      <c r="W108" s="89"/>
    </row>
    <row r="109" spans="1:23">
      <c r="C109" s="88"/>
      <c r="D109" s="88"/>
      <c r="E109" s="89"/>
      <c r="G109" s="88"/>
      <c r="H109" s="89"/>
      <c r="J109" s="88"/>
      <c r="K109" s="89"/>
      <c r="M109" s="88"/>
      <c r="N109" s="89"/>
      <c r="P109" s="88"/>
      <c r="Q109" s="89"/>
      <c r="S109" s="88"/>
      <c r="T109" s="89"/>
      <c r="V109" s="88"/>
      <c r="W109" s="89"/>
    </row>
    <row r="110" spans="1:23">
      <c r="C110" s="88"/>
      <c r="D110" s="88"/>
      <c r="E110" s="89"/>
      <c r="G110" s="88"/>
      <c r="H110" s="89"/>
      <c r="J110" s="88"/>
      <c r="K110" s="89"/>
      <c r="M110" s="88"/>
      <c r="N110" s="89"/>
      <c r="P110" s="88"/>
      <c r="Q110" s="89"/>
      <c r="S110" s="88"/>
      <c r="T110" s="89"/>
      <c r="V110" s="88"/>
      <c r="W110" s="89"/>
    </row>
    <row r="111" spans="1:23" ht="15.75" thickBot="1">
      <c r="B111" s="81" t="s">
        <v>655</v>
      </c>
      <c r="C111" s="116" t="s">
        <v>623</v>
      </c>
      <c r="D111" s="97">
        <f>SUM(D107)</f>
        <v>2.9321000000000002</v>
      </c>
      <c r="E111" s="98">
        <f>SUM(E107)</f>
        <v>3.613</v>
      </c>
      <c r="F111" s="99"/>
      <c r="G111" s="97">
        <f>SUM(G107)</f>
        <v>4.0255999999999998</v>
      </c>
      <c r="H111" s="98">
        <f>SUM(H107)</f>
        <v>4.7065000000000001</v>
      </c>
      <c r="I111" s="99"/>
      <c r="J111" s="97">
        <f>SUM(J107)</f>
        <v>6.2754000000000003</v>
      </c>
      <c r="K111" s="98">
        <f>SUM(K107)</f>
        <v>6.9561999999999999</v>
      </c>
      <c r="L111" s="99"/>
      <c r="M111" s="97">
        <f>SUM(M107)</f>
        <v>2.9321000000000002</v>
      </c>
      <c r="N111" s="98">
        <f>SUM(N107)</f>
        <v>3.613</v>
      </c>
      <c r="O111" s="99"/>
      <c r="P111" s="97">
        <f>SUM(P107)</f>
        <v>6.2480000000000002</v>
      </c>
      <c r="Q111" s="98">
        <f>SUM(Q107)</f>
        <v>6.9288999999999996</v>
      </c>
      <c r="R111" s="99"/>
      <c r="S111" s="97">
        <f>SUM(S107)</f>
        <v>6.2754000000000003</v>
      </c>
      <c r="T111" s="98">
        <f>SUM(T107)</f>
        <v>6.9561999999999999</v>
      </c>
      <c r="U111" s="99"/>
      <c r="V111" s="97">
        <f>SUM(V107)</f>
        <v>6.3983999999999996</v>
      </c>
      <c r="W111" s="98">
        <f>SUM(W107)</f>
        <v>7.0792999999999999</v>
      </c>
    </row>
    <row r="112" spans="1:23" ht="15.75" thickTop="1">
      <c r="C112" s="117" t="s">
        <v>624</v>
      </c>
      <c r="D112" s="101">
        <f>D111*24</f>
        <v>70.370400000000004</v>
      </c>
      <c r="E112" s="102">
        <f>E111*12</f>
        <v>43.356000000000002</v>
      </c>
      <c r="F112" s="99"/>
      <c r="G112" s="101">
        <f>G111*24</f>
        <v>96.614399999999989</v>
      </c>
      <c r="H112" s="102">
        <f>H111*12</f>
        <v>56.478000000000002</v>
      </c>
      <c r="I112" s="99"/>
      <c r="J112" s="101">
        <f>J111*24</f>
        <v>150.6096</v>
      </c>
      <c r="K112" s="102">
        <f>K111*12</f>
        <v>83.474400000000003</v>
      </c>
      <c r="L112" s="99"/>
      <c r="M112" s="101">
        <f>M111*24</f>
        <v>70.370400000000004</v>
      </c>
      <c r="N112" s="102">
        <f>N111*12</f>
        <v>43.356000000000002</v>
      </c>
      <c r="O112" s="99"/>
      <c r="P112" s="101">
        <f>P111*24</f>
        <v>149.952</v>
      </c>
      <c r="Q112" s="102">
        <f>Q111*12</f>
        <v>83.146799999999999</v>
      </c>
      <c r="R112" s="99"/>
      <c r="S112" s="101">
        <f>S111*24</f>
        <v>150.6096</v>
      </c>
      <c r="T112" s="102">
        <f>T111*12</f>
        <v>83.474400000000003</v>
      </c>
      <c r="U112" s="99"/>
      <c r="V112" s="101">
        <f>V111*24</f>
        <v>153.5616</v>
      </c>
      <c r="W112" s="102">
        <f>W111*12</f>
        <v>84.951599999999999</v>
      </c>
    </row>
    <row r="113" spans="1:23" ht="15.75" thickBot="1">
      <c r="B113" s="81" t="s">
        <v>656</v>
      </c>
      <c r="C113" s="118" t="s">
        <v>625</v>
      </c>
      <c r="D113" s="104">
        <f>D111+(D111*D$1)</f>
        <v>4.9845699999999997</v>
      </c>
      <c r="E113" s="105">
        <f>E111+(E111*E$1)</f>
        <v>6.1420999999999992</v>
      </c>
      <c r="F113" s="99"/>
      <c r="G113" s="104">
        <f>G111+(G111*G$1)</f>
        <v>7.2460800000000001</v>
      </c>
      <c r="H113" s="105">
        <f>H111+(H111*H$1)</f>
        <v>8.4717000000000002</v>
      </c>
      <c r="I113" s="99"/>
      <c r="J113" s="104">
        <f>J111+(J111*J$1)</f>
        <v>11.923260000000001</v>
      </c>
      <c r="K113" s="105">
        <f>K111+(K111*K$1)</f>
        <v>13.21678</v>
      </c>
      <c r="L113" s="99"/>
      <c r="M113" s="104">
        <f>M111+(M111*M$1)</f>
        <v>4.9845699999999997</v>
      </c>
      <c r="N113" s="105">
        <f>N111+(N111*N$1)</f>
        <v>6.1420999999999992</v>
      </c>
      <c r="O113" s="99"/>
      <c r="P113" s="104">
        <f>P111+(P111*P$1)</f>
        <v>11.246400000000001</v>
      </c>
      <c r="Q113" s="105">
        <f>Q111+(Q111*Q$1)</f>
        <v>12.472020000000001</v>
      </c>
      <c r="R113" s="99"/>
      <c r="S113" s="104">
        <f>S111+(S111*S$1)</f>
        <v>11.923260000000001</v>
      </c>
      <c r="T113" s="105">
        <f>T111+(T111*T$1)</f>
        <v>13.21678</v>
      </c>
      <c r="U113" s="99"/>
      <c r="V113" s="104">
        <f>V111+(V111*V$1)</f>
        <v>12.796799999999999</v>
      </c>
      <c r="W113" s="105">
        <f>W111+(W111*W$1)</f>
        <v>14.1586</v>
      </c>
    </row>
    <row r="114" spans="1:23" ht="15.75" thickTop="1">
      <c r="C114" s="119" t="s">
        <v>626</v>
      </c>
      <c r="D114" s="107">
        <f>(D113-D111)/D111</f>
        <v>0.69999999999999984</v>
      </c>
      <c r="E114" s="108">
        <f>(E113-E111)/E111</f>
        <v>0.69999999999999984</v>
      </c>
      <c r="F114" s="99"/>
      <c r="G114" s="107">
        <f>(G113-G111)/G111</f>
        <v>0.8</v>
      </c>
      <c r="H114" s="108">
        <f>(H113-H111)/H111</f>
        <v>0.8</v>
      </c>
      <c r="I114" s="99"/>
      <c r="J114" s="107">
        <f>(J113-J111)/J111</f>
        <v>0.9</v>
      </c>
      <c r="K114" s="108">
        <f>(K113-K111)/K111</f>
        <v>0.9</v>
      </c>
      <c r="L114" s="99"/>
      <c r="M114" s="107">
        <f>(M113-M111)/M111</f>
        <v>0.69999999999999984</v>
      </c>
      <c r="N114" s="108">
        <f>(N113-N111)/N111</f>
        <v>0.69999999999999984</v>
      </c>
      <c r="O114" s="99"/>
      <c r="P114" s="107">
        <f>(P113-P111)/P111</f>
        <v>0.80000000000000016</v>
      </c>
      <c r="Q114" s="108">
        <f>(Q113-Q111)/Q111</f>
        <v>0.80000000000000016</v>
      </c>
      <c r="R114" s="99"/>
      <c r="S114" s="107">
        <f>(S113-S111)/S111</f>
        <v>0.9</v>
      </c>
      <c r="T114" s="108">
        <f>(T113-T111)/T111</f>
        <v>0.9</v>
      </c>
      <c r="U114" s="99"/>
      <c r="V114" s="107">
        <f>(V113-V111)/V111</f>
        <v>1</v>
      </c>
      <c r="W114" s="108">
        <f>(W113-W111)/W111</f>
        <v>1</v>
      </c>
    </row>
    <row r="115" spans="1:23">
      <c r="C115" s="120" t="s">
        <v>627</v>
      </c>
      <c r="D115" s="110">
        <f>D112+(D112*D$1)</f>
        <v>119.62968000000001</v>
      </c>
      <c r="E115" s="111">
        <f>E112+(E112*E$1)</f>
        <v>73.705200000000005</v>
      </c>
      <c r="F115" s="99"/>
      <c r="G115" s="110">
        <f>G112+(G112*G$1)</f>
        <v>173.90591999999998</v>
      </c>
      <c r="H115" s="111">
        <f>H112+(H112*H$1)</f>
        <v>101.66040000000001</v>
      </c>
      <c r="I115" s="99"/>
      <c r="J115" s="110">
        <f>J112+(J112*J$1)</f>
        <v>286.15823999999998</v>
      </c>
      <c r="K115" s="111">
        <f>K112+(K112*K$1)</f>
        <v>158.60136</v>
      </c>
      <c r="L115" s="99"/>
      <c r="M115" s="110">
        <f>M112+(M112*M$1)</f>
        <v>119.62968000000001</v>
      </c>
      <c r="N115" s="111">
        <f>N112+(N112*N$1)</f>
        <v>73.705200000000005</v>
      </c>
      <c r="O115" s="99"/>
      <c r="P115" s="110">
        <f>P112+(P112*P$1)</f>
        <v>269.91359999999997</v>
      </c>
      <c r="Q115" s="111">
        <f>Q112+(Q112*Q$1)</f>
        <v>149.66424000000001</v>
      </c>
      <c r="R115" s="99"/>
      <c r="S115" s="110">
        <f>S112+(S112*S$1)</f>
        <v>286.15823999999998</v>
      </c>
      <c r="T115" s="111">
        <f>T112+(T112*T$1)</f>
        <v>158.60136</v>
      </c>
      <c r="U115" s="99"/>
      <c r="V115" s="110">
        <f>V112+(V112*V$1)</f>
        <v>307.1232</v>
      </c>
      <c r="W115" s="111">
        <f>W112+(W112*W$1)</f>
        <v>169.9032</v>
      </c>
    </row>
    <row r="117" spans="1:23">
      <c r="C117" s="112" t="s">
        <v>653</v>
      </c>
    </row>
    <row r="118" spans="1:23">
      <c r="B118" s="81" t="s">
        <v>629</v>
      </c>
      <c r="C118" s="113" t="s">
        <v>720</v>
      </c>
      <c r="D118" s="80" t="s">
        <v>620</v>
      </c>
      <c r="E118" s="80" t="s">
        <v>616</v>
      </c>
      <c r="G118" s="80" t="s">
        <v>620</v>
      </c>
      <c r="H118" s="80" t="s">
        <v>616</v>
      </c>
      <c r="J118" s="80" t="s">
        <v>620</v>
      </c>
      <c r="K118" s="80" t="s">
        <v>616</v>
      </c>
      <c r="M118" s="80" t="s">
        <v>620</v>
      </c>
      <c r="N118" s="80" t="s">
        <v>616</v>
      </c>
      <c r="P118" s="80" t="s">
        <v>620</v>
      </c>
      <c r="Q118" s="80" t="s">
        <v>616</v>
      </c>
      <c r="S118" s="80" t="s">
        <v>620</v>
      </c>
      <c r="T118" s="80" t="s">
        <v>616</v>
      </c>
      <c r="V118" s="80" t="s">
        <v>620</v>
      </c>
      <c r="W118" s="80" t="s">
        <v>616</v>
      </c>
    </row>
    <row r="119" spans="1:23">
      <c r="B119" s="81" t="s">
        <v>621</v>
      </c>
      <c r="C119" s="81" t="s">
        <v>630</v>
      </c>
    </row>
    <row r="120" spans="1:23">
      <c r="A120" s="82" t="s">
        <v>9</v>
      </c>
      <c r="B120" s="83">
        <v>1</v>
      </c>
      <c r="C120" s="114" t="s">
        <v>721</v>
      </c>
      <c r="D120" s="85">
        <f>VLOOKUP($A120,$A$16:$W$34,D$42,0)*$B120</f>
        <v>0.21149999999999999</v>
      </c>
      <c r="E120" s="86">
        <f>VLOOKUP($A120,$A$16:$W$34,E$42,0)*$B120</f>
        <v>3.3102</v>
      </c>
      <c r="G120" s="85">
        <f>VLOOKUP($A120,$A$16:$W$34,G$42,0)*$B120</f>
        <v>1.4332</v>
      </c>
      <c r="H120" s="86">
        <f>VLOOKUP($A120,$A$16:$W$34,H$42,0)*$B120</f>
        <v>4.5317999999999996</v>
      </c>
      <c r="J120" s="85">
        <f>VLOOKUP($A120,$A$16:$W$34,J$42,0)*$B120</f>
        <v>1.0051000000000001</v>
      </c>
      <c r="K120" s="86">
        <f>VLOOKUP($A120,$A$16:$W$34,K$42,0)*$B120</f>
        <v>4.1036999999999999</v>
      </c>
      <c r="M120" s="85">
        <f>VLOOKUP($A120,$A$16:$W$34,M$42,0)*$B120</f>
        <v>0.21149999999999999</v>
      </c>
      <c r="N120" s="86">
        <f>VLOOKUP($A120,$A$16:$W$34,N$42,0)*$B120</f>
        <v>3.3102</v>
      </c>
      <c r="P120" s="85">
        <f>VLOOKUP($A120,$A$16:$W$34,P$42,0)*$B120</f>
        <v>0.85809999999999997</v>
      </c>
      <c r="Q120" s="86">
        <f>VLOOKUP($A120,$A$16:$W$34,Q$42,0)*$B120</f>
        <v>3.9567000000000001</v>
      </c>
      <c r="S120" s="85">
        <f>VLOOKUP($A120,$A$16:$W$34,S$42,0)*$B120</f>
        <v>1.0051000000000001</v>
      </c>
      <c r="T120" s="86">
        <f>VLOOKUP($A120,$A$16:$W$34,T$42,0)*$B120</f>
        <v>4.1036999999999999</v>
      </c>
      <c r="V120" s="85">
        <f>VLOOKUP($A120,$A$16:$W$34,V$42,0)*$B120</f>
        <v>1.6665000000000001</v>
      </c>
      <c r="W120" s="86">
        <f>VLOOKUP($A120,$A$16:$W$34,W$42,0)*$B120</f>
        <v>4.7652000000000001</v>
      </c>
    </row>
    <row r="121" spans="1:23">
      <c r="C121" s="88"/>
      <c r="D121" s="88"/>
      <c r="E121" s="89"/>
      <c r="G121" s="88"/>
      <c r="H121" s="89"/>
      <c r="J121" s="88"/>
      <c r="K121" s="89"/>
      <c r="M121" s="88"/>
      <c r="N121" s="89"/>
      <c r="P121" s="88"/>
      <c r="Q121" s="89"/>
      <c r="S121" s="88"/>
      <c r="T121" s="89"/>
      <c r="V121" s="88"/>
      <c r="W121" s="89"/>
    </row>
    <row r="122" spans="1:23">
      <c r="C122" s="88"/>
      <c r="D122" s="88"/>
      <c r="E122" s="89"/>
      <c r="G122" s="88"/>
      <c r="H122" s="89"/>
      <c r="J122" s="88"/>
      <c r="K122" s="89"/>
      <c r="M122" s="88"/>
      <c r="N122" s="89"/>
      <c r="P122" s="88"/>
      <c r="Q122" s="89"/>
      <c r="S122" s="88"/>
      <c r="T122" s="89"/>
      <c r="V122" s="88"/>
      <c r="W122" s="89"/>
    </row>
    <row r="123" spans="1:23">
      <c r="C123" s="88"/>
      <c r="D123" s="88"/>
      <c r="E123" s="89"/>
      <c r="G123" s="88"/>
      <c r="H123" s="89"/>
      <c r="J123" s="88"/>
      <c r="K123" s="89"/>
      <c r="M123" s="88"/>
      <c r="N123" s="89"/>
      <c r="P123" s="88"/>
      <c r="Q123" s="89"/>
      <c r="S123" s="88"/>
      <c r="T123" s="89"/>
      <c r="V123" s="88"/>
      <c r="W123" s="89"/>
    </row>
    <row r="124" spans="1:23" ht="15.75" thickBot="1">
      <c r="B124" s="81" t="s">
        <v>722</v>
      </c>
      <c r="C124" s="116" t="s">
        <v>623</v>
      </c>
      <c r="D124" s="97">
        <f>SUM(D120)</f>
        <v>0.21149999999999999</v>
      </c>
      <c r="E124" s="98">
        <f>SUM(E120)</f>
        <v>3.3102</v>
      </c>
      <c r="F124" s="99"/>
      <c r="G124" s="97">
        <f>SUM(G120)</f>
        <v>1.4332</v>
      </c>
      <c r="H124" s="98">
        <f>SUM(H120)</f>
        <v>4.5317999999999996</v>
      </c>
      <c r="I124" s="99"/>
      <c r="J124" s="97">
        <f>SUM(J120)</f>
        <v>1.0051000000000001</v>
      </c>
      <c r="K124" s="98">
        <f>SUM(K120)</f>
        <v>4.1036999999999999</v>
      </c>
      <c r="L124" s="99"/>
      <c r="M124" s="97">
        <f>SUM(M120)</f>
        <v>0.21149999999999999</v>
      </c>
      <c r="N124" s="98">
        <f>SUM(N120)</f>
        <v>3.3102</v>
      </c>
      <c r="O124" s="99"/>
      <c r="P124" s="97">
        <f>SUM(P120)</f>
        <v>0.85809999999999997</v>
      </c>
      <c r="Q124" s="98">
        <f>SUM(Q120)</f>
        <v>3.9567000000000001</v>
      </c>
      <c r="R124" s="99"/>
      <c r="S124" s="97">
        <f>SUM(S120)</f>
        <v>1.0051000000000001</v>
      </c>
      <c r="T124" s="98">
        <f>SUM(T120)</f>
        <v>4.1036999999999999</v>
      </c>
      <c r="U124" s="99"/>
      <c r="V124" s="97">
        <f>SUM(V120)</f>
        <v>1.6665000000000001</v>
      </c>
      <c r="W124" s="98">
        <f>SUM(W120)</f>
        <v>4.7652000000000001</v>
      </c>
    </row>
    <row r="125" spans="1:23" ht="15.75" thickTop="1">
      <c r="C125" s="117" t="s">
        <v>624</v>
      </c>
      <c r="D125" s="101">
        <f>D124*24</f>
        <v>5.0759999999999996</v>
      </c>
      <c r="E125" s="102">
        <f>E124*12</f>
        <v>39.7224</v>
      </c>
      <c r="F125" s="99"/>
      <c r="G125" s="101">
        <f>G124*24</f>
        <v>34.396799999999999</v>
      </c>
      <c r="H125" s="102">
        <f>H124*12</f>
        <v>54.381599999999992</v>
      </c>
      <c r="I125" s="99"/>
      <c r="J125" s="101">
        <f>J124*24</f>
        <v>24.122400000000003</v>
      </c>
      <c r="K125" s="102">
        <f>K124*12</f>
        <v>49.244399999999999</v>
      </c>
      <c r="L125" s="99"/>
      <c r="M125" s="101">
        <f>M124*24</f>
        <v>5.0759999999999996</v>
      </c>
      <c r="N125" s="102">
        <f>N124*12</f>
        <v>39.7224</v>
      </c>
      <c r="O125" s="99"/>
      <c r="P125" s="101">
        <f>P124*24</f>
        <v>20.5944</v>
      </c>
      <c r="Q125" s="102">
        <f>Q124*12</f>
        <v>47.480400000000003</v>
      </c>
      <c r="R125" s="99"/>
      <c r="S125" s="101">
        <f>S124*24</f>
        <v>24.122400000000003</v>
      </c>
      <c r="T125" s="102">
        <f>T124*12</f>
        <v>49.244399999999999</v>
      </c>
      <c r="U125" s="99"/>
      <c r="V125" s="101">
        <f>V124*24</f>
        <v>39.996000000000002</v>
      </c>
      <c r="W125" s="102">
        <f>W124*12</f>
        <v>57.182400000000001</v>
      </c>
    </row>
    <row r="126" spans="1:23" ht="15.75" thickBot="1">
      <c r="B126" s="81" t="s">
        <v>723</v>
      </c>
      <c r="C126" s="118" t="s">
        <v>625</v>
      </c>
      <c r="D126" s="104">
        <f>D124+(D124*D$1)</f>
        <v>0.35954999999999998</v>
      </c>
      <c r="E126" s="105">
        <f>E124+(E124*E$1)</f>
        <v>5.6273400000000002</v>
      </c>
      <c r="F126" s="99"/>
      <c r="G126" s="104">
        <f>G124+(G124*G$1)</f>
        <v>2.5797600000000003</v>
      </c>
      <c r="H126" s="105">
        <f>H124+(H124*H$1)</f>
        <v>8.1572399999999998</v>
      </c>
      <c r="I126" s="99"/>
      <c r="J126" s="104">
        <f>J124+(J124*J$1)</f>
        <v>1.9096900000000003</v>
      </c>
      <c r="K126" s="105">
        <f>K124+(K124*K$1)</f>
        <v>7.7970299999999995</v>
      </c>
      <c r="L126" s="99"/>
      <c r="M126" s="104">
        <f>M124+(M124*M$1)</f>
        <v>0.35954999999999998</v>
      </c>
      <c r="N126" s="105">
        <f>N124+(N124*N$1)</f>
        <v>5.6273400000000002</v>
      </c>
      <c r="O126" s="99"/>
      <c r="P126" s="104">
        <f>P124+(P124*P$1)</f>
        <v>1.5445799999999998</v>
      </c>
      <c r="Q126" s="105">
        <f>Q124+(Q124*Q$1)</f>
        <v>7.1220600000000003</v>
      </c>
      <c r="R126" s="99"/>
      <c r="S126" s="104">
        <f>S124+(S124*S$1)</f>
        <v>1.9096900000000003</v>
      </c>
      <c r="T126" s="105">
        <f>T124+(T124*T$1)</f>
        <v>7.7970299999999995</v>
      </c>
      <c r="U126" s="99"/>
      <c r="V126" s="104">
        <f>V124+(V124*V$1)</f>
        <v>3.3330000000000002</v>
      </c>
      <c r="W126" s="105">
        <f>W124+(W124*W$1)</f>
        <v>9.5304000000000002</v>
      </c>
    </row>
    <row r="127" spans="1:23" ht="15.75" thickTop="1">
      <c r="C127" s="119" t="s">
        <v>626</v>
      </c>
      <c r="D127" s="107">
        <f>(D126-D124)/D124</f>
        <v>0.7</v>
      </c>
      <c r="E127" s="108">
        <f>(E126-E124)/E124</f>
        <v>0.70000000000000007</v>
      </c>
      <c r="F127" s="99"/>
      <c r="G127" s="107">
        <f>(G126-G124)/G124</f>
        <v>0.80000000000000016</v>
      </c>
      <c r="H127" s="108">
        <f>(H126-H124)/H124</f>
        <v>0.80000000000000016</v>
      </c>
      <c r="I127" s="99"/>
      <c r="J127" s="107">
        <f>(J126-J124)/J124</f>
        <v>0.90000000000000013</v>
      </c>
      <c r="K127" s="108">
        <f>(K126-K124)/K124</f>
        <v>0.89999999999999991</v>
      </c>
      <c r="L127" s="99"/>
      <c r="M127" s="107">
        <f>(M126-M124)/M124</f>
        <v>0.7</v>
      </c>
      <c r="N127" s="108">
        <f>(N126-N124)/N124</f>
        <v>0.70000000000000007</v>
      </c>
      <c r="O127" s="99"/>
      <c r="P127" s="107">
        <f>(P126-P124)/P124</f>
        <v>0.79999999999999982</v>
      </c>
      <c r="Q127" s="108">
        <f>(Q126-Q124)/Q124</f>
        <v>0.8</v>
      </c>
      <c r="R127" s="99"/>
      <c r="S127" s="107">
        <f>(S126-S124)/S124</f>
        <v>0.90000000000000013</v>
      </c>
      <c r="T127" s="108">
        <f>(T126-T124)/T124</f>
        <v>0.89999999999999991</v>
      </c>
      <c r="U127" s="99"/>
      <c r="V127" s="107">
        <f>(V126-V124)/V124</f>
        <v>1</v>
      </c>
      <c r="W127" s="108">
        <f>(W126-W124)/W124</f>
        <v>1</v>
      </c>
    </row>
    <row r="128" spans="1:23">
      <c r="C128" s="120" t="s">
        <v>627</v>
      </c>
      <c r="D128" s="110">
        <f>D125+(D125*D$1)</f>
        <v>8.6291999999999991</v>
      </c>
      <c r="E128" s="111">
        <f>E125+(E125*E$1)</f>
        <v>67.528080000000003</v>
      </c>
      <c r="F128" s="99"/>
      <c r="G128" s="110">
        <f>G125+(G125*G$1)</f>
        <v>61.914239999999999</v>
      </c>
      <c r="H128" s="111">
        <f>H125+(H125*H$1)</f>
        <v>97.886879999999991</v>
      </c>
      <c r="I128" s="99"/>
      <c r="J128" s="110">
        <f>J125+(J125*J$1)</f>
        <v>45.832560000000001</v>
      </c>
      <c r="K128" s="111">
        <f>K125+(K125*K$1)</f>
        <v>93.564359999999994</v>
      </c>
      <c r="L128" s="99"/>
      <c r="M128" s="110">
        <f>M125+(M125*M$1)</f>
        <v>8.6291999999999991</v>
      </c>
      <c r="N128" s="111">
        <f>N125+(N125*N$1)</f>
        <v>67.528080000000003</v>
      </c>
      <c r="O128" s="99"/>
      <c r="P128" s="110">
        <f>P125+(P125*P$1)</f>
        <v>37.069919999999996</v>
      </c>
      <c r="Q128" s="111">
        <f>Q125+(Q125*Q$1)</f>
        <v>85.46472</v>
      </c>
      <c r="R128" s="99"/>
      <c r="S128" s="110">
        <f>S125+(S125*S$1)</f>
        <v>45.832560000000001</v>
      </c>
      <c r="T128" s="111">
        <f>T125+(T125*T$1)</f>
        <v>93.564359999999994</v>
      </c>
      <c r="U128" s="99"/>
      <c r="V128" s="110">
        <f>V125+(V125*V$1)</f>
        <v>79.992000000000004</v>
      </c>
      <c r="W128" s="111">
        <f>W125+(W125*W$1)</f>
        <v>114.3648</v>
      </c>
    </row>
    <row r="130" spans="1:23">
      <c r="C130" s="112" t="s">
        <v>661</v>
      </c>
    </row>
    <row r="131" spans="1:23">
      <c r="B131" s="81" t="s">
        <v>629</v>
      </c>
      <c r="C131" s="113" t="s">
        <v>278</v>
      </c>
      <c r="D131" s="80" t="s">
        <v>620</v>
      </c>
      <c r="E131" s="80" t="s">
        <v>616</v>
      </c>
      <c r="G131" s="80" t="s">
        <v>620</v>
      </c>
      <c r="H131" s="80" t="s">
        <v>616</v>
      </c>
      <c r="J131" s="80" t="s">
        <v>620</v>
      </c>
      <c r="K131" s="80" t="s">
        <v>616</v>
      </c>
      <c r="M131" s="80" t="s">
        <v>620</v>
      </c>
      <c r="N131" s="80" t="s">
        <v>616</v>
      </c>
      <c r="P131" s="80" t="s">
        <v>620</v>
      </c>
      <c r="Q131" s="80" t="s">
        <v>616</v>
      </c>
      <c r="S131" s="80" t="s">
        <v>620</v>
      </c>
      <c r="T131" s="80" t="s">
        <v>616</v>
      </c>
      <c r="V131" s="80" t="s">
        <v>620</v>
      </c>
      <c r="W131" s="80" t="s">
        <v>616</v>
      </c>
    </row>
    <row r="132" spans="1:23">
      <c r="B132" s="81" t="s">
        <v>621</v>
      </c>
      <c r="C132" s="81" t="s">
        <v>630</v>
      </c>
    </row>
    <row r="133" spans="1:23">
      <c r="A133" s="82" t="s">
        <v>48</v>
      </c>
      <c r="B133" s="83">
        <v>1</v>
      </c>
      <c r="C133" s="114" t="s">
        <v>278</v>
      </c>
      <c r="D133" s="85">
        <f>VLOOKUP($A133,$A$16:$W$34,D$42,0)*$B133</f>
        <v>5.3228999999999997</v>
      </c>
      <c r="E133" s="86">
        <f>VLOOKUP($A133,$A$16:$W$34,E$42,0)*$B133</f>
        <v>6.8395000000000001</v>
      </c>
      <c r="G133" s="85">
        <f>VLOOKUP($A133,$A$16:$W$34,G$42,0)*$B133</f>
        <v>7.5327999999999999</v>
      </c>
      <c r="H133" s="86">
        <f>VLOOKUP($A133,$A$16:$W$34,H$42,0)*$B133</f>
        <v>9.0495000000000001</v>
      </c>
      <c r="J133" s="85">
        <f>VLOOKUP($A133,$A$16:$W$34,J$42,0)*$B133</f>
        <v>10.976699999999999</v>
      </c>
      <c r="K133" s="86">
        <f>VLOOKUP($A133,$A$16:$W$34,K$42,0)*$B133</f>
        <v>12.4933</v>
      </c>
      <c r="M133" s="85">
        <f>VLOOKUP($A133,$A$16:$W$34,M$42,0)*$B133</f>
        <v>5.3228999999999997</v>
      </c>
      <c r="N133" s="86">
        <f>VLOOKUP($A133,$A$16:$W$34,N$42,0)*$B133</f>
        <v>6.8395000000000001</v>
      </c>
      <c r="P133" s="85">
        <f>VLOOKUP($A133,$A$16:$W$34,P$42,0)*$B133</f>
        <v>10.9001</v>
      </c>
      <c r="Q133" s="86">
        <f>VLOOKUP($A133,$A$16:$W$34,Q$42,0)*$B133</f>
        <v>12.416700000000001</v>
      </c>
      <c r="S133" s="85">
        <f>VLOOKUP($A133,$A$16:$W$34,S$42,0)*$B133</f>
        <v>10.976699999999999</v>
      </c>
      <c r="T133" s="86">
        <f>VLOOKUP($A133,$A$16:$W$34,T$42,0)*$B133</f>
        <v>12.4933</v>
      </c>
      <c r="V133" s="85">
        <f>VLOOKUP($A133,$A$16:$W$34,V$42,0)*$B133</f>
        <v>11.321199999999999</v>
      </c>
      <c r="W133" s="86">
        <f>VLOOKUP($A133,$A$16:$W$34,W$42,0)*$B133</f>
        <v>12.8378</v>
      </c>
    </row>
    <row r="134" spans="1:23">
      <c r="C134" s="88"/>
      <c r="D134" s="88"/>
      <c r="E134" s="89"/>
      <c r="G134" s="88"/>
      <c r="H134" s="89"/>
      <c r="J134" s="88"/>
      <c r="K134" s="89"/>
      <c r="M134" s="88"/>
      <c r="N134" s="89"/>
      <c r="P134" s="88"/>
      <c r="Q134" s="89"/>
      <c r="S134" s="88"/>
      <c r="T134" s="89"/>
      <c r="V134" s="88"/>
      <c r="W134" s="89"/>
    </row>
    <row r="135" spans="1:23">
      <c r="C135" s="88"/>
      <c r="D135" s="88"/>
      <c r="E135" s="89"/>
      <c r="G135" s="88"/>
      <c r="H135" s="89"/>
      <c r="J135" s="88"/>
      <c r="K135" s="89"/>
      <c r="M135" s="88"/>
      <c r="N135" s="89"/>
      <c r="P135" s="88"/>
      <c r="Q135" s="89"/>
      <c r="S135" s="88"/>
      <c r="T135" s="89"/>
      <c r="V135" s="88"/>
      <c r="W135" s="89"/>
    </row>
    <row r="136" spans="1:23">
      <c r="C136" s="88"/>
      <c r="D136" s="88"/>
      <c r="E136" s="89"/>
      <c r="G136" s="88"/>
      <c r="H136" s="89"/>
      <c r="J136" s="88"/>
      <c r="K136" s="89"/>
      <c r="M136" s="88"/>
      <c r="N136" s="89"/>
      <c r="P136" s="88"/>
      <c r="Q136" s="89"/>
      <c r="S136" s="88"/>
      <c r="T136" s="89"/>
      <c r="V136" s="88"/>
      <c r="W136" s="89"/>
    </row>
    <row r="137" spans="1:23" ht="15.75" thickBot="1">
      <c r="B137" s="81" t="s">
        <v>663</v>
      </c>
      <c r="C137" s="116" t="s">
        <v>623</v>
      </c>
      <c r="D137" s="97">
        <f>SUM(D133)</f>
        <v>5.3228999999999997</v>
      </c>
      <c r="E137" s="98">
        <f>SUM(E133)</f>
        <v>6.8395000000000001</v>
      </c>
      <c r="F137" s="99"/>
      <c r="G137" s="97">
        <f>SUM(G133)</f>
        <v>7.5327999999999999</v>
      </c>
      <c r="H137" s="98">
        <f>SUM(H133)</f>
        <v>9.0495000000000001</v>
      </c>
      <c r="I137" s="99"/>
      <c r="J137" s="97">
        <f>SUM(J133)</f>
        <v>10.976699999999999</v>
      </c>
      <c r="K137" s="98">
        <f>SUM(K133)</f>
        <v>12.4933</v>
      </c>
      <c r="L137" s="99"/>
      <c r="M137" s="97">
        <f>SUM(M133)</f>
        <v>5.3228999999999997</v>
      </c>
      <c r="N137" s="98">
        <f>SUM(N133)</f>
        <v>6.8395000000000001</v>
      </c>
      <c r="O137" s="99"/>
      <c r="P137" s="97">
        <f>SUM(P133)</f>
        <v>10.9001</v>
      </c>
      <c r="Q137" s="98">
        <f>SUM(Q133)</f>
        <v>12.416700000000001</v>
      </c>
      <c r="R137" s="99"/>
      <c r="S137" s="97">
        <f>SUM(S133)</f>
        <v>10.976699999999999</v>
      </c>
      <c r="T137" s="98">
        <f>SUM(T133)</f>
        <v>12.4933</v>
      </c>
      <c r="U137" s="99"/>
      <c r="V137" s="97">
        <f>SUM(V133)</f>
        <v>11.321199999999999</v>
      </c>
      <c r="W137" s="98">
        <f>SUM(W133)</f>
        <v>12.8378</v>
      </c>
    </row>
    <row r="138" spans="1:23" ht="15.75" thickTop="1">
      <c r="C138" s="117" t="s">
        <v>624</v>
      </c>
      <c r="D138" s="101">
        <f>D137*24</f>
        <v>127.74959999999999</v>
      </c>
      <c r="E138" s="102">
        <f>E137*12</f>
        <v>82.073999999999998</v>
      </c>
      <c r="F138" s="99"/>
      <c r="G138" s="101">
        <f>G137*24</f>
        <v>180.78719999999998</v>
      </c>
      <c r="H138" s="102">
        <f>H137*12</f>
        <v>108.59399999999999</v>
      </c>
      <c r="I138" s="99"/>
      <c r="J138" s="101">
        <f>J137*24</f>
        <v>263.44079999999997</v>
      </c>
      <c r="K138" s="102">
        <f>K137*12</f>
        <v>149.9196</v>
      </c>
      <c r="L138" s="99"/>
      <c r="M138" s="101">
        <f>M137*24</f>
        <v>127.74959999999999</v>
      </c>
      <c r="N138" s="102">
        <f>N137*12</f>
        <v>82.073999999999998</v>
      </c>
      <c r="O138" s="99"/>
      <c r="P138" s="101">
        <f>P137*24</f>
        <v>261.60239999999999</v>
      </c>
      <c r="Q138" s="102">
        <f>Q137*12</f>
        <v>149.00040000000001</v>
      </c>
      <c r="R138" s="99"/>
      <c r="S138" s="101">
        <f>S137*24</f>
        <v>263.44079999999997</v>
      </c>
      <c r="T138" s="102">
        <f>T137*12</f>
        <v>149.9196</v>
      </c>
      <c r="U138" s="99"/>
      <c r="V138" s="101">
        <f>V137*24</f>
        <v>271.7088</v>
      </c>
      <c r="W138" s="102">
        <f>W137*12</f>
        <v>154.05359999999999</v>
      </c>
    </row>
    <row r="139" spans="1:23" ht="15.75" thickBot="1">
      <c r="B139" s="81" t="s">
        <v>664</v>
      </c>
      <c r="C139" s="118" t="s">
        <v>625</v>
      </c>
      <c r="D139" s="104">
        <f>D137+(D137*D$1)</f>
        <v>9.0489299999999986</v>
      </c>
      <c r="E139" s="105">
        <f>E137+(E137*E$1)</f>
        <v>11.62715</v>
      </c>
      <c r="F139" s="99"/>
      <c r="G139" s="104">
        <f>G137+(G137*G$1)</f>
        <v>13.55904</v>
      </c>
      <c r="H139" s="105">
        <f>H137+(H137*H$1)</f>
        <v>16.289100000000001</v>
      </c>
      <c r="I139" s="99"/>
      <c r="J139" s="104">
        <f>J137+(J137*J$1)</f>
        <v>20.855730000000001</v>
      </c>
      <c r="K139" s="105">
        <f>K137+(K137*K$1)</f>
        <v>23.737269999999999</v>
      </c>
      <c r="L139" s="99"/>
      <c r="M139" s="104">
        <f>M137+(M137*M$1)</f>
        <v>9.0489299999999986</v>
      </c>
      <c r="N139" s="105">
        <f>N137+(N137*N$1)</f>
        <v>11.62715</v>
      </c>
      <c r="O139" s="99"/>
      <c r="P139" s="104">
        <f>P137+(P137*P$1)</f>
        <v>19.620180000000001</v>
      </c>
      <c r="Q139" s="105">
        <f>Q137+(Q137*Q$1)</f>
        <v>22.350059999999999</v>
      </c>
      <c r="R139" s="99"/>
      <c r="S139" s="104">
        <f>S137+(S137*S$1)</f>
        <v>20.855730000000001</v>
      </c>
      <c r="T139" s="105">
        <f>T137+(T137*T$1)</f>
        <v>23.737269999999999</v>
      </c>
      <c r="U139" s="99"/>
      <c r="V139" s="104">
        <f>V137+(V137*V$1)</f>
        <v>22.642399999999999</v>
      </c>
      <c r="W139" s="105">
        <f>W137+(W137*W$1)</f>
        <v>25.675599999999999</v>
      </c>
    </row>
    <row r="140" spans="1:23" ht="15.75" thickTop="1">
      <c r="C140" s="119" t="s">
        <v>626</v>
      </c>
      <c r="D140" s="107">
        <f>(D139-D137)/D137</f>
        <v>0.69999999999999984</v>
      </c>
      <c r="E140" s="108">
        <f>(E139-E137)/E137</f>
        <v>0.70000000000000007</v>
      </c>
      <c r="F140" s="99"/>
      <c r="G140" s="107">
        <f>(G139-G137)/G137</f>
        <v>0.79999999999999993</v>
      </c>
      <c r="H140" s="108">
        <f>(H139-H137)/H137</f>
        <v>0.80000000000000016</v>
      </c>
      <c r="I140" s="99"/>
      <c r="J140" s="107">
        <f>(J139-J137)/J137</f>
        <v>0.90000000000000024</v>
      </c>
      <c r="K140" s="108">
        <f>(K139-K137)/K137</f>
        <v>0.89999999999999991</v>
      </c>
      <c r="L140" s="99"/>
      <c r="M140" s="107">
        <f>(M139-M137)/M137</f>
        <v>0.69999999999999984</v>
      </c>
      <c r="N140" s="108">
        <f>(N139-N137)/N137</f>
        <v>0.70000000000000007</v>
      </c>
      <c r="O140" s="99"/>
      <c r="P140" s="107">
        <f>(P139-P137)/P137</f>
        <v>0.8</v>
      </c>
      <c r="Q140" s="108">
        <f>(Q139-Q137)/Q137</f>
        <v>0.79999999999999982</v>
      </c>
      <c r="R140" s="99"/>
      <c r="S140" s="107">
        <f>(S139-S137)/S137</f>
        <v>0.90000000000000024</v>
      </c>
      <c r="T140" s="108">
        <f>(T139-T137)/T137</f>
        <v>0.89999999999999991</v>
      </c>
      <c r="U140" s="99"/>
      <c r="V140" s="107">
        <f>(V139-V137)/V137</f>
        <v>1</v>
      </c>
      <c r="W140" s="108">
        <f>(W139-W137)/W137</f>
        <v>1</v>
      </c>
    </row>
    <row r="141" spans="1:23">
      <c r="C141" s="120" t="s">
        <v>627</v>
      </c>
      <c r="D141" s="110">
        <f>D138+(D138*D$1)</f>
        <v>217.17431999999997</v>
      </c>
      <c r="E141" s="111">
        <f>E138+(E138*E$1)</f>
        <v>139.5258</v>
      </c>
      <c r="F141" s="99"/>
      <c r="G141" s="110">
        <f>G138+(G138*G$1)</f>
        <v>325.41696000000002</v>
      </c>
      <c r="H141" s="111">
        <f>H138+(H138*H$1)</f>
        <v>195.4692</v>
      </c>
      <c r="I141" s="99"/>
      <c r="J141" s="110">
        <f>J138+(J138*J$1)</f>
        <v>500.53751999999997</v>
      </c>
      <c r="K141" s="111">
        <f>K138+(K138*K$1)</f>
        <v>284.84724</v>
      </c>
      <c r="L141" s="99"/>
      <c r="M141" s="110">
        <f>M138+(M138*M$1)</f>
        <v>217.17431999999997</v>
      </c>
      <c r="N141" s="111">
        <f>N138+(N138*N$1)</f>
        <v>139.5258</v>
      </c>
      <c r="O141" s="99"/>
      <c r="P141" s="110">
        <f>P138+(P138*P$1)</f>
        <v>470.88432</v>
      </c>
      <c r="Q141" s="111">
        <f>Q138+(Q138*Q$1)</f>
        <v>268.20072000000005</v>
      </c>
      <c r="R141" s="99"/>
      <c r="S141" s="110">
        <f>S138+(S138*S$1)</f>
        <v>500.53751999999997</v>
      </c>
      <c r="T141" s="111">
        <f>T138+(T138*T$1)</f>
        <v>284.84724</v>
      </c>
      <c r="U141" s="99"/>
      <c r="V141" s="110">
        <f>V138+(V138*V$1)</f>
        <v>543.41759999999999</v>
      </c>
      <c r="W141" s="111">
        <f>W138+(W138*W$1)</f>
        <v>308.10719999999998</v>
      </c>
    </row>
    <row r="143" spans="1:23">
      <c r="C143" s="112" t="s">
        <v>661</v>
      </c>
    </row>
    <row r="144" spans="1:23">
      <c r="B144" s="81" t="s">
        <v>629</v>
      </c>
      <c r="C144" s="113" t="s">
        <v>280</v>
      </c>
      <c r="D144" s="80" t="s">
        <v>620</v>
      </c>
      <c r="E144" s="80" t="s">
        <v>616</v>
      </c>
      <c r="G144" s="80" t="s">
        <v>620</v>
      </c>
      <c r="H144" s="80" t="s">
        <v>616</v>
      </c>
      <c r="J144" s="80" t="s">
        <v>620</v>
      </c>
      <c r="K144" s="80" t="s">
        <v>616</v>
      </c>
      <c r="M144" s="80" t="s">
        <v>620</v>
      </c>
      <c r="N144" s="80" t="s">
        <v>616</v>
      </c>
      <c r="P144" s="80" t="s">
        <v>620</v>
      </c>
      <c r="Q144" s="80" t="s">
        <v>616</v>
      </c>
      <c r="S144" s="80" t="s">
        <v>620</v>
      </c>
      <c r="T144" s="80" t="s">
        <v>616</v>
      </c>
      <c r="V144" s="80" t="s">
        <v>620</v>
      </c>
      <c r="W144" s="80" t="s">
        <v>616</v>
      </c>
    </row>
    <row r="145" spans="1:23">
      <c r="B145" s="81" t="s">
        <v>621</v>
      </c>
      <c r="C145" s="81" t="s">
        <v>630</v>
      </c>
    </row>
    <row r="146" spans="1:23">
      <c r="A146" s="82" t="s">
        <v>10</v>
      </c>
      <c r="B146" s="83">
        <v>1</v>
      </c>
      <c r="C146" s="114" t="s">
        <v>280</v>
      </c>
      <c r="D146" s="85">
        <f>VLOOKUP($A146,$A$16:$W$34,D$42,0)*$B146</f>
        <v>11.4704</v>
      </c>
      <c r="E146" s="86">
        <f>VLOOKUP($A146,$A$16:$W$34,E$42,0)*$B146</f>
        <v>15.3216</v>
      </c>
      <c r="G146" s="85">
        <f>VLOOKUP($A146,$A$16:$W$34,G$42,0)*$B146</f>
        <v>16.005600000000001</v>
      </c>
      <c r="H146" s="86">
        <f>VLOOKUP($A146,$A$16:$W$34,H$42,0)*$B146</f>
        <v>19.8568</v>
      </c>
      <c r="J146" s="85">
        <f>VLOOKUP($A146,$A$16:$W$34,J$42,0)*$B146</f>
        <v>24.813500000000001</v>
      </c>
      <c r="K146" s="86">
        <f>VLOOKUP($A146,$A$16:$W$34,K$42,0)*$B146</f>
        <v>28.6647</v>
      </c>
      <c r="M146" s="85">
        <f>VLOOKUP($A146,$A$16:$W$34,M$42,0)*$B146</f>
        <v>11.4704</v>
      </c>
      <c r="N146" s="86">
        <f>VLOOKUP($A146,$A$16:$W$34,N$42,0)*$B146</f>
        <v>15.3216</v>
      </c>
      <c r="P146" s="85">
        <f>VLOOKUP($A146,$A$16:$W$34,P$42,0)*$B146</f>
        <v>24.685199999999998</v>
      </c>
      <c r="Q146" s="86">
        <f>VLOOKUP($A146,$A$16:$W$34,Q$42,0)*$B146</f>
        <v>28.5364</v>
      </c>
      <c r="S146" s="85">
        <f>VLOOKUP($A146,$A$16:$W$34,S$42,0)*$B146</f>
        <v>24.813500000000001</v>
      </c>
      <c r="T146" s="86">
        <f>VLOOKUP($A146,$A$16:$W$34,T$42,0)*$B146</f>
        <v>28.6647</v>
      </c>
      <c r="V146" s="85">
        <f>VLOOKUP($A146,$A$16:$W$34,V$42,0)*$B146</f>
        <v>25.390999999999998</v>
      </c>
      <c r="W146" s="86">
        <f>VLOOKUP($A146,$A$16:$W$34,W$42,0)*$B146</f>
        <v>29.2422</v>
      </c>
    </row>
    <row r="147" spans="1:23">
      <c r="C147" s="88"/>
      <c r="D147" s="88"/>
      <c r="E147" s="89"/>
      <c r="G147" s="88"/>
      <c r="H147" s="89"/>
      <c r="J147" s="88"/>
      <c r="K147" s="89"/>
      <c r="M147" s="88"/>
      <c r="N147" s="89"/>
      <c r="P147" s="88"/>
      <c r="Q147" s="89"/>
      <c r="S147" s="88"/>
      <c r="T147" s="89"/>
      <c r="V147" s="88"/>
      <c r="W147" s="89"/>
    </row>
    <row r="148" spans="1:23">
      <c r="C148" s="88"/>
      <c r="D148" s="88"/>
      <c r="E148" s="89"/>
      <c r="G148" s="88"/>
      <c r="H148" s="89"/>
      <c r="J148" s="88"/>
      <c r="K148" s="89"/>
      <c r="M148" s="88"/>
      <c r="N148" s="89"/>
      <c r="P148" s="88"/>
      <c r="Q148" s="89"/>
      <c r="S148" s="88"/>
      <c r="T148" s="89"/>
      <c r="V148" s="88"/>
      <c r="W148" s="89"/>
    </row>
    <row r="149" spans="1:23">
      <c r="C149" s="88"/>
      <c r="D149" s="88"/>
      <c r="E149" s="89"/>
      <c r="G149" s="88"/>
      <c r="H149" s="89"/>
      <c r="J149" s="88"/>
      <c r="K149" s="89"/>
      <c r="M149" s="88"/>
      <c r="N149" s="89"/>
      <c r="P149" s="88"/>
      <c r="Q149" s="89"/>
      <c r="S149" s="88"/>
      <c r="T149" s="89"/>
      <c r="V149" s="88"/>
      <c r="W149" s="89"/>
    </row>
    <row r="150" spans="1:23" ht="15.75" thickBot="1">
      <c r="B150" s="81" t="s">
        <v>665</v>
      </c>
      <c r="C150" s="116" t="s">
        <v>623</v>
      </c>
      <c r="D150" s="97">
        <f>SUM(D146)</f>
        <v>11.4704</v>
      </c>
      <c r="E150" s="98">
        <f>SUM(E146)</f>
        <v>15.3216</v>
      </c>
      <c r="F150" s="99"/>
      <c r="G150" s="97">
        <f>SUM(G146)</f>
        <v>16.005600000000001</v>
      </c>
      <c r="H150" s="98">
        <f>SUM(H146)</f>
        <v>19.8568</v>
      </c>
      <c r="I150" s="99"/>
      <c r="J150" s="97">
        <f>SUM(J146)</f>
        <v>24.813500000000001</v>
      </c>
      <c r="K150" s="98">
        <f>SUM(K146)</f>
        <v>28.6647</v>
      </c>
      <c r="L150" s="99"/>
      <c r="M150" s="97">
        <f>SUM(M146)</f>
        <v>11.4704</v>
      </c>
      <c r="N150" s="98">
        <f>SUM(N146)</f>
        <v>15.3216</v>
      </c>
      <c r="O150" s="99"/>
      <c r="P150" s="97">
        <f>SUM(P146)</f>
        <v>24.685199999999998</v>
      </c>
      <c r="Q150" s="98">
        <f>SUM(Q146)</f>
        <v>28.5364</v>
      </c>
      <c r="R150" s="99"/>
      <c r="S150" s="97">
        <f>SUM(S146)</f>
        <v>24.813500000000001</v>
      </c>
      <c r="T150" s="98">
        <f>SUM(T146)</f>
        <v>28.6647</v>
      </c>
      <c r="U150" s="99"/>
      <c r="V150" s="97">
        <f>SUM(V146)</f>
        <v>25.390999999999998</v>
      </c>
      <c r="W150" s="98">
        <f>SUM(W146)</f>
        <v>29.2422</v>
      </c>
    </row>
    <row r="151" spans="1:23" ht="15.75" thickTop="1">
      <c r="C151" s="117" t="s">
        <v>624</v>
      </c>
      <c r="D151" s="101">
        <f>D150*24</f>
        <v>275.28960000000001</v>
      </c>
      <c r="E151" s="102">
        <f>E150*12</f>
        <v>183.85919999999999</v>
      </c>
      <c r="F151" s="99"/>
      <c r="G151" s="101">
        <f>G150*24</f>
        <v>384.13440000000003</v>
      </c>
      <c r="H151" s="102">
        <f>H150*12</f>
        <v>238.2816</v>
      </c>
      <c r="I151" s="99"/>
      <c r="J151" s="101">
        <f>J150*24</f>
        <v>595.524</v>
      </c>
      <c r="K151" s="102">
        <f>K150*12</f>
        <v>343.97640000000001</v>
      </c>
      <c r="L151" s="99"/>
      <c r="M151" s="101">
        <f>M150*24</f>
        <v>275.28960000000001</v>
      </c>
      <c r="N151" s="102">
        <f>N150*12</f>
        <v>183.85919999999999</v>
      </c>
      <c r="O151" s="99"/>
      <c r="P151" s="101">
        <f>P150*24</f>
        <v>592.44479999999999</v>
      </c>
      <c r="Q151" s="102">
        <f>Q150*12</f>
        <v>342.43680000000001</v>
      </c>
      <c r="R151" s="99"/>
      <c r="S151" s="101">
        <f>S150*24</f>
        <v>595.524</v>
      </c>
      <c r="T151" s="102">
        <f>T150*12</f>
        <v>343.97640000000001</v>
      </c>
      <c r="U151" s="99"/>
      <c r="V151" s="101">
        <f>V150*24</f>
        <v>609.38400000000001</v>
      </c>
      <c r="W151" s="102">
        <f>W150*12</f>
        <v>350.90640000000002</v>
      </c>
    </row>
    <row r="152" spans="1:23" ht="15.75" thickBot="1">
      <c r="B152" s="81" t="s">
        <v>666</v>
      </c>
      <c r="C152" s="118" t="s">
        <v>625</v>
      </c>
      <c r="D152" s="104">
        <f>D150+(D150*D$1)</f>
        <v>19.499679999999998</v>
      </c>
      <c r="E152" s="105">
        <f>E150+(E150*E$1)</f>
        <v>26.046720000000001</v>
      </c>
      <c r="F152" s="99"/>
      <c r="G152" s="104">
        <f>G150+(G150*G$1)</f>
        <v>28.810080000000003</v>
      </c>
      <c r="H152" s="105">
        <f>H150+(H150*H$1)</f>
        <v>35.742240000000002</v>
      </c>
      <c r="I152" s="99"/>
      <c r="J152" s="104">
        <f>J150+(J150*J$1)</f>
        <v>47.145650000000003</v>
      </c>
      <c r="K152" s="105">
        <f>K150+(K150*K$1)</f>
        <v>54.46293</v>
      </c>
      <c r="L152" s="99"/>
      <c r="M152" s="104">
        <f>M150+(M150*M$1)</f>
        <v>19.499679999999998</v>
      </c>
      <c r="N152" s="105">
        <f>N150+(N150*N$1)</f>
        <v>26.046720000000001</v>
      </c>
      <c r="O152" s="99"/>
      <c r="P152" s="104">
        <f>P150+(P150*P$1)</f>
        <v>44.433359999999993</v>
      </c>
      <c r="Q152" s="105">
        <f>Q150+(Q150*Q$1)</f>
        <v>51.365520000000004</v>
      </c>
      <c r="R152" s="99"/>
      <c r="S152" s="104">
        <f>S150+(S150*S$1)</f>
        <v>47.145650000000003</v>
      </c>
      <c r="T152" s="105">
        <f>T150+(T150*T$1)</f>
        <v>54.46293</v>
      </c>
      <c r="U152" s="99"/>
      <c r="V152" s="104">
        <f>V150+(V150*V$1)</f>
        <v>50.781999999999996</v>
      </c>
      <c r="W152" s="105">
        <f>W150+(W150*W$1)</f>
        <v>58.484400000000001</v>
      </c>
    </row>
    <row r="153" spans="1:23" ht="15.75" thickTop="1">
      <c r="C153" s="119" t="s">
        <v>626</v>
      </c>
      <c r="D153" s="107">
        <f>(D152-D150)/D150</f>
        <v>0.69999999999999984</v>
      </c>
      <c r="E153" s="108">
        <f>(E152-E150)/E150</f>
        <v>0.70000000000000007</v>
      </c>
      <c r="F153" s="99"/>
      <c r="G153" s="107">
        <f>(G152-G150)/G150</f>
        <v>0.8</v>
      </c>
      <c r="H153" s="108">
        <f>(H152-H150)/H150</f>
        <v>0.80000000000000016</v>
      </c>
      <c r="I153" s="99"/>
      <c r="J153" s="107">
        <f>(J152-J150)/J150</f>
        <v>0.9</v>
      </c>
      <c r="K153" s="108">
        <f>(K152-K150)/K150</f>
        <v>0.9</v>
      </c>
      <c r="L153" s="99"/>
      <c r="M153" s="107">
        <f>(M152-M150)/M150</f>
        <v>0.69999999999999984</v>
      </c>
      <c r="N153" s="108">
        <f>(N152-N150)/N150</f>
        <v>0.70000000000000007</v>
      </c>
      <c r="O153" s="99"/>
      <c r="P153" s="107">
        <f>(P152-P150)/P150</f>
        <v>0.79999999999999982</v>
      </c>
      <c r="Q153" s="108">
        <f>(Q152-Q150)/Q150</f>
        <v>0.8</v>
      </c>
      <c r="R153" s="99"/>
      <c r="S153" s="107">
        <f>(S152-S150)/S150</f>
        <v>0.9</v>
      </c>
      <c r="T153" s="108">
        <f>(T152-T150)/T150</f>
        <v>0.9</v>
      </c>
      <c r="U153" s="99"/>
      <c r="V153" s="107">
        <f>(V152-V150)/V150</f>
        <v>1</v>
      </c>
      <c r="W153" s="108">
        <f>(W152-W150)/W150</f>
        <v>1</v>
      </c>
    </row>
    <row r="154" spans="1:23">
      <c r="C154" s="120" t="s">
        <v>627</v>
      </c>
      <c r="D154" s="110">
        <f>D151+(D151*D$1)</f>
        <v>467.99232000000001</v>
      </c>
      <c r="E154" s="111">
        <f>E151+(E151*E$1)</f>
        <v>312.56063999999998</v>
      </c>
      <c r="F154" s="99"/>
      <c r="G154" s="110">
        <f>G151+(G151*G$1)</f>
        <v>691.4419200000001</v>
      </c>
      <c r="H154" s="111">
        <f>H151+(H151*H$1)</f>
        <v>428.90688</v>
      </c>
      <c r="I154" s="99"/>
      <c r="J154" s="110">
        <f>J151+(J151*J$1)</f>
        <v>1131.4956</v>
      </c>
      <c r="K154" s="111">
        <f>K151+(K151*K$1)</f>
        <v>653.55516000000011</v>
      </c>
      <c r="L154" s="99"/>
      <c r="M154" s="110">
        <f>M151+(M151*M$1)</f>
        <v>467.99232000000001</v>
      </c>
      <c r="N154" s="111">
        <f>N151+(N151*N$1)</f>
        <v>312.56063999999998</v>
      </c>
      <c r="O154" s="99"/>
      <c r="P154" s="110">
        <f>P151+(P151*P$1)</f>
        <v>1066.4006400000001</v>
      </c>
      <c r="Q154" s="111">
        <f>Q151+(Q151*Q$1)</f>
        <v>616.38624000000004</v>
      </c>
      <c r="R154" s="99"/>
      <c r="S154" s="110">
        <f>S151+(S151*S$1)</f>
        <v>1131.4956</v>
      </c>
      <c r="T154" s="111">
        <f>T151+(T151*T$1)</f>
        <v>653.55516000000011</v>
      </c>
      <c r="U154" s="99"/>
      <c r="V154" s="110">
        <f>V151+(V151*V$1)</f>
        <v>1218.768</v>
      </c>
      <c r="W154" s="111">
        <f>W151+(W151*W$1)</f>
        <v>701.81280000000004</v>
      </c>
    </row>
    <row r="156" spans="1:23">
      <c r="C156" s="112" t="s">
        <v>667</v>
      </c>
    </row>
    <row r="157" spans="1:23">
      <c r="B157" s="81" t="s">
        <v>629</v>
      </c>
      <c r="C157" s="113" t="s">
        <v>724</v>
      </c>
      <c r="D157" s="80" t="s">
        <v>620</v>
      </c>
      <c r="E157" s="80" t="s">
        <v>616</v>
      </c>
      <c r="G157" s="80" t="s">
        <v>620</v>
      </c>
      <c r="H157" s="80" t="s">
        <v>616</v>
      </c>
      <c r="J157" s="80" t="s">
        <v>620</v>
      </c>
      <c r="K157" s="80" t="s">
        <v>616</v>
      </c>
      <c r="M157" s="80" t="s">
        <v>620</v>
      </c>
      <c r="N157" s="80" t="s">
        <v>616</v>
      </c>
      <c r="P157" s="80" t="s">
        <v>620</v>
      </c>
      <c r="Q157" s="80" t="s">
        <v>616</v>
      </c>
      <c r="S157" s="80" t="s">
        <v>620</v>
      </c>
      <c r="T157" s="80" t="s">
        <v>616</v>
      </c>
      <c r="V157" s="80" t="s">
        <v>620</v>
      </c>
      <c r="W157" s="80" t="s">
        <v>616</v>
      </c>
    </row>
    <row r="158" spans="1:23">
      <c r="B158" s="81" t="s">
        <v>621</v>
      </c>
      <c r="C158" s="81" t="s">
        <v>630</v>
      </c>
    </row>
    <row r="159" spans="1:23">
      <c r="A159" s="82" t="s">
        <v>53</v>
      </c>
      <c r="B159" s="83">
        <v>1</v>
      </c>
      <c r="C159" s="114" t="s">
        <v>724</v>
      </c>
      <c r="D159" s="85">
        <f>VLOOKUP($A159,$A$16:$W$34,D$42,0)*$B159</f>
        <v>52.304299999999998</v>
      </c>
      <c r="E159" s="86">
        <f>VLOOKUP($A159,$A$16:$W$34,E$42,0)*$B159</f>
        <v>63.612400000000001</v>
      </c>
      <c r="G159" s="85">
        <f>VLOOKUP($A159,$A$16:$W$34,G$42,0)*$B159</f>
        <v>75.3917</v>
      </c>
      <c r="H159" s="86">
        <f>VLOOKUP($A159,$A$16:$W$34,H$42,0)*$B159</f>
        <v>86.699700000000007</v>
      </c>
      <c r="J159" s="85">
        <f>VLOOKUP($A159,$A$16:$W$34,J$42,0)*$B159</f>
        <v>84.174700000000001</v>
      </c>
      <c r="K159" s="86">
        <f>VLOOKUP($A159,$A$16:$W$34,K$42,0)*$B159</f>
        <v>95.482799999999997</v>
      </c>
      <c r="M159" s="85">
        <f>VLOOKUP($A159,$A$16:$W$34,M$42,0)*$B159</f>
        <v>52.304299999999998</v>
      </c>
      <c r="N159" s="86">
        <f>VLOOKUP($A159,$A$16:$W$34,N$42,0)*$B159</f>
        <v>63.612400000000001</v>
      </c>
      <c r="P159" s="85">
        <f>VLOOKUP($A159,$A$16:$W$34,P$42,0)*$B159</f>
        <v>82.935199999999995</v>
      </c>
      <c r="Q159" s="86">
        <f>VLOOKUP($A159,$A$16:$W$34,Q$42,0)*$B159</f>
        <v>94.243300000000005</v>
      </c>
      <c r="S159" s="85">
        <f>VLOOKUP($A159,$A$16:$W$34,S$42,0)*$B159</f>
        <v>84.174700000000001</v>
      </c>
      <c r="T159" s="86">
        <f>VLOOKUP($A159,$A$16:$W$34,T$42,0)*$B159</f>
        <v>95.482799999999997</v>
      </c>
      <c r="V159" s="85">
        <f>VLOOKUP($A159,$A$16:$W$34,V$42,0)*$B159</f>
        <v>89.752499999999998</v>
      </c>
      <c r="W159" s="86">
        <f>VLOOKUP($A159,$A$16:$W$34,W$42,0)*$B159</f>
        <v>101.06059999999999</v>
      </c>
    </row>
    <row r="160" spans="1:23">
      <c r="C160" s="88"/>
      <c r="D160" s="88"/>
      <c r="E160" s="89"/>
      <c r="G160" s="88"/>
      <c r="H160" s="89"/>
      <c r="J160" s="88"/>
      <c r="K160" s="89"/>
      <c r="M160" s="88"/>
      <c r="N160" s="89"/>
      <c r="P160" s="88"/>
      <c r="Q160" s="89"/>
      <c r="S160" s="88"/>
      <c r="T160" s="89"/>
      <c r="V160" s="88"/>
      <c r="W160" s="89"/>
    </row>
    <row r="161" spans="1:23">
      <c r="C161" s="88"/>
      <c r="D161" s="88"/>
      <c r="E161" s="89"/>
      <c r="G161" s="88"/>
      <c r="H161" s="89"/>
      <c r="J161" s="88"/>
      <c r="K161" s="89"/>
      <c r="M161" s="88"/>
      <c r="N161" s="89"/>
      <c r="P161" s="88"/>
      <c r="Q161" s="89"/>
      <c r="S161" s="88"/>
      <c r="T161" s="89"/>
      <c r="V161" s="88"/>
      <c r="W161" s="89"/>
    </row>
    <row r="162" spans="1:23">
      <c r="C162" s="88"/>
      <c r="D162" s="88"/>
      <c r="E162" s="89"/>
      <c r="G162" s="88"/>
      <c r="H162" s="89"/>
      <c r="J162" s="88"/>
      <c r="K162" s="89"/>
      <c r="M162" s="88"/>
      <c r="N162" s="89"/>
      <c r="P162" s="88"/>
      <c r="Q162" s="89"/>
      <c r="S162" s="88"/>
      <c r="T162" s="89"/>
      <c r="V162" s="88"/>
      <c r="W162" s="89"/>
    </row>
    <row r="163" spans="1:23" ht="15.75" thickBot="1">
      <c r="B163" s="81" t="s">
        <v>725</v>
      </c>
      <c r="C163" s="116" t="s">
        <v>623</v>
      </c>
      <c r="D163" s="97">
        <f>SUM(D159)</f>
        <v>52.304299999999998</v>
      </c>
      <c r="E163" s="98">
        <f>SUM(E159)</f>
        <v>63.612400000000001</v>
      </c>
      <c r="F163" s="99"/>
      <c r="G163" s="97">
        <f>SUM(G159)</f>
        <v>75.3917</v>
      </c>
      <c r="H163" s="98">
        <f>SUM(H159)</f>
        <v>86.699700000000007</v>
      </c>
      <c r="I163" s="99"/>
      <c r="J163" s="97">
        <f>SUM(J159)</f>
        <v>84.174700000000001</v>
      </c>
      <c r="K163" s="98">
        <f>SUM(K159)</f>
        <v>95.482799999999997</v>
      </c>
      <c r="L163" s="99"/>
      <c r="M163" s="97">
        <f>SUM(M159)</f>
        <v>52.304299999999998</v>
      </c>
      <c r="N163" s="98">
        <f>SUM(N159)</f>
        <v>63.612400000000001</v>
      </c>
      <c r="O163" s="99"/>
      <c r="P163" s="97">
        <f>SUM(P159)</f>
        <v>82.935199999999995</v>
      </c>
      <c r="Q163" s="98">
        <f>SUM(Q159)</f>
        <v>94.243300000000005</v>
      </c>
      <c r="R163" s="99"/>
      <c r="S163" s="97">
        <f>SUM(S159)</f>
        <v>84.174700000000001</v>
      </c>
      <c r="T163" s="98">
        <f>SUM(T159)</f>
        <v>95.482799999999997</v>
      </c>
      <c r="U163" s="99"/>
      <c r="V163" s="97">
        <f>SUM(V159)</f>
        <v>89.752499999999998</v>
      </c>
      <c r="W163" s="98">
        <f>SUM(W159)</f>
        <v>101.06059999999999</v>
      </c>
    </row>
    <row r="164" spans="1:23" ht="15.75" thickTop="1">
      <c r="C164" s="117" t="s">
        <v>624</v>
      </c>
      <c r="D164" s="101">
        <f>D163*24</f>
        <v>1255.3031999999998</v>
      </c>
      <c r="E164" s="102">
        <f>E163*12</f>
        <v>763.34879999999998</v>
      </c>
      <c r="F164" s="99"/>
      <c r="G164" s="101">
        <f>G163*24</f>
        <v>1809.4007999999999</v>
      </c>
      <c r="H164" s="102">
        <f>H163*12</f>
        <v>1040.3964000000001</v>
      </c>
      <c r="I164" s="99"/>
      <c r="J164" s="101">
        <f>J163*24</f>
        <v>2020.1928</v>
      </c>
      <c r="K164" s="102">
        <f>K163*12</f>
        <v>1145.7936</v>
      </c>
      <c r="L164" s="99"/>
      <c r="M164" s="101">
        <f>M163*24</f>
        <v>1255.3031999999998</v>
      </c>
      <c r="N164" s="102">
        <f>N163*12</f>
        <v>763.34879999999998</v>
      </c>
      <c r="O164" s="99"/>
      <c r="P164" s="101">
        <f>P163*24</f>
        <v>1990.4447999999998</v>
      </c>
      <c r="Q164" s="102">
        <f>Q163*12</f>
        <v>1130.9196000000002</v>
      </c>
      <c r="R164" s="99"/>
      <c r="S164" s="101">
        <f>S163*24</f>
        <v>2020.1928</v>
      </c>
      <c r="T164" s="102">
        <f>T163*12</f>
        <v>1145.7936</v>
      </c>
      <c r="U164" s="99"/>
      <c r="V164" s="101">
        <f>V163*24</f>
        <v>2154.06</v>
      </c>
      <c r="W164" s="102">
        <f>W163*12</f>
        <v>1212.7271999999998</v>
      </c>
    </row>
    <row r="165" spans="1:23" ht="15.75" thickBot="1">
      <c r="B165" s="81" t="s">
        <v>726</v>
      </c>
      <c r="C165" s="118" t="s">
        <v>625</v>
      </c>
      <c r="D165" s="104">
        <f>D163+(D163*D$1)</f>
        <v>88.917309999999986</v>
      </c>
      <c r="E165" s="105">
        <f>E163+(E163*E$1)</f>
        <v>108.14108</v>
      </c>
      <c r="F165" s="99"/>
      <c r="G165" s="104">
        <f>G163+(G163*G$1)</f>
        <v>135.70506</v>
      </c>
      <c r="H165" s="105">
        <f>H163+(H163*H$1)</f>
        <v>156.05946</v>
      </c>
      <c r="I165" s="99"/>
      <c r="J165" s="104">
        <f>J163+(J163*J$1)</f>
        <v>159.93193000000002</v>
      </c>
      <c r="K165" s="105">
        <f>K163+(K163*K$1)</f>
        <v>181.41732000000002</v>
      </c>
      <c r="L165" s="99"/>
      <c r="M165" s="104">
        <f>M163+(M163*M$1)</f>
        <v>88.917309999999986</v>
      </c>
      <c r="N165" s="105">
        <f>N163+(N163*N$1)</f>
        <v>108.14108</v>
      </c>
      <c r="O165" s="99"/>
      <c r="P165" s="104">
        <f>P163+(P163*P$1)</f>
        <v>149.28335999999999</v>
      </c>
      <c r="Q165" s="105">
        <f>Q163+(Q163*Q$1)</f>
        <v>169.63794000000001</v>
      </c>
      <c r="R165" s="99"/>
      <c r="S165" s="104">
        <f>S163+(S163*S$1)</f>
        <v>159.93193000000002</v>
      </c>
      <c r="T165" s="105">
        <f>T163+(T163*T$1)</f>
        <v>181.41732000000002</v>
      </c>
      <c r="U165" s="99"/>
      <c r="V165" s="104">
        <f>V163+(V163*V$1)</f>
        <v>179.505</v>
      </c>
      <c r="W165" s="105">
        <f>W163+(W163*W$1)</f>
        <v>202.12119999999999</v>
      </c>
    </row>
    <row r="166" spans="1:23" ht="15.75" thickTop="1">
      <c r="C166" s="119" t="s">
        <v>626</v>
      </c>
      <c r="D166" s="107">
        <f>(D165-D163)/D163</f>
        <v>0.69999999999999984</v>
      </c>
      <c r="E166" s="108">
        <f>(E165-E163)/E163</f>
        <v>0.70000000000000007</v>
      </c>
      <c r="F166" s="99"/>
      <c r="G166" s="107">
        <f>(G165-G163)/G163</f>
        <v>0.8</v>
      </c>
      <c r="H166" s="108">
        <f>(H165-H163)/H163</f>
        <v>0.79999999999999982</v>
      </c>
      <c r="I166" s="99"/>
      <c r="J166" s="107">
        <f>(J165-J163)/J163</f>
        <v>0.90000000000000024</v>
      </c>
      <c r="K166" s="108">
        <f>(K165-K163)/K163</f>
        <v>0.90000000000000024</v>
      </c>
      <c r="L166" s="99"/>
      <c r="M166" s="107">
        <f>(M165-M163)/M163</f>
        <v>0.69999999999999984</v>
      </c>
      <c r="N166" s="108">
        <f>(N165-N163)/N163</f>
        <v>0.70000000000000007</v>
      </c>
      <c r="O166" s="99"/>
      <c r="P166" s="107">
        <f>(P165-P163)/P163</f>
        <v>0.79999999999999993</v>
      </c>
      <c r="Q166" s="108">
        <f>(Q165-Q163)/Q163</f>
        <v>0.8</v>
      </c>
      <c r="R166" s="99"/>
      <c r="S166" s="107">
        <f>(S165-S163)/S163</f>
        <v>0.90000000000000024</v>
      </c>
      <c r="T166" s="108">
        <f>(T165-T163)/T163</f>
        <v>0.90000000000000024</v>
      </c>
      <c r="U166" s="99"/>
      <c r="V166" s="107">
        <f>(V165-V163)/V163</f>
        <v>1</v>
      </c>
      <c r="W166" s="108">
        <f>(W165-W163)/W163</f>
        <v>1</v>
      </c>
    </row>
    <row r="167" spans="1:23">
      <c r="C167" s="120" t="s">
        <v>627</v>
      </c>
      <c r="D167" s="110">
        <f>D164+(D164*D$1)</f>
        <v>2134.0154399999997</v>
      </c>
      <c r="E167" s="111">
        <f>E164+(E164*E$1)</f>
        <v>1297.6929599999999</v>
      </c>
      <c r="F167" s="99"/>
      <c r="G167" s="110">
        <f>G164+(G164*G$1)</f>
        <v>3256.9214400000001</v>
      </c>
      <c r="H167" s="111">
        <f>H164+(H164*H$1)</f>
        <v>1872.7135200000002</v>
      </c>
      <c r="I167" s="99"/>
      <c r="J167" s="110">
        <f>J164+(J164*J$1)</f>
        <v>3838.3663200000001</v>
      </c>
      <c r="K167" s="111">
        <f>K164+(K164*K$1)</f>
        <v>2177.0078400000002</v>
      </c>
      <c r="L167" s="99"/>
      <c r="M167" s="110">
        <f>M164+(M164*M$1)</f>
        <v>2134.0154399999997</v>
      </c>
      <c r="N167" s="111">
        <f>N164+(N164*N$1)</f>
        <v>1297.6929599999999</v>
      </c>
      <c r="O167" s="99"/>
      <c r="P167" s="110">
        <f>P164+(P164*P$1)</f>
        <v>3582.8006399999995</v>
      </c>
      <c r="Q167" s="111">
        <f>Q164+(Q164*Q$1)</f>
        <v>2035.6552800000004</v>
      </c>
      <c r="R167" s="99"/>
      <c r="S167" s="110">
        <f>S164+(S164*S$1)</f>
        <v>3838.3663200000001</v>
      </c>
      <c r="T167" s="111">
        <f>T164+(T164*T$1)</f>
        <v>2177.0078400000002</v>
      </c>
      <c r="U167" s="99"/>
      <c r="V167" s="110">
        <f>V164+(V164*V$1)</f>
        <v>4308.12</v>
      </c>
      <c r="W167" s="111">
        <f>W164+(W164*W$1)</f>
        <v>2425.4543999999996</v>
      </c>
    </row>
    <row r="169" spans="1:23">
      <c r="C169" s="112" t="s">
        <v>675</v>
      </c>
    </row>
    <row r="170" spans="1:23">
      <c r="B170" s="81" t="s">
        <v>629</v>
      </c>
      <c r="C170" s="113" t="s">
        <v>676</v>
      </c>
      <c r="D170" s="80" t="s">
        <v>620</v>
      </c>
      <c r="E170" s="80" t="s">
        <v>616</v>
      </c>
      <c r="G170" s="80" t="s">
        <v>620</v>
      </c>
      <c r="H170" s="80" t="s">
        <v>616</v>
      </c>
      <c r="J170" s="80" t="s">
        <v>620</v>
      </c>
      <c r="K170" s="80" t="s">
        <v>616</v>
      </c>
      <c r="M170" s="80" t="s">
        <v>620</v>
      </c>
      <c r="N170" s="80" t="s">
        <v>616</v>
      </c>
      <c r="P170" s="80" t="s">
        <v>620</v>
      </c>
      <c r="Q170" s="80" t="s">
        <v>616</v>
      </c>
      <c r="S170" s="80" t="s">
        <v>620</v>
      </c>
      <c r="T170" s="80" t="s">
        <v>616</v>
      </c>
      <c r="V170" s="80" t="s">
        <v>620</v>
      </c>
      <c r="W170" s="80" t="s">
        <v>616</v>
      </c>
    </row>
    <row r="171" spans="1:23">
      <c r="B171" s="81" t="s">
        <v>621</v>
      </c>
      <c r="C171" s="81" t="s">
        <v>630</v>
      </c>
    </row>
    <row r="172" spans="1:23">
      <c r="A172" s="82" t="s">
        <v>15</v>
      </c>
      <c r="B172" s="83">
        <v>1</v>
      </c>
      <c r="C172" s="114" t="s">
        <v>676</v>
      </c>
      <c r="D172" s="85">
        <f>VLOOKUP($A172,$A$16:$W$34,D$42,0)*$B172</f>
        <v>24.6815</v>
      </c>
      <c r="E172" s="86">
        <f>VLOOKUP($A172,$A$16:$W$34,E$42,0)*$B172</f>
        <v>48.921999999999997</v>
      </c>
      <c r="G172" s="85">
        <f>VLOOKUP($A172,$A$16:$W$34,G$42,0)*$B172</f>
        <v>40.4499</v>
      </c>
      <c r="H172" s="86">
        <f>VLOOKUP($A172,$A$16:$W$34,H$42,0)*$B172</f>
        <v>64.690399999999997</v>
      </c>
      <c r="J172" s="85">
        <f>VLOOKUP($A172,$A$16:$W$34,J$42,0)*$B172</f>
        <v>47.865499999999997</v>
      </c>
      <c r="K172" s="86">
        <f>VLOOKUP($A172,$A$16:$W$34,K$42,0)*$B172</f>
        <v>72.106099999999998</v>
      </c>
      <c r="M172" s="85">
        <f>VLOOKUP($A172,$A$16:$W$34,M$42,0)*$B172</f>
        <v>24.6815</v>
      </c>
      <c r="N172" s="86">
        <f>VLOOKUP($A172,$A$16:$W$34,N$42,0)*$B172</f>
        <v>48.921999999999997</v>
      </c>
      <c r="P172" s="85">
        <f>VLOOKUP($A172,$A$16:$W$34,P$42,0)*$B172</f>
        <v>46.421799999999998</v>
      </c>
      <c r="Q172" s="86">
        <f>VLOOKUP($A172,$A$16:$W$34,Q$42,0)*$B172</f>
        <v>70.662400000000005</v>
      </c>
      <c r="S172" s="85">
        <f>VLOOKUP($A172,$A$16:$W$34,S$42,0)*$B172</f>
        <v>47.865499999999997</v>
      </c>
      <c r="T172" s="86">
        <f>VLOOKUP($A172,$A$16:$W$34,T$42,0)*$B172</f>
        <v>72.106099999999998</v>
      </c>
      <c r="V172" s="85">
        <f>VLOOKUP($A172,$A$16:$W$34,V$42,0)*$B172</f>
        <v>54.362000000000002</v>
      </c>
      <c r="W172" s="86">
        <f>VLOOKUP($A172,$A$16:$W$34,W$42,0)*$B172</f>
        <v>78.602500000000006</v>
      </c>
    </row>
    <row r="173" spans="1:23">
      <c r="C173" s="88"/>
      <c r="D173" s="88"/>
      <c r="E173" s="89"/>
      <c r="G173" s="88"/>
      <c r="H173" s="89"/>
      <c r="J173" s="88"/>
      <c r="K173" s="89"/>
      <c r="M173" s="88"/>
      <c r="N173" s="89"/>
      <c r="P173" s="88"/>
      <c r="Q173" s="89"/>
      <c r="S173" s="88"/>
      <c r="T173" s="89"/>
      <c r="V173" s="88"/>
      <c r="W173" s="89"/>
    </row>
    <row r="174" spans="1:23">
      <c r="C174" s="88"/>
      <c r="D174" s="88"/>
      <c r="E174" s="89"/>
      <c r="G174" s="88"/>
      <c r="H174" s="89"/>
      <c r="J174" s="88"/>
      <c r="K174" s="89"/>
      <c r="M174" s="88"/>
      <c r="N174" s="89"/>
      <c r="P174" s="88"/>
      <c r="Q174" s="89"/>
      <c r="S174" s="88"/>
      <c r="T174" s="89"/>
      <c r="V174" s="88"/>
      <c r="W174" s="89"/>
    </row>
    <row r="175" spans="1:23">
      <c r="C175" s="88"/>
      <c r="D175" s="88"/>
      <c r="E175" s="89"/>
      <c r="G175" s="88"/>
      <c r="H175" s="89"/>
      <c r="J175" s="88"/>
      <c r="K175" s="89"/>
      <c r="M175" s="88"/>
      <c r="N175" s="89"/>
      <c r="P175" s="88"/>
      <c r="Q175" s="89"/>
      <c r="S175" s="88"/>
      <c r="T175" s="89"/>
      <c r="V175" s="88"/>
      <c r="W175" s="89"/>
    </row>
    <row r="176" spans="1:23" ht="15.75" thickBot="1">
      <c r="B176" s="81" t="s">
        <v>677</v>
      </c>
      <c r="C176" s="116" t="s">
        <v>623</v>
      </c>
      <c r="D176" s="97">
        <f>SUM(D172)</f>
        <v>24.6815</v>
      </c>
      <c r="E176" s="98">
        <f>SUM(E172)</f>
        <v>48.921999999999997</v>
      </c>
      <c r="F176" s="99"/>
      <c r="G176" s="97">
        <f>SUM(G172)</f>
        <v>40.4499</v>
      </c>
      <c r="H176" s="98">
        <f>SUM(H172)</f>
        <v>64.690399999999997</v>
      </c>
      <c r="I176" s="99"/>
      <c r="J176" s="97">
        <f>SUM(J172)</f>
        <v>47.865499999999997</v>
      </c>
      <c r="K176" s="98">
        <f>SUM(K172)</f>
        <v>72.106099999999998</v>
      </c>
      <c r="L176" s="99"/>
      <c r="M176" s="97">
        <f>SUM(M172)</f>
        <v>24.6815</v>
      </c>
      <c r="N176" s="98">
        <f>SUM(N172)</f>
        <v>48.921999999999997</v>
      </c>
      <c r="O176" s="99"/>
      <c r="P176" s="97">
        <f>SUM(P172)</f>
        <v>46.421799999999998</v>
      </c>
      <c r="Q176" s="98">
        <f>SUM(Q172)</f>
        <v>70.662400000000005</v>
      </c>
      <c r="R176" s="99"/>
      <c r="S176" s="97">
        <f>SUM(S172)</f>
        <v>47.865499999999997</v>
      </c>
      <c r="T176" s="98">
        <f>SUM(T172)</f>
        <v>72.106099999999998</v>
      </c>
      <c r="U176" s="99"/>
      <c r="V176" s="97">
        <f>SUM(V172)</f>
        <v>54.362000000000002</v>
      </c>
      <c r="W176" s="98">
        <f>SUM(W172)</f>
        <v>78.602500000000006</v>
      </c>
    </row>
    <row r="177" spans="1:23" ht="15.75" thickTop="1">
      <c r="C177" s="117" t="s">
        <v>624</v>
      </c>
      <c r="D177" s="101">
        <f>D176*24</f>
        <v>592.35599999999999</v>
      </c>
      <c r="E177" s="102">
        <f>E176*12</f>
        <v>587.06399999999996</v>
      </c>
      <c r="F177" s="99"/>
      <c r="G177" s="101">
        <f>G176*24</f>
        <v>970.79759999999999</v>
      </c>
      <c r="H177" s="102">
        <f>H176*12</f>
        <v>776.2847999999999</v>
      </c>
      <c r="I177" s="99"/>
      <c r="J177" s="101">
        <f>J176*24</f>
        <v>1148.7719999999999</v>
      </c>
      <c r="K177" s="102">
        <f>K176*12</f>
        <v>865.27319999999997</v>
      </c>
      <c r="L177" s="99"/>
      <c r="M177" s="101">
        <f>M176*24</f>
        <v>592.35599999999999</v>
      </c>
      <c r="N177" s="102">
        <f>N176*12</f>
        <v>587.06399999999996</v>
      </c>
      <c r="O177" s="99"/>
      <c r="P177" s="101">
        <f>P176*24</f>
        <v>1114.1232</v>
      </c>
      <c r="Q177" s="102">
        <f>Q176*12</f>
        <v>847.94880000000012</v>
      </c>
      <c r="R177" s="99"/>
      <c r="S177" s="101">
        <f>S176*24</f>
        <v>1148.7719999999999</v>
      </c>
      <c r="T177" s="102">
        <f>T176*12</f>
        <v>865.27319999999997</v>
      </c>
      <c r="U177" s="99"/>
      <c r="V177" s="101">
        <f>V176*24</f>
        <v>1304.6880000000001</v>
      </c>
      <c r="W177" s="102">
        <f>W176*12</f>
        <v>943.23</v>
      </c>
    </row>
    <row r="178" spans="1:23" ht="15.75" thickBot="1">
      <c r="B178" s="81" t="s">
        <v>678</v>
      </c>
      <c r="C178" s="118" t="s">
        <v>625</v>
      </c>
      <c r="D178" s="104">
        <f>D176+(D176*D$1)</f>
        <v>41.958550000000002</v>
      </c>
      <c r="E178" s="105">
        <f>E176+(E176*E$1)</f>
        <v>83.167399999999986</v>
      </c>
      <c r="F178" s="99"/>
      <c r="G178" s="104">
        <f>G176+(G176*G$1)</f>
        <v>72.809820000000002</v>
      </c>
      <c r="H178" s="105">
        <f>H176+(H176*H$1)</f>
        <v>116.44271999999999</v>
      </c>
      <c r="I178" s="99"/>
      <c r="J178" s="104">
        <f>J176+(J176*J$1)</f>
        <v>90.944449999999989</v>
      </c>
      <c r="K178" s="105">
        <f>K176+(K176*K$1)</f>
        <v>137.00158999999999</v>
      </c>
      <c r="L178" s="99"/>
      <c r="M178" s="104">
        <f>M176+(M176*M$1)</f>
        <v>41.958550000000002</v>
      </c>
      <c r="N178" s="105">
        <f>N176+(N176*N$1)</f>
        <v>83.167399999999986</v>
      </c>
      <c r="O178" s="99"/>
      <c r="P178" s="104">
        <f>P176+(P176*P$1)</f>
        <v>83.559239999999988</v>
      </c>
      <c r="Q178" s="105">
        <f>Q176+(Q176*Q$1)</f>
        <v>127.19232000000001</v>
      </c>
      <c r="R178" s="99"/>
      <c r="S178" s="104">
        <f>S176+(S176*S$1)</f>
        <v>90.944449999999989</v>
      </c>
      <c r="T178" s="105">
        <f>T176+(T176*T$1)</f>
        <v>137.00158999999999</v>
      </c>
      <c r="U178" s="99"/>
      <c r="V178" s="104">
        <f>V176+(V176*V$1)</f>
        <v>108.724</v>
      </c>
      <c r="W178" s="105">
        <f>W176+(W176*W$1)</f>
        <v>157.20500000000001</v>
      </c>
    </row>
    <row r="179" spans="1:23" ht="15.75" thickTop="1">
      <c r="C179" s="119" t="s">
        <v>626</v>
      </c>
      <c r="D179" s="107">
        <f>(D178-D176)/D176</f>
        <v>0.70000000000000007</v>
      </c>
      <c r="E179" s="108">
        <f>(E178-E176)/E176</f>
        <v>0.69999999999999984</v>
      </c>
      <c r="F179" s="99"/>
      <c r="G179" s="107">
        <f>(G178-G176)/G176</f>
        <v>0.8</v>
      </c>
      <c r="H179" s="108">
        <f>(H178-H176)/H176</f>
        <v>0.8</v>
      </c>
      <c r="I179" s="99"/>
      <c r="J179" s="107">
        <f>(J178-J176)/J176</f>
        <v>0.89999999999999991</v>
      </c>
      <c r="K179" s="108">
        <f>(K178-K176)/K176</f>
        <v>0.89999999999999991</v>
      </c>
      <c r="L179" s="99"/>
      <c r="M179" s="107">
        <f>(M178-M176)/M176</f>
        <v>0.70000000000000007</v>
      </c>
      <c r="N179" s="108">
        <f>(N178-N176)/N176</f>
        <v>0.69999999999999984</v>
      </c>
      <c r="O179" s="99"/>
      <c r="P179" s="107">
        <f>(P178-P176)/P176</f>
        <v>0.79999999999999982</v>
      </c>
      <c r="Q179" s="108">
        <f>(Q178-Q176)/Q176</f>
        <v>0.8</v>
      </c>
      <c r="R179" s="99"/>
      <c r="S179" s="107">
        <f>(S178-S176)/S176</f>
        <v>0.89999999999999991</v>
      </c>
      <c r="T179" s="108">
        <f>(T178-T176)/T176</f>
        <v>0.89999999999999991</v>
      </c>
      <c r="U179" s="99"/>
      <c r="V179" s="107">
        <f>(V178-V176)/V176</f>
        <v>1</v>
      </c>
      <c r="W179" s="108">
        <f>(W178-W176)/W176</f>
        <v>1</v>
      </c>
    </row>
    <row r="180" spans="1:23">
      <c r="C180" s="120" t="s">
        <v>627</v>
      </c>
      <c r="D180" s="110">
        <f>D177+(D177*D$1)</f>
        <v>1007.0051999999999</v>
      </c>
      <c r="E180" s="111">
        <f>E177+(E177*E$1)</f>
        <v>998.00879999999984</v>
      </c>
      <c r="F180" s="99"/>
      <c r="G180" s="110">
        <f>G177+(G177*G$1)</f>
        <v>1747.43568</v>
      </c>
      <c r="H180" s="111">
        <f>H177+(H177*H$1)</f>
        <v>1397.3126399999999</v>
      </c>
      <c r="I180" s="99"/>
      <c r="J180" s="110">
        <f>J177+(J177*J$1)</f>
        <v>2182.6668</v>
      </c>
      <c r="K180" s="111">
        <f>K177+(K177*K$1)</f>
        <v>1644.01908</v>
      </c>
      <c r="L180" s="99"/>
      <c r="M180" s="110">
        <f>M177+(M177*M$1)</f>
        <v>1007.0051999999999</v>
      </c>
      <c r="N180" s="111">
        <f>N177+(N177*N$1)</f>
        <v>998.00879999999984</v>
      </c>
      <c r="O180" s="99"/>
      <c r="P180" s="110">
        <f>P177+(P177*P$1)</f>
        <v>2005.4217600000002</v>
      </c>
      <c r="Q180" s="111">
        <f>Q177+(Q177*Q$1)</f>
        <v>1526.3078400000004</v>
      </c>
      <c r="R180" s="99"/>
      <c r="S180" s="110">
        <f>S177+(S177*S$1)</f>
        <v>2182.6668</v>
      </c>
      <c r="T180" s="111">
        <f>T177+(T177*T$1)</f>
        <v>1644.01908</v>
      </c>
      <c r="U180" s="99"/>
      <c r="V180" s="110">
        <f>V177+(V177*V$1)</f>
        <v>2609.3760000000002</v>
      </c>
      <c r="W180" s="111">
        <f>W177+(W177*W$1)</f>
        <v>1886.46</v>
      </c>
    </row>
    <row r="182" spans="1:23">
      <c r="C182" s="112" t="s">
        <v>691</v>
      </c>
    </row>
    <row r="183" spans="1:23">
      <c r="B183" s="81" t="s">
        <v>629</v>
      </c>
      <c r="C183" s="113" t="s">
        <v>692</v>
      </c>
      <c r="D183" s="80" t="s">
        <v>620</v>
      </c>
      <c r="E183" s="80" t="s">
        <v>616</v>
      </c>
      <c r="G183" s="80" t="s">
        <v>620</v>
      </c>
      <c r="H183" s="80" t="s">
        <v>616</v>
      </c>
      <c r="J183" s="80" t="s">
        <v>620</v>
      </c>
      <c r="K183" s="80" t="s">
        <v>616</v>
      </c>
      <c r="M183" s="80" t="s">
        <v>620</v>
      </c>
      <c r="N183" s="80" t="s">
        <v>616</v>
      </c>
      <c r="P183" s="80" t="s">
        <v>620</v>
      </c>
      <c r="Q183" s="80" t="s">
        <v>616</v>
      </c>
      <c r="S183" s="80" t="s">
        <v>620</v>
      </c>
      <c r="T183" s="80" t="s">
        <v>616</v>
      </c>
      <c r="V183" s="80" t="s">
        <v>620</v>
      </c>
      <c r="W183" s="80" t="s">
        <v>616</v>
      </c>
    </row>
    <row r="184" spans="1:23">
      <c r="B184" s="81" t="s">
        <v>621</v>
      </c>
      <c r="C184" s="81" t="s">
        <v>630</v>
      </c>
    </row>
    <row r="185" spans="1:23">
      <c r="A185" s="82" t="s">
        <v>17</v>
      </c>
      <c r="B185" s="83">
        <v>1</v>
      </c>
      <c r="C185" s="114" t="s">
        <v>692</v>
      </c>
      <c r="D185" s="85">
        <f>VLOOKUP($A185,$A$16:$W$34,D$42,0)*$B185</f>
        <v>23.035399999999999</v>
      </c>
      <c r="E185" s="86">
        <f>VLOOKUP($A185,$A$16:$W$34,E$42,0)*$B185</f>
        <v>43.073599999999999</v>
      </c>
      <c r="G185" s="85">
        <f>VLOOKUP($A185,$A$16:$W$34,G$42,0)*$B185</f>
        <v>38.256999999999998</v>
      </c>
      <c r="H185" s="86">
        <f>VLOOKUP($A185,$A$16:$W$34,H$42,0)*$B185</f>
        <v>58.295299999999997</v>
      </c>
      <c r="J185" s="85">
        <f>VLOOKUP($A185,$A$16:$W$34,J$42,0)*$B185</f>
        <v>45.672600000000003</v>
      </c>
      <c r="K185" s="86">
        <f>VLOOKUP($A185,$A$16:$W$34,K$42,0)*$B185</f>
        <v>65.710899999999995</v>
      </c>
      <c r="M185" s="85">
        <f>VLOOKUP($A185,$A$16:$W$34,M$42,0)*$B185</f>
        <v>23.035399999999999</v>
      </c>
      <c r="N185" s="86">
        <f>VLOOKUP($A185,$A$16:$W$34,N$42,0)*$B185</f>
        <v>43.073599999999999</v>
      </c>
      <c r="P185" s="85">
        <f>VLOOKUP($A185,$A$16:$W$34,P$42,0)*$B185</f>
        <v>44.228999999999999</v>
      </c>
      <c r="Q185" s="86">
        <f>VLOOKUP($A185,$A$16:$W$34,Q$42,0)*$B185</f>
        <v>64.267300000000006</v>
      </c>
      <c r="S185" s="85">
        <f>VLOOKUP($A185,$A$16:$W$34,S$42,0)*$B185</f>
        <v>45.672600000000003</v>
      </c>
      <c r="T185" s="86">
        <f>VLOOKUP($A185,$A$16:$W$34,T$42,0)*$B185</f>
        <v>65.710899999999995</v>
      </c>
      <c r="V185" s="85">
        <f>VLOOKUP($A185,$A$16:$W$34,V$42,0)*$B185</f>
        <v>52.1691</v>
      </c>
      <c r="W185" s="86">
        <f>VLOOKUP($A185,$A$16:$W$34,W$42,0)*$B185</f>
        <v>72.207400000000007</v>
      </c>
    </row>
    <row r="186" spans="1:23">
      <c r="C186" s="88"/>
      <c r="D186" s="88"/>
      <c r="E186" s="89"/>
      <c r="G186" s="88"/>
      <c r="H186" s="89"/>
      <c r="J186" s="88"/>
      <c r="K186" s="89"/>
      <c r="M186" s="88"/>
      <c r="N186" s="89"/>
      <c r="P186" s="88"/>
      <c r="Q186" s="89"/>
      <c r="S186" s="88"/>
      <c r="T186" s="89"/>
      <c r="V186" s="88"/>
      <c r="W186" s="89"/>
    </row>
    <row r="187" spans="1:23">
      <c r="C187" s="88"/>
      <c r="D187" s="88"/>
      <c r="E187" s="89"/>
      <c r="G187" s="88"/>
      <c r="H187" s="89"/>
      <c r="J187" s="88"/>
      <c r="K187" s="89"/>
      <c r="M187" s="88"/>
      <c r="N187" s="89"/>
      <c r="P187" s="88"/>
      <c r="Q187" s="89"/>
      <c r="S187" s="88"/>
      <c r="T187" s="89"/>
      <c r="V187" s="88"/>
      <c r="W187" s="89"/>
    </row>
    <row r="188" spans="1:23">
      <c r="C188" s="88"/>
      <c r="D188" s="88"/>
      <c r="E188" s="89"/>
      <c r="G188" s="88"/>
      <c r="H188" s="89"/>
      <c r="J188" s="88"/>
      <c r="K188" s="89"/>
      <c r="M188" s="88"/>
      <c r="N188" s="89"/>
      <c r="P188" s="88"/>
      <c r="Q188" s="89"/>
      <c r="S188" s="88"/>
      <c r="T188" s="89"/>
      <c r="V188" s="88"/>
      <c r="W188" s="89"/>
    </row>
    <row r="189" spans="1:23" ht="15.75" thickBot="1">
      <c r="B189" s="81" t="s">
        <v>693</v>
      </c>
      <c r="C189" s="116" t="s">
        <v>623</v>
      </c>
      <c r="D189" s="97">
        <f>SUM(D185)</f>
        <v>23.035399999999999</v>
      </c>
      <c r="E189" s="98">
        <f>SUM(E185)</f>
        <v>43.073599999999999</v>
      </c>
      <c r="F189" s="99"/>
      <c r="G189" s="97">
        <f>SUM(G185)</f>
        <v>38.256999999999998</v>
      </c>
      <c r="H189" s="98">
        <f>SUM(H185)</f>
        <v>58.295299999999997</v>
      </c>
      <c r="I189" s="99"/>
      <c r="J189" s="97">
        <f>SUM(J185)</f>
        <v>45.672600000000003</v>
      </c>
      <c r="K189" s="98">
        <f>SUM(K185)</f>
        <v>65.710899999999995</v>
      </c>
      <c r="L189" s="99"/>
      <c r="M189" s="97">
        <f>SUM(M185)</f>
        <v>23.035399999999999</v>
      </c>
      <c r="N189" s="98">
        <f>SUM(N185)</f>
        <v>43.073599999999999</v>
      </c>
      <c r="O189" s="99"/>
      <c r="P189" s="97">
        <f>SUM(P185)</f>
        <v>44.228999999999999</v>
      </c>
      <c r="Q189" s="98">
        <f>SUM(Q185)</f>
        <v>64.267300000000006</v>
      </c>
      <c r="R189" s="99"/>
      <c r="S189" s="97">
        <f>SUM(S185)</f>
        <v>45.672600000000003</v>
      </c>
      <c r="T189" s="98">
        <f>SUM(T185)</f>
        <v>65.710899999999995</v>
      </c>
      <c r="U189" s="99"/>
      <c r="V189" s="97">
        <f>SUM(V185)</f>
        <v>52.1691</v>
      </c>
      <c r="W189" s="98">
        <f>SUM(W185)</f>
        <v>72.207400000000007</v>
      </c>
    </row>
    <row r="190" spans="1:23" ht="15.75" thickTop="1">
      <c r="C190" s="117" t="s">
        <v>624</v>
      </c>
      <c r="D190" s="101">
        <f>D189*24</f>
        <v>552.84960000000001</v>
      </c>
      <c r="E190" s="102">
        <f>E189*12</f>
        <v>516.88319999999999</v>
      </c>
      <c r="F190" s="99"/>
      <c r="G190" s="101">
        <f>G189*24</f>
        <v>918.16799999999989</v>
      </c>
      <c r="H190" s="102">
        <f>H189*12</f>
        <v>699.54359999999997</v>
      </c>
      <c r="I190" s="99"/>
      <c r="J190" s="101">
        <f>J189*24</f>
        <v>1096.1424000000002</v>
      </c>
      <c r="K190" s="102">
        <f>K189*12</f>
        <v>788.5308</v>
      </c>
      <c r="L190" s="99"/>
      <c r="M190" s="101">
        <f>M189*24</f>
        <v>552.84960000000001</v>
      </c>
      <c r="N190" s="102">
        <f>N189*12</f>
        <v>516.88319999999999</v>
      </c>
      <c r="O190" s="99"/>
      <c r="P190" s="101">
        <f>P189*24</f>
        <v>1061.4960000000001</v>
      </c>
      <c r="Q190" s="102">
        <f>Q189*12</f>
        <v>771.20760000000007</v>
      </c>
      <c r="R190" s="99"/>
      <c r="S190" s="101">
        <f>S189*24</f>
        <v>1096.1424000000002</v>
      </c>
      <c r="T190" s="102">
        <f>T189*12</f>
        <v>788.5308</v>
      </c>
      <c r="U190" s="99"/>
      <c r="V190" s="101">
        <f>V189*24</f>
        <v>1252.0583999999999</v>
      </c>
      <c r="W190" s="102">
        <f>W189*12</f>
        <v>866.48880000000008</v>
      </c>
    </row>
    <row r="191" spans="1:23" ht="15.75" thickBot="1">
      <c r="B191" s="81" t="s">
        <v>694</v>
      </c>
      <c r="C191" s="118" t="s">
        <v>625</v>
      </c>
      <c r="D191" s="104">
        <f>D189+(D189*D$1)</f>
        <v>39.160179999999997</v>
      </c>
      <c r="E191" s="105">
        <f>E189+(E189*E$1)</f>
        <v>73.225120000000004</v>
      </c>
      <c r="F191" s="99"/>
      <c r="G191" s="104">
        <f>G189+(G189*G$1)</f>
        <v>68.8626</v>
      </c>
      <c r="H191" s="105">
        <f>H189+(H189*H$1)</f>
        <v>104.93154</v>
      </c>
      <c r="I191" s="99"/>
      <c r="J191" s="104">
        <f>J189+(J189*J$1)</f>
        <v>86.777940000000001</v>
      </c>
      <c r="K191" s="105">
        <f>K189+(K189*K$1)</f>
        <v>124.85070999999999</v>
      </c>
      <c r="L191" s="99"/>
      <c r="M191" s="104">
        <f>M189+(M189*M$1)</f>
        <v>39.160179999999997</v>
      </c>
      <c r="N191" s="105">
        <f>N189+(N189*N$1)</f>
        <v>73.225120000000004</v>
      </c>
      <c r="O191" s="99"/>
      <c r="P191" s="104">
        <f>P189+(P189*P$1)</f>
        <v>79.612200000000001</v>
      </c>
      <c r="Q191" s="105">
        <f>Q189+(Q189*Q$1)</f>
        <v>115.68114000000001</v>
      </c>
      <c r="R191" s="99"/>
      <c r="S191" s="104">
        <f>S189+(S189*S$1)</f>
        <v>86.777940000000001</v>
      </c>
      <c r="T191" s="105">
        <f>T189+(T189*T$1)</f>
        <v>124.85070999999999</v>
      </c>
      <c r="U191" s="99"/>
      <c r="V191" s="104">
        <f>V189+(V189*V$1)</f>
        <v>104.3382</v>
      </c>
      <c r="W191" s="105">
        <f>W189+(W189*W$1)</f>
        <v>144.41480000000001</v>
      </c>
    </row>
    <row r="192" spans="1:23" ht="15.75" thickTop="1">
      <c r="C192" s="119" t="s">
        <v>626</v>
      </c>
      <c r="D192" s="107">
        <f>(D191-D189)/D189</f>
        <v>0.7</v>
      </c>
      <c r="E192" s="108">
        <f>(E191-E189)/E189</f>
        <v>0.70000000000000018</v>
      </c>
      <c r="F192" s="99"/>
      <c r="G192" s="107">
        <f>(G191-G189)/G189</f>
        <v>0.80000000000000016</v>
      </c>
      <c r="H192" s="108">
        <f>(H191-H189)/H189</f>
        <v>0.8</v>
      </c>
      <c r="I192" s="99"/>
      <c r="J192" s="107">
        <f>(J191-J189)/J189</f>
        <v>0.89999999999999991</v>
      </c>
      <c r="K192" s="108">
        <f>(K191-K189)/K189</f>
        <v>0.9</v>
      </c>
      <c r="L192" s="99"/>
      <c r="M192" s="107">
        <f>(M191-M189)/M189</f>
        <v>0.7</v>
      </c>
      <c r="N192" s="108">
        <f>(N191-N189)/N189</f>
        <v>0.70000000000000018</v>
      </c>
      <c r="O192" s="99"/>
      <c r="P192" s="107">
        <f>(P191-P189)/P189</f>
        <v>0.8</v>
      </c>
      <c r="Q192" s="108">
        <f>(Q191-Q189)/Q189</f>
        <v>0.8</v>
      </c>
      <c r="R192" s="99"/>
      <c r="S192" s="107">
        <f>(S191-S189)/S189</f>
        <v>0.89999999999999991</v>
      </c>
      <c r="T192" s="108">
        <f>(T191-T189)/T189</f>
        <v>0.9</v>
      </c>
      <c r="U192" s="99"/>
      <c r="V192" s="107">
        <f>(V191-V189)/V189</f>
        <v>1</v>
      </c>
      <c r="W192" s="108">
        <f>(W191-W189)/W189</f>
        <v>1</v>
      </c>
    </row>
    <row r="193" spans="1:23">
      <c r="C193" s="120" t="s">
        <v>627</v>
      </c>
      <c r="D193" s="110">
        <f>D190+(D190*D$1)</f>
        <v>939.84431999999993</v>
      </c>
      <c r="E193" s="111">
        <f>E190+(E190*E$1)</f>
        <v>878.70143999999993</v>
      </c>
      <c r="F193" s="99"/>
      <c r="G193" s="110">
        <f>G190+(G190*G$1)</f>
        <v>1652.7023999999999</v>
      </c>
      <c r="H193" s="111">
        <f>H190+(H190*H$1)</f>
        <v>1259.17848</v>
      </c>
      <c r="I193" s="99"/>
      <c r="J193" s="110">
        <f>J190+(J190*J$1)</f>
        <v>2082.6705600000005</v>
      </c>
      <c r="K193" s="111">
        <f>K190+(K190*K$1)</f>
        <v>1498.2085200000001</v>
      </c>
      <c r="L193" s="99"/>
      <c r="M193" s="110">
        <f>M190+(M190*M$1)</f>
        <v>939.84431999999993</v>
      </c>
      <c r="N193" s="111">
        <f>N190+(N190*N$1)</f>
        <v>878.70143999999993</v>
      </c>
      <c r="O193" s="99"/>
      <c r="P193" s="110">
        <f>P190+(P190*P$1)</f>
        <v>1910.6928000000003</v>
      </c>
      <c r="Q193" s="111">
        <f>Q190+(Q190*Q$1)</f>
        <v>1388.1736800000003</v>
      </c>
      <c r="R193" s="99"/>
      <c r="S193" s="110">
        <f>S190+(S190*S$1)</f>
        <v>2082.6705600000005</v>
      </c>
      <c r="T193" s="111">
        <f>T190+(T190*T$1)</f>
        <v>1498.2085200000001</v>
      </c>
      <c r="U193" s="99"/>
      <c r="V193" s="110">
        <f>V190+(V190*V$1)</f>
        <v>2504.1167999999998</v>
      </c>
      <c r="W193" s="111">
        <f>W190+(W190*W$1)</f>
        <v>1732.9776000000002</v>
      </c>
    </row>
    <row r="195" spans="1:23">
      <c r="C195" s="112" t="s">
        <v>684</v>
      </c>
    </row>
    <row r="196" spans="1:23">
      <c r="B196" s="81" t="s">
        <v>629</v>
      </c>
      <c r="C196" s="113" t="s">
        <v>708</v>
      </c>
      <c r="D196" s="80" t="s">
        <v>620</v>
      </c>
      <c r="E196" s="80" t="s">
        <v>616</v>
      </c>
      <c r="G196" s="80" t="s">
        <v>620</v>
      </c>
      <c r="H196" s="80" t="s">
        <v>616</v>
      </c>
      <c r="J196" s="80" t="s">
        <v>620</v>
      </c>
      <c r="K196" s="80" t="s">
        <v>616</v>
      </c>
      <c r="M196" s="80" t="s">
        <v>620</v>
      </c>
      <c r="N196" s="80" t="s">
        <v>616</v>
      </c>
      <c r="P196" s="80" t="s">
        <v>620</v>
      </c>
      <c r="Q196" s="80" t="s">
        <v>616</v>
      </c>
      <c r="S196" s="80" t="s">
        <v>620</v>
      </c>
      <c r="T196" s="80" t="s">
        <v>616</v>
      </c>
      <c r="V196" s="80" t="s">
        <v>620</v>
      </c>
      <c r="W196" s="80" t="s">
        <v>616</v>
      </c>
    </row>
    <row r="197" spans="1:23">
      <c r="B197" s="81" t="s">
        <v>621</v>
      </c>
      <c r="C197" s="81" t="s">
        <v>630</v>
      </c>
    </row>
    <row r="198" spans="1:23">
      <c r="A198" s="82" t="s">
        <v>49</v>
      </c>
      <c r="B198" s="83">
        <v>1</v>
      </c>
      <c r="C198" s="114" t="s">
        <v>727</v>
      </c>
      <c r="D198" s="85">
        <f>VLOOKUP($A198,$A$16:$W$34,D$42,0)*$B198</f>
        <v>10.803599999999999</v>
      </c>
      <c r="E198" s="86">
        <f>VLOOKUP($A198,$A$16:$W$34,E$42,0)*$B198</f>
        <v>23.755800000000001</v>
      </c>
      <c r="G198" s="85">
        <f>VLOOKUP($A198,$A$16:$W$34,G$42,0)*$B198</f>
        <v>18.140999999999998</v>
      </c>
      <c r="H198" s="86">
        <f>VLOOKUP($A198,$A$16:$W$34,H$42,0)*$B198</f>
        <v>31.0932</v>
      </c>
      <c r="J198" s="85">
        <f>VLOOKUP($A198,$A$16:$W$34,J$42,0)*$B198</f>
        <v>25.635200000000001</v>
      </c>
      <c r="K198" s="86">
        <f>VLOOKUP($A198,$A$16:$W$34,K$42,0)*$B198</f>
        <v>38.587400000000002</v>
      </c>
      <c r="M198" s="85">
        <f>VLOOKUP($A198,$A$16:$W$34,M$42,0)*$B198</f>
        <v>10.803599999999999</v>
      </c>
      <c r="N198" s="86">
        <f>VLOOKUP($A198,$A$16:$W$34,N$42,0)*$B198</f>
        <v>23.755800000000001</v>
      </c>
      <c r="P198" s="85">
        <f>VLOOKUP($A198,$A$16:$W$34,P$42,0)*$B198</f>
        <v>24.869599999999998</v>
      </c>
      <c r="Q198" s="86">
        <f>VLOOKUP($A198,$A$16:$W$34,Q$42,0)*$B198</f>
        <v>37.821800000000003</v>
      </c>
      <c r="S198" s="85">
        <f>VLOOKUP($A198,$A$16:$W$34,S$42,0)*$B198</f>
        <v>25.635200000000001</v>
      </c>
      <c r="T198" s="86">
        <f>VLOOKUP($A198,$A$16:$W$34,T$42,0)*$B198</f>
        <v>38.587400000000002</v>
      </c>
      <c r="V198" s="85">
        <f>VLOOKUP($A198,$A$16:$W$34,V$42,0)*$B198</f>
        <v>29.080300000000001</v>
      </c>
      <c r="W198" s="86">
        <f>VLOOKUP($A198,$A$16:$W$34,W$42,0)*$B198</f>
        <v>42.032499999999999</v>
      </c>
    </row>
    <row r="199" spans="1:23">
      <c r="A199" s="82" t="s">
        <v>51</v>
      </c>
      <c r="B199" s="83">
        <v>1</v>
      </c>
      <c r="C199" s="122" t="s">
        <v>728</v>
      </c>
      <c r="D199" s="123">
        <f>VLOOKUP($A199,$A$16:$W$34,D$42,0)*$B199</f>
        <v>16.7807</v>
      </c>
      <c r="E199" s="124">
        <f>VLOOKUP($A199,$A$16:$W$34,E$42,0)*$B199</f>
        <v>35.684699999999999</v>
      </c>
      <c r="G199" s="123">
        <f>VLOOKUP($A199,$A$16:$W$34,G$42,0)*$B199</f>
        <v>29.8154</v>
      </c>
      <c r="H199" s="124">
        <f>VLOOKUP($A199,$A$16:$W$34,H$42,0)*$B199</f>
        <v>48.719299999999997</v>
      </c>
      <c r="J199" s="123">
        <f>VLOOKUP($A199,$A$16:$W$34,J$42,0)*$B199</f>
        <v>36.478700000000003</v>
      </c>
      <c r="K199" s="124">
        <f>VLOOKUP($A199,$A$16:$W$34,K$42,0)*$B199</f>
        <v>55.382599999999996</v>
      </c>
      <c r="M199" s="123">
        <f>VLOOKUP($A199,$A$16:$W$34,M$42,0)*$B199</f>
        <v>16.7807</v>
      </c>
      <c r="N199" s="124">
        <f>VLOOKUP($A199,$A$16:$W$34,N$42,0)*$B199</f>
        <v>35.684699999999999</v>
      </c>
      <c r="P199" s="123">
        <f>VLOOKUP($A199,$A$16:$W$34,P$42,0)*$B199</f>
        <v>34.947499999999998</v>
      </c>
      <c r="Q199" s="124">
        <f>VLOOKUP($A199,$A$16:$W$34,Q$42,0)*$B199</f>
        <v>53.851399999999998</v>
      </c>
      <c r="S199" s="123">
        <f>VLOOKUP($A199,$A$16:$W$34,S$42,0)*$B199</f>
        <v>36.478700000000003</v>
      </c>
      <c r="T199" s="124">
        <f>VLOOKUP($A199,$A$16:$W$34,T$42,0)*$B199</f>
        <v>55.382599999999996</v>
      </c>
      <c r="V199" s="123">
        <f>VLOOKUP($A199,$A$16:$W$34,V$42,0)*$B199</f>
        <v>43.368899999999996</v>
      </c>
      <c r="W199" s="124">
        <f>VLOOKUP($A199,$A$16:$W$34,W$42,0)*$B199</f>
        <v>62.272799999999997</v>
      </c>
    </row>
    <row r="200" spans="1:23">
      <c r="C200" s="88"/>
      <c r="D200" s="88"/>
      <c r="E200" s="89"/>
      <c r="G200" s="88"/>
      <c r="H200" s="89"/>
      <c r="J200" s="88"/>
      <c r="K200" s="89"/>
      <c r="M200" s="88"/>
      <c r="N200" s="89"/>
      <c r="P200" s="88"/>
      <c r="Q200" s="89"/>
      <c r="S200" s="88"/>
      <c r="T200" s="89"/>
      <c r="V200" s="88"/>
      <c r="W200" s="89"/>
    </row>
    <row r="201" spans="1:23">
      <c r="C201" s="88"/>
      <c r="D201" s="88"/>
      <c r="E201" s="89"/>
      <c r="G201" s="88"/>
      <c r="H201" s="89"/>
      <c r="J201" s="88"/>
      <c r="K201" s="89"/>
      <c r="M201" s="88"/>
      <c r="N201" s="89"/>
      <c r="P201" s="88"/>
      <c r="Q201" s="89"/>
      <c r="S201" s="88"/>
      <c r="T201" s="89"/>
      <c r="V201" s="88"/>
      <c r="W201" s="89"/>
    </row>
    <row r="202" spans="1:23" ht="15.75" thickBot="1">
      <c r="B202" s="81" t="s">
        <v>709</v>
      </c>
      <c r="C202" s="116" t="s">
        <v>623</v>
      </c>
      <c r="D202" s="97">
        <f>SUM(D198:D199)</f>
        <v>27.584299999999999</v>
      </c>
      <c r="E202" s="98">
        <f>SUM(E198:E199)</f>
        <v>59.4405</v>
      </c>
      <c r="F202" s="99"/>
      <c r="G202" s="97">
        <f>SUM(G198:G199)</f>
        <v>47.956400000000002</v>
      </c>
      <c r="H202" s="98">
        <f>SUM(H198:H199)</f>
        <v>79.8125</v>
      </c>
      <c r="I202" s="99"/>
      <c r="J202" s="97">
        <f>SUM(J198:J199)</f>
        <v>62.113900000000001</v>
      </c>
      <c r="K202" s="98">
        <f>SUM(K198:K199)</f>
        <v>93.97</v>
      </c>
      <c r="L202" s="99"/>
      <c r="M202" s="97">
        <f>SUM(M198:M199)</f>
        <v>27.584299999999999</v>
      </c>
      <c r="N202" s="98">
        <f>SUM(N198:N199)</f>
        <v>59.4405</v>
      </c>
      <c r="O202" s="99"/>
      <c r="P202" s="97">
        <f>SUM(P198:P199)</f>
        <v>59.817099999999996</v>
      </c>
      <c r="Q202" s="98">
        <f>SUM(Q198:Q199)</f>
        <v>91.673200000000008</v>
      </c>
      <c r="R202" s="99"/>
      <c r="S202" s="97">
        <f>SUM(S198:S199)</f>
        <v>62.113900000000001</v>
      </c>
      <c r="T202" s="98">
        <f>SUM(T198:T199)</f>
        <v>93.97</v>
      </c>
      <c r="U202" s="99"/>
      <c r="V202" s="97">
        <f>SUM(V198:V199)</f>
        <v>72.44919999999999</v>
      </c>
      <c r="W202" s="98">
        <f>SUM(W198:W199)</f>
        <v>104.30529999999999</v>
      </c>
    </row>
    <row r="203" spans="1:23" ht="15.75" thickTop="1">
      <c r="C203" s="117" t="s">
        <v>624</v>
      </c>
      <c r="D203" s="101">
        <f>D202*24</f>
        <v>662.02319999999997</v>
      </c>
      <c r="E203" s="102">
        <f>E202*12</f>
        <v>713.28600000000006</v>
      </c>
      <c r="F203" s="99"/>
      <c r="G203" s="101">
        <f>G202*24</f>
        <v>1150.9536000000001</v>
      </c>
      <c r="H203" s="102">
        <f>H202*12</f>
        <v>957.75</v>
      </c>
      <c r="I203" s="99"/>
      <c r="J203" s="101">
        <f>J202*24</f>
        <v>1490.7336</v>
      </c>
      <c r="K203" s="102">
        <f>K202*12</f>
        <v>1127.6399999999999</v>
      </c>
      <c r="L203" s="99"/>
      <c r="M203" s="101">
        <f>M202*24</f>
        <v>662.02319999999997</v>
      </c>
      <c r="N203" s="102">
        <f>N202*12</f>
        <v>713.28600000000006</v>
      </c>
      <c r="O203" s="99"/>
      <c r="P203" s="101">
        <f>P202*24</f>
        <v>1435.6104</v>
      </c>
      <c r="Q203" s="102">
        <f>Q202*12</f>
        <v>1100.0784000000001</v>
      </c>
      <c r="R203" s="99"/>
      <c r="S203" s="101">
        <f>S202*24</f>
        <v>1490.7336</v>
      </c>
      <c r="T203" s="102">
        <f>T202*12</f>
        <v>1127.6399999999999</v>
      </c>
      <c r="U203" s="99"/>
      <c r="V203" s="101">
        <f>V202*24</f>
        <v>1738.7807999999998</v>
      </c>
      <c r="W203" s="102">
        <f>W202*12</f>
        <v>1251.6635999999999</v>
      </c>
    </row>
    <row r="204" spans="1:23" ht="15.75" thickBot="1">
      <c r="B204" s="81" t="s">
        <v>710</v>
      </c>
      <c r="C204" s="118" t="s">
        <v>625</v>
      </c>
      <c r="D204" s="104">
        <f>D202+(D202*D$1)</f>
        <v>46.89331</v>
      </c>
      <c r="E204" s="105">
        <f>E202+(E202*E$1)</f>
        <v>101.04884999999999</v>
      </c>
      <c r="F204" s="99"/>
      <c r="G204" s="104">
        <f>G202+(G202*G$1)</f>
        <v>86.321520000000007</v>
      </c>
      <c r="H204" s="105">
        <f>H202+(H202*H$1)</f>
        <v>143.66249999999999</v>
      </c>
      <c r="I204" s="99"/>
      <c r="J204" s="104">
        <f>J202+(J202*J$1)</f>
        <v>118.01641000000001</v>
      </c>
      <c r="K204" s="105">
        <f>K202+(K202*K$1)</f>
        <v>178.54300000000001</v>
      </c>
      <c r="L204" s="99"/>
      <c r="M204" s="104">
        <f>M202+(M202*M$1)</f>
        <v>46.89331</v>
      </c>
      <c r="N204" s="105">
        <f>N202+(N202*N$1)</f>
        <v>101.04884999999999</v>
      </c>
      <c r="O204" s="99"/>
      <c r="P204" s="104">
        <f>P202+(P202*P$1)</f>
        <v>107.67077999999999</v>
      </c>
      <c r="Q204" s="105">
        <f>Q202+(Q202*Q$1)</f>
        <v>165.01176000000004</v>
      </c>
      <c r="R204" s="99"/>
      <c r="S204" s="104">
        <f>S202+(S202*S$1)</f>
        <v>118.01641000000001</v>
      </c>
      <c r="T204" s="105">
        <f>T202+(T202*T$1)</f>
        <v>178.54300000000001</v>
      </c>
      <c r="U204" s="99"/>
      <c r="V204" s="104">
        <f>V202+(V202*V$1)</f>
        <v>144.89839999999998</v>
      </c>
      <c r="W204" s="105">
        <f>W202+(W202*W$1)</f>
        <v>208.61059999999998</v>
      </c>
    </row>
    <row r="205" spans="1:23" ht="15.75" thickTop="1">
      <c r="C205" s="119" t="s">
        <v>626</v>
      </c>
      <c r="D205" s="107">
        <f>(D204-D202)/D202</f>
        <v>0.70000000000000007</v>
      </c>
      <c r="E205" s="108">
        <f>(E204-E202)/E202</f>
        <v>0.69999999999999973</v>
      </c>
      <c r="F205" s="99"/>
      <c r="G205" s="107">
        <f>(G204-G202)/G202</f>
        <v>0.8</v>
      </c>
      <c r="H205" s="108">
        <f>(H204-H202)/H202</f>
        <v>0.79999999999999993</v>
      </c>
      <c r="I205" s="99"/>
      <c r="J205" s="107">
        <f>(J204-J202)/J202</f>
        <v>0.90000000000000013</v>
      </c>
      <c r="K205" s="108">
        <f>(K204-K202)/K202</f>
        <v>0.90000000000000013</v>
      </c>
      <c r="L205" s="99"/>
      <c r="M205" s="107">
        <f>(M204-M202)/M202</f>
        <v>0.70000000000000007</v>
      </c>
      <c r="N205" s="108">
        <f>(N204-N202)/N202</f>
        <v>0.69999999999999973</v>
      </c>
      <c r="O205" s="99"/>
      <c r="P205" s="107">
        <f>(P204-P202)/P202</f>
        <v>0.8</v>
      </c>
      <c r="Q205" s="108">
        <f>(Q204-Q202)/Q202</f>
        <v>0.80000000000000027</v>
      </c>
      <c r="R205" s="99"/>
      <c r="S205" s="107">
        <f>(S204-S202)/S202</f>
        <v>0.90000000000000013</v>
      </c>
      <c r="T205" s="108">
        <f>(T204-T202)/T202</f>
        <v>0.90000000000000013</v>
      </c>
      <c r="U205" s="99"/>
      <c r="V205" s="107">
        <f>(V204-V202)/V202</f>
        <v>1</v>
      </c>
      <c r="W205" s="108">
        <f>(W204-W202)/W202</f>
        <v>1</v>
      </c>
    </row>
    <row r="206" spans="1:23">
      <c r="C206" s="120" t="s">
        <v>627</v>
      </c>
      <c r="D206" s="110">
        <f>D203+(D203*D$1)</f>
        <v>1125.4394399999999</v>
      </c>
      <c r="E206" s="111">
        <f>E203+(E203*E$1)</f>
        <v>1212.5862000000002</v>
      </c>
      <c r="F206" s="99"/>
      <c r="G206" s="110">
        <f>G203+(G203*G$1)</f>
        <v>2071.71648</v>
      </c>
      <c r="H206" s="111">
        <f>H203+(H203*H$1)</f>
        <v>1723.95</v>
      </c>
      <c r="I206" s="99"/>
      <c r="J206" s="110">
        <f>J203+(J203*J$1)</f>
        <v>2832.3938400000002</v>
      </c>
      <c r="K206" s="111">
        <f>K203+(K203*K$1)</f>
        <v>2142.5159999999996</v>
      </c>
      <c r="L206" s="99"/>
      <c r="M206" s="110">
        <f>M203+(M203*M$1)</f>
        <v>1125.4394399999999</v>
      </c>
      <c r="N206" s="111">
        <f>N203+(N203*N$1)</f>
        <v>1212.5862000000002</v>
      </c>
      <c r="O206" s="99"/>
      <c r="P206" s="110">
        <f>P203+(P203*P$1)</f>
        <v>2584.09872</v>
      </c>
      <c r="Q206" s="111">
        <f>Q203+(Q203*Q$1)</f>
        <v>1980.1411200000002</v>
      </c>
      <c r="R206" s="99"/>
      <c r="S206" s="110">
        <f>S203+(S203*S$1)</f>
        <v>2832.3938400000002</v>
      </c>
      <c r="T206" s="111">
        <f>T203+(T203*T$1)</f>
        <v>2142.5159999999996</v>
      </c>
      <c r="U206" s="99"/>
      <c r="V206" s="110">
        <f>V203+(V203*V$1)</f>
        <v>3477.5615999999995</v>
      </c>
      <c r="W206" s="111">
        <f>W203+(W203*W$1)</f>
        <v>2503.3271999999997</v>
      </c>
    </row>
    <row r="208" spans="1:23">
      <c r="C208" s="112" t="s">
        <v>684</v>
      </c>
    </row>
    <row r="209" spans="1:23">
      <c r="B209" s="81" t="s">
        <v>629</v>
      </c>
      <c r="C209" s="113" t="s">
        <v>728</v>
      </c>
      <c r="D209" s="80" t="s">
        <v>620</v>
      </c>
      <c r="E209" s="80" t="s">
        <v>616</v>
      </c>
      <c r="G209" s="80" t="s">
        <v>620</v>
      </c>
      <c r="H209" s="80" t="s">
        <v>616</v>
      </c>
      <c r="J209" s="80" t="s">
        <v>620</v>
      </c>
      <c r="K209" s="80" t="s">
        <v>616</v>
      </c>
      <c r="M209" s="80" t="s">
        <v>620</v>
      </c>
      <c r="N209" s="80" t="s">
        <v>616</v>
      </c>
      <c r="P209" s="80" t="s">
        <v>620</v>
      </c>
      <c r="Q209" s="80" t="s">
        <v>616</v>
      </c>
      <c r="S209" s="80" t="s">
        <v>620</v>
      </c>
      <c r="T209" s="80" t="s">
        <v>616</v>
      </c>
      <c r="V209" s="80" t="s">
        <v>620</v>
      </c>
      <c r="W209" s="80" t="s">
        <v>616</v>
      </c>
    </row>
    <row r="210" spans="1:23">
      <c r="B210" s="81" t="s">
        <v>621</v>
      </c>
      <c r="C210" s="81" t="s">
        <v>630</v>
      </c>
    </row>
    <row r="211" spans="1:23">
      <c r="A211" s="82" t="s">
        <v>51</v>
      </c>
      <c r="B211" s="83">
        <v>1</v>
      </c>
      <c r="C211" s="114" t="s">
        <v>728</v>
      </c>
      <c r="D211" s="85">
        <f>VLOOKUP($A211,$A$16:$W$34,D$42,0)*$B211</f>
        <v>16.7807</v>
      </c>
      <c r="E211" s="86">
        <f>VLOOKUP($A211,$A$16:$W$34,E$42,0)*$B211</f>
        <v>35.684699999999999</v>
      </c>
      <c r="G211" s="85">
        <f>VLOOKUP($A211,$A$16:$W$34,G$42,0)*$B211</f>
        <v>29.8154</v>
      </c>
      <c r="H211" s="86">
        <f>VLOOKUP($A211,$A$16:$W$34,H$42,0)*$B211</f>
        <v>48.719299999999997</v>
      </c>
      <c r="J211" s="85">
        <f>VLOOKUP($A211,$A$16:$W$34,J$42,0)*$B211</f>
        <v>36.478700000000003</v>
      </c>
      <c r="K211" s="86">
        <f>VLOOKUP($A211,$A$16:$W$34,K$42,0)*$B211</f>
        <v>55.382599999999996</v>
      </c>
      <c r="M211" s="85">
        <f>VLOOKUP($A211,$A$16:$W$34,M$42,0)*$B211</f>
        <v>16.7807</v>
      </c>
      <c r="N211" s="86">
        <f>VLOOKUP($A211,$A$16:$W$34,N$42,0)*$B211</f>
        <v>35.684699999999999</v>
      </c>
      <c r="P211" s="85">
        <f>VLOOKUP($A211,$A$16:$W$34,P$42,0)*$B211</f>
        <v>34.947499999999998</v>
      </c>
      <c r="Q211" s="86">
        <f>VLOOKUP($A211,$A$16:$W$34,Q$42,0)*$B211</f>
        <v>53.851399999999998</v>
      </c>
      <c r="S211" s="85">
        <f>VLOOKUP($A211,$A$16:$W$34,S$42,0)*$B211</f>
        <v>36.478700000000003</v>
      </c>
      <c r="T211" s="86">
        <f>VLOOKUP($A211,$A$16:$W$34,T$42,0)*$B211</f>
        <v>55.382599999999996</v>
      </c>
      <c r="V211" s="85">
        <f>VLOOKUP($A211,$A$16:$W$34,V$42,0)*$B211</f>
        <v>43.368899999999996</v>
      </c>
      <c r="W211" s="86">
        <f>VLOOKUP($A211,$A$16:$W$34,W$42,0)*$B211</f>
        <v>62.272799999999997</v>
      </c>
    </row>
    <row r="212" spans="1:23">
      <c r="C212" s="88"/>
      <c r="D212" s="88"/>
      <c r="E212" s="89"/>
      <c r="G212" s="88"/>
      <c r="H212" s="89"/>
      <c r="J212" s="88"/>
      <c r="K212" s="89"/>
      <c r="M212" s="88"/>
      <c r="N212" s="89"/>
      <c r="P212" s="88"/>
      <c r="Q212" s="89"/>
      <c r="S212" s="88"/>
      <c r="T212" s="89"/>
      <c r="V212" s="88"/>
      <c r="W212" s="89"/>
    </row>
    <row r="213" spans="1:23">
      <c r="C213" s="88"/>
      <c r="D213" s="88"/>
      <c r="E213" s="89"/>
      <c r="G213" s="88"/>
      <c r="H213" s="89"/>
      <c r="J213" s="88"/>
      <c r="K213" s="89"/>
      <c r="M213" s="88"/>
      <c r="N213" s="89"/>
      <c r="P213" s="88"/>
      <c r="Q213" s="89"/>
      <c r="S213" s="88"/>
      <c r="T213" s="89"/>
      <c r="V213" s="88"/>
      <c r="W213" s="89"/>
    </row>
    <row r="214" spans="1:23">
      <c r="C214" s="88"/>
      <c r="D214" s="88"/>
      <c r="E214" s="89"/>
      <c r="G214" s="88"/>
      <c r="H214" s="89"/>
      <c r="J214" s="88"/>
      <c r="K214" s="89"/>
      <c r="M214" s="88"/>
      <c r="N214" s="89"/>
      <c r="P214" s="88"/>
      <c r="Q214" s="89"/>
      <c r="S214" s="88"/>
      <c r="T214" s="89"/>
      <c r="V214" s="88"/>
      <c r="W214" s="89"/>
    </row>
    <row r="215" spans="1:23" ht="15.75" thickBot="1">
      <c r="B215" s="81" t="s">
        <v>729</v>
      </c>
      <c r="C215" s="116" t="s">
        <v>623</v>
      </c>
      <c r="D215" s="97">
        <f>SUM(D211)</f>
        <v>16.7807</v>
      </c>
      <c r="E215" s="98">
        <f>SUM(E211)</f>
        <v>35.684699999999999</v>
      </c>
      <c r="F215" s="99"/>
      <c r="G215" s="97">
        <f>SUM(G211)</f>
        <v>29.8154</v>
      </c>
      <c r="H215" s="98">
        <f>SUM(H211)</f>
        <v>48.719299999999997</v>
      </c>
      <c r="I215" s="99"/>
      <c r="J215" s="97">
        <f>SUM(J211)</f>
        <v>36.478700000000003</v>
      </c>
      <c r="K215" s="98">
        <f>SUM(K211)</f>
        <v>55.382599999999996</v>
      </c>
      <c r="L215" s="99"/>
      <c r="M215" s="97">
        <f>SUM(M211)</f>
        <v>16.7807</v>
      </c>
      <c r="N215" s="98">
        <f>SUM(N211)</f>
        <v>35.684699999999999</v>
      </c>
      <c r="O215" s="99"/>
      <c r="P215" s="97">
        <f>SUM(P211)</f>
        <v>34.947499999999998</v>
      </c>
      <c r="Q215" s="98">
        <f>SUM(Q211)</f>
        <v>53.851399999999998</v>
      </c>
      <c r="R215" s="99"/>
      <c r="S215" s="97">
        <f>SUM(S211)</f>
        <v>36.478700000000003</v>
      </c>
      <c r="T215" s="98">
        <f>SUM(T211)</f>
        <v>55.382599999999996</v>
      </c>
      <c r="U215" s="99"/>
      <c r="V215" s="97">
        <f>SUM(V211)</f>
        <v>43.368899999999996</v>
      </c>
      <c r="W215" s="98">
        <f>SUM(W211)</f>
        <v>62.272799999999997</v>
      </c>
    </row>
    <row r="216" spans="1:23" ht="15.75" thickTop="1">
      <c r="C216" s="117" t="s">
        <v>624</v>
      </c>
      <c r="D216" s="101">
        <f>D215*24</f>
        <v>402.73680000000002</v>
      </c>
      <c r="E216" s="102">
        <f>E215*12</f>
        <v>428.21640000000002</v>
      </c>
      <c r="F216" s="99"/>
      <c r="G216" s="101">
        <f>G215*24</f>
        <v>715.56960000000004</v>
      </c>
      <c r="H216" s="102">
        <f>H215*12</f>
        <v>584.63159999999993</v>
      </c>
      <c r="I216" s="99"/>
      <c r="J216" s="101">
        <f>J215*24</f>
        <v>875.48880000000008</v>
      </c>
      <c r="K216" s="102">
        <f>K215*12</f>
        <v>664.59119999999996</v>
      </c>
      <c r="L216" s="99"/>
      <c r="M216" s="101">
        <f>M215*24</f>
        <v>402.73680000000002</v>
      </c>
      <c r="N216" s="102">
        <f>N215*12</f>
        <v>428.21640000000002</v>
      </c>
      <c r="O216" s="99"/>
      <c r="P216" s="101">
        <f>P215*24</f>
        <v>838.74</v>
      </c>
      <c r="Q216" s="102">
        <f>Q215*12</f>
        <v>646.21679999999992</v>
      </c>
      <c r="R216" s="99"/>
      <c r="S216" s="101">
        <f>S215*24</f>
        <v>875.48880000000008</v>
      </c>
      <c r="T216" s="102">
        <f>T215*12</f>
        <v>664.59119999999996</v>
      </c>
      <c r="U216" s="99"/>
      <c r="V216" s="101">
        <f>V215*24</f>
        <v>1040.8535999999999</v>
      </c>
      <c r="W216" s="102">
        <f>W215*12</f>
        <v>747.27359999999999</v>
      </c>
    </row>
    <row r="217" spans="1:23" ht="15.75" thickBot="1">
      <c r="B217" s="81" t="s">
        <v>730</v>
      </c>
      <c r="C217" s="118" t="s">
        <v>625</v>
      </c>
      <c r="D217" s="104">
        <f>D215+(D215*D$1)</f>
        <v>28.527189999999997</v>
      </c>
      <c r="E217" s="105">
        <f>E215+(E215*E$1)</f>
        <v>60.663989999999998</v>
      </c>
      <c r="F217" s="99"/>
      <c r="G217" s="104">
        <f>G215+(G215*G$1)</f>
        <v>53.667720000000003</v>
      </c>
      <c r="H217" s="105">
        <f>H215+(H215*H$1)</f>
        <v>87.694739999999996</v>
      </c>
      <c r="I217" s="99"/>
      <c r="J217" s="104">
        <f>J215+(J215*J$1)</f>
        <v>69.309530000000009</v>
      </c>
      <c r="K217" s="105">
        <f>K215+(K215*K$1)</f>
        <v>105.22693999999998</v>
      </c>
      <c r="L217" s="99"/>
      <c r="M217" s="104">
        <f>M215+(M215*M$1)</f>
        <v>28.527189999999997</v>
      </c>
      <c r="N217" s="105">
        <f>N215+(N215*N$1)</f>
        <v>60.663989999999998</v>
      </c>
      <c r="O217" s="99"/>
      <c r="P217" s="104">
        <f>P215+(P215*P$1)</f>
        <v>62.905499999999996</v>
      </c>
      <c r="Q217" s="105">
        <f>Q215+(Q215*Q$1)</f>
        <v>96.932519999999997</v>
      </c>
      <c r="R217" s="99"/>
      <c r="S217" s="104">
        <f>S215+(S215*S$1)</f>
        <v>69.309530000000009</v>
      </c>
      <c r="T217" s="105">
        <f>T215+(T215*T$1)</f>
        <v>105.22693999999998</v>
      </c>
      <c r="U217" s="99"/>
      <c r="V217" s="104">
        <f>V215+(V215*V$1)</f>
        <v>86.737799999999993</v>
      </c>
      <c r="W217" s="105">
        <f>W215+(W215*W$1)</f>
        <v>124.54559999999999</v>
      </c>
    </row>
    <row r="218" spans="1:23" ht="15.75" thickTop="1">
      <c r="C218" s="119" t="s">
        <v>626</v>
      </c>
      <c r="D218" s="107">
        <f>(D217-D215)/D215</f>
        <v>0.69999999999999984</v>
      </c>
      <c r="E218" s="108">
        <f>(E217-E215)/E215</f>
        <v>0.7</v>
      </c>
      <c r="F218" s="99"/>
      <c r="G218" s="107">
        <f>(G217-G215)/G215</f>
        <v>0.8</v>
      </c>
      <c r="H218" s="108">
        <f>(H217-H215)/H215</f>
        <v>0.8</v>
      </c>
      <c r="I218" s="99"/>
      <c r="J218" s="107">
        <f>(J217-J215)/J215</f>
        <v>0.90000000000000013</v>
      </c>
      <c r="K218" s="108">
        <f>(K217-K215)/K215</f>
        <v>0.8999999999999998</v>
      </c>
      <c r="L218" s="99"/>
      <c r="M218" s="107">
        <f>(M217-M215)/M215</f>
        <v>0.69999999999999984</v>
      </c>
      <c r="N218" s="108">
        <f>(N217-N215)/N215</f>
        <v>0.7</v>
      </c>
      <c r="O218" s="99"/>
      <c r="P218" s="107">
        <f>(P217-P215)/P215</f>
        <v>0.8</v>
      </c>
      <c r="Q218" s="108">
        <f>(Q217-Q215)/Q215</f>
        <v>0.8</v>
      </c>
      <c r="R218" s="99"/>
      <c r="S218" s="107">
        <f>(S217-S215)/S215</f>
        <v>0.90000000000000013</v>
      </c>
      <c r="T218" s="108">
        <f>(T217-T215)/T215</f>
        <v>0.8999999999999998</v>
      </c>
      <c r="U218" s="99"/>
      <c r="V218" s="107">
        <f>(V217-V215)/V215</f>
        <v>1</v>
      </c>
      <c r="W218" s="108">
        <f>(W217-W215)/W215</f>
        <v>1</v>
      </c>
    </row>
    <row r="219" spans="1:23">
      <c r="C219" s="120" t="s">
        <v>627</v>
      </c>
      <c r="D219" s="110">
        <f>D216+(D216*D$1)</f>
        <v>684.65255999999999</v>
      </c>
      <c r="E219" s="111">
        <f>E216+(E216*E$1)</f>
        <v>727.96788000000004</v>
      </c>
      <c r="F219" s="99"/>
      <c r="G219" s="110">
        <f>G216+(G216*G$1)</f>
        <v>1288.0252800000001</v>
      </c>
      <c r="H219" s="111">
        <f>H216+(H216*H$1)</f>
        <v>1052.3368799999998</v>
      </c>
      <c r="I219" s="99"/>
      <c r="J219" s="110">
        <f>J216+(J216*J$1)</f>
        <v>1663.4287200000003</v>
      </c>
      <c r="K219" s="111">
        <f>K216+(K216*K$1)</f>
        <v>1262.7232799999999</v>
      </c>
      <c r="L219" s="99"/>
      <c r="M219" s="110">
        <f>M216+(M216*M$1)</f>
        <v>684.65255999999999</v>
      </c>
      <c r="N219" s="111">
        <f>N216+(N216*N$1)</f>
        <v>727.96788000000004</v>
      </c>
      <c r="O219" s="99"/>
      <c r="P219" s="110">
        <f>P216+(P216*P$1)</f>
        <v>1509.732</v>
      </c>
      <c r="Q219" s="111">
        <f>Q216+(Q216*Q$1)</f>
        <v>1163.1902399999999</v>
      </c>
      <c r="R219" s="99"/>
      <c r="S219" s="110">
        <f>S216+(S216*S$1)</f>
        <v>1663.4287200000003</v>
      </c>
      <c r="T219" s="111">
        <f>T216+(T216*T$1)</f>
        <v>1262.7232799999999</v>
      </c>
      <c r="U219" s="99"/>
      <c r="V219" s="110">
        <f>V216+(V216*V$1)</f>
        <v>2081.7071999999998</v>
      </c>
      <c r="W219" s="111">
        <f>W216+(W216*W$1)</f>
        <v>1494.5472</v>
      </c>
    </row>
    <row r="221" spans="1:23">
      <c r="C221" s="112" t="s">
        <v>684</v>
      </c>
    </row>
    <row r="222" spans="1:23">
      <c r="B222" s="81" t="s">
        <v>629</v>
      </c>
      <c r="C222" s="113" t="s">
        <v>731</v>
      </c>
      <c r="D222" s="80" t="s">
        <v>620</v>
      </c>
      <c r="E222" s="80" t="s">
        <v>616</v>
      </c>
      <c r="G222" s="80" t="s">
        <v>620</v>
      </c>
      <c r="H222" s="80" t="s">
        <v>616</v>
      </c>
      <c r="J222" s="80" t="s">
        <v>620</v>
      </c>
      <c r="K222" s="80" t="s">
        <v>616</v>
      </c>
      <c r="M222" s="80" t="s">
        <v>620</v>
      </c>
      <c r="N222" s="80" t="s">
        <v>616</v>
      </c>
      <c r="P222" s="80" t="s">
        <v>620</v>
      </c>
      <c r="Q222" s="80" t="s">
        <v>616</v>
      </c>
      <c r="S222" s="80" t="s">
        <v>620</v>
      </c>
      <c r="T222" s="80" t="s">
        <v>616</v>
      </c>
      <c r="V222" s="80" t="s">
        <v>620</v>
      </c>
      <c r="W222" s="80" t="s">
        <v>616</v>
      </c>
    </row>
    <row r="223" spans="1:23">
      <c r="B223" s="81" t="s">
        <v>621</v>
      </c>
      <c r="C223" s="81" t="s">
        <v>630</v>
      </c>
    </row>
    <row r="224" spans="1:23">
      <c r="A224" s="82" t="s">
        <v>55</v>
      </c>
      <c r="B224" s="83">
        <v>1</v>
      </c>
      <c r="C224" s="114" t="s">
        <v>731</v>
      </c>
      <c r="D224" s="85">
        <f>VLOOKUP($A224,$A$16:$W$34,D$42,0)*$B224</f>
        <v>8.1478000000000002</v>
      </c>
      <c r="E224" s="86">
        <f>VLOOKUP($A224,$A$16:$W$34,E$42,0)*$B224</f>
        <v>82.644800000000004</v>
      </c>
      <c r="G224" s="85">
        <f>VLOOKUP($A224,$A$16:$W$34,G$42,0)*$B224</f>
        <v>35.604999999999997</v>
      </c>
      <c r="H224" s="86">
        <f>VLOOKUP($A224,$A$16:$W$34,H$42,0)*$B224</f>
        <v>110.1019</v>
      </c>
      <c r="J224" s="85">
        <f>VLOOKUP($A224,$A$16:$W$34,J$42,0)*$B224</f>
        <v>57.071899999999999</v>
      </c>
      <c r="K224" s="86">
        <f>VLOOKUP($A224,$A$16:$W$34,K$42,0)*$B224</f>
        <v>131.56890000000001</v>
      </c>
      <c r="M224" s="85">
        <f>VLOOKUP($A224,$A$16:$W$34,M$42,0)*$B224</f>
        <v>8.1478000000000002</v>
      </c>
      <c r="N224" s="86">
        <f>VLOOKUP($A224,$A$16:$W$34,N$42,0)*$B224</f>
        <v>82.644800000000004</v>
      </c>
      <c r="P224" s="85">
        <f>VLOOKUP($A224,$A$16:$W$34,P$42,0)*$B224</f>
        <v>51.814999999999998</v>
      </c>
      <c r="Q224" s="86">
        <f>VLOOKUP($A224,$A$16:$W$34,Q$42,0)*$B224</f>
        <v>126.312</v>
      </c>
      <c r="S224" s="85">
        <f>VLOOKUP($A224,$A$16:$W$34,S$42,0)*$B224</f>
        <v>57.071899999999999</v>
      </c>
      <c r="T224" s="86">
        <f>VLOOKUP($A224,$A$16:$W$34,T$42,0)*$B224</f>
        <v>131.56890000000001</v>
      </c>
      <c r="V224" s="85">
        <f>VLOOKUP($A224,$A$16:$W$34,V$42,0)*$B224</f>
        <v>80.728200000000001</v>
      </c>
      <c r="W224" s="86">
        <f>VLOOKUP($A224,$A$16:$W$34,W$42,0)*$B224</f>
        <v>155.2252</v>
      </c>
    </row>
    <row r="225" spans="1:23">
      <c r="C225" s="88"/>
      <c r="D225" s="88"/>
      <c r="E225" s="89"/>
      <c r="G225" s="88"/>
      <c r="H225" s="89"/>
      <c r="J225" s="88"/>
      <c r="K225" s="89"/>
      <c r="M225" s="88"/>
      <c r="N225" s="89"/>
      <c r="P225" s="88"/>
      <c r="Q225" s="89"/>
      <c r="S225" s="88"/>
      <c r="T225" s="89"/>
      <c r="V225" s="88"/>
      <c r="W225" s="89"/>
    </row>
    <row r="226" spans="1:23">
      <c r="C226" s="88"/>
      <c r="D226" s="88"/>
      <c r="E226" s="89"/>
      <c r="G226" s="88"/>
      <c r="H226" s="89"/>
      <c r="J226" s="88"/>
      <c r="K226" s="89"/>
      <c r="M226" s="88"/>
      <c r="N226" s="89"/>
      <c r="P226" s="88"/>
      <c r="Q226" s="89"/>
      <c r="S226" s="88"/>
      <c r="T226" s="89"/>
      <c r="V226" s="88"/>
      <c r="W226" s="89"/>
    </row>
    <row r="227" spans="1:23">
      <c r="C227" s="88"/>
      <c r="D227" s="88"/>
      <c r="E227" s="89"/>
      <c r="G227" s="88"/>
      <c r="H227" s="89"/>
      <c r="J227" s="88"/>
      <c r="K227" s="89"/>
      <c r="M227" s="88"/>
      <c r="N227" s="89"/>
      <c r="P227" s="88"/>
      <c r="Q227" s="89"/>
      <c r="S227" s="88"/>
      <c r="T227" s="89"/>
      <c r="V227" s="88"/>
      <c r="W227" s="89"/>
    </row>
    <row r="228" spans="1:23" ht="15.75" thickBot="1">
      <c r="B228" s="81" t="s">
        <v>732</v>
      </c>
      <c r="C228" s="116" t="s">
        <v>623</v>
      </c>
      <c r="D228" s="97">
        <f>SUM(D224)</f>
        <v>8.1478000000000002</v>
      </c>
      <c r="E228" s="98">
        <f>SUM(E224)</f>
        <v>82.644800000000004</v>
      </c>
      <c r="F228" s="99"/>
      <c r="G228" s="97">
        <f>SUM(G224)</f>
        <v>35.604999999999997</v>
      </c>
      <c r="H228" s="98">
        <f>SUM(H224)</f>
        <v>110.1019</v>
      </c>
      <c r="I228" s="99"/>
      <c r="J228" s="97">
        <f>SUM(J224)</f>
        <v>57.071899999999999</v>
      </c>
      <c r="K228" s="98">
        <f>SUM(K224)</f>
        <v>131.56890000000001</v>
      </c>
      <c r="L228" s="99"/>
      <c r="M228" s="97">
        <f>SUM(M224)</f>
        <v>8.1478000000000002</v>
      </c>
      <c r="N228" s="98">
        <f>SUM(N224)</f>
        <v>82.644800000000004</v>
      </c>
      <c r="O228" s="99"/>
      <c r="P228" s="97">
        <f>SUM(P224)</f>
        <v>51.814999999999998</v>
      </c>
      <c r="Q228" s="98">
        <f>SUM(Q224)</f>
        <v>126.312</v>
      </c>
      <c r="R228" s="99"/>
      <c r="S228" s="97">
        <f>SUM(S224)</f>
        <v>57.071899999999999</v>
      </c>
      <c r="T228" s="98">
        <f>SUM(T224)</f>
        <v>131.56890000000001</v>
      </c>
      <c r="U228" s="99"/>
      <c r="V228" s="97">
        <f>SUM(V224)</f>
        <v>80.728200000000001</v>
      </c>
      <c r="W228" s="98">
        <f>SUM(W224)</f>
        <v>155.2252</v>
      </c>
    </row>
    <row r="229" spans="1:23" ht="15.75" thickTop="1">
      <c r="C229" s="117" t="s">
        <v>624</v>
      </c>
      <c r="D229" s="101">
        <f>D228*24</f>
        <v>195.5472</v>
      </c>
      <c r="E229" s="102">
        <f>E228*12</f>
        <v>991.73760000000004</v>
      </c>
      <c r="F229" s="99"/>
      <c r="G229" s="101">
        <f>G228*24</f>
        <v>854.52</v>
      </c>
      <c r="H229" s="102">
        <f>H228*12</f>
        <v>1321.2228</v>
      </c>
      <c r="I229" s="99"/>
      <c r="J229" s="101">
        <f>J228*24</f>
        <v>1369.7256</v>
      </c>
      <c r="K229" s="102">
        <f>K228*12</f>
        <v>1578.8268000000003</v>
      </c>
      <c r="L229" s="99"/>
      <c r="M229" s="101">
        <f>M228*24</f>
        <v>195.5472</v>
      </c>
      <c r="N229" s="102">
        <f>N228*12</f>
        <v>991.73760000000004</v>
      </c>
      <c r="O229" s="99"/>
      <c r="P229" s="101">
        <f>P228*24</f>
        <v>1243.56</v>
      </c>
      <c r="Q229" s="102">
        <f>Q228*12</f>
        <v>1515.7439999999999</v>
      </c>
      <c r="R229" s="99"/>
      <c r="S229" s="101">
        <f>S228*24</f>
        <v>1369.7256</v>
      </c>
      <c r="T229" s="102">
        <f>T228*12</f>
        <v>1578.8268000000003</v>
      </c>
      <c r="U229" s="99"/>
      <c r="V229" s="101">
        <f>V228*24</f>
        <v>1937.4767999999999</v>
      </c>
      <c r="W229" s="102">
        <f>W228*12</f>
        <v>1862.7024000000001</v>
      </c>
    </row>
    <row r="230" spans="1:23" ht="15.75" thickBot="1">
      <c r="B230" s="81" t="s">
        <v>733</v>
      </c>
      <c r="C230" s="118" t="s">
        <v>625</v>
      </c>
      <c r="D230" s="104">
        <f>D228+(D228*D$1)</f>
        <v>13.85126</v>
      </c>
      <c r="E230" s="105">
        <f>E228+(E228*E$1)</f>
        <v>140.49616</v>
      </c>
      <c r="F230" s="99"/>
      <c r="G230" s="104">
        <f>G228+(G228*G$1)</f>
        <v>64.088999999999999</v>
      </c>
      <c r="H230" s="105">
        <f>H228+(H228*H$1)</f>
        <v>198.18342000000001</v>
      </c>
      <c r="I230" s="99"/>
      <c r="J230" s="104">
        <f>J228+(J228*J$1)</f>
        <v>108.43661</v>
      </c>
      <c r="K230" s="105">
        <f>K228+(K228*K$1)</f>
        <v>249.98091000000002</v>
      </c>
      <c r="L230" s="99"/>
      <c r="M230" s="104">
        <f>M228+(M228*M$1)</f>
        <v>13.85126</v>
      </c>
      <c r="N230" s="105">
        <f>N228+(N228*N$1)</f>
        <v>140.49616</v>
      </c>
      <c r="O230" s="99"/>
      <c r="P230" s="104">
        <f>P228+(P228*P$1)</f>
        <v>93.266999999999996</v>
      </c>
      <c r="Q230" s="105">
        <f>Q228+(Q228*Q$1)</f>
        <v>227.36160000000001</v>
      </c>
      <c r="R230" s="99"/>
      <c r="S230" s="104">
        <f>S228+(S228*S$1)</f>
        <v>108.43661</v>
      </c>
      <c r="T230" s="105">
        <f>T228+(T228*T$1)</f>
        <v>249.98091000000002</v>
      </c>
      <c r="U230" s="99"/>
      <c r="V230" s="104">
        <f>V228+(V228*V$1)</f>
        <v>161.4564</v>
      </c>
      <c r="W230" s="105">
        <f>W228+(W228*W$1)</f>
        <v>310.4504</v>
      </c>
    </row>
    <row r="231" spans="1:23" ht="15.75" thickTop="1">
      <c r="C231" s="119" t="s">
        <v>626</v>
      </c>
      <c r="D231" s="107">
        <f>(D230-D228)/D228</f>
        <v>0.7</v>
      </c>
      <c r="E231" s="108">
        <f>(E230-E228)/E228</f>
        <v>0.7</v>
      </c>
      <c r="F231" s="99"/>
      <c r="G231" s="107">
        <f>(G230-G228)/G228</f>
        <v>0.80000000000000016</v>
      </c>
      <c r="H231" s="108">
        <f>(H230-H228)/H228</f>
        <v>0.80000000000000016</v>
      </c>
      <c r="I231" s="99"/>
      <c r="J231" s="107">
        <f>(J230-J228)/J228</f>
        <v>0.9</v>
      </c>
      <c r="K231" s="108">
        <f>(K230-K228)/K228</f>
        <v>0.9</v>
      </c>
      <c r="L231" s="99"/>
      <c r="M231" s="107">
        <f>(M230-M228)/M228</f>
        <v>0.7</v>
      </c>
      <c r="N231" s="108">
        <f>(N230-N228)/N228</f>
        <v>0.7</v>
      </c>
      <c r="O231" s="99"/>
      <c r="P231" s="107">
        <f>(P230-P228)/P228</f>
        <v>0.8</v>
      </c>
      <c r="Q231" s="108">
        <f>(Q230-Q228)/Q228</f>
        <v>0.80000000000000016</v>
      </c>
      <c r="R231" s="99"/>
      <c r="S231" s="107">
        <f>(S230-S228)/S228</f>
        <v>0.9</v>
      </c>
      <c r="T231" s="108">
        <f>(T230-T228)/T228</f>
        <v>0.9</v>
      </c>
      <c r="U231" s="99"/>
      <c r="V231" s="107">
        <f>(V230-V228)/V228</f>
        <v>1</v>
      </c>
      <c r="W231" s="108">
        <f>(W230-W228)/W228</f>
        <v>1</v>
      </c>
    </row>
    <row r="232" spans="1:23">
      <c r="C232" s="120" t="s">
        <v>627</v>
      </c>
      <c r="D232" s="110">
        <f>D229+(D229*D$1)</f>
        <v>332.43024000000003</v>
      </c>
      <c r="E232" s="111">
        <f>E229+(E229*E$1)</f>
        <v>1685.9539199999999</v>
      </c>
      <c r="F232" s="99"/>
      <c r="G232" s="110">
        <f>G229+(G229*G$1)</f>
        <v>1538.136</v>
      </c>
      <c r="H232" s="111">
        <f>H229+(H229*H$1)</f>
        <v>2378.2010399999999</v>
      </c>
      <c r="I232" s="99"/>
      <c r="J232" s="110">
        <f>J229+(J229*J$1)</f>
        <v>2602.4786400000003</v>
      </c>
      <c r="K232" s="111">
        <f>K229+(K229*K$1)</f>
        <v>2999.7709200000008</v>
      </c>
      <c r="L232" s="99"/>
      <c r="M232" s="110">
        <f>M229+(M229*M$1)</f>
        <v>332.43024000000003</v>
      </c>
      <c r="N232" s="111">
        <f>N229+(N229*N$1)</f>
        <v>1685.9539199999999</v>
      </c>
      <c r="O232" s="99"/>
      <c r="P232" s="110">
        <f>P229+(P229*P$1)</f>
        <v>2238.4079999999999</v>
      </c>
      <c r="Q232" s="111">
        <f>Q229+(Q229*Q$1)</f>
        <v>2728.3391999999999</v>
      </c>
      <c r="R232" s="99"/>
      <c r="S232" s="110">
        <f>S229+(S229*S$1)</f>
        <v>2602.4786400000003</v>
      </c>
      <c r="T232" s="111">
        <f>T229+(T229*T$1)</f>
        <v>2999.7709200000008</v>
      </c>
      <c r="U232" s="99"/>
      <c r="V232" s="110">
        <f>V229+(V229*V$1)</f>
        <v>3874.9535999999998</v>
      </c>
      <c r="W232" s="111">
        <f>W229+(W229*W$1)</f>
        <v>3725.4048000000003</v>
      </c>
    </row>
    <row r="234" spans="1:23">
      <c r="C234" s="112" t="s">
        <v>684</v>
      </c>
    </row>
    <row r="235" spans="1:23">
      <c r="B235" s="81" t="s">
        <v>629</v>
      </c>
      <c r="C235" s="113" t="s">
        <v>685</v>
      </c>
      <c r="D235" s="80" t="s">
        <v>620</v>
      </c>
      <c r="E235" s="80" t="s">
        <v>616</v>
      </c>
      <c r="G235" s="80" t="s">
        <v>620</v>
      </c>
      <c r="H235" s="80" t="s">
        <v>616</v>
      </c>
      <c r="J235" s="80" t="s">
        <v>620</v>
      </c>
      <c r="K235" s="80" t="s">
        <v>616</v>
      </c>
      <c r="M235" s="80" t="s">
        <v>620</v>
      </c>
      <c r="N235" s="80" t="s">
        <v>616</v>
      </c>
      <c r="P235" s="80" t="s">
        <v>620</v>
      </c>
      <c r="Q235" s="80" t="s">
        <v>616</v>
      </c>
      <c r="S235" s="80" t="s">
        <v>620</v>
      </c>
      <c r="T235" s="80" t="s">
        <v>616</v>
      </c>
      <c r="V235" s="80" t="s">
        <v>620</v>
      </c>
      <c r="W235" s="80" t="s">
        <v>616</v>
      </c>
    </row>
    <row r="236" spans="1:23">
      <c r="B236" s="81" t="s">
        <v>621</v>
      </c>
      <c r="C236" s="81" t="s">
        <v>630</v>
      </c>
    </row>
    <row r="237" spans="1:23">
      <c r="A237" s="82" t="s">
        <v>49</v>
      </c>
      <c r="B237" s="83">
        <v>1</v>
      </c>
      <c r="C237" s="114" t="s">
        <v>681</v>
      </c>
      <c r="D237" s="85">
        <f>VLOOKUP($A237,$A$16:$W$34,D$42,0)*$B237</f>
        <v>10.803599999999999</v>
      </c>
      <c r="E237" s="86">
        <f>VLOOKUP($A237,$A$16:$W$34,E$42,0)*$B237</f>
        <v>23.755800000000001</v>
      </c>
      <c r="G237" s="85">
        <f>VLOOKUP($A237,$A$16:$W$34,G$42,0)*$B237</f>
        <v>18.140999999999998</v>
      </c>
      <c r="H237" s="86">
        <f>VLOOKUP($A237,$A$16:$W$34,H$42,0)*$B237</f>
        <v>31.0932</v>
      </c>
      <c r="J237" s="85">
        <f>VLOOKUP($A237,$A$16:$W$34,J$42,0)*$B237</f>
        <v>25.635200000000001</v>
      </c>
      <c r="K237" s="86">
        <f>VLOOKUP($A237,$A$16:$W$34,K$42,0)*$B237</f>
        <v>38.587400000000002</v>
      </c>
      <c r="M237" s="85">
        <f>VLOOKUP($A237,$A$16:$W$34,M$42,0)*$B237</f>
        <v>10.803599999999999</v>
      </c>
      <c r="N237" s="86">
        <f>VLOOKUP($A237,$A$16:$W$34,N$42,0)*$B237</f>
        <v>23.755800000000001</v>
      </c>
      <c r="P237" s="85">
        <f>VLOOKUP($A237,$A$16:$W$34,P$42,0)*$B237</f>
        <v>24.869599999999998</v>
      </c>
      <c r="Q237" s="86">
        <f>VLOOKUP($A237,$A$16:$W$34,Q$42,0)*$B237</f>
        <v>37.821800000000003</v>
      </c>
      <c r="S237" s="85">
        <f>VLOOKUP($A237,$A$16:$W$34,S$42,0)*$B237</f>
        <v>25.635200000000001</v>
      </c>
      <c r="T237" s="86">
        <f>VLOOKUP($A237,$A$16:$W$34,T$42,0)*$B237</f>
        <v>38.587400000000002</v>
      </c>
      <c r="V237" s="85">
        <f>VLOOKUP($A237,$A$16:$W$34,V$42,0)*$B237</f>
        <v>29.080300000000001</v>
      </c>
      <c r="W237" s="86">
        <f>VLOOKUP($A237,$A$16:$W$34,W$42,0)*$B237</f>
        <v>42.032499999999999</v>
      </c>
    </row>
    <row r="238" spans="1:23">
      <c r="A238" s="82" t="s">
        <v>51</v>
      </c>
      <c r="B238" s="83">
        <v>1</v>
      </c>
      <c r="C238" s="122" t="s">
        <v>404</v>
      </c>
      <c r="D238" s="123">
        <f>VLOOKUP($A238,$A$16:$W$34,D$42,0)*$B238</f>
        <v>16.7807</v>
      </c>
      <c r="E238" s="124">
        <f>VLOOKUP($A238,$A$16:$W$34,E$42,0)*$B238</f>
        <v>35.684699999999999</v>
      </c>
      <c r="F238" s="144"/>
      <c r="G238" s="123">
        <f>VLOOKUP($A238,$A$16:$W$34,G$42,0)*$B238</f>
        <v>29.8154</v>
      </c>
      <c r="H238" s="124">
        <f>VLOOKUP($A238,$A$16:$W$34,H$42,0)*$B238</f>
        <v>48.719299999999997</v>
      </c>
      <c r="I238" s="144"/>
      <c r="J238" s="123">
        <f>VLOOKUP($A238,$A$16:$W$34,J$42,0)*$B238</f>
        <v>36.478700000000003</v>
      </c>
      <c r="K238" s="124">
        <f>VLOOKUP($A238,$A$16:$W$34,K$42,0)*$B238</f>
        <v>55.382599999999996</v>
      </c>
      <c r="L238" s="144"/>
      <c r="M238" s="123">
        <f>VLOOKUP($A238,$A$16:$W$34,M$42,0)*$B238</f>
        <v>16.7807</v>
      </c>
      <c r="N238" s="124">
        <f>VLOOKUP($A238,$A$16:$W$34,N$42,0)*$B238</f>
        <v>35.684699999999999</v>
      </c>
      <c r="O238" s="144"/>
      <c r="P238" s="123">
        <f>VLOOKUP($A238,$A$16:$W$34,P$42,0)*$B238</f>
        <v>34.947499999999998</v>
      </c>
      <c r="Q238" s="124">
        <f>VLOOKUP($A238,$A$16:$W$34,Q$42,0)*$B238</f>
        <v>53.851399999999998</v>
      </c>
      <c r="R238" s="144"/>
      <c r="S238" s="123">
        <f>VLOOKUP($A238,$A$16:$W$34,S$42,0)*$B238</f>
        <v>36.478700000000003</v>
      </c>
      <c r="T238" s="124">
        <f>VLOOKUP($A238,$A$16:$W$34,T$42,0)*$B238</f>
        <v>55.382599999999996</v>
      </c>
      <c r="U238" s="144"/>
      <c r="V238" s="123">
        <f>VLOOKUP($A238,$A$16:$W$34,V$42,0)*$B238</f>
        <v>43.368899999999996</v>
      </c>
      <c r="W238" s="124">
        <f>VLOOKUP($A238,$A$16:$W$34,W$42,0)*$B238</f>
        <v>62.272799999999997</v>
      </c>
    </row>
    <row r="239" spans="1:23">
      <c r="C239" s="88"/>
      <c r="D239" s="88"/>
      <c r="E239" s="89"/>
      <c r="G239" s="88"/>
      <c r="H239" s="89"/>
      <c r="J239" s="88"/>
      <c r="K239" s="89"/>
      <c r="M239" s="88"/>
      <c r="N239" s="89"/>
      <c r="P239" s="88"/>
      <c r="Q239" s="89"/>
      <c r="S239" s="88"/>
      <c r="T239" s="89"/>
      <c r="V239" s="88"/>
      <c r="W239" s="89"/>
    </row>
    <row r="240" spans="1:23">
      <c r="C240" s="88"/>
      <c r="D240" s="88"/>
      <c r="E240" s="89"/>
      <c r="G240" s="88"/>
      <c r="H240" s="89"/>
      <c r="J240" s="88"/>
      <c r="K240" s="89"/>
      <c r="M240" s="88"/>
      <c r="N240" s="89"/>
      <c r="P240" s="88"/>
      <c r="Q240" s="89"/>
      <c r="S240" s="88"/>
      <c r="T240" s="89"/>
      <c r="V240" s="88"/>
      <c r="W240" s="89"/>
    </row>
    <row r="241" spans="1:23" ht="15.75" thickBot="1">
      <c r="B241" s="81" t="s">
        <v>682</v>
      </c>
      <c r="C241" s="116" t="s">
        <v>623</v>
      </c>
      <c r="D241" s="97">
        <f>SUM(D237:D238)</f>
        <v>27.584299999999999</v>
      </c>
      <c r="E241" s="98">
        <f>SUM(E237:E238)</f>
        <v>59.4405</v>
      </c>
      <c r="F241" s="99"/>
      <c r="G241" s="97">
        <f>SUM(G237:G238)</f>
        <v>47.956400000000002</v>
      </c>
      <c r="H241" s="98">
        <f>SUM(H237:H238)</f>
        <v>79.8125</v>
      </c>
      <c r="I241" s="99"/>
      <c r="J241" s="97">
        <f>SUM(J237:J238)</f>
        <v>62.113900000000001</v>
      </c>
      <c r="K241" s="98">
        <f>SUM(K237:K238)</f>
        <v>93.97</v>
      </c>
      <c r="L241" s="99"/>
      <c r="M241" s="97">
        <f>SUM(M237:M238)</f>
        <v>27.584299999999999</v>
      </c>
      <c r="N241" s="98">
        <f>SUM(N237:N238)</f>
        <v>59.4405</v>
      </c>
      <c r="O241" s="99"/>
      <c r="P241" s="97">
        <f>SUM(P237:P238)</f>
        <v>59.817099999999996</v>
      </c>
      <c r="Q241" s="98">
        <f>SUM(Q237:Q238)</f>
        <v>91.673200000000008</v>
      </c>
      <c r="R241" s="99"/>
      <c r="S241" s="97">
        <f>SUM(S237:S238)</f>
        <v>62.113900000000001</v>
      </c>
      <c r="T241" s="98">
        <f>SUM(T237:T238)</f>
        <v>93.97</v>
      </c>
      <c r="U241" s="99"/>
      <c r="V241" s="97">
        <f>SUM(V237:V238)</f>
        <v>72.44919999999999</v>
      </c>
      <c r="W241" s="98">
        <f>SUM(W237:W238)</f>
        <v>104.30529999999999</v>
      </c>
    </row>
    <row r="242" spans="1:23" ht="15.75" thickTop="1">
      <c r="C242" s="117" t="s">
        <v>624</v>
      </c>
      <c r="D242" s="101">
        <f>D241*24</f>
        <v>662.02319999999997</v>
      </c>
      <c r="E242" s="102">
        <f>E241*12</f>
        <v>713.28600000000006</v>
      </c>
      <c r="F242" s="99"/>
      <c r="G242" s="101">
        <f>G241*24</f>
        <v>1150.9536000000001</v>
      </c>
      <c r="H242" s="102">
        <f>H241*12</f>
        <v>957.75</v>
      </c>
      <c r="I242" s="99"/>
      <c r="J242" s="101">
        <f>J241*24</f>
        <v>1490.7336</v>
      </c>
      <c r="K242" s="102">
        <f>K241*12</f>
        <v>1127.6399999999999</v>
      </c>
      <c r="L242" s="99"/>
      <c r="M242" s="101">
        <f>M241*24</f>
        <v>662.02319999999997</v>
      </c>
      <c r="N242" s="102">
        <f>N241*12</f>
        <v>713.28600000000006</v>
      </c>
      <c r="O242" s="99"/>
      <c r="P242" s="101">
        <f>P241*24</f>
        <v>1435.6104</v>
      </c>
      <c r="Q242" s="102">
        <f>Q241*12</f>
        <v>1100.0784000000001</v>
      </c>
      <c r="R242" s="99"/>
      <c r="S242" s="101">
        <f>S241*24</f>
        <v>1490.7336</v>
      </c>
      <c r="T242" s="102">
        <f>T241*12</f>
        <v>1127.6399999999999</v>
      </c>
      <c r="U242" s="99"/>
      <c r="V242" s="101">
        <f>V241*24</f>
        <v>1738.7807999999998</v>
      </c>
      <c r="W242" s="102">
        <f>W241*12</f>
        <v>1251.6635999999999</v>
      </c>
    </row>
    <row r="243" spans="1:23" ht="15.75" thickBot="1">
      <c r="B243" s="81" t="s">
        <v>683</v>
      </c>
      <c r="C243" s="118" t="s">
        <v>625</v>
      </c>
      <c r="D243" s="104">
        <f>D241+(D241*D$1)</f>
        <v>46.89331</v>
      </c>
      <c r="E243" s="105">
        <f>E241+(E241*E$1)</f>
        <v>101.04884999999999</v>
      </c>
      <c r="F243" s="99"/>
      <c r="G243" s="104">
        <f>G241+(G241*G$1)</f>
        <v>86.321520000000007</v>
      </c>
      <c r="H243" s="105">
        <f>H241+(H241*H$1)</f>
        <v>143.66249999999999</v>
      </c>
      <c r="I243" s="99"/>
      <c r="J243" s="104">
        <f>J241+(J241*J$1)</f>
        <v>118.01641000000001</v>
      </c>
      <c r="K243" s="105">
        <f>K241+(K241*K$1)</f>
        <v>178.54300000000001</v>
      </c>
      <c r="L243" s="99"/>
      <c r="M243" s="104">
        <f>M241+(M241*M$1)</f>
        <v>46.89331</v>
      </c>
      <c r="N243" s="105">
        <f>N241+(N241*N$1)</f>
        <v>101.04884999999999</v>
      </c>
      <c r="O243" s="99"/>
      <c r="P243" s="104">
        <f>P241+(P241*P$1)</f>
        <v>107.67077999999999</v>
      </c>
      <c r="Q243" s="105">
        <f>Q241+(Q241*Q$1)</f>
        <v>165.01176000000004</v>
      </c>
      <c r="R243" s="99"/>
      <c r="S243" s="104">
        <f>S241+(S241*S$1)</f>
        <v>118.01641000000001</v>
      </c>
      <c r="T243" s="105">
        <f>T241+(T241*T$1)</f>
        <v>178.54300000000001</v>
      </c>
      <c r="U243" s="99"/>
      <c r="V243" s="104">
        <f>V241+(V241*V$1)</f>
        <v>144.89839999999998</v>
      </c>
      <c r="W243" s="105">
        <f>W241+(W241*W$1)</f>
        <v>208.61059999999998</v>
      </c>
    </row>
    <row r="244" spans="1:23" ht="15.75" thickTop="1">
      <c r="C244" s="119" t="s">
        <v>626</v>
      </c>
      <c r="D244" s="107">
        <f>(D243-D241)/D241</f>
        <v>0.70000000000000007</v>
      </c>
      <c r="E244" s="108">
        <f>(E243-E241)/E241</f>
        <v>0.69999999999999973</v>
      </c>
      <c r="F244" s="99"/>
      <c r="G244" s="107">
        <f>(G243-G241)/G241</f>
        <v>0.8</v>
      </c>
      <c r="H244" s="108">
        <f>(H243-H241)/H241</f>
        <v>0.79999999999999993</v>
      </c>
      <c r="I244" s="99"/>
      <c r="J244" s="107">
        <f>(J243-J241)/J241</f>
        <v>0.90000000000000013</v>
      </c>
      <c r="K244" s="108">
        <f>(K243-K241)/K241</f>
        <v>0.90000000000000013</v>
      </c>
      <c r="L244" s="99"/>
      <c r="M244" s="107">
        <f>(M243-M241)/M241</f>
        <v>0.70000000000000007</v>
      </c>
      <c r="N244" s="108">
        <f>(N243-N241)/N241</f>
        <v>0.69999999999999973</v>
      </c>
      <c r="O244" s="99"/>
      <c r="P244" s="107">
        <f>(P243-P241)/P241</f>
        <v>0.8</v>
      </c>
      <c r="Q244" s="108">
        <f>(Q243-Q241)/Q241</f>
        <v>0.80000000000000027</v>
      </c>
      <c r="R244" s="99"/>
      <c r="S244" s="107">
        <f>(S243-S241)/S241</f>
        <v>0.90000000000000013</v>
      </c>
      <c r="T244" s="108">
        <f>(T243-T241)/T241</f>
        <v>0.90000000000000013</v>
      </c>
      <c r="U244" s="99"/>
      <c r="V244" s="107">
        <f>(V243-V241)/V241</f>
        <v>1</v>
      </c>
      <c r="W244" s="108">
        <f>(W243-W241)/W241</f>
        <v>1</v>
      </c>
    </row>
    <row r="245" spans="1:23">
      <c r="C245" s="120" t="s">
        <v>627</v>
      </c>
      <c r="D245" s="110">
        <f>D242+(D242*D$1)</f>
        <v>1125.4394399999999</v>
      </c>
      <c r="E245" s="111">
        <f>E242+(E242*E$1)</f>
        <v>1212.5862000000002</v>
      </c>
      <c r="F245" s="99"/>
      <c r="G245" s="110">
        <f>G242+(G242*G$1)</f>
        <v>2071.71648</v>
      </c>
      <c r="H245" s="111">
        <f>H242+(H242*H$1)</f>
        <v>1723.95</v>
      </c>
      <c r="I245" s="99"/>
      <c r="J245" s="110">
        <f>J242+(J242*J$1)</f>
        <v>2832.3938400000002</v>
      </c>
      <c r="K245" s="111">
        <f>K242+(K242*K$1)</f>
        <v>2142.5159999999996</v>
      </c>
      <c r="L245" s="99"/>
      <c r="M245" s="110">
        <f>M242+(M242*M$1)</f>
        <v>1125.4394399999999</v>
      </c>
      <c r="N245" s="111">
        <f>N242+(N242*N$1)</f>
        <v>1212.5862000000002</v>
      </c>
      <c r="O245" s="99"/>
      <c r="P245" s="110">
        <f>P242+(P242*P$1)</f>
        <v>2584.09872</v>
      </c>
      <c r="Q245" s="111">
        <f>Q242+(Q242*Q$1)</f>
        <v>1980.1411200000002</v>
      </c>
      <c r="R245" s="99"/>
      <c r="S245" s="110">
        <f>S242+(S242*S$1)</f>
        <v>2832.3938400000002</v>
      </c>
      <c r="T245" s="111">
        <f>T242+(T242*T$1)</f>
        <v>2142.5159999999996</v>
      </c>
      <c r="U245" s="99"/>
      <c r="V245" s="110">
        <f>V242+(V242*V$1)</f>
        <v>3477.5615999999995</v>
      </c>
      <c r="W245" s="111">
        <f>W242+(W242*W$1)</f>
        <v>2503.3271999999997</v>
      </c>
    </row>
    <row r="247" spans="1:23">
      <c r="C247" s="112" t="s">
        <v>684</v>
      </c>
    </row>
    <row r="248" spans="1:23">
      <c r="B248" s="81" t="s">
        <v>629</v>
      </c>
      <c r="C248" s="113" t="s">
        <v>685</v>
      </c>
      <c r="D248" s="80" t="s">
        <v>620</v>
      </c>
      <c r="E248" s="80" t="s">
        <v>616</v>
      </c>
      <c r="G248" s="80" t="s">
        <v>620</v>
      </c>
      <c r="H248" s="80" t="s">
        <v>616</v>
      </c>
      <c r="J248" s="80" t="s">
        <v>620</v>
      </c>
      <c r="K248" s="80" t="s">
        <v>616</v>
      </c>
      <c r="M248" s="80" t="s">
        <v>620</v>
      </c>
      <c r="N248" s="80" t="s">
        <v>616</v>
      </c>
      <c r="P248" s="80" t="s">
        <v>620</v>
      </c>
      <c r="Q248" s="80" t="s">
        <v>616</v>
      </c>
      <c r="S248" s="80" t="s">
        <v>620</v>
      </c>
      <c r="T248" s="80" t="s">
        <v>616</v>
      </c>
      <c r="V248" s="80" t="s">
        <v>620</v>
      </c>
      <c r="W248" s="80" t="s">
        <v>616</v>
      </c>
    </row>
    <row r="249" spans="1:23">
      <c r="B249" s="81" t="s">
        <v>621</v>
      </c>
      <c r="C249" s="81" t="s">
        <v>630</v>
      </c>
    </row>
    <row r="250" spans="1:23">
      <c r="A250" s="82" t="s">
        <v>49</v>
      </c>
      <c r="B250" s="83">
        <v>1</v>
      </c>
      <c r="C250" s="114" t="s">
        <v>686</v>
      </c>
      <c r="D250" s="85">
        <f>VLOOKUP($A250,$A$16:$W$34,D$42,0)*$B250</f>
        <v>10.803599999999999</v>
      </c>
      <c r="E250" s="86">
        <f>VLOOKUP($A250,$A$16:$W$34,E$42,0)*$B250</f>
        <v>23.755800000000001</v>
      </c>
      <c r="G250" s="85">
        <f>VLOOKUP($A250,$A$16:$W$34,G$42,0)*$B250</f>
        <v>18.140999999999998</v>
      </c>
      <c r="H250" s="86">
        <f>VLOOKUP($A250,$A$16:$W$34,H$42,0)*$B250</f>
        <v>31.0932</v>
      </c>
      <c r="J250" s="85">
        <f>VLOOKUP($A250,$A$16:$W$34,J$42,0)*$B250</f>
        <v>25.635200000000001</v>
      </c>
      <c r="K250" s="86">
        <f>VLOOKUP($A250,$A$16:$W$34,K$42,0)*$B250</f>
        <v>38.587400000000002</v>
      </c>
      <c r="M250" s="85">
        <f>VLOOKUP($A250,$A$16:$W$34,M$42,0)*$B250</f>
        <v>10.803599999999999</v>
      </c>
      <c r="N250" s="86">
        <f>VLOOKUP($A250,$A$16:$W$34,N$42,0)*$B250</f>
        <v>23.755800000000001</v>
      </c>
      <c r="P250" s="85">
        <f>VLOOKUP($A250,$A$16:$W$34,P$42,0)*$B250</f>
        <v>24.869599999999998</v>
      </c>
      <c r="Q250" s="86">
        <f>VLOOKUP($A250,$A$16:$W$34,Q$42,0)*$B250</f>
        <v>37.821800000000003</v>
      </c>
      <c r="S250" s="85">
        <f>VLOOKUP($A250,$A$16:$W$34,S$42,0)*$B250</f>
        <v>25.635200000000001</v>
      </c>
      <c r="T250" s="86">
        <f>VLOOKUP($A250,$A$16:$W$34,T$42,0)*$B250</f>
        <v>38.587400000000002</v>
      </c>
      <c r="V250" s="85">
        <f>VLOOKUP($A250,$A$16:$W$34,V$42,0)*$B250</f>
        <v>29.080300000000001</v>
      </c>
      <c r="W250" s="86">
        <f>VLOOKUP($A250,$A$16:$W$34,W$42,0)*$B250</f>
        <v>42.032499999999999</v>
      </c>
    </row>
    <row r="251" spans="1:23">
      <c r="A251" s="82" t="s">
        <v>51</v>
      </c>
      <c r="B251" s="83">
        <v>1</v>
      </c>
      <c r="C251" s="122" t="s">
        <v>687</v>
      </c>
      <c r="D251" s="123">
        <f>VLOOKUP($A251,$A$16:$W$34,D$42,0)*$B251</f>
        <v>16.7807</v>
      </c>
      <c r="E251" s="124">
        <f>VLOOKUP($A251,$A$16:$W$34,E$42,0)*$B251</f>
        <v>35.684699999999999</v>
      </c>
      <c r="F251" s="144"/>
      <c r="G251" s="123">
        <f>VLOOKUP($A251,$A$16:$W$34,G$42,0)*$B251</f>
        <v>29.8154</v>
      </c>
      <c r="H251" s="124">
        <f>VLOOKUP($A251,$A$16:$W$34,H$42,0)*$B251</f>
        <v>48.719299999999997</v>
      </c>
      <c r="I251" s="144"/>
      <c r="J251" s="123">
        <f>VLOOKUP($A251,$A$16:$W$34,J$42,0)*$B251</f>
        <v>36.478700000000003</v>
      </c>
      <c r="K251" s="124">
        <f>VLOOKUP($A251,$A$16:$W$34,K$42,0)*$B251</f>
        <v>55.382599999999996</v>
      </c>
      <c r="L251" s="144"/>
      <c r="M251" s="123">
        <f>VLOOKUP($A251,$A$16:$W$34,M$42,0)*$B251</f>
        <v>16.7807</v>
      </c>
      <c r="N251" s="124">
        <f>VLOOKUP($A251,$A$16:$W$34,N$42,0)*$B251</f>
        <v>35.684699999999999</v>
      </c>
      <c r="O251" s="144"/>
      <c r="P251" s="123">
        <f>VLOOKUP($A251,$A$16:$W$34,P$42,0)*$B251</f>
        <v>34.947499999999998</v>
      </c>
      <c r="Q251" s="124">
        <f>VLOOKUP($A251,$A$16:$W$34,Q$42,0)*$B251</f>
        <v>53.851399999999998</v>
      </c>
      <c r="R251" s="144"/>
      <c r="S251" s="123">
        <f>VLOOKUP($A251,$A$16:$W$34,S$42,0)*$B251</f>
        <v>36.478700000000003</v>
      </c>
      <c r="T251" s="124">
        <f>VLOOKUP($A251,$A$16:$W$34,T$42,0)*$B251</f>
        <v>55.382599999999996</v>
      </c>
      <c r="U251" s="144"/>
      <c r="V251" s="123">
        <f>VLOOKUP($A251,$A$16:$W$34,V$42,0)*$B251</f>
        <v>43.368899999999996</v>
      </c>
      <c r="W251" s="124">
        <f>VLOOKUP($A251,$A$16:$W$34,W$42,0)*$B251</f>
        <v>62.272799999999997</v>
      </c>
    </row>
    <row r="252" spans="1:23">
      <c r="C252" s="88"/>
      <c r="D252" s="88"/>
      <c r="E252" s="89"/>
      <c r="G252" s="88"/>
      <c r="H252" s="89"/>
      <c r="J252" s="88"/>
      <c r="K252" s="89"/>
      <c r="M252" s="88"/>
      <c r="N252" s="89"/>
      <c r="P252" s="88"/>
      <c r="Q252" s="89"/>
      <c r="S252" s="88"/>
      <c r="T252" s="89"/>
      <c r="V252" s="88"/>
      <c r="W252" s="89"/>
    </row>
    <row r="253" spans="1:23">
      <c r="C253" s="88"/>
      <c r="D253" s="88"/>
      <c r="E253" s="89"/>
      <c r="G253" s="88"/>
      <c r="H253" s="89"/>
      <c r="J253" s="88"/>
      <c r="K253" s="89"/>
      <c r="M253" s="88"/>
      <c r="N253" s="89"/>
      <c r="P253" s="88"/>
      <c r="Q253" s="89"/>
      <c r="S253" s="88"/>
      <c r="T253" s="89"/>
      <c r="V253" s="88"/>
      <c r="W253" s="89"/>
    </row>
    <row r="254" spans="1:23" ht="15.75" thickBot="1">
      <c r="B254" s="81" t="s">
        <v>702</v>
      </c>
      <c r="C254" s="116" t="s">
        <v>623</v>
      </c>
      <c r="D254" s="97">
        <f>SUM(D250:D251)</f>
        <v>27.584299999999999</v>
      </c>
      <c r="E254" s="98">
        <f>SUM(E250:E251)</f>
        <v>59.4405</v>
      </c>
      <c r="F254" s="99"/>
      <c r="G254" s="97">
        <f>SUM(G250:G251)</f>
        <v>47.956400000000002</v>
      </c>
      <c r="H254" s="98">
        <f>SUM(H250:H251)</f>
        <v>79.8125</v>
      </c>
      <c r="I254" s="99"/>
      <c r="J254" s="97">
        <f>SUM(J250:J251)</f>
        <v>62.113900000000001</v>
      </c>
      <c r="K254" s="98">
        <f>SUM(K250:K251)</f>
        <v>93.97</v>
      </c>
      <c r="L254" s="99"/>
      <c r="M254" s="97">
        <f>SUM(M250:M251)</f>
        <v>27.584299999999999</v>
      </c>
      <c r="N254" s="98">
        <f>SUM(N250:N251)</f>
        <v>59.4405</v>
      </c>
      <c r="O254" s="99"/>
      <c r="P254" s="97">
        <f>SUM(P250:P251)</f>
        <v>59.817099999999996</v>
      </c>
      <c r="Q254" s="98">
        <f>SUM(Q250:Q251)</f>
        <v>91.673200000000008</v>
      </c>
      <c r="R254" s="99"/>
      <c r="S254" s="97">
        <f>SUM(S250:S251)</f>
        <v>62.113900000000001</v>
      </c>
      <c r="T254" s="98">
        <f>SUM(T250:T251)</f>
        <v>93.97</v>
      </c>
      <c r="U254" s="99"/>
      <c r="V254" s="97">
        <f>SUM(V250:V251)</f>
        <v>72.44919999999999</v>
      </c>
      <c r="W254" s="98">
        <f>SUM(W250:W251)</f>
        <v>104.30529999999999</v>
      </c>
    </row>
    <row r="255" spans="1:23" ht="15.75" thickTop="1">
      <c r="C255" s="117" t="s">
        <v>624</v>
      </c>
      <c r="D255" s="101">
        <f>D254*24</f>
        <v>662.02319999999997</v>
      </c>
      <c r="E255" s="102">
        <f>E254*12</f>
        <v>713.28600000000006</v>
      </c>
      <c r="F255" s="99"/>
      <c r="G255" s="101">
        <f>G254*24</f>
        <v>1150.9536000000001</v>
      </c>
      <c r="H255" s="102">
        <f>H254*12</f>
        <v>957.75</v>
      </c>
      <c r="I255" s="99"/>
      <c r="J255" s="101">
        <f>J254*24</f>
        <v>1490.7336</v>
      </c>
      <c r="K255" s="102">
        <f>K254*12</f>
        <v>1127.6399999999999</v>
      </c>
      <c r="L255" s="99"/>
      <c r="M255" s="101">
        <f>M254*24</f>
        <v>662.02319999999997</v>
      </c>
      <c r="N255" s="102">
        <f>N254*12</f>
        <v>713.28600000000006</v>
      </c>
      <c r="O255" s="99"/>
      <c r="P255" s="101">
        <f>P254*24</f>
        <v>1435.6104</v>
      </c>
      <c r="Q255" s="102">
        <f>Q254*12</f>
        <v>1100.0784000000001</v>
      </c>
      <c r="R255" s="99"/>
      <c r="S255" s="101">
        <f>S254*24</f>
        <v>1490.7336</v>
      </c>
      <c r="T255" s="102">
        <f>T254*12</f>
        <v>1127.6399999999999</v>
      </c>
      <c r="U255" s="99"/>
      <c r="V255" s="101">
        <f>V254*24</f>
        <v>1738.7807999999998</v>
      </c>
      <c r="W255" s="102">
        <f>W254*12</f>
        <v>1251.6635999999999</v>
      </c>
    </row>
    <row r="256" spans="1:23" ht="15.75" thickBot="1">
      <c r="B256" s="81" t="s">
        <v>703</v>
      </c>
      <c r="C256" s="118" t="s">
        <v>625</v>
      </c>
      <c r="D256" s="104">
        <f>D254+(D254*D$1)</f>
        <v>46.89331</v>
      </c>
      <c r="E256" s="105">
        <f>E254+(E254*E$1)</f>
        <v>101.04884999999999</v>
      </c>
      <c r="F256" s="99"/>
      <c r="G256" s="104">
        <f>G254+(G254*G$1)</f>
        <v>86.321520000000007</v>
      </c>
      <c r="H256" s="105">
        <f>H254+(H254*H$1)</f>
        <v>143.66249999999999</v>
      </c>
      <c r="I256" s="99"/>
      <c r="J256" s="104">
        <f>J254+(J254*J$1)</f>
        <v>118.01641000000001</v>
      </c>
      <c r="K256" s="105">
        <f>K254+(K254*K$1)</f>
        <v>178.54300000000001</v>
      </c>
      <c r="L256" s="99"/>
      <c r="M256" s="104">
        <f>M254+(M254*M$1)</f>
        <v>46.89331</v>
      </c>
      <c r="N256" s="105">
        <f>N254+(N254*N$1)</f>
        <v>101.04884999999999</v>
      </c>
      <c r="O256" s="99"/>
      <c r="P256" s="104">
        <f>P254+(P254*P$1)</f>
        <v>107.67077999999999</v>
      </c>
      <c r="Q256" s="105">
        <f>Q254+(Q254*Q$1)</f>
        <v>165.01176000000004</v>
      </c>
      <c r="R256" s="99"/>
      <c r="S256" s="104">
        <f>S254+(S254*S$1)</f>
        <v>118.01641000000001</v>
      </c>
      <c r="T256" s="105">
        <f>T254+(T254*T$1)</f>
        <v>178.54300000000001</v>
      </c>
      <c r="U256" s="99"/>
      <c r="V256" s="104">
        <f>V254+(V254*V$1)</f>
        <v>144.89839999999998</v>
      </c>
      <c r="W256" s="105">
        <f>W254+(W254*W$1)</f>
        <v>208.61059999999998</v>
      </c>
    </row>
    <row r="257" spans="1:23" ht="15.75" thickTop="1">
      <c r="C257" s="119" t="s">
        <v>626</v>
      </c>
      <c r="D257" s="107">
        <f>(D256-D254)/D254</f>
        <v>0.70000000000000007</v>
      </c>
      <c r="E257" s="108">
        <f>(E256-E254)/E254</f>
        <v>0.69999999999999973</v>
      </c>
      <c r="F257" s="99"/>
      <c r="G257" s="107">
        <f>(G256-G254)/G254</f>
        <v>0.8</v>
      </c>
      <c r="H257" s="108">
        <f>(H256-H254)/H254</f>
        <v>0.79999999999999993</v>
      </c>
      <c r="I257" s="99"/>
      <c r="J257" s="107">
        <f>(J256-J254)/J254</f>
        <v>0.90000000000000013</v>
      </c>
      <c r="K257" s="108">
        <f>(K256-K254)/K254</f>
        <v>0.90000000000000013</v>
      </c>
      <c r="L257" s="99"/>
      <c r="M257" s="107">
        <f>(M256-M254)/M254</f>
        <v>0.70000000000000007</v>
      </c>
      <c r="N257" s="108">
        <f>(N256-N254)/N254</f>
        <v>0.69999999999999973</v>
      </c>
      <c r="O257" s="99"/>
      <c r="P257" s="107">
        <f>(P256-P254)/P254</f>
        <v>0.8</v>
      </c>
      <c r="Q257" s="108">
        <f>(Q256-Q254)/Q254</f>
        <v>0.80000000000000027</v>
      </c>
      <c r="R257" s="99"/>
      <c r="S257" s="107">
        <f>(S256-S254)/S254</f>
        <v>0.90000000000000013</v>
      </c>
      <c r="T257" s="108">
        <f>(T256-T254)/T254</f>
        <v>0.90000000000000013</v>
      </c>
      <c r="U257" s="99"/>
      <c r="V257" s="107">
        <f>(V256-V254)/V254</f>
        <v>1</v>
      </c>
      <c r="W257" s="108">
        <f>(W256-W254)/W254</f>
        <v>1</v>
      </c>
    </row>
    <row r="258" spans="1:23">
      <c r="C258" s="120" t="s">
        <v>627</v>
      </c>
      <c r="D258" s="110">
        <f>D255+(D255*D$1)</f>
        <v>1125.4394399999999</v>
      </c>
      <c r="E258" s="111">
        <f>E255+(E255*E$1)</f>
        <v>1212.5862000000002</v>
      </c>
      <c r="F258" s="99"/>
      <c r="G258" s="110">
        <f>G255+(G255*G$1)</f>
        <v>2071.71648</v>
      </c>
      <c r="H258" s="111">
        <f>H255+(H255*H$1)</f>
        <v>1723.95</v>
      </c>
      <c r="I258" s="99"/>
      <c r="J258" s="110">
        <f>J255+(J255*J$1)</f>
        <v>2832.3938400000002</v>
      </c>
      <c r="K258" s="111">
        <f>K255+(K255*K$1)</f>
        <v>2142.5159999999996</v>
      </c>
      <c r="L258" s="99"/>
      <c r="M258" s="110">
        <f>M255+(M255*M$1)</f>
        <v>1125.4394399999999</v>
      </c>
      <c r="N258" s="111">
        <f>N255+(N255*N$1)</f>
        <v>1212.5862000000002</v>
      </c>
      <c r="O258" s="99"/>
      <c r="P258" s="110">
        <f>P255+(P255*P$1)</f>
        <v>2584.09872</v>
      </c>
      <c r="Q258" s="111">
        <f>Q255+(Q255*Q$1)</f>
        <v>1980.1411200000002</v>
      </c>
      <c r="R258" s="99"/>
      <c r="S258" s="110">
        <f>S255+(S255*S$1)</f>
        <v>2832.3938400000002</v>
      </c>
      <c r="T258" s="111">
        <f>T255+(T255*T$1)</f>
        <v>2142.5159999999996</v>
      </c>
      <c r="U258" s="99"/>
      <c r="V258" s="110">
        <f>V255+(V255*V$1)</f>
        <v>3477.5615999999995</v>
      </c>
      <c r="W258" s="111">
        <f>W255+(W255*W$1)</f>
        <v>2503.3271999999997</v>
      </c>
    </row>
    <row r="260" spans="1:23">
      <c r="C260" s="112" t="s">
        <v>684</v>
      </c>
    </row>
    <row r="261" spans="1:23">
      <c r="B261" s="81" t="s">
        <v>629</v>
      </c>
      <c r="C261" s="113" t="s">
        <v>734</v>
      </c>
      <c r="D261" s="80" t="s">
        <v>620</v>
      </c>
      <c r="E261" s="80" t="s">
        <v>616</v>
      </c>
      <c r="G261" s="80" t="s">
        <v>620</v>
      </c>
      <c r="H261" s="80" t="s">
        <v>616</v>
      </c>
      <c r="J261" s="80" t="s">
        <v>620</v>
      </c>
      <c r="K261" s="80" t="s">
        <v>616</v>
      </c>
      <c r="M261" s="80" t="s">
        <v>620</v>
      </c>
      <c r="N261" s="80" t="s">
        <v>616</v>
      </c>
      <c r="P261" s="80" t="s">
        <v>620</v>
      </c>
      <c r="Q261" s="80" t="s">
        <v>616</v>
      </c>
      <c r="S261" s="80" t="s">
        <v>620</v>
      </c>
      <c r="T261" s="80" t="s">
        <v>616</v>
      </c>
      <c r="V261" s="80" t="s">
        <v>620</v>
      </c>
      <c r="W261" s="80" t="s">
        <v>616</v>
      </c>
    </row>
    <row r="262" spans="1:23">
      <c r="B262" s="81" t="s">
        <v>621</v>
      </c>
      <c r="C262" s="81" t="s">
        <v>630</v>
      </c>
    </row>
    <row r="263" spans="1:23">
      <c r="A263" s="82" t="s">
        <v>49</v>
      </c>
      <c r="B263" s="83">
        <v>1</v>
      </c>
      <c r="C263" s="114" t="s">
        <v>735</v>
      </c>
      <c r="D263" s="85">
        <f>VLOOKUP($A263,$A$16:$W$34,D$42,0)*$B263</f>
        <v>10.803599999999999</v>
      </c>
      <c r="E263" s="86">
        <f>VLOOKUP($A263,$A$16:$W$34,E$42,0)*$B263</f>
        <v>23.755800000000001</v>
      </c>
      <c r="G263" s="85">
        <f>VLOOKUP($A263,$A$16:$W$34,G$42,0)*$B263</f>
        <v>18.140999999999998</v>
      </c>
      <c r="H263" s="86">
        <f>VLOOKUP($A263,$A$16:$W$34,H$42,0)*$B263</f>
        <v>31.0932</v>
      </c>
      <c r="J263" s="85">
        <f>VLOOKUP($A263,$A$16:$W$34,J$42,0)*$B263</f>
        <v>25.635200000000001</v>
      </c>
      <c r="K263" s="86">
        <f>VLOOKUP($A263,$A$16:$W$34,K$42,0)*$B263</f>
        <v>38.587400000000002</v>
      </c>
      <c r="M263" s="85">
        <f>VLOOKUP($A263,$A$16:$W$34,M$42,0)*$B263</f>
        <v>10.803599999999999</v>
      </c>
      <c r="N263" s="86">
        <f>VLOOKUP($A263,$A$16:$W$34,N$42,0)*$B263</f>
        <v>23.755800000000001</v>
      </c>
      <c r="P263" s="85">
        <f>VLOOKUP($A263,$A$16:$W$34,P$42,0)*$B263</f>
        <v>24.869599999999998</v>
      </c>
      <c r="Q263" s="86">
        <f>VLOOKUP($A263,$A$16:$W$34,Q$42,0)*$B263</f>
        <v>37.821800000000003</v>
      </c>
      <c r="S263" s="85">
        <f>VLOOKUP($A263,$A$16:$W$34,S$42,0)*$B263</f>
        <v>25.635200000000001</v>
      </c>
      <c r="T263" s="86">
        <f>VLOOKUP($A263,$A$16:$W$34,T$42,0)*$B263</f>
        <v>38.587400000000002</v>
      </c>
      <c r="V263" s="85">
        <f>VLOOKUP($A263,$A$16:$W$34,V$42,0)*$B263</f>
        <v>29.080300000000001</v>
      </c>
      <c r="W263" s="86">
        <f>VLOOKUP($A263,$A$16:$W$34,W$42,0)*$B263</f>
        <v>42.032499999999999</v>
      </c>
    </row>
    <row r="264" spans="1:23">
      <c r="A264" s="82" t="s">
        <v>55</v>
      </c>
      <c r="B264" s="83">
        <v>1</v>
      </c>
      <c r="C264" s="122" t="s">
        <v>736</v>
      </c>
      <c r="D264" s="123">
        <f>VLOOKUP($A264,$A$16:$W$34,D$42,0)*$B264</f>
        <v>8.1478000000000002</v>
      </c>
      <c r="E264" s="124">
        <f>VLOOKUP($A264,$A$16:$W$34,E$42,0)*$B264</f>
        <v>82.644800000000004</v>
      </c>
      <c r="F264" s="144"/>
      <c r="G264" s="123">
        <f>VLOOKUP($A264,$A$16:$W$34,G$42,0)*$B264</f>
        <v>35.604999999999997</v>
      </c>
      <c r="H264" s="124">
        <f>VLOOKUP($A264,$A$16:$W$34,H$42,0)*$B264</f>
        <v>110.1019</v>
      </c>
      <c r="I264" s="144"/>
      <c r="J264" s="123">
        <f>VLOOKUP($A264,$A$16:$W$34,J$42,0)*$B264</f>
        <v>57.071899999999999</v>
      </c>
      <c r="K264" s="124">
        <f>VLOOKUP($A264,$A$16:$W$34,K$42,0)*$B264</f>
        <v>131.56890000000001</v>
      </c>
      <c r="L264" s="144"/>
      <c r="M264" s="123">
        <f>VLOOKUP($A264,$A$16:$W$34,M$42,0)*$B264</f>
        <v>8.1478000000000002</v>
      </c>
      <c r="N264" s="124">
        <f>VLOOKUP($A264,$A$16:$W$34,N$42,0)*$B264</f>
        <v>82.644800000000004</v>
      </c>
      <c r="O264" s="144"/>
      <c r="P264" s="123">
        <f>VLOOKUP($A264,$A$16:$W$34,P$42,0)*$B264</f>
        <v>51.814999999999998</v>
      </c>
      <c r="Q264" s="124">
        <f>VLOOKUP($A264,$A$16:$W$34,Q$42,0)*$B264</f>
        <v>126.312</v>
      </c>
      <c r="R264" s="144"/>
      <c r="S264" s="123">
        <f>VLOOKUP($A264,$A$16:$W$34,S$42,0)*$B264</f>
        <v>57.071899999999999</v>
      </c>
      <c r="T264" s="124">
        <f>VLOOKUP($A264,$A$16:$W$34,T$42,0)*$B264</f>
        <v>131.56890000000001</v>
      </c>
      <c r="U264" s="144"/>
      <c r="V264" s="123">
        <f>VLOOKUP($A264,$A$16:$W$34,V$42,0)*$B264</f>
        <v>80.728200000000001</v>
      </c>
      <c r="W264" s="124">
        <f>VLOOKUP($A264,$A$16:$W$34,W$42,0)*$B264</f>
        <v>155.2252</v>
      </c>
    </row>
    <row r="265" spans="1:23">
      <c r="C265" s="88"/>
      <c r="D265" s="88"/>
      <c r="E265" s="89"/>
      <c r="G265" s="88"/>
      <c r="H265" s="89"/>
      <c r="J265" s="88"/>
      <c r="K265" s="89"/>
      <c r="M265" s="88"/>
      <c r="N265" s="89"/>
      <c r="P265" s="88"/>
      <c r="Q265" s="89"/>
      <c r="S265" s="88"/>
      <c r="T265" s="89"/>
      <c r="V265" s="88"/>
      <c r="W265" s="89"/>
    </row>
    <row r="266" spans="1:23">
      <c r="C266" s="88"/>
      <c r="D266" s="88"/>
      <c r="E266" s="89"/>
      <c r="G266" s="88"/>
      <c r="H266" s="89"/>
      <c r="J266" s="88"/>
      <c r="K266" s="89"/>
      <c r="M266" s="88"/>
      <c r="N266" s="89"/>
      <c r="P266" s="88"/>
      <c r="Q266" s="89"/>
      <c r="S266" s="88"/>
      <c r="T266" s="89"/>
      <c r="V266" s="88"/>
      <c r="W266" s="89"/>
    </row>
    <row r="267" spans="1:23" ht="15.75" thickBot="1">
      <c r="B267" s="81" t="s">
        <v>737</v>
      </c>
      <c r="C267" s="116" t="s">
        <v>623</v>
      </c>
      <c r="D267" s="97">
        <f>SUM(D263:D264)</f>
        <v>18.9514</v>
      </c>
      <c r="E267" s="98">
        <f>SUM(E263:E264)</f>
        <v>106.4006</v>
      </c>
      <c r="F267" s="99"/>
      <c r="G267" s="97">
        <f>SUM(G263:G264)</f>
        <v>53.745999999999995</v>
      </c>
      <c r="H267" s="98">
        <f>SUM(H263:H264)</f>
        <v>141.1951</v>
      </c>
      <c r="I267" s="99"/>
      <c r="J267" s="97">
        <f>SUM(J263:J264)</f>
        <v>82.707099999999997</v>
      </c>
      <c r="K267" s="98">
        <f>SUM(K263:K264)</f>
        <v>170.15630000000002</v>
      </c>
      <c r="L267" s="99"/>
      <c r="M267" s="97">
        <f>SUM(M263:M264)</f>
        <v>18.9514</v>
      </c>
      <c r="N267" s="98">
        <f>SUM(N263:N264)</f>
        <v>106.4006</v>
      </c>
      <c r="O267" s="99"/>
      <c r="P267" s="97">
        <f>SUM(P263:P264)</f>
        <v>76.684599999999989</v>
      </c>
      <c r="Q267" s="98">
        <f>SUM(Q263:Q264)</f>
        <v>164.13380000000001</v>
      </c>
      <c r="R267" s="99"/>
      <c r="S267" s="97">
        <f>SUM(S263:S264)</f>
        <v>82.707099999999997</v>
      </c>
      <c r="T267" s="98">
        <f>SUM(T263:T264)</f>
        <v>170.15630000000002</v>
      </c>
      <c r="U267" s="99"/>
      <c r="V267" s="97">
        <f>SUM(V263:V264)</f>
        <v>109.80850000000001</v>
      </c>
      <c r="W267" s="98">
        <f>SUM(W263:W264)</f>
        <v>197.2577</v>
      </c>
    </row>
    <row r="268" spans="1:23" ht="15.75" thickTop="1">
      <c r="C268" s="117" t="s">
        <v>624</v>
      </c>
      <c r="D268" s="101">
        <f>D267*24</f>
        <v>454.83359999999999</v>
      </c>
      <c r="E268" s="102">
        <f>E267*12</f>
        <v>1276.8072</v>
      </c>
      <c r="F268" s="99"/>
      <c r="G268" s="101">
        <f>G267*24</f>
        <v>1289.904</v>
      </c>
      <c r="H268" s="102">
        <f>H267*12</f>
        <v>1694.3411999999998</v>
      </c>
      <c r="I268" s="99"/>
      <c r="J268" s="101">
        <f>J267*24</f>
        <v>1984.9703999999999</v>
      </c>
      <c r="K268" s="102">
        <f>K267*12</f>
        <v>2041.8756000000003</v>
      </c>
      <c r="L268" s="99"/>
      <c r="M268" s="101">
        <f>M267*24</f>
        <v>454.83359999999999</v>
      </c>
      <c r="N268" s="102">
        <f>N267*12</f>
        <v>1276.8072</v>
      </c>
      <c r="O268" s="99"/>
      <c r="P268" s="101">
        <f>P267*24</f>
        <v>1840.4303999999997</v>
      </c>
      <c r="Q268" s="102">
        <f>Q267*12</f>
        <v>1969.6056000000001</v>
      </c>
      <c r="R268" s="99"/>
      <c r="S268" s="101">
        <f>S267*24</f>
        <v>1984.9703999999999</v>
      </c>
      <c r="T268" s="102">
        <f>T267*12</f>
        <v>2041.8756000000003</v>
      </c>
      <c r="U268" s="99"/>
      <c r="V268" s="101">
        <f>V267*24</f>
        <v>2635.4040000000005</v>
      </c>
      <c r="W268" s="102">
        <f>W267*12</f>
        <v>2367.0924</v>
      </c>
    </row>
    <row r="269" spans="1:23" ht="15.75" thickBot="1">
      <c r="B269" s="81" t="s">
        <v>738</v>
      </c>
      <c r="C269" s="118" t="s">
        <v>625</v>
      </c>
      <c r="D269" s="104">
        <f>D267+(D267*D$1)</f>
        <v>32.217379999999999</v>
      </c>
      <c r="E269" s="105">
        <f>E267+(E267*E$1)</f>
        <v>180.88101999999998</v>
      </c>
      <c r="F269" s="99"/>
      <c r="G269" s="104">
        <f>G267+(G267*G$1)</f>
        <v>96.742799999999988</v>
      </c>
      <c r="H269" s="105">
        <f>H267+(H267*H$1)</f>
        <v>254.15118000000001</v>
      </c>
      <c r="I269" s="99"/>
      <c r="J269" s="104">
        <f>J267+(J267*J$1)</f>
        <v>157.14348999999999</v>
      </c>
      <c r="K269" s="105">
        <f>K267+(K267*K$1)</f>
        <v>323.29697000000004</v>
      </c>
      <c r="L269" s="99"/>
      <c r="M269" s="104">
        <f>M267+(M267*M$1)</f>
        <v>32.217379999999999</v>
      </c>
      <c r="N269" s="105">
        <f>N267+(N267*N$1)</f>
        <v>180.88101999999998</v>
      </c>
      <c r="O269" s="99"/>
      <c r="P269" s="104">
        <f>P267+(P267*P$1)</f>
        <v>138.03227999999999</v>
      </c>
      <c r="Q269" s="105">
        <f>Q267+(Q267*Q$1)</f>
        <v>295.44083999999998</v>
      </c>
      <c r="R269" s="99"/>
      <c r="S269" s="104">
        <f>S267+(S267*S$1)</f>
        <v>157.14348999999999</v>
      </c>
      <c r="T269" s="105">
        <f>T267+(T267*T$1)</f>
        <v>323.29697000000004</v>
      </c>
      <c r="U269" s="99"/>
      <c r="V269" s="104">
        <f>V267+(V267*V$1)</f>
        <v>219.61700000000002</v>
      </c>
      <c r="W269" s="105">
        <f>W267+(W267*W$1)</f>
        <v>394.5154</v>
      </c>
    </row>
    <row r="270" spans="1:23" ht="15.75" thickTop="1">
      <c r="C270" s="119" t="s">
        <v>626</v>
      </c>
      <c r="D270" s="107">
        <f>(D269-D267)/D267</f>
        <v>0.7</v>
      </c>
      <c r="E270" s="108">
        <f>(E269-E267)/E267</f>
        <v>0.69999999999999984</v>
      </c>
      <c r="F270" s="99"/>
      <c r="G270" s="107">
        <f>(G269-G267)/G267</f>
        <v>0.79999999999999993</v>
      </c>
      <c r="H270" s="108">
        <f>(H269-H267)/H267</f>
        <v>0.80000000000000016</v>
      </c>
      <c r="I270" s="99"/>
      <c r="J270" s="107">
        <f>(J269-J267)/J267</f>
        <v>0.89999999999999991</v>
      </c>
      <c r="K270" s="108">
        <f>(K269-K267)/K267</f>
        <v>0.90000000000000013</v>
      </c>
      <c r="L270" s="99"/>
      <c r="M270" s="107">
        <f>(M269-M267)/M267</f>
        <v>0.7</v>
      </c>
      <c r="N270" s="108">
        <f>(N269-N267)/N267</f>
        <v>0.69999999999999984</v>
      </c>
      <c r="O270" s="99"/>
      <c r="P270" s="107">
        <f>(P269-P267)/P267</f>
        <v>0.8</v>
      </c>
      <c r="Q270" s="108">
        <f>(Q269-Q267)/Q267</f>
        <v>0.79999999999999982</v>
      </c>
      <c r="R270" s="99"/>
      <c r="S270" s="107">
        <f>(S269-S267)/S267</f>
        <v>0.89999999999999991</v>
      </c>
      <c r="T270" s="108">
        <f>(T269-T267)/T267</f>
        <v>0.90000000000000013</v>
      </c>
      <c r="U270" s="99"/>
      <c r="V270" s="107">
        <f>(V269-V267)/V267</f>
        <v>1</v>
      </c>
      <c r="W270" s="108">
        <f>(W269-W267)/W267</f>
        <v>1</v>
      </c>
    </row>
    <row r="271" spans="1:23">
      <c r="C271" s="120" t="s">
        <v>627</v>
      </c>
      <c r="D271" s="110">
        <f>D268+(D268*D$1)</f>
        <v>773.21712000000002</v>
      </c>
      <c r="E271" s="111">
        <f>E268+(E268*E$1)</f>
        <v>2170.57224</v>
      </c>
      <c r="F271" s="99"/>
      <c r="G271" s="110">
        <f>G268+(G268*G$1)</f>
        <v>2321.8271999999997</v>
      </c>
      <c r="H271" s="111">
        <f>H268+(H268*H$1)</f>
        <v>3049.8141599999999</v>
      </c>
      <c r="I271" s="99"/>
      <c r="J271" s="110">
        <f>J268+(J268*J$1)</f>
        <v>3771.4437600000001</v>
      </c>
      <c r="K271" s="111">
        <f>K268+(K268*K$1)</f>
        <v>3879.5636400000003</v>
      </c>
      <c r="L271" s="99"/>
      <c r="M271" s="110">
        <f>M268+(M268*M$1)</f>
        <v>773.21712000000002</v>
      </c>
      <c r="N271" s="111">
        <f>N268+(N268*N$1)</f>
        <v>2170.57224</v>
      </c>
      <c r="O271" s="99"/>
      <c r="P271" s="110">
        <f>P268+(P268*P$1)</f>
        <v>3312.7747199999994</v>
      </c>
      <c r="Q271" s="111">
        <f>Q268+(Q268*Q$1)</f>
        <v>3545.2900800000002</v>
      </c>
      <c r="R271" s="99"/>
      <c r="S271" s="110">
        <f>S268+(S268*S$1)</f>
        <v>3771.4437600000001</v>
      </c>
      <c r="T271" s="111">
        <f>T268+(T268*T$1)</f>
        <v>3879.5636400000003</v>
      </c>
      <c r="U271" s="99"/>
      <c r="V271" s="110">
        <f>V268+(V268*V$1)</f>
        <v>5270.8080000000009</v>
      </c>
      <c r="W271" s="111">
        <f>W268+(W268*W$1)</f>
        <v>4734.1848</v>
      </c>
    </row>
    <row r="273" spans="1:23">
      <c r="C273" s="112" t="s">
        <v>684</v>
      </c>
    </row>
    <row r="274" spans="1:23">
      <c r="B274" s="81" t="s">
        <v>629</v>
      </c>
      <c r="C274" s="113" t="s">
        <v>739</v>
      </c>
      <c r="D274" s="80" t="s">
        <v>620</v>
      </c>
      <c r="E274" s="80" t="s">
        <v>616</v>
      </c>
      <c r="G274" s="80" t="s">
        <v>620</v>
      </c>
      <c r="H274" s="80" t="s">
        <v>616</v>
      </c>
      <c r="J274" s="80" t="s">
        <v>620</v>
      </c>
      <c r="K274" s="80" t="s">
        <v>616</v>
      </c>
      <c r="M274" s="80" t="s">
        <v>620</v>
      </c>
      <c r="N274" s="80" t="s">
        <v>616</v>
      </c>
      <c r="P274" s="80" t="s">
        <v>620</v>
      </c>
      <c r="Q274" s="80" t="s">
        <v>616</v>
      </c>
      <c r="S274" s="80" t="s">
        <v>620</v>
      </c>
      <c r="T274" s="80" t="s">
        <v>616</v>
      </c>
      <c r="V274" s="80" t="s">
        <v>620</v>
      </c>
      <c r="W274" s="80" t="s">
        <v>616</v>
      </c>
    </row>
    <row r="275" spans="1:23">
      <c r="B275" s="81" t="s">
        <v>621</v>
      </c>
      <c r="C275" s="81" t="s">
        <v>630</v>
      </c>
    </row>
    <row r="276" spans="1:23">
      <c r="A276" s="82" t="s">
        <v>55</v>
      </c>
      <c r="B276" s="83">
        <v>1</v>
      </c>
      <c r="C276" s="114" t="s">
        <v>739</v>
      </c>
      <c r="D276" s="85">
        <f>VLOOKUP($A276,$A$16:$W$34,D$42,0)*$B276</f>
        <v>8.1478000000000002</v>
      </c>
      <c r="E276" s="86">
        <f>VLOOKUP($A276,$A$16:$W$34,E$42,0)*$B276</f>
        <v>82.644800000000004</v>
      </c>
      <c r="G276" s="85">
        <f>VLOOKUP($A276,$A$16:$W$34,G$42,0)*$B276</f>
        <v>35.604999999999997</v>
      </c>
      <c r="H276" s="86">
        <f>VLOOKUP($A276,$A$16:$W$34,H$42,0)*$B276</f>
        <v>110.1019</v>
      </c>
      <c r="J276" s="85">
        <f>VLOOKUP($A276,$A$16:$W$34,J$42,0)*$B276</f>
        <v>57.071899999999999</v>
      </c>
      <c r="K276" s="86">
        <f>VLOOKUP($A276,$A$16:$W$34,K$42,0)*$B276</f>
        <v>131.56890000000001</v>
      </c>
      <c r="M276" s="85">
        <f>VLOOKUP($A276,$A$16:$W$34,M$42,0)*$B276</f>
        <v>8.1478000000000002</v>
      </c>
      <c r="N276" s="86">
        <f>VLOOKUP($A276,$A$16:$W$34,N$42,0)*$B276</f>
        <v>82.644800000000004</v>
      </c>
      <c r="P276" s="85">
        <f>VLOOKUP($A276,$A$16:$W$34,P$42,0)*$B276</f>
        <v>51.814999999999998</v>
      </c>
      <c r="Q276" s="86">
        <f>VLOOKUP($A276,$A$16:$W$34,Q$42,0)*$B276</f>
        <v>126.312</v>
      </c>
      <c r="S276" s="85">
        <f>VLOOKUP($A276,$A$16:$W$34,S$42,0)*$B276</f>
        <v>57.071899999999999</v>
      </c>
      <c r="T276" s="86">
        <f>VLOOKUP($A276,$A$16:$W$34,T$42,0)*$B276</f>
        <v>131.56890000000001</v>
      </c>
      <c r="V276" s="85">
        <f>VLOOKUP($A276,$A$16:$W$34,V$42,0)*$B276</f>
        <v>80.728200000000001</v>
      </c>
      <c r="W276" s="86">
        <f>VLOOKUP($A276,$A$16:$W$34,W$42,0)*$B276</f>
        <v>155.2252</v>
      </c>
    </row>
    <row r="277" spans="1:23">
      <c r="C277" s="88"/>
      <c r="D277" s="88"/>
      <c r="E277" s="89"/>
      <c r="G277" s="88"/>
      <c r="H277" s="89"/>
      <c r="J277" s="88"/>
      <c r="K277" s="89"/>
      <c r="M277" s="88"/>
      <c r="N277" s="89"/>
      <c r="P277" s="88"/>
      <c r="Q277" s="89"/>
      <c r="S277" s="88"/>
      <c r="T277" s="89"/>
      <c r="V277" s="88"/>
      <c r="W277" s="89"/>
    </row>
    <row r="278" spans="1:23">
      <c r="C278" s="88"/>
      <c r="D278" s="88"/>
      <c r="E278" s="89"/>
      <c r="G278" s="88"/>
      <c r="H278" s="89"/>
      <c r="J278" s="88"/>
      <c r="K278" s="89"/>
      <c r="M278" s="88"/>
      <c r="N278" s="89"/>
      <c r="P278" s="88"/>
      <c r="Q278" s="89"/>
      <c r="S278" s="88"/>
      <c r="T278" s="89"/>
      <c r="V278" s="88"/>
      <c r="W278" s="89"/>
    </row>
    <row r="279" spans="1:23">
      <c r="C279" s="88"/>
      <c r="D279" s="88"/>
      <c r="E279" s="89"/>
      <c r="G279" s="88"/>
      <c r="H279" s="89"/>
      <c r="J279" s="88"/>
      <c r="K279" s="89"/>
      <c r="M279" s="88"/>
      <c r="N279" s="89"/>
      <c r="P279" s="88"/>
      <c r="Q279" s="89"/>
      <c r="S279" s="88"/>
      <c r="T279" s="89"/>
      <c r="V279" s="88"/>
      <c r="W279" s="89"/>
    </row>
    <row r="280" spans="1:23" ht="15.75" thickBot="1">
      <c r="B280" s="81" t="s">
        <v>740</v>
      </c>
      <c r="C280" s="116" t="s">
        <v>623</v>
      </c>
      <c r="D280" s="97">
        <f>SUM(D276)</f>
        <v>8.1478000000000002</v>
      </c>
      <c r="E280" s="98">
        <f>SUM(E276)</f>
        <v>82.644800000000004</v>
      </c>
      <c r="F280" s="99"/>
      <c r="G280" s="97">
        <f>SUM(G276)</f>
        <v>35.604999999999997</v>
      </c>
      <c r="H280" s="98">
        <f>SUM(H276)</f>
        <v>110.1019</v>
      </c>
      <c r="I280" s="99"/>
      <c r="J280" s="97">
        <f>SUM(J276)</f>
        <v>57.071899999999999</v>
      </c>
      <c r="K280" s="98">
        <f>SUM(K276)</f>
        <v>131.56890000000001</v>
      </c>
      <c r="L280" s="99"/>
      <c r="M280" s="97">
        <f>SUM(M276)</f>
        <v>8.1478000000000002</v>
      </c>
      <c r="N280" s="98">
        <f>SUM(N276)</f>
        <v>82.644800000000004</v>
      </c>
      <c r="O280" s="99"/>
      <c r="P280" s="97">
        <f>SUM(P276)</f>
        <v>51.814999999999998</v>
      </c>
      <c r="Q280" s="98">
        <f>SUM(Q276)</f>
        <v>126.312</v>
      </c>
      <c r="R280" s="99"/>
      <c r="S280" s="97">
        <f>SUM(S276)</f>
        <v>57.071899999999999</v>
      </c>
      <c r="T280" s="98">
        <f>SUM(T276)</f>
        <v>131.56890000000001</v>
      </c>
      <c r="U280" s="99"/>
      <c r="V280" s="97">
        <f>SUM(V276)</f>
        <v>80.728200000000001</v>
      </c>
      <c r="W280" s="98">
        <f>SUM(W276)</f>
        <v>155.2252</v>
      </c>
    </row>
    <row r="281" spans="1:23" ht="15.75" thickTop="1">
      <c r="C281" s="117" t="s">
        <v>624</v>
      </c>
      <c r="D281" s="101">
        <f>D280*24</f>
        <v>195.5472</v>
      </c>
      <c r="E281" s="102">
        <f>E280*12</f>
        <v>991.73760000000004</v>
      </c>
      <c r="F281" s="99"/>
      <c r="G281" s="101">
        <f>G280*24</f>
        <v>854.52</v>
      </c>
      <c r="H281" s="102">
        <f>H280*12</f>
        <v>1321.2228</v>
      </c>
      <c r="I281" s="99"/>
      <c r="J281" s="101">
        <f>J280*24</f>
        <v>1369.7256</v>
      </c>
      <c r="K281" s="102">
        <f>K280*12</f>
        <v>1578.8268000000003</v>
      </c>
      <c r="L281" s="99"/>
      <c r="M281" s="101">
        <f>M280*24</f>
        <v>195.5472</v>
      </c>
      <c r="N281" s="102">
        <f>N280*12</f>
        <v>991.73760000000004</v>
      </c>
      <c r="O281" s="99"/>
      <c r="P281" s="101">
        <f>P280*24</f>
        <v>1243.56</v>
      </c>
      <c r="Q281" s="102">
        <f>Q280*12</f>
        <v>1515.7439999999999</v>
      </c>
      <c r="R281" s="99"/>
      <c r="S281" s="101">
        <f>S280*24</f>
        <v>1369.7256</v>
      </c>
      <c r="T281" s="102">
        <f>T280*12</f>
        <v>1578.8268000000003</v>
      </c>
      <c r="U281" s="99"/>
      <c r="V281" s="101">
        <f>V280*24</f>
        <v>1937.4767999999999</v>
      </c>
      <c r="W281" s="102">
        <f>W280*12</f>
        <v>1862.7024000000001</v>
      </c>
    </row>
    <row r="282" spans="1:23" ht="15.75" thickBot="1">
      <c r="B282" s="81" t="s">
        <v>741</v>
      </c>
      <c r="C282" s="118" t="s">
        <v>625</v>
      </c>
      <c r="D282" s="104">
        <f>D280+(D280*D$1)</f>
        <v>13.85126</v>
      </c>
      <c r="E282" s="105">
        <f>E280+(E280*E$1)</f>
        <v>140.49616</v>
      </c>
      <c r="F282" s="99"/>
      <c r="G282" s="104">
        <f>G280+(G280*G$1)</f>
        <v>64.088999999999999</v>
      </c>
      <c r="H282" s="105">
        <f>H280+(H280*H$1)</f>
        <v>198.18342000000001</v>
      </c>
      <c r="I282" s="99"/>
      <c r="J282" s="104">
        <f>J280+(J280*J$1)</f>
        <v>108.43661</v>
      </c>
      <c r="K282" s="105">
        <f>K280+(K280*K$1)</f>
        <v>249.98091000000002</v>
      </c>
      <c r="L282" s="99"/>
      <c r="M282" s="104">
        <f>M280+(M280*M$1)</f>
        <v>13.85126</v>
      </c>
      <c r="N282" s="105">
        <f>N280+(N280*N$1)</f>
        <v>140.49616</v>
      </c>
      <c r="O282" s="99"/>
      <c r="P282" s="104">
        <f>P280+(P280*P$1)</f>
        <v>93.266999999999996</v>
      </c>
      <c r="Q282" s="105">
        <f>Q280+(Q280*Q$1)</f>
        <v>227.36160000000001</v>
      </c>
      <c r="R282" s="99"/>
      <c r="S282" s="104">
        <f>S280+(S280*S$1)</f>
        <v>108.43661</v>
      </c>
      <c r="T282" s="105">
        <f>T280+(T280*T$1)</f>
        <v>249.98091000000002</v>
      </c>
      <c r="U282" s="99"/>
      <c r="V282" s="104">
        <f>V280+(V280*V$1)</f>
        <v>161.4564</v>
      </c>
      <c r="W282" s="105">
        <f>W280+(W280*W$1)</f>
        <v>310.4504</v>
      </c>
    </row>
    <row r="283" spans="1:23" ht="15.75" thickTop="1">
      <c r="C283" s="119" t="s">
        <v>626</v>
      </c>
      <c r="D283" s="107">
        <f>(D282-D280)/D280</f>
        <v>0.7</v>
      </c>
      <c r="E283" s="108">
        <f>(E282-E280)/E280</f>
        <v>0.7</v>
      </c>
      <c r="F283" s="99"/>
      <c r="G283" s="107">
        <f>(G282-G280)/G280</f>
        <v>0.80000000000000016</v>
      </c>
      <c r="H283" s="108">
        <f>(H282-H280)/H280</f>
        <v>0.80000000000000016</v>
      </c>
      <c r="I283" s="99"/>
      <c r="J283" s="107">
        <f>(J282-J280)/J280</f>
        <v>0.9</v>
      </c>
      <c r="K283" s="108">
        <f>(K282-K280)/K280</f>
        <v>0.9</v>
      </c>
      <c r="L283" s="99"/>
      <c r="M283" s="107">
        <f>(M282-M280)/M280</f>
        <v>0.7</v>
      </c>
      <c r="N283" s="108">
        <f>(N282-N280)/N280</f>
        <v>0.7</v>
      </c>
      <c r="O283" s="99"/>
      <c r="P283" s="107">
        <f>(P282-P280)/P280</f>
        <v>0.8</v>
      </c>
      <c r="Q283" s="108">
        <f>(Q282-Q280)/Q280</f>
        <v>0.80000000000000016</v>
      </c>
      <c r="R283" s="99"/>
      <c r="S283" s="107">
        <f>(S282-S280)/S280</f>
        <v>0.9</v>
      </c>
      <c r="T283" s="108">
        <f>(T282-T280)/T280</f>
        <v>0.9</v>
      </c>
      <c r="U283" s="99"/>
      <c r="V283" s="107">
        <f>(V282-V280)/V280</f>
        <v>1</v>
      </c>
      <c r="W283" s="108">
        <f>(W282-W280)/W280</f>
        <v>1</v>
      </c>
    </row>
    <row r="284" spans="1:23">
      <c r="C284" s="120" t="s">
        <v>627</v>
      </c>
      <c r="D284" s="110">
        <f>D281+(D281*D$1)</f>
        <v>332.43024000000003</v>
      </c>
      <c r="E284" s="111">
        <f>E281+(E281*E$1)</f>
        <v>1685.9539199999999</v>
      </c>
      <c r="F284" s="99"/>
      <c r="G284" s="110">
        <f>G281+(G281*G$1)</f>
        <v>1538.136</v>
      </c>
      <c r="H284" s="111">
        <f>H281+(H281*H$1)</f>
        <v>2378.2010399999999</v>
      </c>
      <c r="I284" s="99"/>
      <c r="J284" s="110">
        <f>J281+(J281*J$1)</f>
        <v>2602.4786400000003</v>
      </c>
      <c r="K284" s="111">
        <f>K281+(K281*K$1)</f>
        <v>2999.7709200000008</v>
      </c>
      <c r="L284" s="99"/>
      <c r="M284" s="110">
        <f>M281+(M281*M$1)</f>
        <v>332.43024000000003</v>
      </c>
      <c r="N284" s="111">
        <f>N281+(N281*N$1)</f>
        <v>1685.9539199999999</v>
      </c>
      <c r="O284" s="99"/>
      <c r="P284" s="110">
        <f>P281+(P281*P$1)</f>
        <v>2238.4079999999999</v>
      </c>
      <c r="Q284" s="111">
        <f>Q281+(Q281*Q$1)</f>
        <v>2728.3391999999999</v>
      </c>
      <c r="R284" s="99"/>
      <c r="S284" s="110">
        <f>S281+(S281*S$1)</f>
        <v>2602.4786400000003</v>
      </c>
      <c r="T284" s="111">
        <f>T281+(T281*T$1)</f>
        <v>2999.7709200000008</v>
      </c>
      <c r="U284" s="99"/>
      <c r="V284" s="110">
        <f>V281+(V281*V$1)</f>
        <v>3874.9535999999998</v>
      </c>
      <c r="W284" s="111">
        <f>W281+(W281*W$1)</f>
        <v>3725.4048000000003</v>
      </c>
    </row>
    <row r="285" spans="1:23" customFormat="1" ht="12.75"/>
    <row r="286" spans="1:23" hidden="1" outlineLevel="1"/>
    <row r="287" spans="1:23" hidden="1" outlineLevel="1">
      <c r="C287" s="112"/>
    </row>
    <row r="288" spans="1:23" hidden="1" outlineLevel="1">
      <c r="B288" s="81" t="s">
        <v>629</v>
      </c>
      <c r="C288" s="113"/>
      <c r="D288" s="80" t="s">
        <v>620</v>
      </c>
      <c r="E288" s="80" t="s">
        <v>616</v>
      </c>
      <c r="G288" s="80" t="s">
        <v>620</v>
      </c>
      <c r="H288" s="80" t="s">
        <v>616</v>
      </c>
      <c r="J288" s="80" t="s">
        <v>620</v>
      </c>
      <c r="K288" s="80" t="s">
        <v>616</v>
      </c>
      <c r="M288" s="80" t="s">
        <v>620</v>
      </c>
      <c r="N288" s="80" t="s">
        <v>616</v>
      </c>
      <c r="P288" s="80" t="s">
        <v>620</v>
      </c>
      <c r="Q288" s="80" t="s">
        <v>616</v>
      </c>
      <c r="S288" s="80" t="s">
        <v>620</v>
      </c>
      <c r="T288" s="80" t="s">
        <v>616</v>
      </c>
      <c r="V288" s="80" t="s">
        <v>620</v>
      </c>
      <c r="W288" s="80" t="s">
        <v>616</v>
      </c>
    </row>
    <row r="289" spans="1:23" hidden="1" outlineLevel="1">
      <c r="B289" s="81" t="s">
        <v>621</v>
      </c>
      <c r="C289" s="81" t="s">
        <v>630</v>
      </c>
    </row>
    <row r="290" spans="1:23" hidden="1" outlineLevel="1">
      <c r="A290" s="82"/>
      <c r="B290" s="83"/>
      <c r="C290" s="114"/>
      <c r="D290" s="85" t="e">
        <f t="shared" ref="D290:E294" si="21">VLOOKUP($A290,$A$16:$W$34,D$42,0)*$B290</f>
        <v>#N/A</v>
      </c>
      <c r="E290" s="86" t="e">
        <f t="shared" si="21"/>
        <v>#N/A</v>
      </c>
      <c r="G290" s="85" t="e">
        <f t="shared" ref="G290:H294" si="22">VLOOKUP($A290,$A$16:$W$34,G$42,0)*$B290</f>
        <v>#N/A</v>
      </c>
      <c r="H290" s="86" t="e">
        <f t="shared" si="22"/>
        <v>#N/A</v>
      </c>
      <c r="J290" s="85" t="e">
        <f t="shared" ref="J290:K294" si="23">VLOOKUP($A290,$A$16:$W$34,J$42,0)*$B290</f>
        <v>#N/A</v>
      </c>
      <c r="K290" s="86" t="e">
        <f t="shared" si="23"/>
        <v>#N/A</v>
      </c>
      <c r="M290" s="85" t="e">
        <f t="shared" ref="M290:N294" si="24">VLOOKUP($A290,$A$16:$W$34,M$42,0)*$B290</f>
        <v>#N/A</v>
      </c>
      <c r="N290" s="86" t="e">
        <f t="shared" si="24"/>
        <v>#N/A</v>
      </c>
      <c r="P290" s="85" t="e">
        <f t="shared" ref="P290:Q294" si="25">VLOOKUP($A290,$A$16:$W$34,P$42,0)*$B290</f>
        <v>#N/A</v>
      </c>
      <c r="Q290" s="86" t="e">
        <f t="shared" si="25"/>
        <v>#N/A</v>
      </c>
      <c r="S290" s="85" t="e">
        <f t="shared" ref="S290:T294" si="26">VLOOKUP($A290,$A$16:$W$34,S$42,0)*$B290</f>
        <v>#N/A</v>
      </c>
      <c r="T290" s="86" t="e">
        <f t="shared" si="26"/>
        <v>#N/A</v>
      </c>
      <c r="V290" s="85" t="e">
        <f t="shared" ref="V290:W294" si="27">VLOOKUP($A290,$A$16:$W$34,V$42,0)*$B290</f>
        <v>#N/A</v>
      </c>
      <c r="W290" s="86" t="e">
        <f t="shared" si="27"/>
        <v>#N/A</v>
      </c>
    </row>
    <row r="291" spans="1:23" hidden="1" outlineLevel="1">
      <c r="A291" s="82"/>
      <c r="B291" s="83"/>
      <c r="C291" s="122"/>
      <c r="D291" s="123" t="e">
        <f t="shared" si="21"/>
        <v>#N/A</v>
      </c>
      <c r="E291" s="124" t="e">
        <f t="shared" si="21"/>
        <v>#N/A</v>
      </c>
      <c r="G291" s="123" t="e">
        <f t="shared" si="22"/>
        <v>#N/A</v>
      </c>
      <c r="H291" s="124" t="e">
        <f t="shared" si="22"/>
        <v>#N/A</v>
      </c>
      <c r="J291" s="123" t="e">
        <f t="shared" si="23"/>
        <v>#N/A</v>
      </c>
      <c r="K291" s="124" t="e">
        <f t="shared" si="23"/>
        <v>#N/A</v>
      </c>
      <c r="M291" s="123" t="e">
        <f t="shared" si="24"/>
        <v>#N/A</v>
      </c>
      <c r="N291" s="124" t="e">
        <f t="shared" si="24"/>
        <v>#N/A</v>
      </c>
      <c r="P291" s="123" t="e">
        <f t="shared" si="25"/>
        <v>#N/A</v>
      </c>
      <c r="Q291" s="124" t="e">
        <f t="shared" si="25"/>
        <v>#N/A</v>
      </c>
      <c r="S291" s="123" t="e">
        <f t="shared" si="26"/>
        <v>#N/A</v>
      </c>
      <c r="T291" s="124" t="e">
        <f t="shared" si="26"/>
        <v>#N/A</v>
      </c>
      <c r="V291" s="123" t="e">
        <f t="shared" si="27"/>
        <v>#N/A</v>
      </c>
      <c r="W291" s="124" t="e">
        <f t="shared" si="27"/>
        <v>#N/A</v>
      </c>
    </row>
    <row r="292" spans="1:23" hidden="1" outlineLevel="1">
      <c r="A292" s="82"/>
      <c r="B292" s="83"/>
      <c r="C292" s="122"/>
      <c r="D292" s="123" t="e">
        <f t="shared" si="21"/>
        <v>#N/A</v>
      </c>
      <c r="E292" s="124" t="e">
        <f t="shared" si="21"/>
        <v>#N/A</v>
      </c>
      <c r="G292" s="123" t="e">
        <f t="shared" si="22"/>
        <v>#N/A</v>
      </c>
      <c r="H292" s="124" t="e">
        <f t="shared" si="22"/>
        <v>#N/A</v>
      </c>
      <c r="J292" s="123" t="e">
        <f t="shared" si="23"/>
        <v>#N/A</v>
      </c>
      <c r="K292" s="124" t="e">
        <f t="shared" si="23"/>
        <v>#N/A</v>
      </c>
      <c r="M292" s="123" t="e">
        <f t="shared" si="24"/>
        <v>#N/A</v>
      </c>
      <c r="N292" s="124" t="e">
        <f t="shared" si="24"/>
        <v>#N/A</v>
      </c>
      <c r="P292" s="123" t="e">
        <f t="shared" si="25"/>
        <v>#N/A</v>
      </c>
      <c r="Q292" s="124" t="e">
        <f t="shared" si="25"/>
        <v>#N/A</v>
      </c>
      <c r="S292" s="123" t="e">
        <f t="shared" si="26"/>
        <v>#N/A</v>
      </c>
      <c r="T292" s="124" t="e">
        <f t="shared" si="26"/>
        <v>#N/A</v>
      </c>
      <c r="V292" s="123" t="e">
        <f t="shared" si="27"/>
        <v>#N/A</v>
      </c>
      <c r="W292" s="124" t="e">
        <f t="shared" si="27"/>
        <v>#N/A</v>
      </c>
    </row>
    <row r="293" spans="1:23" hidden="1" outlineLevel="1">
      <c r="A293" s="82"/>
      <c r="B293" s="83"/>
      <c r="C293" s="122"/>
      <c r="D293" s="123" t="e">
        <f t="shared" si="21"/>
        <v>#N/A</v>
      </c>
      <c r="E293" s="124" t="e">
        <f t="shared" si="21"/>
        <v>#N/A</v>
      </c>
      <c r="G293" s="123" t="e">
        <f t="shared" si="22"/>
        <v>#N/A</v>
      </c>
      <c r="H293" s="124" t="e">
        <f t="shared" si="22"/>
        <v>#N/A</v>
      </c>
      <c r="J293" s="123" t="e">
        <f t="shared" si="23"/>
        <v>#N/A</v>
      </c>
      <c r="K293" s="124" t="e">
        <f t="shared" si="23"/>
        <v>#N/A</v>
      </c>
      <c r="M293" s="123" t="e">
        <f t="shared" si="24"/>
        <v>#N/A</v>
      </c>
      <c r="N293" s="124" t="e">
        <f t="shared" si="24"/>
        <v>#N/A</v>
      </c>
      <c r="P293" s="123" t="e">
        <f t="shared" si="25"/>
        <v>#N/A</v>
      </c>
      <c r="Q293" s="124" t="e">
        <f t="shared" si="25"/>
        <v>#N/A</v>
      </c>
      <c r="S293" s="123" t="e">
        <f t="shared" si="26"/>
        <v>#N/A</v>
      </c>
      <c r="T293" s="124" t="e">
        <f t="shared" si="26"/>
        <v>#N/A</v>
      </c>
      <c r="V293" s="123" t="e">
        <f t="shared" si="27"/>
        <v>#N/A</v>
      </c>
      <c r="W293" s="124" t="e">
        <f t="shared" si="27"/>
        <v>#N/A</v>
      </c>
    </row>
    <row r="294" spans="1:23" hidden="1" outlineLevel="1">
      <c r="A294" s="82"/>
      <c r="B294" s="83"/>
      <c r="C294" s="122"/>
      <c r="D294" s="123" t="e">
        <f t="shared" si="21"/>
        <v>#N/A</v>
      </c>
      <c r="E294" s="124" t="e">
        <f t="shared" si="21"/>
        <v>#N/A</v>
      </c>
      <c r="G294" s="123" t="e">
        <f t="shared" si="22"/>
        <v>#N/A</v>
      </c>
      <c r="H294" s="124" t="e">
        <f t="shared" si="22"/>
        <v>#N/A</v>
      </c>
      <c r="J294" s="123" t="e">
        <f t="shared" si="23"/>
        <v>#N/A</v>
      </c>
      <c r="K294" s="124" t="e">
        <f t="shared" si="23"/>
        <v>#N/A</v>
      </c>
      <c r="M294" s="123" t="e">
        <f t="shared" si="24"/>
        <v>#N/A</v>
      </c>
      <c r="N294" s="124" t="e">
        <f t="shared" si="24"/>
        <v>#N/A</v>
      </c>
      <c r="P294" s="123" t="e">
        <f t="shared" si="25"/>
        <v>#N/A</v>
      </c>
      <c r="Q294" s="124" t="e">
        <f t="shared" si="25"/>
        <v>#N/A</v>
      </c>
      <c r="S294" s="123" t="e">
        <f t="shared" si="26"/>
        <v>#N/A</v>
      </c>
      <c r="T294" s="124" t="e">
        <f t="shared" si="26"/>
        <v>#N/A</v>
      </c>
      <c r="V294" s="123" t="e">
        <f t="shared" si="27"/>
        <v>#N/A</v>
      </c>
      <c r="W294" s="124" t="e">
        <f t="shared" si="27"/>
        <v>#N/A</v>
      </c>
    </row>
    <row r="295" spans="1:23" hidden="1" outlineLevel="1">
      <c r="C295" s="88"/>
      <c r="D295" s="88"/>
      <c r="E295" s="89"/>
      <c r="G295" s="88"/>
      <c r="H295" s="89"/>
      <c r="J295" s="88"/>
      <c r="K295" s="89"/>
      <c r="M295" s="88"/>
      <c r="N295" s="89"/>
      <c r="P295" s="88"/>
      <c r="Q295" s="89"/>
      <c r="S295" s="88"/>
      <c r="T295" s="89"/>
      <c r="V295" s="88"/>
      <c r="W295" s="89"/>
    </row>
    <row r="296" spans="1:23" hidden="1" outlineLevel="1">
      <c r="C296" s="88"/>
      <c r="D296" s="88"/>
      <c r="E296" s="89"/>
      <c r="G296" s="88"/>
      <c r="H296" s="89"/>
      <c r="J296" s="88"/>
      <c r="K296" s="89"/>
      <c r="M296" s="88"/>
      <c r="N296" s="89"/>
      <c r="P296" s="88"/>
      <c r="Q296" s="89"/>
      <c r="S296" s="88"/>
      <c r="T296" s="89"/>
      <c r="V296" s="88"/>
      <c r="W296" s="89"/>
    </row>
    <row r="297" spans="1:23" ht="15.75" hidden="1" outlineLevel="1" thickBot="1">
      <c r="B297" s="81"/>
      <c r="C297" s="116" t="s">
        <v>623</v>
      </c>
      <c r="D297" s="97" t="e">
        <f>SUM(D290:D294)</f>
        <v>#N/A</v>
      </c>
      <c r="E297" s="98" t="e">
        <f>SUM(E290:E294)</f>
        <v>#N/A</v>
      </c>
      <c r="F297" s="99"/>
      <c r="G297" s="97" t="e">
        <f>SUM(G290:G294)</f>
        <v>#N/A</v>
      </c>
      <c r="H297" s="98" t="e">
        <f>SUM(H290:H294)</f>
        <v>#N/A</v>
      </c>
      <c r="I297" s="99"/>
      <c r="J297" s="97" t="e">
        <f>SUM(J290:J294)</f>
        <v>#N/A</v>
      </c>
      <c r="K297" s="98" t="e">
        <f>SUM(K290:K294)</f>
        <v>#N/A</v>
      </c>
      <c r="L297" s="99"/>
      <c r="M297" s="97" t="e">
        <f>SUM(M290:M294)</f>
        <v>#N/A</v>
      </c>
      <c r="N297" s="98" t="e">
        <f>SUM(N290:N294)</f>
        <v>#N/A</v>
      </c>
      <c r="O297" s="99"/>
      <c r="P297" s="97" t="e">
        <f>SUM(P290:P294)</f>
        <v>#N/A</v>
      </c>
      <c r="Q297" s="98" t="e">
        <f>SUM(Q290:Q294)</f>
        <v>#N/A</v>
      </c>
      <c r="R297" s="99"/>
      <c r="S297" s="97" t="e">
        <f>SUM(S290:S294)</f>
        <v>#N/A</v>
      </c>
      <c r="T297" s="98" t="e">
        <f>SUM(T290:T294)</f>
        <v>#N/A</v>
      </c>
      <c r="U297" s="99"/>
      <c r="V297" s="97" t="e">
        <f>SUM(V290:V294)</f>
        <v>#N/A</v>
      </c>
      <c r="W297" s="98" t="e">
        <f>SUM(W290:W294)</f>
        <v>#N/A</v>
      </c>
    </row>
    <row r="298" spans="1:23" hidden="1" outlineLevel="1">
      <c r="C298" s="117" t="s">
        <v>624</v>
      </c>
      <c r="D298" s="101" t="e">
        <f>D297*24</f>
        <v>#N/A</v>
      </c>
      <c r="E298" s="102" t="e">
        <f>E297*12</f>
        <v>#N/A</v>
      </c>
      <c r="F298" s="99"/>
      <c r="G298" s="101" t="e">
        <f>G297*24</f>
        <v>#N/A</v>
      </c>
      <c r="H298" s="102" t="e">
        <f>H297*12</f>
        <v>#N/A</v>
      </c>
      <c r="I298" s="99"/>
      <c r="J298" s="101" t="e">
        <f>J297*24</f>
        <v>#N/A</v>
      </c>
      <c r="K298" s="102" t="e">
        <f>K297*12</f>
        <v>#N/A</v>
      </c>
      <c r="L298" s="99"/>
      <c r="M298" s="101" t="e">
        <f>M297*24</f>
        <v>#N/A</v>
      </c>
      <c r="N298" s="102" t="e">
        <f>N297*12</f>
        <v>#N/A</v>
      </c>
      <c r="O298" s="99"/>
      <c r="P298" s="101" t="e">
        <f>P297*24</f>
        <v>#N/A</v>
      </c>
      <c r="Q298" s="102" t="e">
        <f>Q297*12</f>
        <v>#N/A</v>
      </c>
      <c r="R298" s="99"/>
      <c r="S298" s="101" t="e">
        <f>S297*24</f>
        <v>#N/A</v>
      </c>
      <c r="T298" s="102" t="e">
        <f>T297*12</f>
        <v>#N/A</v>
      </c>
      <c r="U298" s="99"/>
      <c r="V298" s="101" t="e">
        <f>V297*24</f>
        <v>#N/A</v>
      </c>
      <c r="W298" s="102" t="e">
        <f>W297*12</f>
        <v>#N/A</v>
      </c>
    </row>
    <row r="299" spans="1:23" ht="15.75" hidden="1" outlineLevel="1" thickBot="1">
      <c r="B299" s="81"/>
      <c r="C299" s="118" t="s">
        <v>625</v>
      </c>
      <c r="D299" s="104" t="e">
        <f>D297+(D297*D$1)</f>
        <v>#N/A</v>
      </c>
      <c r="E299" s="105" t="e">
        <f>E297+(E297*E$1)</f>
        <v>#N/A</v>
      </c>
      <c r="F299" s="99"/>
      <c r="G299" s="104" t="e">
        <f>G297+(G297*G$1)</f>
        <v>#N/A</v>
      </c>
      <c r="H299" s="105" t="e">
        <f>H297+(H297*H$1)</f>
        <v>#N/A</v>
      </c>
      <c r="I299" s="99"/>
      <c r="J299" s="104" t="e">
        <f>J297+(J297*J$1)</f>
        <v>#N/A</v>
      </c>
      <c r="K299" s="105" t="e">
        <f>K297+(K297*K$1)</f>
        <v>#N/A</v>
      </c>
      <c r="L299" s="99"/>
      <c r="M299" s="104" t="e">
        <f>M297+(M297*M$1)</f>
        <v>#N/A</v>
      </c>
      <c r="N299" s="105" t="e">
        <f>N297+(N297*N$1)</f>
        <v>#N/A</v>
      </c>
      <c r="O299" s="99"/>
      <c r="P299" s="104" t="e">
        <f>P297+(P297*P$1)</f>
        <v>#N/A</v>
      </c>
      <c r="Q299" s="105" t="e">
        <f>Q297+(Q297*Q$1)</f>
        <v>#N/A</v>
      </c>
      <c r="R299" s="99"/>
      <c r="S299" s="104" t="e">
        <f>S297+(S297*S$1)</f>
        <v>#N/A</v>
      </c>
      <c r="T299" s="105" t="e">
        <f>T297+(T297*T$1)</f>
        <v>#N/A</v>
      </c>
      <c r="U299" s="99"/>
      <c r="V299" s="104" t="e">
        <f>V297+(V297*V$1)</f>
        <v>#N/A</v>
      </c>
      <c r="W299" s="105" t="e">
        <f>W297+(W297*W$1)</f>
        <v>#N/A</v>
      </c>
    </row>
    <row r="300" spans="1:23" ht="15.75" hidden="1" outlineLevel="1" thickTop="1">
      <c r="C300" s="119" t="s">
        <v>626</v>
      </c>
      <c r="D300" s="107" t="e">
        <f>(D299-D297)/D297</f>
        <v>#N/A</v>
      </c>
      <c r="E300" s="108" t="e">
        <f>(E299-E297)/E297</f>
        <v>#N/A</v>
      </c>
      <c r="F300" s="99"/>
      <c r="G300" s="107" t="e">
        <f>(G299-G297)/G297</f>
        <v>#N/A</v>
      </c>
      <c r="H300" s="108" t="e">
        <f>(H299-H297)/H297</f>
        <v>#N/A</v>
      </c>
      <c r="I300" s="99"/>
      <c r="J300" s="107" t="e">
        <f>(J299-J297)/J297</f>
        <v>#N/A</v>
      </c>
      <c r="K300" s="108" t="e">
        <f>(K299-K297)/K297</f>
        <v>#N/A</v>
      </c>
      <c r="L300" s="99"/>
      <c r="M300" s="107" t="e">
        <f>(M299-M297)/M297</f>
        <v>#N/A</v>
      </c>
      <c r="N300" s="108" t="e">
        <f>(N299-N297)/N297</f>
        <v>#N/A</v>
      </c>
      <c r="O300" s="99"/>
      <c r="P300" s="107" t="e">
        <f>(P299-P297)/P297</f>
        <v>#N/A</v>
      </c>
      <c r="Q300" s="108" t="e">
        <f>(Q299-Q297)/Q297</f>
        <v>#N/A</v>
      </c>
      <c r="R300" s="99"/>
      <c r="S300" s="107" t="e">
        <f>(S299-S297)/S297</f>
        <v>#N/A</v>
      </c>
      <c r="T300" s="108" t="e">
        <f>(T299-T297)/T297</f>
        <v>#N/A</v>
      </c>
      <c r="U300" s="99"/>
      <c r="V300" s="107" t="e">
        <f>(V299-V297)/V297</f>
        <v>#N/A</v>
      </c>
      <c r="W300" s="108" t="e">
        <f>(W299-W297)/W297</f>
        <v>#N/A</v>
      </c>
    </row>
    <row r="301" spans="1:23" hidden="1" outlineLevel="1">
      <c r="C301" s="120" t="s">
        <v>627</v>
      </c>
      <c r="D301" s="110" t="e">
        <f>D298+(D298*D$1)</f>
        <v>#N/A</v>
      </c>
      <c r="E301" s="111" t="e">
        <f>E298+(E298*E$1)</f>
        <v>#N/A</v>
      </c>
      <c r="F301" s="99"/>
      <c r="G301" s="110" t="e">
        <f>G298+(G298*G$1)</f>
        <v>#N/A</v>
      </c>
      <c r="H301" s="111" t="e">
        <f>H298+(H298*H$1)</f>
        <v>#N/A</v>
      </c>
      <c r="I301" s="99"/>
      <c r="J301" s="110" t="e">
        <f>J298+(J298*J$1)</f>
        <v>#N/A</v>
      </c>
      <c r="K301" s="111" t="e">
        <f>K298+(K298*K$1)</f>
        <v>#N/A</v>
      </c>
      <c r="L301" s="99"/>
      <c r="M301" s="110" t="e">
        <f>M298+(M298*M$1)</f>
        <v>#N/A</v>
      </c>
      <c r="N301" s="111" t="e">
        <f>N298+(N298*N$1)</f>
        <v>#N/A</v>
      </c>
      <c r="O301" s="99"/>
      <c r="P301" s="110" t="e">
        <f>P298+(P298*P$1)</f>
        <v>#N/A</v>
      </c>
      <c r="Q301" s="111" t="e">
        <f>Q298+(Q298*Q$1)</f>
        <v>#N/A</v>
      </c>
      <c r="R301" s="99"/>
      <c r="S301" s="110" t="e">
        <f>S298+(S298*S$1)</f>
        <v>#N/A</v>
      </c>
      <c r="T301" s="111" t="e">
        <f>T298+(T298*T$1)</f>
        <v>#N/A</v>
      </c>
      <c r="U301" s="99"/>
      <c r="V301" s="110" t="e">
        <f>V298+(V298*V$1)</f>
        <v>#N/A</v>
      </c>
      <c r="W301" s="111" t="e">
        <f>W298+(W298*W$1)</f>
        <v>#N/A</v>
      </c>
    </row>
    <row r="302" spans="1:23" collapsed="1"/>
    <row r="306" spans="1:23">
      <c r="A306" s="125"/>
      <c r="B306" s="126"/>
      <c r="C306" s="126"/>
      <c r="D306" s="126"/>
      <c r="E306" s="126"/>
      <c r="F306" s="126"/>
      <c r="G306" s="126"/>
      <c r="H306" s="126"/>
      <c r="I306" s="126"/>
      <c r="J306" s="126"/>
      <c r="K306" s="126"/>
      <c r="L306" s="126"/>
      <c r="M306" s="126"/>
      <c r="N306" s="126"/>
      <c r="O306" s="126"/>
      <c r="P306" s="126"/>
      <c r="Q306" s="126"/>
      <c r="R306" s="126"/>
      <c r="S306" s="126"/>
      <c r="T306" s="126"/>
      <c r="U306" s="126"/>
      <c r="V306" s="126"/>
      <c r="W306" s="126"/>
    </row>
    <row r="307" spans="1:23" customFormat="1" ht="12.75"/>
    <row r="308" spans="1:23" hidden="1" outlineLevel="1">
      <c r="D308" s="67">
        <v>3</v>
      </c>
      <c r="E308" s="67">
        <v>4</v>
      </c>
      <c r="F308" s="67"/>
      <c r="G308" s="67">
        <v>5</v>
      </c>
    </row>
    <row r="309" spans="1:23" collapsed="1">
      <c r="C309" s="127" t="s">
        <v>634</v>
      </c>
      <c r="D309" s="127" t="s">
        <v>210</v>
      </c>
      <c r="E309" s="127" t="s">
        <v>635</v>
      </c>
      <c r="F309" s="127"/>
      <c r="G309" s="127" t="s">
        <v>636</v>
      </c>
      <c r="H309" s="127" t="s">
        <v>637</v>
      </c>
    </row>
    <row r="310" spans="1:23">
      <c r="A310" s="67" t="s">
        <v>53</v>
      </c>
      <c r="B310" s="33" t="str">
        <f>"HDD"&amp;C310</f>
        <v>HDDCS-8200-P13</v>
      </c>
      <c r="C310" s="128" t="s">
        <v>299</v>
      </c>
      <c r="D310" s="129">
        <f>VLOOKUP($A310,HDD_Retention!$A:$E,D$308,0)*$H310</f>
        <v>77.88</v>
      </c>
      <c r="E310" s="129">
        <f>VLOOKUP($A310,HDD_Retention!$A:$E,E$308,0)*$H310</f>
        <v>93.456000000000003</v>
      </c>
      <c r="F310" s="130"/>
      <c r="G310" s="129">
        <f>VLOOKUP($A310,HDD_Retention!$A:$E,G$308,0)*$H310</f>
        <v>109.03200000000001</v>
      </c>
      <c r="H310" s="131">
        <v>3</v>
      </c>
    </row>
    <row r="311" spans="1:23">
      <c r="A311" s="67" t="s">
        <v>53</v>
      </c>
      <c r="B311" s="33" t="str">
        <f t="shared" ref="B311:B361" si="28">"HDD"&amp;C311</f>
        <v>HDDCS-8400-P13</v>
      </c>
      <c r="C311" s="128" t="s">
        <v>301</v>
      </c>
      <c r="D311" s="129">
        <f>VLOOKUP($A311,HDD_Retention!$A:$E,D$308,0)*$H311</f>
        <v>155.76</v>
      </c>
      <c r="E311" s="129">
        <f>VLOOKUP($A311,HDD_Retention!$A:$E,E$308,0)*$H311</f>
        <v>186.91200000000001</v>
      </c>
      <c r="F311" s="132"/>
      <c r="G311" s="129">
        <f>VLOOKUP($A311,HDD_Retention!$A:$E,G$308,0)*$H311</f>
        <v>218.06400000000002</v>
      </c>
      <c r="H311" s="131">
        <v>6</v>
      </c>
    </row>
    <row r="312" spans="1:23">
      <c r="A312" s="67" t="s">
        <v>53</v>
      </c>
      <c r="B312" s="33" t="str">
        <f t="shared" si="28"/>
        <v>HDDCS-8800-P13</v>
      </c>
      <c r="C312" s="128" t="s">
        <v>303</v>
      </c>
      <c r="D312" s="129">
        <f>VLOOKUP($A312,HDD_Retention!$A:$E,D$308,0)*$H312</f>
        <v>155.76</v>
      </c>
      <c r="E312" s="129">
        <f>VLOOKUP($A312,HDD_Retention!$A:$E,E$308,0)*$H312</f>
        <v>186.91200000000001</v>
      </c>
      <c r="F312" s="132"/>
      <c r="G312" s="129">
        <f>VLOOKUP($A312,HDD_Retention!$A:$E,G$308,0)*$H312</f>
        <v>218.06400000000002</v>
      </c>
      <c r="H312" s="131">
        <v>6</v>
      </c>
    </row>
    <row r="313" spans="1:23">
      <c r="A313" s="67" t="s">
        <v>53</v>
      </c>
      <c r="B313" s="33" t="str">
        <f t="shared" si="28"/>
        <v>HDDCS-IUP-R2541</v>
      </c>
      <c r="C313" s="128" t="s">
        <v>310</v>
      </c>
      <c r="D313" s="129">
        <f>VLOOKUP($A313,HDD_Retention!$A:$E,D$308,0)*$H313</f>
        <v>25.96</v>
      </c>
      <c r="E313" s="129">
        <f>VLOOKUP($A313,HDD_Retention!$A:$E,E$308,0)*$H313</f>
        <v>31.152000000000001</v>
      </c>
      <c r="F313" s="132"/>
      <c r="G313" s="129">
        <f>VLOOKUP($A313,HDD_Retention!$A:$E,G$308,0)*$H313</f>
        <v>36.344000000000001</v>
      </c>
      <c r="H313" s="131">
        <v>1</v>
      </c>
    </row>
    <row r="314" spans="1:23">
      <c r="A314" s="67" t="s">
        <v>53</v>
      </c>
      <c r="B314" s="33" t="str">
        <f t="shared" si="28"/>
        <v>HDDCS-ICP-R2541</v>
      </c>
      <c r="C314" s="128" t="s">
        <v>311</v>
      </c>
      <c r="D314" s="129">
        <f>VLOOKUP($A314,HDD_Retention!$A:$E,D$308,0)*$H314</f>
        <v>25.96</v>
      </c>
      <c r="E314" s="129">
        <f>VLOOKUP($A314,HDD_Retention!$A:$E,E$308,0)*$H314</f>
        <v>31.152000000000001</v>
      </c>
      <c r="F314" s="132"/>
      <c r="G314" s="129">
        <f>VLOOKUP($A314,HDD_Retention!$A:$E,G$308,0)*$H314</f>
        <v>36.344000000000001</v>
      </c>
      <c r="H314" s="131">
        <v>1</v>
      </c>
    </row>
    <row r="315" spans="1:23">
      <c r="A315" s="67" t="s">
        <v>53</v>
      </c>
      <c r="B315" s="33" t="str">
        <f t="shared" si="28"/>
        <v>HDDCS-VLP-R2541</v>
      </c>
      <c r="C315" s="128" t="s">
        <v>313</v>
      </c>
      <c r="D315" s="129">
        <f>VLOOKUP($A315,HDD_Retention!$A:$E,D$308,0)*$H315</f>
        <v>25.96</v>
      </c>
      <c r="E315" s="129">
        <f>VLOOKUP($A315,HDD_Retention!$A:$E,E$308,0)*$H315</f>
        <v>31.152000000000001</v>
      </c>
      <c r="F315" s="132"/>
      <c r="G315" s="129">
        <f>VLOOKUP($A315,HDD_Retention!$A:$E,G$308,0)*$H315</f>
        <v>36.344000000000001</v>
      </c>
      <c r="H315" s="131">
        <v>1</v>
      </c>
    </row>
    <row r="316" spans="1:23">
      <c r="A316" s="67" t="s">
        <v>53</v>
      </c>
      <c r="B316" s="33" t="str">
        <f t="shared" si="28"/>
        <v>HDDCS-TBP-R2541</v>
      </c>
      <c r="C316" s="128" t="s">
        <v>314</v>
      </c>
      <c r="D316" s="129">
        <f>VLOOKUP($A316,HDD_Retention!$A:$E,D$308,0)*$H316</f>
        <v>25.96</v>
      </c>
      <c r="E316" s="129">
        <f>VLOOKUP($A316,HDD_Retention!$A:$E,E$308,0)*$H316</f>
        <v>31.152000000000001</v>
      </c>
      <c r="F316" s="132"/>
      <c r="G316" s="129">
        <f>VLOOKUP($A316,HDD_Retention!$A:$E,G$308,0)*$H316</f>
        <v>36.344000000000001</v>
      </c>
      <c r="H316" s="131">
        <v>1</v>
      </c>
    </row>
    <row r="317" spans="1:23">
      <c r="A317" s="67" t="s">
        <v>53</v>
      </c>
      <c r="B317" s="33" t="str">
        <f t="shared" si="28"/>
        <v>HDDCS-SAS-R2541</v>
      </c>
      <c r="C317" s="128" t="s">
        <v>316</v>
      </c>
      <c r="D317" s="129">
        <f>VLOOKUP($A317,HDD_Retention!$A:$E,D$308,0)*$H317</f>
        <v>25.96</v>
      </c>
      <c r="E317" s="129">
        <f>VLOOKUP($A317,HDD_Retention!$A:$E,E$308,0)*$H317</f>
        <v>31.152000000000001</v>
      </c>
      <c r="F317" s="132"/>
      <c r="G317" s="129">
        <f>VLOOKUP($A317,HDD_Retention!$A:$E,G$308,0)*$H317</f>
        <v>36.344000000000001</v>
      </c>
      <c r="H317" s="131">
        <v>1</v>
      </c>
    </row>
    <row r="318" spans="1:23">
      <c r="A318" s="67" t="s">
        <v>53</v>
      </c>
      <c r="B318" s="33" t="str">
        <f t="shared" si="28"/>
        <v>HDDCS-IDP-R2541</v>
      </c>
      <c r="C318" s="128" t="s">
        <v>312</v>
      </c>
      <c r="D318" s="129">
        <f>VLOOKUP($A318,HDD_Retention!$A:$E,D$308,0)*$H318</f>
        <v>25.96</v>
      </c>
      <c r="E318" s="129">
        <f>VLOOKUP($A318,HDD_Retention!$A:$E,E$308,0)*$H318</f>
        <v>31.152000000000001</v>
      </c>
      <c r="F318" s="132"/>
      <c r="G318" s="129">
        <f>VLOOKUP($A318,HDD_Retention!$A:$E,G$308,0)*$H318</f>
        <v>36.344000000000001</v>
      </c>
      <c r="H318" s="131">
        <v>1</v>
      </c>
    </row>
    <row r="319" spans="1:23">
      <c r="A319" s="67" t="s">
        <v>53</v>
      </c>
      <c r="B319" s="33" t="str">
        <f t="shared" si="28"/>
        <v>HDDCS-DDS-R2541</v>
      </c>
      <c r="C319" s="128" t="s">
        <v>315</v>
      </c>
      <c r="D319" s="129">
        <f>VLOOKUP($A319,HDD_Retention!$A:$E,D$308,0)*$H319</f>
        <v>25.96</v>
      </c>
      <c r="E319" s="129">
        <f>VLOOKUP($A319,HDD_Retention!$A:$E,E$308,0)*$H319</f>
        <v>31.152000000000001</v>
      </c>
      <c r="F319" s="132"/>
      <c r="G319" s="129">
        <f>VLOOKUP($A319,HDD_Retention!$A:$E,G$308,0)*$H319</f>
        <v>36.344000000000001</v>
      </c>
      <c r="H319" s="131">
        <v>1</v>
      </c>
    </row>
    <row r="320" spans="1:23">
      <c r="A320" s="67" t="s">
        <v>53</v>
      </c>
      <c r="B320" s="33" t="str">
        <f t="shared" si="28"/>
        <v>HDDCS-MTCHW-RX38</v>
      </c>
      <c r="C320" s="128" t="s">
        <v>346</v>
      </c>
      <c r="D320" s="129">
        <f>VLOOKUP($A320,HDD_Retention!$A:$E,D$308,0)*$H320</f>
        <v>25.96</v>
      </c>
      <c r="E320" s="129">
        <f>VLOOKUP($A320,HDD_Retention!$A:$E,E$308,0)*$H320</f>
        <v>31.152000000000001</v>
      </c>
      <c r="F320" s="132"/>
      <c r="G320" s="129">
        <f>VLOOKUP($A320,HDD_Retention!$A:$E,G$308,0)*$H320</f>
        <v>36.344000000000001</v>
      </c>
      <c r="H320" s="131">
        <v>1</v>
      </c>
    </row>
    <row r="321" spans="1:8">
      <c r="A321" s="67" t="s">
        <v>53</v>
      </c>
      <c r="B321" s="33" t="str">
        <f t="shared" si="28"/>
        <v>HDDCS-MTCHW-R2541</v>
      </c>
      <c r="C321" s="128" t="s">
        <v>348</v>
      </c>
      <c r="D321" s="129">
        <f>VLOOKUP($A321,HDD_Retention!$A:$E,D$308,0)*$H321</f>
        <v>25.96</v>
      </c>
      <c r="E321" s="129">
        <f>VLOOKUP($A321,HDD_Retention!$A:$E,E$308,0)*$H321</f>
        <v>31.152000000000001</v>
      </c>
      <c r="F321" s="132"/>
      <c r="G321" s="129">
        <f>VLOOKUP($A321,HDD_Retention!$A:$E,G$308,0)*$H321</f>
        <v>36.344000000000001</v>
      </c>
      <c r="H321" s="131">
        <v>1</v>
      </c>
    </row>
    <row r="322" spans="1:8">
      <c r="A322" s="67" t="s">
        <v>51</v>
      </c>
      <c r="B322" s="33" t="str">
        <f t="shared" si="28"/>
        <v>HDDCS-VCD-DX42A</v>
      </c>
      <c r="C322" s="128" t="s">
        <v>404</v>
      </c>
      <c r="D322" s="129">
        <f>VLOOKUP($A322,HDD_Retention!$A:$E,D$308,0)*$H322</f>
        <v>370.08</v>
      </c>
      <c r="E322" s="129">
        <f>VLOOKUP($A322,HDD_Retention!$A:$E,E$308,0)*$H322</f>
        <v>444.096</v>
      </c>
      <c r="F322" s="132"/>
      <c r="G322" s="129">
        <f>VLOOKUP($A322,HDD_Retention!$A:$E,G$308,0)*$H322</f>
        <v>518.11199999999997</v>
      </c>
      <c r="H322" s="131">
        <v>1</v>
      </c>
    </row>
    <row r="323" spans="1:8">
      <c r="A323" s="67" t="s">
        <v>51</v>
      </c>
      <c r="B323" s="33" t="str">
        <f t="shared" si="28"/>
        <v>HDDCS-VCE-DX42F</v>
      </c>
      <c r="C323" s="128" t="s">
        <v>412</v>
      </c>
      <c r="D323" s="129">
        <f>VLOOKUP($A323,HDD_Retention!$A:$E,D$308,0)*$H323</f>
        <v>370.08</v>
      </c>
      <c r="E323" s="129">
        <f>VLOOKUP($A323,HDD_Retention!$A:$E,E$308,0)*$H323</f>
        <v>444.096</v>
      </c>
      <c r="F323" s="132"/>
      <c r="G323" s="129">
        <f>VLOOKUP($A323,HDD_Retention!$A:$E,G$308,0)*$H323</f>
        <v>518.11199999999997</v>
      </c>
      <c r="H323" s="131">
        <v>1</v>
      </c>
    </row>
    <row r="324" spans="1:8">
      <c r="A324" s="67" t="s">
        <v>51</v>
      </c>
      <c r="B324" s="33" t="str">
        <f t="shared" si="28"/>
        <v>HDDCS-VCE-DX42S</v>
      </c>
      <c r="C324" s="128" t="s">
        <v>414</v>
      </c>
      <c r="D324" s="129">
        <f>VLOOKUP($A324,HDD_Retention!$A:$E,D$308,0)*$H324</f>
        <v>370.08</v>
      </c>
      <c r="E324" s="129">
        <f>VLOOKUP($A324,HDD_Retention!$A:$E,E$308,0)*$H324</f>
        <v>444.096</v>
      </c>
      <c r="F324" s="132"/>
      <c r="G324" s="129">
        <f>VLOOKUP($A324,HDD_Retention!$A:$E,G$308,0)*$H324</f>
        <v>518.11199999999997</v>
      </c>
      <c r="H324" s="131">
        <v>1</v>
      </c>
    </row>
    <row r="325" spans="1:8">
      <c r="A325" s="67" t="s">
        <v>51</v>
      </c>
      <c r="B325" s="33" t="str">
        <f t="shared" si="28"/>
        <v>HDDCS-VCE-DX42A</v>
      </c>
      <c r="C325" s="128" t="s">
        <v>410</v>
      </c>
      <c r="D325" s="129">
        <f>VLOOKUP($A325,HDD_Retention!$A:$E,D$308,0)*$H325</f>
        <v>370.08</v>
      </c>
      <c r="E325" s="129">
        <f>VLOOKUP($A325,HDD_Retention!$A:$E,E$308,0)*$H325</f>
        <v>444.096</v>
      </c>
      <c r="F325" s="132"/>
      <c r="G325" s="129">
        <f>VLOOKUP($A325,HDD_Retention!$A:$E,G$308,0)*$H325</f>
        <v>518.11199999999997</v>
      </c>
      <c r="H325" s="131">
        <v>1</v>
      </c>
    </row>
    <row r="326" spans="1:8">
      <c r="A326" s="67" t="s">
        <v>51</v>
      </c>
      <c r="B326" s="33" t="str">
        <f t="shared" si="28"/>
        <v>HDDCS-VCE-DX63A</v>
      </c>
      <c r="C326" s="128" t="s">
        <v>416</v>
      </c>
      <c r="D326" s="129">
        <f>VLOOKUP($A326,HDD_Retention!$A:$E,D$308,0)*$H326</f>
        <v>370.08</v>
      </c>
      <c r="E326" s="129">
        <f>VLOOKUP($A326,HDD_Retention!$A:$E,E$308,0)*$H326</f>
        <v>444.096</v>
      </c>
      <c r="F326" s="132"/>
      <c r="G326" s="129">
        <f>VLOOKUP($A326,HDD_Retention!$A:$E,G$308,0)*$H326</f>
        <v>518.11199999999997</v>
      </c>
      <c r="H326" s="131">
        <v>1</v>
      </c>
    </row>
    <row r="327" spans="1:8">
      <c r="A327" s="67" t="s">
        <v>51</v>
      </c>
      <c r="B327" s="33" t="str">
        <f t="shared" si="28"/>
        <v>HDDCS-VCE-DX63A1</v>
      </c>
      <c r="C327" s="128" t="s">
        <v>418</v>
      </c>
      <c r="D327" s="129">
        <f>VLOOKUP($A327,HDD_Retention!$A:$E,D$308,0)*$H327</f>
        <v>370.08</v>
      </c>
      <c r="E327" s="129">
        <f>VLOOKUP($A327,HDD_Retention!$A:$E,E$308,0)*$H327</f>
        <v>444.096</v>
      </c>
      <c r="F327" s="132"/>
      <c r="G327" s="129">
        <f>VLOOKUP($A327,HDD_Retention!$A:$E,G$308,0)*$H327</f>
        <v>518.11199999999997</v>
      </c>
      <c r="H327" s="131">
        <v>1</v>
      </c>
    </row>
    <row r="328" spans="1:8">
      <c r="A328" s="67" t="s">
        <v>51</v>
      </c>
      <c r="B328" s="33" t="str">
        <f t="shared" si="28"/>
        <v>HDDCS-VCE-DX63F</v>
      </c>
      <c r="C328" s="128" t="s">
        <v>422</v>
      </c>
      <c r="D328" s="129">
        <f>VLOOKUP($A328,HDD_Retention!$A:$E,D$308,0)*$H328</f>
        <v>370.08</v>
      </c>
      <c r="E328" s="129">
        <f>VLOOKUP($A328,HDD_Retention!$A:$E,E$308,0)*$H328</f>
        <v>444.096</v>
      </c>
      <c r="F328" s="132"/>
      <c r="G328" s="129">
        <f>VLOOKUP($A328,HDD_Retention!$A:$E,G$308,0)*$H328</f>
        <v>518.11199999999997</v>
      </c>
      <c r="H328" s="131">
        <v>1</v>
      </c>
    </row>
    <row r="329" spans="1:8">
      <c r="A329" s="67" t="s">
        <v>51</v>
      </c>
      <c r="B329" s="33" t="str">
        <f t="shared" si="28"/>
        <v>HDDCS-VCE-DX63S</v>
      </c>
      <c r="C329" s="128" t="s">
        <v>424</v>
      </c>
      <c r="D329" s="129">
        <f>VLOOKUP($A329,HDD_Retention!$A:$E,D$308,0)*$H329</f>
        <v>370.08</v>
      </c>
      <c r="E329" s="129">
        <f>VLOOKUP($A329,HDD_Retention!$A:$E,E$308,0)*$H329</f>
        <v>444.096</v>
      </c>
      <c r="F329" s="132"/>
      <c r="G329" s="129">
        <f>VLOOKUP($A329,HDD_Retention!$A:$E,G$308,0)*$H329</f>
        <v>518.11199999999997</v>
      </c>
      <c r="H329" s="131">
        <v>1</v>
      </c>
    </row>
    <row r="330" spans="1:8">
      <c r="A330" s="67" t="s">
        <v>55</v>
      </c>
      <c r="B330" s="33" t="str">
        <f t="shared" si="28"/>
        <v>HDDCS-VCEHD1-DX23A1</v>
      </c>
      <c r="C330" s="128" t="s">
        <v>461</v>
      </c>
      <c r="D330" s="129">
        <f>VLOOKUP($A330,HDD_Retention!$A:$E,D$308,0)*$H330</f>
        <v>1300</v>
      </c>
      <c r="E330" s="129">
        <f>VLOOKUP($A330,HDD_Retention!$A:$E,E$308,0)*$H330</f>
        <v>1560</v>
      </c>
      <c r="F330" s="132"/>
      <c r="G330" s="129">
        <f>VLOOKUP($A330,HDD_Retention!$A:$E,G$308,0)*$H330</f>
        <v>1820</v>
      </c>
      <c r="H330" s="131">
        <v>1</v>
      </c>
    </row>
    <row r="331" spans="1:8">
      <c r="A331" s="67" t="s">
        <v>55</v>
      </c>
      <c r="B331" s="33" t="str">
        <f t="shared" si="28"/>
        <v>HDDCS-VCEHD2-
DX23A1</v>
      </c>
      <c r="C331" s="128" t="s">
        <v>463</v>
      </c>
      <c r="D331" s="129">
        <f>VLOOKUP($A331,HDD_Retention!$A:$E,D$308,0)*$H331</f>
        <v>1300</v>
      </c>
      <c r="E331" s="129">
        <f>VLOOKUP($A331,HDD_Retention!$A:$E,E$308,0)*$H331</f>
        <v>1560</v>
      </c>
      <c r="F331" s="132"/>
      <c r="G331" s="129">
        <f>VLOOKUP($A331,HDD_Retention!$A:$E,G$308,0)*$H331</f>
        <v>1820</v>
      </c>
      <c r="H331" s="131">
        <v>1</v>
      </c>
    </row>
    <row r="332" spans="1:8">
      <c r="A332" s="67" t="s">
        <v>55</v>
      </c>
      <c r="B332" s="33" t="str">
        <f t="shared" si="28"/>
        <v>HDDCS-VCEHD1-DX63A1</v>
      </c>
      <c r="C332" s="128" t="s">
        <v>470</v>
      </c>
      <c r="D332" s="129">
        <f>VLOOKUP($A332,HDD_Retention!$A:$E,D$308,0)*$H332</f>
        <v>1300</v>
      </c>
      <c r="E332" s="129">
        <f>VLOOKUP($A332,HDD_Retention!$A:$E,E$308,0)*$H332</f>
        <v>1560</v>
      </c>
      <c r="F332" s="132"/>
      <c r="G332" s="129">
        <f>VLOOKUP($A332,HDD_Retention!$A:$E,G$308,0)*$H332</f>
        <v>1820</v>
      </c>
      <c r="H332" s="131">
        <v>1</v>
      </c>
    </row>
    <row r="333" spans="1:8">
      <c r="A333" s="67" t="s">
        <v>55</v>
      </c>
      <c r="B333" s="33" t="str">
        <f t="shared" si="28"/>
        <v>HDDCS-VCEHD2-DX63A1</v>
      </c>
      <c r="C333" s="128" t="s">
        <v>472</v>
      </c>
      <c r="D333" s="129">
        <f>VLOOKUP($A333,HDD_Retention!$A:$E,D$308,0)*$H333</f>
        <v>1300</v>
      </c>
      <c r="E333" s="129">
        <f>VLOOKUP($A333,HDD_Retention!$A:$E,E$308,0)*$H333</f>
        <v>1560</v>
      </c>
      <c r="F333" s="132"/>
      <c r="G333" s="129">
        <f>VLOOKUP($A333,HDD_Retention!$A:$E,G$308,0)*$H333</f>
        <v>1820</v>
      </c>
      <c r="H333" s="131">
        <v>1</v>
      </c>
    </row>
    <row r="334" spans="1:8">
      <c r="A334" s="67" t="s">
        <v>17</v>
      </c>
      <c r="B334" s="33" t="str">
        <f t="shared" si="28"/>
        <v>HDDCS-VCE-DX23A</v>
      </c>
      <c r="C334" s="128" t="s">
        <v>406</v>
      </c>
      <c r="D334" s="129">
        <f>VLOOKUP($A334,HDD_Retention!$A:$E,D$308,0)*$H334</f>
        <v>397.44</v>
      </c>
      <c r="E334" s="129">
        <f>VLOOKUP($A334,HDD_Retention!$A:$E,E$308,0)*$H334</f>
        <v>476.928</v>
      </c>
      <c r="F334" s="132"/>
      <c r="G334" s="129">
        <f>VLOOKUP($A334,HDD_Retention!$A:$E,G$308,0)*$H334</f>
        <v>556.41600000000005</v>
      </c>
      <c r="H334" s="131">
        <v>1</v>
      </c>
    </row>
    <row r="335" spans="1:8">
      <c r="A335" s="67" t="s">
        <v>17</v>
      </c>
      <c r="B335" s="33" t="str">
        <f t="shared" si="28"/>
        <v>HDDCS-VCE-DX23A1</v>
      </c>
      <c r="C335" s="128" t="s">
        <v>408</v>
      </c>
      <c r="D335" s="129">
        <f>VLOOKUP($A335,HDD_Retention!$A:$E,D$308,0)*$H335</f>
        <v>397.44</v>
      </c>
      <c r="E335" s="129">
        <f>VLOOKUP($A335,HDD_Retention!$A:$E,E$308,0)*$H335</f>
        <v>476.928</v>
      </c>
      <c r="F335" s="132"/>
      <c r="G335" s="129">
        <f>VLOOKUP($A335,HDD_Retention!$A:$E,G$308,0)*$H335</f>
        <v>556.41600000000005</v>
      </c>
      <c r="H335" s="131">
        <v>1</v>
      </c>
    </row>
    <row r="336" spans="1:8">
      <c r="A336" s="67" t="s">
        <v>17</v>
      </c>
      <c r="B336" s="33" t="str">
        <f t="shared" si="28"/>
        <v>HDDCS-VCE-DX92A</v>
      </c>
      <c r="C336" s="128" t="s">
        <v>430</v>
      </c>
      <c r="D336" s="129">
        <f>VLOOKUP($A336,HDD_Retention!$A:$E,D$308,0)*$H336</f>
        <v>397.44</v>
      </c>
      <c r="E336" s="129">
        <f>VLOOKUP($A336,HDD_Retention!$A:$E,E$308,0)*$H336</f>
        <v>476.928</v>
      </c>
      <c r="F336" s="132"/>
      <c r="G336" s="129">
        <f>VLOOKUP($A336,HDD_Retention!$A:$E,G$308,0)*$H336</f>
        <v>556.41600000000005</v>
      </c>
      <c r="H336" s="131">
        <v>1</v>
      </c>
    </row>
    <row r="337" spans="1:8">
      <c r="A337" s="67" t="s">
        <v>17</v>
      </c>
      <c r="B337" s="33" t="str">
        <f t="shared" si="28"/>
        <v>HDDCS-VCES-DX23F</v>
      </c>
      <c r="C337" s="128" t="s">
        <v>453</v>
      </c>
      <c r="D337" s="129">
        <f>VLOOKUP($A337,HDD_Retention!$A:$E,D$308,0)*$H337</f>
        <v>397.44</v>
      </c>
      <c r="E337" s="129">
        <f>VLOOKUP($A337,HDD_Retention!$A:$E,E$308,0)*$H337</f>
        <v>476.928</v>
      </c>
      <c r="F337" s="132"/>
      <c r="G337" s="129">
        <f>VLOOKUP($A337,HDD_Retention!$A:$E,G$308,0)*$H337</f>
        <v>556.41600000000005</v>
      </c>
      <c r="H337" s="131">
        <v>1</v>
      </c>
    </row>
    <row r="338" spans="1:8">
      <c r="A338" s="67" t="s">
        <v>17</v>
      </c>
      <c r="B338" s="33" t="str">
        <f t="shared" si="28"/>
        <v>HDDCS-VCES-DX23S</v>
      </c>
      <c r="C338" s="128" t="s">
        <v>455</v>
      </c>
      <c r="D338" s="129">
        <f>VLOOKUP($A338,HDD_Retention!$A:$E,D$308,0)*$H338</f>
        <v>397.44</v>
      </c>
      <c r="E338" s="129">
        <f>VLOOKUP($A338,HDD_Retention!$A:$E,E$308,0)*$H338</f>
        <v>476.928</v>
      </c>
      <c r="F338" s="132"/>
      <c r="G338" s="129">
        <f>VLOOKUP($A338,HDD_Retention!$A:$E,G$308,0)*$H338</f>
        <v>556.41600000000005</v>
      </c>
      <c r="H338" s="131">
        <v>1</v>
      </c>
    </row>
    <row r="339" spans="1:8">
      <c r="A339" s="67" t="s">
        <v>17</v>
      </c>
      <c r="B339" s="33" t="str">
        <f t="shared" si="28"/>
        <v>HDDCS-VCES-DX92F</v>
      </c>
      <c r="C339" s="128" t="s">
        <v>457</v>
      </c>
      <c r="D339" s="129">
        <f>VLOOKUP($A339,HDD_Retention!$A:$E,D$308,0)*$H339</f>
        <v>397.44</v>
      </c>
      <c r="E339" s="129">
        <f>VLOOKUP($A339,HDD_Retention!$A:$E,E$308,0)*$H339</f>
        <v>476.928</v>
      </c>
      <c r="F339" s="132"/>
      <c r="G339" s="129">
        <f>VLOOKUP($A339,HDD_Retention!$A:$E,G$308,0)*$H339</f>
        <v>556.41600000000005</v>
      </c>
      <c r="H339" s="131">
        <v>1</v>
      </c>
    </row>
    <row r="340" spans="1:8">
      <c r="A340" s="67" t="s">
        <v>17</v>
      </c>
      <c r="B340" s="33" t="str">
        <f t="shared" si="28"/>
        <v>HDDCS-VCES-DX92S</v>
      </c>
      <c r="C340" s="128" t="s">
        <v>459</v>
      </c>
      <c r="D340" s="129">
        <f>VLOOKUP($A340,HDD_Retention!$A:$E,D$308,0)*$H340</f>
        <v>397.44</v>
      </c>
      <c r="E340" s="129">
        <f>VLOOKUP($A340,HDD_Retention!$A:$E,E$308,0)*$H340</f>
        <v>476.928</v>
      </c>
      <c r="F340" s="132"/>
      <c r="G340" s="129">
        <f>VLOOKUP($A340,HDD_Retention!$A:$E,G$308,0)*$H340</f>
        <v>556.41600000000005</v>
      </c>
      <c r="H340" s="131">
        <v>1</v>
      </c>
    </row>
    <row r="341" spans="1:8">
      <c r="A341" s="67" t="s">
        <v>15</v>
      </c>
      <c r="B341" s="33" t="str">
        <f t="shared" si="28"/>
        <v>HDDCS-VCB-DX23A</v>
      </c>
      <c r="C341" s="128" t="s">
        <v>350</v>
      </c>
      <c r="D341" s="129">
        <f>VLOOKUP($A341,HDD_Retention!$A:$E,D$308,0)*$H341</f>
        <v>397.44</v>
      </c>
      <c r="E341" s="129">
        <f>VLOOKUP($A341,HDD_Retention!$A:$E,E$308,0)*$H341</f>
        <v>476.928</v>
      </c>
      <c r="F341" s="132"/>
      <c r="G341" s="129">
        <f>VLOOKUP($A341,HDD_Retention!$A:$E,G$308,0)*$H341</f>
        <v>556.41600000000005</v>
      </c>
      <c r="H341" s="131">
        <v>1</v>
      </c>
    </row>
    <row r="342" spans="1:8">
      <c r="A342" s="67" t="s">
        <v>15</v>
      </c>
      <c r="B342" s="33" t="str">
        <f t="shared" si="28"/>
        <v>HDDCS-VCB-DX23A1</v>
      </c>
      <c r="C342" s="128" t="s">
        <v>352</v>
      </c>
      <c r="D342" s="129">
        <f>VLOOKUP($A342,HDD_Retention!$A:$E,D$308,0)*$H342</f>
        <v>397.44</v>
      </c>
      <c r="E342" s="129">
        <f>VLOOKUP($A342,HDD_Retention!$A:$E,E$308,0)*$H342</f>
        <v>476.928</v>
      </c>
      <c r="F342" s="132"/>
      <c r="G342" s="129">
        <f>VLOOKUP($A342,HDD_Retention!$A:$E,G$308,0)*$H342</f>
        <v>556.41600000000005</v>
      </c>
      <c r="H342" s="131">
        <v>1</v>
      </c>
    </row>
    <row r="343" spans="1:8">
      <c r="A343" s="67" t="s">
        <v>15</v>
      </c>
      <c r="B343" s="33" t="str">
        <f t="shared" si="28"/>
        <v>HDDCS-VCB-DX92A</v>
      </c>
      <c r="C343" s="128" t="s">
        <v>368</v>
      </c>
      <c r="D343" s="129">
        <f>VLOOKUP($A343,HDD_Retention!$A:$E,D$308,0)*$H343</f>
        <v>397.44</v>
      </c>
      <c r="E343" s="129">
        <f>VLOOKUP($A343,HDD_Retention!$A:$E,E$308,0)*$H343</f>
        <v>476.928</v>
      </c>
      <c r="F343" s="132"/>
      <c r="G343" s="129">
        <f>VLOOKUP($A343,HDD_Retention!$A:$E,G$308,0)*$H343</f>
        <v>556.41600000000005</v>
      </c>
      <c r="H343" s="131">
        <v>1</v>
      </c>
    </row>
    <row r="344" spans="1:8">
      <c r="A344" s="67" t="s">
        <v>15</v>
      </c>
      <c r="B344" s="33" t="str">
        <f t="shared" si="28"/>
        <v>HDDCS-VCBS-DX92F</v>
      </c>
      <c r="C344" s="128" t="s">
        <v>382</v>
      </c>
      <c r="D344" s="129">
        <f>VLOOKUP($A344,HDD_Retention!$A:$E,D$308,0)*$H344</f>
        <v>397.44</v>
      </c>
      <c r="E344" s="129">
        <f>VLOOKUP($A344,HDD_Retention!$A:$E,E$308,0)*$H344</f>
        <v>476.928</v>
      </c>
      <c r="F344" s="132"/>
      <c r="G344" s="129">
        <f>VLOOKUP($A344,HDD_Retention!$A:$E,G$308,0)*$H344</f>
        <v>556.41600000000005</v>
      </c>
      <c r="H344" s="131">
        <v>1</v>
      </c>
    </row>
    <row r="345" spans="1:8">
      <c r="A345" s="67" t="s">
        <v>15</v>
      </c>
      <c r="B345" s="33" t="str">
        <f t="shared" si="28"/>
        <v>HDDCS-VCBH-DX23F</v>
      </c>
      <c r="C345" s="128" t="s">
        <v>370</v>
      </c>
      <c r="D345" s="129">
        <f>VLOOKUP($A345,HDD_Retention!$A:$E,D$308,0)*$H345</f>
        <v>397.44</v>
      </c>
      <c r="E345" s="129">
        <f>VLOOKUP($A345,HDD_Retention!$A:$E,E$308,0)*$H345</f>
        <v>476.928</v>
      </c>
      <c r="F345" s="132"/>
      <c r="G345" s="129">
        <f>VLOOKUP($A345,HDD_Retention!$A:$E,G$308,0)*$H345</f>
        <v>556.41600000000005</v>
      </c>
      <c r="H345" s="131">
        <v>1</v>
      </c>
    </row>
    <row r="346" spans="1:8">
      <c r="A346" s="67" t="s">
        <v>15</v>
      </c>
      <c r="B346" s="33" t="str">
        <f t="shared" si="28"/>
        <v>HDDCS-VCBH-DX23S</v>
      </c>
      <c r="C346" s="128" t="s">
        <v>372</v>
      </c>
      <c r="D346" s="129">
        <f>VLOOKUP($A346,HDD_Retention!$A:$E,D$308,0)*$H346</f>
        <v>397.44</v>
      </c>
      <c r="E346" s="129">
        <f>VLOOKUP($A346,HDD_Retention!$A:$E,E$308,0)*$H346</f>
        <v>476.928</v>
      </c>
      <c r="F346" s="132"/>
      <c r="G346" s="129">
        <f>VLOOKUP($A346,HDD_Retention!$A:$E,G$308,0)*$H346</f>
        <v>556.41600000000005</v>
      </c>
      <c r="H346" s="131">
        <v>1</v>
      </c>
    </row>
    <row r="347" spans="1:8">
      <c r="A347" s="67" t="s">
        <v>15</v>
      </c>
      <c r="B347" s="33" t="str">
        <f t="shared" si="28"/>
        <v>HDDCS-VCBH-DX92F</v>
      </c>
      <c r="C347" s="128" t="s">
        <v>374</v>
      </c>
      <c r="D347" s="129">
        <f>VLOOKUP($A347,HDD_Retention!$A:$E,D$308,0)*$H347</f>
        <v>397.44</v>
      </c>
      <c r="E347" s="129">
        <f>VLOOKUP($A347,HDD_Retention!$A:$E,E$308,0)*$H347</f>
        <v>476.928</v>
      </c>
      <c r="F347" s="132"/>
      <c r="G347" s="129">
        <f>VLOOKUP($A347,HDD_Retention!$A:$E,G$308,0)*$H347</f>
        <v>556.41600000000005</v>
      </c>
      <c r="H347" s="131">
        <v>1</v>
      </c>
    </row>
    <row r="348" spans="1:8">
      <c r="A348" s="67" t="s">
        <v>15</v>
      </c>
      <c r="B348" s="33" t="str">
        <f t="shared" si="28"/>
        <v>HDDCS-VCBH-DX92S</v>
      </c>
      <c r="C348" s="128" t="s">
        <v>376</v>
      </c>
      <c r="D348" s="129">
        <f>VLOOKUP($A348,HDD_Retention!$A:$E,D$308,0)*$H348</f>
        <v>397.44</v>
      </c>
      <c r="E348" s="129">
        <f>VLOOKUP($A348,HDD_Retention!$A:$E,E$308,0)*$H348</f>
        <v>476.928</v>
      </c>
      <c r="F348" s="132"/>
      <c r="G348" s="129">
        <f>VLOOKUP($A348,HDD_Retention!$A:$E,G$308,0)*$H348</f>
        <v>556.41600000000005</v>
      </c>
      <c r="H348" s="131">
        <v>1</v>
      </c>
    </row>
    <row r="349" spans="1:8">
      <c r="A349" s="67" t="s">
        <v>15</v>
      </c>
      <c r="B349" s="33" t="str">
        <f t="shared" si="28"/>
        <v>HDDCS-VCBS-DX92S</v>
      </c>
      <c r="C349" s="128" t="s">
        <v>384</v>
      </c>
      <c r="D349" s="129">
        <f>VLOOKUP($A349,HDD_Retention!$A:$E,D$308,0)*$H349</f>
        <v>397.44</v>
      </c>
      <c r="E349" s="129">
        <f>VLOOKUP($A349,HDD_Retention!$A:$E,E$308,0)*$H349</f>
        <v>476.928</v>
      </c>
      <c r="F349" s="132"/>
      <c r="G349" s="129">
        <f>VLOOKUP($A349,HDD_Retention!$A:$E,G$308,0)*$H349</f>
        <v>556.41600000000005</v>
      </c>
      <c r="H349" s="131">
        <v>1</v>
      </c>
    </row>
    <row r="350" spans="1:8">
      <c r="A350" s="67" t="s">
        <v>15</v>
      </c>
      <c r="B350" s="33" t="str">
        <f t="shared" si="28"/>
        <v>HDDCS-VCBS-DX23F</v>
      </c>
      <c r="C350" s="128" t="s">
        <v>378</v>
      </c>
      <c r="D350" s="129">
        <f>VLOOKUP($A350,HDD_Retention!$A:$E,D$308,0)*$H350</f>
        <v>397.44</v>
      </c>
      <c r="E350" s="129">
        <f>VLOOKUP($A350,HDD_Retention!$A:$E,E$308,0)*$H350</f>
        <v>476.928</v>
      </c>
      <c r="F350" s="132"/>
      <c r="G350" s="129">
        <f>VLOOKUP($A350,HDD_Retention!$A:$E,G$308,0)*$H350</f>
        <v>556.41600000000005</v>
      </c>
      <c r="H350" s="131">
        <v>1</v>
      </c>
    </row>
    <row r="351" spans="1:8">
      <c r="A351" s="67" t="s">
        <v>15</v>
      </c>
      <c r="B351" s="33" t="str">
        <f t="shared" si="28"/>
        <v>HDDCS-VCBS-DX23S</v>
      </c>
      <c r="C351" s="128" t="s">
        <v>380</v>
      </c>
      <c r="D351" s="129">
        <f>VLOOKUP($A351,HDD_Retention!$A:$E,D$308,0)*$H351</f>
        <v>397.44</v>
      </c>
      <c r="E351" s="129">
        <f>VLOOKUP($A351,HDD_Retention!$A:$E,E$308,0)*$H351</f>
        <v>476.928</v>
      </c>
      <c r="F351" s="132"/>
      <c r="G351" s="129">
        <f>VLOOKUP($A351,HDD_Retention!$A:$E,G$308,0)*$H351</f>
        <v>556.41600000000005</v>
      </c>
      <c r="H351" s="131">
        <v>1</v>
      </c>
    </row>
    <row r="352" spans="1:8">
      <c r="A352" s="67" t="s">
        <v>49</v>
      </c>
      <c r="B352" s="33" t="str">
        <f t="shared" si="28"/>
        <v>HDDCS-VCB-DX42AP</v>
      </c>
      <c r="C352" s="128" t="s">
        <v>354</v>
      </c>
      <c r="D352" s="129">
        <f>VLOOKUP($A352,HDD_Retention!$A:$E,D$308,0)*$H352</f>
        <v>370.08</v>
      </c>
      <c r="E352" s="129">
        <f>VLOOKUP($A352,HDD_Retention!$A:$E,E$308,0)*$H352</f>
        <v>444.096</v>
      </c>
      <c r="F352" s="132"/>
      <c r="G352" s="129">
        <f>VLOOKUP($A352,HDD_Retention!$A:$E,G$308,0)*$H352</f>
        <v>518.11199999999997</v>
      </c>
      <c r="H352" s="131">
        <v>1</v>
      </c>
    </row>
    <row r="353" spans="1:8">
      <c r="A353" s="67" t="s">
        <v>51</v>
      </c>
      <c r="B353" s="33" t="str">
        <f t="shared" si="28"/>
        <v>HDDCS-VCB-DX42FP</v>
      </c>
      <c r="C353" s="128" t="s">
        <v>356</v>
      </c>
      <c r="D353" s="129">
        <f>VLOOKUP($A353,HDD_Retention!$A:$E,D$308,0)*$H353</f>
        <v>370.08</v>
      </c>
      <c r="E353" s="129">
        <f>VLOOKUP($A353,HDD_Retention!$A:$E,E$308,0)*$H353</f>
        <v>444.096</v>
      </c>
      <c r="F353" s="132"/>
      <c r="G353" s="129">
        <f>VLOOKUP($A353,HDD_Retention!$A:$E,G$308,0)*$H353</f>
        <v>518.11199999999997</v>
      </c>
      <c r="H353" s="131">
        <v>1</v>
      </c>
    </row>
    <row r="354" spans="1:8">
      <c r="A354" s="67" t="s">
        <v>51</v>
      </c>
      <c r="B354" s="33" t="str">
        <f t="shared" si="28"/>
        <v>HDDCS-VCB-DX42SP</v>
      </c>
      <c r="C354" s="128" t="s">
        <v>358</v>
      </c>
      <c r="D354" s="129">
        <f>VLOOKUP($A354,HDD_Retention!$A:$E,D$308,0)*$H354</f>
        <v>370.08</v>
      </c>
      <c r="E354" s="129">
        <f>VLOOKUP($A354,HDD_Retention!$A:$E,E$308,0)*$H354</f>
        <v>444.096</v>
      </c>
      <c r="F354" s="132"/>
      <c r="G354" s="129">
        <f>VLOOKUP($A354,HDD_Retention!$A:$E,G$308,0)*$H354</f>
        <v>518.11199999999997</v>
      </c>
      <c r="H354" s="131">
        <v>1</v>
      </c>
    </row>
    <row r="355" spans="1:8">
      <c r="A355" s="67" t="s">
        <v>51</v>
      </c>
      <c r="B355" s="33" t="str">
        <f t="shared" si="28"/>
        <v>HDDCS-VCB-DX63A1P</v>
      </c>
      <c r="C355" s="128" t="s">
        <v>362</v>
      </c>
      <c r="D355" s="129">
        <f>VLOOKUP($A355,HDD_Retention!$A:$E,D$308,0)*$H355</f>
        <v>370.08</v>
      </c>
      <c r="E355" s="129">
        <f>VLOOKUP($A355,HDD_Retention!$A:$E,E$308,0)*$H355</f>
        <v>444.096</v>
      </c>
      <c r="F355" s="132"/>
      <c r="G355" s="129">
        <f>VLOOKUP($A355,HDD_Retention!$A:$E,G$308,0)*$H355</f>
        <v>518.11199999999997</v>
      </c>
      <c r="H355" s="131">
        <v>1</v>
      </c>
    </row>
    <row r="356" spans="1:8">
      <c r="A356" s="67" t="s">
        <v>51</v>
      </c>
      <c r="B356" s="33" t="str">
        <f t="shared" si="28"/>
        <v>HDDCS-VCB-DX63AP</v>
      </c>
      <c r="C356" s="128" t="s">
        <v>360</v>
      </c>
      <c r="D356" s="129">
        <f>VLOOKUP($A356,HDD_Retention!$A:$E,D$308,0)*$H356</f>
        <v>370.08</v>
      </c>
      <c r="E356" s="129">
        <f>VLOOKUP($A356,HDD_Retention!$A:$E,E$308,0)*$H356</f>
        <v>444.096</v>
      </c>
      <c r="F356" s="132"/>
      <c r="G356" s="129">
        <f>VLOOKUP($A356,HDD_Retention!$A:$E,G$308,0)*$H356</f>
        <v>518.11199999999997</v>
      </c>
      <c r="H356" s="131">
        <v>1</v>
      </c>
    </row>
    <row r="357" spans="1:8">
      <c r="A357" s="67" t="s">
        <v>51</v>
      </c>
      <c r="B357" s="33" t="str">
        <f t="shared" si="28"/>
        <v>HDDCS-VCB-DX63FP</v>
      </c>
      <c r="C357" s="128" t="s">
        <v>364</v>
      </c>
      <c r="D357" s="129">
        <f>VLOOKUP($A357,HDD_Retention!$A:$E,D$308,0)*$H357</f>
        <v>370.08</v>
      </c>
      <c r="E357" s="129">
        <f>VLOOKUP($A357,HDD_Retention!$A:$E,E$308,0)*$H357</f>
        <v>444.096</v>
      </c>
      <c r="F357" s="132"/>
      <c r="G357" s="129">
        <f>VLOOKUP($A357,HDD_Retention!$A:$E,G$308,0)*$H357</f>
        <v>518.11199999999997</v>
      </c>
      <c r="H357" s="131">
        <v>1</v>
      </c>
    </row>
    <row r="358" spans="1:8">
      <c r="A358" s="67" t="s">
        <v>51</v>
      </c>
      <c r="B358" s="33" t="str">
        <f t="shared" si="28"/>
        <v>HDDCS-VCB-DX63SP</v>
      </c>
      <c r="C358" s="128" t="s">
        <v>366</v>
      </c>
      <c r="D358" s="129">
        <f>VLOOKUP($A358,HDD_Retention!$A:$E,D$308,0)*$H358</f>
        <v>370.08</v>
      </c>
      <c r="E358" s="129">
        <f>VLOOKUP($A358,HDD_Retention!$A:$E,E$308,0)*$H358</f>
        <v>444.096</v>
      </c>
      <c r="F358" s="132"/>
      <c r="G358" s="129">
        <f>VLOOKUP($A358,HDD_Retention!$A:$E,G$308,0)*$H358</f>
        <v>518.11199999999997</v>
      </c>
      <c r="H358" s="131">
        <v>1</v>
      </c>
    </row>
    <row r="359" spans="1:8">
      <c r="A359" s="67" t="s">
        <v>55</v>
      </c>
      <c r="B359" s="33" t="str">
        <f t="shared" si="28"/>
        <v>HDDCS-VCBHD1-DX63A1P</v>
      </c>
      <c r="C359" s="128" t="s">
        <v>466</v>
      </c>
      <c r="D359" s="129">
        <f>VLOOKUP($A359,HDD_Retention!$A:$E,D$308,0)*$H359</f>
        <v>1300</v>
      </c>
      <c r="E359" s="129">
        <f>VLOOKUP($A359,HDD_Retention!$A:$E,E$308,0)*$H359</f>
        <v>1560</v>
      </c>
      <c r="F359" s="132"/>
      <c r="G359" s="129">
        <f>VLOOKUP($A359,HDD_Retention!$A:$E,G$308,0)*$H359</f>
        <v>1820</v>
      </c>
      <c r="H359" s="131">
        <v>1</v>
      </c>
    </row>
    <row r="360" spans="1:8">
      <c r="A360" s="67" t="s">
        <v>55</v>
      </c>
      <c r="B360" s="33" t="str">
        <f t="shared" si="28"/>
        <v>HDDCS-VCBHD2-DX63A1P</v>
      </c>
      <c r="C360" s="128" t="s">
        <v>468</v>
      </c>
      <c r="D360" s="129">
        <f>VLOOKUP($A360,HDD_Retention!$A:$E,D$308,0)*$H360</f>
        <v>1300</v>
      </c>
      <c r="E360" s="129">
        <f>VLOOKUP($A360,HDD_Retention!$A:$E,E$308,0)*$H360</f>
        <v>1560</v>
      </c>
      <c r="F360" s="132"/>
      <c r="G360" s="129">
        <f>VLOOKUP($A360,HDD_Retention!$A:$E,G$308,0)*$H360</f>
        <v>1820</v>
      </c>
      <c r="H360" s="131">
        <v>1</v>
      </c>
    </row>
    <row r="361" spans="1:8">
      <c r="A361" s="67" t="s">
        <v>49</v>
      </c>
      <c r="B361" s="33" t="str">
        <f t="shared" si="28"/>
        <v>HDD"no HDD Retention"</v>
      </c>
      <c r="C361" s="128" t="s">
        <v>742</v>
      </c>
      <c r="D361" s="129">
        <f>VLOOKUP($A361,HDD_Retention!$A:$E,D$308,0)*$H361</f>
        <v>0</v>
      </c>
      <c r="E361" s="129">
        <f>VLOOKUP($A361,HDD_Retention!$A:$E,E$308,0)*$H361</f>
        <v>0</v>
      </c>
      <c r="F361" s="132"/>
      <c r="G361" s="129">
        <f>VLOOKUP($A361,HDD_Retention!$A:$E,G$308,0)*$H361</f>
        <v>0</v>
      </c>
      <c r="H361" s="131">
        <v>0</v>
      </c>
    </row>
    <row r="362" spans="1:8">
      <c r="A362" s="67" t="s">
        <v>51</v>
      </c>
      <c r="C362" s="128"/>
      <c r="D362" s="129">
        <f>VLOOKUP($A362,HDD_Retention!$A:$E,D$308,0)*$H362</f>
        <v>370.08</v>
      </c>
      <c r="E362" s="129">
        <f>VLOOKUP($A362,HDD_Retention!$A:$E,E$308,0)*$H362</f>
        <v>444.096</v>
      </c>
      <c r="F362" s="132"/>
      <c r="G362" s="129">
        <f>VLOOKUP($A362,HDD_Retention!$A:$E,G$308,0)*$H362</f>
        <v>518.11199999999997</v>
      </c>
      <c r="H362" s="131">
        <v>1</v>
      </c>
    </row>
    <row r="363" spans="1:8">
      <c r="C363" s="128"/>
      <c r="D363" s="129"/>
      <c r="E363" s="129"/>
      <c r="F363" s="132"/>
      <c r="G363" s="129"/>
      <c r="H363" s="131"/>
    </row>
    <row r="364" spans="1:8">
      <c r="D364" s="134"/>
      <c r="E364" s="134"/>
      <c r="F364" s="134"/>
      <c r="G364" s="134"/>
    </row>
    <row r="365" spans="1:8">
      <c r="D365" s="134"/>
      <c r="E365" s="134"/>
      <c r="F365" s="134"/>
      <c r="G365" s="134"/>
    </row>
    <row r="366" spans="1:8">
      <c r="D366" s="134"/>
      <c r="E366" s="134"/>
      <c r="F366" s="134"/>
      <c r="G366" s="134"/>
    </row>
    <row r="367" spans="1:8">
      <c r="D367" s="134"/>
      <c r="E367" s="134"/>
      <c r="F367" s="134"/>
      <c r="G367" s="134"/>
    </row>
    <row r="368" spans="1:8">
      <c r="D368" s="134"/>
      <c r="E368" s="134"/>
      <c r="F368" s="134"/>
      <c r="G368" s="134"/>
    </row>
    <row r="369" spans="4:7">
      <c r="D369" s="134"/>
      <c r="E369" s="134"/>
      <c r="F369" s="134"/>
      <c r="G369" s="134"/>
    </row>
    <row r="370" spans="4:7">
      <c r="D370" s="134"/>
      <c r="E370" s="134"/>
      <c r="F370" s="134"/>
      <c r="G370" s="134"/>
    </row>
    <row r="371" spans="4:7">
      <c r="D371" s="134"/>
      <c r="E371" s="134"/>
      <c r="F371" s="134"/>
      <c r="G371" s="134"/>
    </row>
    <row r="372" spans="4:7">
      <c r="D372" s="134"/>
      <c r="E372" s="134"/>
      <c r="F372" s="134"/>
      <c r="G372" s="134"/>
    </row>
    <row r="373" spans="4:7">
      <c r="D373" s="134"/>
      <c r="E373" s="134"/>
      <c r="F373" s="134"/>
      <c r="G373" s="134"/>
    </row>
    <row r="374" spans="4:7">
      <c r="D374" s="134"/>
      <c r="E374" s="134"/>
      <c r="F374" s="134"/>
      <c r="G374" s="134"/>
    </row>
    <row r="375" spans="4:7">
      <c r="D375" s="134"/>
      <c r="E375" s="134"/>
      <c r="F375" s="134"/>
      <c r="G375" s="134"/>
    </row>
    <row r="376" spans="4:7">
      <c r="D376" s="134"/>
      <c r="E376" s="134"/>
      <c r="F376" s="134"/>
      <c r="G376" s="134"/>
    </row>
    <row r="377" spans="4:7">
      <c r="D377" s="134"/>
      <c r="E377" s="134"/>
      <c r="F377" s="134"/>
      <c r="G377" s="134"/>
    </row>
    <row r="378" spans="4:7">
      <c r="D378" s="134"/>
      <c r="E378" s="134"/>
      <c r="F378" s="134"/>
      <c r="G378" s="134"/>
    </row>
    <row r="379" spans="4:7">
      <c r="D379" s="134"/>
      <c r="E379" s="134"/>
      <c r="F379" s="134"/>
      <c r="G379" s="134"/>
    </row>
    <row r="380" spans="4:7">
      <c r="D380" s="134"/>
      <c r="E380" s="134"/>
      <c r="F380" s="134"/>
      <c r="G380" s="134"/>
    </row>
    <row r="381" spans="4:7">
      <c r="D381" s="134"/>
      <c r="E381" s="134"/>
      <c r="F381" s="134"/>
      <c r="G381" s="134"/>
    </row>
    <row r="382" spans="4:7">
      <c r="D382" s="134"/>
      <c r="E382" s="134"/>
      <c r="F382" s="134"/>
      <c r="G382" s="134"/>
    </row>
    <row r="383" spans="4:7">
      <c r="D383" s="134"/>
      <c r="E383" s="134"/>
      <c r="F383" s="134"/>
      <c r="G383" s="134"/>
    </row>
    <row r="384" spans="4:7">
      <c r="D384" s="134"/>
      <c r="E384" s="134"/>
      <c r="F384" s="134"/>
      <c r="G384" s="134"/>
    </row>
    <row r="385" spans="4:7">
      <c r="D385" s="134"/>
      <c r="E385" s="134"/>
      <c r="F385" s="134"/>
      <c r="G385" s="134"/>
    </row>
    <row r="386" spans="4:7">
      <c r="D386" s="134"/>
      <c r="E386" s="134"/>
      <c r="F386" s="134"/>
      <c r="G386" s="134"/>
    </row>
    <row r="387" spans="4:7">
      <c r="D387" s="134"/>
      <c r="E387" s="134"/>
      <c r="F387" s="134"/>
      <c r="G387" s="134"/>
    </row>
    <row r="388" spans="4:7">
      <c r="D388" s="134"/>
      <c r="E388" s="134"/>
      <c r="F388" s="134"/>
      <c r="G388" s="134"/>
    </row>
    <row r="389" spans="4:7">
      <c r="D389" s="134"/>
      <c r="E389" s="134"/>
      <c r="F389" s="134"/>
      <c r="G389" s="134"/>
    </row>
    <row r="390" spans="4:7">
      <c r="D390" s="134"/>
      <c r="E390" s="134"/>
      <c r="F390" s="134"/>
      <c r="G390" s="134"/>
    </row>
    <row r="391" spans="4:7">
      <c r="D391" s="134"/>
      <c r="E391" s="134"/>
      <c r="F391" s="134"/>
      <c r="G391" s="134"/>
    </row>
    <row r="392" spans="4:7">
      <c r="D392" s="134"/>
      <c r="E392" s="134"/>
      <c r="F392" s="134"/>
      <c r="G392" s="134"/>
    </row>
    <row r="393" spans="4:7">
      <c r="D393" s="134"/>
      <c r="E393" s="134"/>
      <c r="F393" s="134"/>
      <c r="G393" s="134"/>
    </row>
    <row r="394" spans="4:7">
      <c r="D394" s="134"/>
      <c r="E394" s="134"/>
      <c r="F394" s="134"/>
      <c r="G394" s="134"/>
    </row>
    <row r="395" spans="4:7">
      <c r="D395" s="134"/>
      <c r="E395" s="134"/>
      <c r="F395" s="134"/>
      <c r="G395" s="134"/>
    </row>
    <row r="396" spans="4:7">
      <c r="D396" s="134"/>
      <c r="E396" s="134"/>
      <c r="F396" s="134"/>
      <c r="G396" s="134"/>
    </row>
    <row r="397" spans="4:7">
      <c r="D397" s="134"/>
      <c r="E397" s="134"/>
      <c r="F397" s="134"/>
      <c r="G397" s="134"/>
    </row>
    <row r="398" spans="4:7">
      <c r="D398" s="134"/>
      <c r="E398" s="134"/>
      <c r="F398" s="134"/>
      <c r="G398" s="134"/>
    </row>
    <row r="399" spans="4:7">
      <c r="D399" s="134"/>
      <c r="E399" s="134"/>
      <c r="F399" s="134"/>
      <c r="G399" s="134"/>
    </row>
    <row r="400" spans="4:7">
      <c r="D400" s="134"/>
      <c r="E400" s="134"/>
      <c r="F400" s="134"/>
      <c r="G400" s="134"/>
    </row>
    <row r="401" spans="4:7">
      <c r="D401" s="134"/>
      <c r="E401" s="134"/>
      <c r="F401" s="134"/>
      <c r="G401" s="134"/>
    </row>
    <row r="402" spans="4:7">
      <c r="D402" s="134"/>
      <c r="E402" s="134"/>
      <c r="F402" s="134"/>
      <c r="G402" s="134"/>
    </row>
    <row r="403" spans="4:7">
      <c r="D403" s="134"/>
      <c r="E403" s="134"/>
      <c r="F403" s="134"/>
      <c r="G403" s="134"/>
    </row>
    <row r="404" spans="4:7">
      <c r="D404" s="134"/>
      <c r="E404" s="134"/>
      <c r="F404" s="134"/>
      <c r="G404" s="134"/>
    </row>
    <row r="405" spans="4:7">
      <c r="D405" s="134"/>
      <c r="E405" s="134"/>
      <c r="F405" s="134"/>
      <c r="G405" s="134"/>
    </row>
    <row r="406" spans="4:7">
      <c r="D406" s="134"/>
      <c r="E406" s="134"/>
      <c r="F406" s="134"/>
      <c r="G406" s="134"/>
    </row>
    <row r="407" spans="4:7">
      <c r="D407" s="134"/>
      <c r="E407" s="134"/>
      <c r="F407" s="134"/>
      <c r="G407" s="134"/>
    </row>
  </sheetData>
  <mergeCells count="8">
    <mergeCell ref="S12:T12"/>
    <mergeCell ref="V12:W12"/>
    <mergeCell ref="C5:C8"/>
    <mergeCell ref="D12:E12"/>
    <mergeCell ref="G12:H12"/>
    <mergeCell ref="J12:K12"/>
    <mergeCell ref="M12:N12"/>
    <mergeCell ref="P12:Q12"/>
  </mergeCell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W760"/>
  <sheetViews>
    <sheetView showGridLines="0" zoomScale="80" zoomScaleNormal="80" workbookViewId="0">
      <pane xSplit="3" ySplit="12" topLeftCell="D13" activePane="bottomRight" state="frozen"/>
      <selection activeCell="G2" sqref="G2"/>
      <selection pane="topRight" activeCell="G2" sqref="G2"/>
      <selection pane="bottomLeft" activeCell="G2" sqref="G2"/>
      <selection pane="bottomRight" activeCell="D13" sqref="D13"/>
    </sheetView>
  </sheetViews>
  <sheetFormatPr defaultColWidth="9.140625" defaultRowHeight="15" outlineLevelRow="1" outlineLevelCol="1"/>
  <cols>
    <col min="1" max="1" width="9.140625" style="67" customWidth="1" outlineLevel="1"/>
    <col min="2" max="2" width="20.28515625" style="33" customWidth="1"/>
    <col min="3" max="3" width="37.7109375" style="33" customWidth="1"/>
    <col min="4" max="5" width="25" style="33" customWidth="1"/>
    <col min="6" max="6" width="2.85546875" style="33" customWidth="1"/>
    <col min="7" max="8" width="25" style="33" customWidth="1"/>
    <col min="9" max="9" width="2.85546875" style="33" customWidth="1"/>
    <col min="10" max="11" width="25" style="33" customWidth="1"/>
    <col min="12" max="12" width="2.85546875" style="33" customWidth="1"/>
    <col min="13" max="14" width="25" style="33" customWidth="1"/>
    <col min="15" max="15" width="2.85546875" style="33" customWidth="1"/>
    <col min="16" max="17" width="25" style="33" customWidth="1"/>
    <col min="18" max="18" width="2.85546875" style="33" customWidth="1"/>
    <col min="19" max="20" width="25" style="33" customWidth="1"/>
    <col min="21" max="21" width="2.85546875" style="33" customWidth="1"/>
    <col min="22" max="23" width="25" style="33" customWidth="1"/>
    <col min="24" max="16384" width="9.140625" style="33"/>
  </cols>
  <sheetData>
    <row r="1" spans="1:23" outlineLevel="1">
      <c r="D1" s="68">
        <f>E5</f>
        <v>0.7</v>
      </c>
      <c r="E1" s="68">
        <f>E5</f>
        <v>0.7</v>
      </c>
      <c r="F1" s="67"/>
      <c r="G1" s="159">
        <f>H5</f>
        <v>0.8</v>
      </c>
      <c r="H1" s="159">
        <f>H5</f>
        <v>0.8</v>
      </c>
      <c r="I1" s="67"/>
      <c r="J1" s="159">
        <f>K5</f>
        <v>0.9</v>
      </c>
      <c r="K1" s="159">
        <f>K5</f>
        <v>0.9</v>
      </c>
      <c r="L1" s="67"/>
      <c r="M1" s="68">
        <f>N5</f>
        <v>0.7</v>
      </c>
      <c r="N1" s="68">
        <f>N5</f>
        <v>0.7</v>
      </c>
      <c r="O1" s="67"/>
      <c r="P1" s="68">
        <f>Q5</f>
        <v>0.8</v>
      </c>
      <c r="Q1" s="68">
        <f>Q5</f>
        <v>0.8</v>
      </c>
      <c r="R1" s="67"/>
      <c r="S1" s="159">
        <f>T5</f>
        <v>0.9</v>
      </c>
      <c r="T1" s="159">
        <f>T5</f>
        <v>0.9</v>
      </c>
      <c r="U1" s="67"/>
      <c r="V1" s="68">
        <f>W5</f>
        <v>1</v>
      </c>
      <c r="W1" s="68">
        <f>W5</f>
        <v>1</v>
      </c>
    </row>
    <row r="2" spans="1:23" outlineLevel="1">
      <c r="D2" s="158">
        <v>12</v>
      </c>
      <c r="E2" s="158">
        <v>13</v>
      </c>
      <c r="F2" s="67"/>
      <c r="G2" s="160">
        <v>12</v>
      </c>
      <c r="H2" s="160">
        <v>13</v>
      </c>
      <c r="I2" s="67"/>
      <c r="J2" s="160">
        <v>12</v>
      </c>
      <c r="K2" s="160">
        <v>13</v>
      </c>
      <c r="L2" s="67"/>
      <c r="M2" s="160">
        <v>12</v>
      </c>
      <c r="N2" s="160">
        <v>13</v>
      </c>
      <c r="O2" s="67"/>
      <c r="P2" s="160">
        <v>12</v>
      </c>
      <c r="Q2" s="160">
        <v>13</v>
      </c>
      <c r="R2" s="67"/>
      <c r="S2" s="160">
        <v>12</v>
      </c>
      <c r="T2" s="160">
        <v>13</v>
      </c>
      <c r="U2" s="67"/>
      <c r="V2" s="160">
        <v>12</v>
      </c>
      <c r="W2" s="160">
        <v>13</v>
      </c>
    </row>
    <row r="3" spans="1:23">
      <c r="B3" s="69">
        <v>0.15</v>
      </c>
      <c r="C3" s="70" t="s">
        <v>577</v>
      </c>
      <c r="D3" s="154" t="s">
        <v>218</v>
      </c>
      <c r="E3" s="154" t="s">
        <v>218</v>
      </c>
      <c r="G3" s="161" t="s">
        <v>218</v>
      </c>
      <c r="H3" s="161" t="s">
        <v>218</v>
      </c>
      <c r="J3" s="161" t="s">
        <v>222</v>
      </c>
      <c r="K3" s="161" t="s">
        <v>222</v>
      </c>
      <c r="M3" s="161" t="s">
        <v>218</v>
      </c>
      <c r="N3" s="161" t="s">
        <v>218</v>
      </c>
      <c r="P3" s="161" t="s">
        <v>224</v>
      </c>
      <c r="Q3" s="161" t="s">
        <v>224</v>
      </c>
      <c r="S3" s="161" t="s">
        <v>222</v>
      </c>
      <c r="T3" s="161" t="s">
        <v>222</v>
      </c>
      <c r="V3" s="67" t="s">
        <v>224</v>
      </c>
      <c r="W3" s="67" t="s">
        <v>224</v>
      </c>
    </row>
    <row r="4" spans="1:23">
      <c r="B4" s="71" t="str">
        <f>IF(Input_MCT_CD_CS_WGs!$B$2="Great Britain","GBP",IF(Input_MCT_CD_CS_WGs!$B$2="Switzerland","CHF",IF(Input_MCT_CD_CS_WGs!$B$2="Brazil","USD",IF(Input_MCT_CD_CS_WGs!$B$2="United States","USD","EUR"))))</f>
        <v>EUR</v>
      </c>
      <c r="C4" s="70" t="s">
        <v>226</v>
      </c>
      <c r="D4" s="154" t="s">
        <v>219</v>
      </c>
      <c r="E4" s="154" t="s">
        <v>219</v>
      </c>
      <c r="G4" s="161" t="s">
        <v>219</v>
      </c>
      <c r="H4" s="161" t="s">
        <v>219</v>
      </c>
      <c r="J4" s="161" t="s">
        <v>223</v>
      </c>
      <c r="K4" s="161" t="s">
        <v>223</v>
      </c>
      <c r="M4" s="161" t="s">
        <v>219</v>
      </c>
      <c r="N4" s="161" t="s">
        <v>219</v>
      </c>
      <c r="P4" s="161" t="s">
        <v>219</v>
      </c>
      <c r="Q4" s="161" t="s">
        <v>219</v>
      </c>
      <c r="S4" s="161" t="s">
        <v>223</v>
      </c>
      <c r="T4" s="161" t="s">
        <v>223</v>
      </c>
      <c r="V4" s="67" t="s">
        <v>223</v>
      </c>
      <c r="W4" s="67" t="s">
        <v>223</v>
      </c>
    </row>
    <row r="5" spans="1:23" ht="18.75">
      <c r="C5" s="351" t="s">
        <v>638</v>
      </c>
      <c r="D5" s="72" t="s">
        <v>579</v>
      </c>
      <c r="E5" s="73">
        <v>0.7</v>
      </c>
      <c r="G5" s="72" t="s">
        <v>579</v>
      </c>
      <c r="H5" s="73">
        <v>0.8</v>
      </c>
      <c r="J5" s="72" t="s">
        <v>580</v>
      </c>
      <c r="K5" s="73">
        <v>0.9</v>
      </c>
      <c r="M5" s="72" t="s">
        <v>581</v>
      </c>
      <c r="N5" s="73">
        <v>0.7</v>
      </c>
      <c r="P5" s="72" t="s">
        <v>581</v>
      </c>
      <c r="Q5" s="73">
        <v>0.8</v>
      </c>
      <c r="S5" s="72" t="s">
        <v>582</v>
      </c>
      <c r="T5" s="73">
        <v>0.9</v>
      </c>
      <c r="V5" s="72" t="s">
        <v>583</v>
      </c>
      <c r="W5" s="73">
        <v>1</v>
      </c>
    </row>
    <row r="6" spans="1:23">
      <c r="C6" s="351"/>
      <c r="D6" s="153" t="s">
        <v>584</v>
      </c>
      <c r="E6" s="153" t="s">
        <v>585</v>
      </c>
      <c r="G6" s="153" t="s">
        <v>586</v>
      </c>
      <c r="H6" s="153" t="s">
        <v>587</v>
      </c>
      <c r="J6" s="153" t="s">
        <v>588</v>
      </c>
      <c r="K6" s="153" t="s">
        <v>589</v>
      </c>
      <c r="M6" s="153" t="s">
        <v>590</v>
      </c>
      <c r="N6" s="153" t="s">
        <v>591</v>
      </c>
      <c r="P6" s="153" t="s">
        <v>592</v>
      </c>
      <c r="Q6" s="153" t="s">
        <v>593</v>
      </c>
      <c r="S6" s="153" t="s">
        <v>594</v>
      </c>
      <c r="T6" s="153" t="s">
        <v>589</v>
      </c>
      <c r="V6" s="153" t="s">
        <v>595</v>
      </c>
      <c r="W6" s="153" t="s">
        <v>596</v>
      </c>
    </row>
    <row r="7" spans="1:23">
      <c r="C7" s="351"/>
      <c r="D7" s="153" t="s">
        <v>597</v>
      </c>
      <c r="E7" s="153"/>
      <c r="G7" s="153" t="s">
        <v>598</v>
      </c>
      <c r="H7" s="153"/>
      <c r="J7" s="153" t="s">
        <v>599</v>
      </c>
      <c r="K7" s="153"/>
      <c r="M7" s="153" t="s">
        <v>600</v>
      </c>
      <c r="N7" s="153"/>
      <c r="P7" s="153" t="s">
        <v>601</v>
      </c>
      <c r="Q7" s="153"/>
      <c r="S7" s="153" t="s">
        <v>602</v>
      </c>
      <c r="T7" s="153"/>
      <c r="V7" s="153" t="s">
        <v>603</v>
      </c>
      <c r="W7" s="153"/>
    </row>
    <row r="8" spans="1:23">
      <c r="C8" s="351"/>
      <c r="D8" s="74" t="s">
        <v>604</v>
      </c>
      <c r="E8" s="74" t="s">
        <v>605</v>
      </c>
      <c r="G8" s="74" t="s">
        <v>604</v>
      </c>
      <c r="H8" s="74" t="s">
        <v>605</v>
      </c>
      <c r="J8" s="74" t="s">
        <v>604</v>
      </c>
      <c r="K8" s="74" t="s">
        <v>605</v>
      </c>
      <c r="M8" s="74" t="s">
        <v>604</v>
      </c>
      <c r="N8" s="74" t="s">
        <v>605</v>
      </c>
      <c r="P8" s="74" t="s">
        <v>604</v>
      </c>
      <c r="Q8" s="74" t="s">
        <v>605</v>
      </c>
      <c r="S8" s="74" t="s">
        <v>604</v>
      </c>
      <c r="T8" s="74" t="s">
        <v>605</v>
      </c>
      <c r="V8" s="74" t="s">
        <v>604</v>
      </c>
      <c r="W8" s="74" t="s">
        <v>605</v>
      </c>
    </row>
    <row r="9" spans="1:23">
      <c r="C9" s="75" t="s">
        <v>606</v>
      </c>
      <c r="D9" s="74" t="s">
        <v>607</v>
      </c>
      <c r="E9" s="74" t="s">
        <v>607</v>
      </c>
      <c r="G9" s="74" t="s">
        <v>221</v>
      </c>
      <c r="H9" s="74" t="s">
        <v>221</v>
      </c>
      <c r="J9" s="74" t="s">
        <v>221</v>
      </c>
      <c r="K9" s="74" t="s">
        <v>221</v>
      </c>
      <c r="M9" s="74" t="s">
        <v>607</v>
      </c>
      <c r="N9" s="74" t="s">
        <v>607</v>
      </c>
      <c r="P9" s="74" t="s">
        <v>221</v>
      </c>
      <c r="Q9" s="74" t="s">
        <v>221</v>
      </c>
      <c r="S9" s="74" t="s">
        <v>221</v>
      </c>
      <c r="T9" s="74" t="s">
        <v>221</v>
      </c>
      <c r="V9" s="74" t="s">
        <v>221</v>
      </c>
      <c r="W9" s="74" t="s">
        <v>221</v>
      </c>
    </row>
    <row r="10" spans="1:23" s="77" customFormat="1" ht="25.5">
      <c r="A10" s="76"/>
      <c r="C10" s="78" t="s">
        <v>608</v>
      </c>
      <c r="D10" s="79" t="s">
        <v>609</v>
      </c>
      <c r="E10" s="79" t="s">
        <v>609</v>
      </c>
      <c r="G10" s="79" t="s">
        <v>609</v>
      </c>
      <c r="H10" s="79" t="s">
        <v>609</v>
      </c>
      <c r="J10" s="79" t="s">
        <v>610</v>
      </c>
      <c r="K10" s="79" t="s">
        <v>610</v>
      </c>
      <c r="M10" s="79" t="s">
        <v>609</v>
      </c>
      <c r="N10" s="79" t="s">
        <v>609</v>
      </c>
      <c r="P10" s="79" t="s">
        <v>609</v>
      </c>
      <c r="Q10" s="79" t="s">
        <v>609</v>
      </c>
      <c r="S10" s="79" t="s">
        <v>610</v>
      </c>
      <c r="T10" s="79" t="s">
        <v>610</v>
      </c>
      <c r="V10" s="79" t="s">
        <v>611</v>
      </c>
      <c r="W10" s="79" t="s">
        <v>611</v>
      </c>
    </row>
    <row r="11" spans="1:23">
      <c r="C11" s="75" t="s">
        <v>612</v>
      </c>
      <c r="D11" s="74" t="s">
        <v>613</v>
      </c>
      <c r="E11" s="74" t="s">
        <v>613</v>
      </c>
      <c r="G11" s="74" t="s">
        <v>613</v>
      </c>
      <c r="H11" s="74" t="s">
        <v>613</v>
      </c>
      <c r="J11" s="74" t="s">
        <v>613</v>
      </c>
      <c r="K11" s="74" t="s">
        <v>613</v>
      </c>
      <c r="M11" s="74" t="s">
        <v>613</v>
      </c>
      <c r="N11" s="74" t="s">
        <v>613</v>
      </c>
      <c r="P11" s="74" t="s">
        <v>613</v>
      </c>
      <c r="Q11" s="74" t="s">
        <v>613</v>
      </c>
      <c r="S11" s="74" t="s">
        <v>613</v>
      </c>
      <c r="T11" s="74" t="s">
        <v>613</v>
      </c>
      <c r="V11" s="74" t="s">
        <v>613</v>
      </c>
      <c r="W11" s="74" t="s">
        <v>613</v>
      </c>
    </row>
    <row r="12" spans="1:23">
      <c r="C12" s="75" t="s">
        <v>614</v>
      </c>
      <c r="D12" s="350" t="s">
        <v>615</v>
      </c>
      <c r="E12" s="350"/>
      <c r="G12" s="350" t="s">
        <v>615</v>
      </c>
      <c r="H12" s="350" t="s">
        <v>616</v>
      </c>
      <c r="J12" s="350" t="s">
        <v>615</v>
      </c>
      <c r="K12" s="350"/>
      <c r="M12" s="350" t="s">
        <v>617</v>
      </c>
      <c r="N12" s="350"/>
      <c r="P12" s="350" t="s">
        <v>617</v>
      </c>
      <c r="Q12" s="350"/>
      <c r="S12" s="350" t="s">
        <v>617</v>
      </c>
      <c r="T12" s="350"/>
      <c r="V12" s="350" t="s">
        <v>618</v>
      </c>
      <c r="W12" s="350"/>
    </row>
    <row r="14" spans="1:23" ht="18.75" customHeight="1">
      <c r="C14" s="70" t="s">
        <v>743</v>
      </c>
      <c r="D14" s="80" t="s">
        <v>620</v>
      </c>
      <c r="E14" s="80" t="s">
        <v>616</v>
      </c>
      <c r="G14" s="80" t="s">
        <v>620</v>
      </c>
      <c r="H14" s="80" t="s">
        <v>616</v>
      </c>
      <c r="J14" s="80" t="s">
        <v>620</v>
      </c>
      <c r="K14" s="80" t="s">
        <v>616</v>
      </c>
      <c r="M14" s="80" t="s">
        <v>620</v>
      </c>
      <c r="N14" s="80" t="s">
        <v>616</v>
      </c>
      <c r="P14" s="80" t="s">
        <v>620</v>
      </c>
      <c r="Q14" s="80" t="s">
        <v>616</v>
      </c>
      <c r="S14" s="80" t="s">
        <v>620</v>
      </c>
      <c r="T14" s="80" t="s">
        <v>616</v>
      </c>
      <c r="V14" s="80" t="s">
        <v>620</v>
      </c>
      <c r="W14" s="80" t="s">
        <v>616</v>
      </c>
    </row>
    <row r="15" spans="1:23">
      <c r="B15" s="81" t="s">
        <v>621</v>
      </c>
    </row>
    <row r="16" spans="1:23">
      <c r="A16" s="82" t="s">
        <v>8</v>
      </c>
      <c r="B16" s="83">
        <v>1</v>
      </c>
      <c r="C16" s="84" t="s">
        <v>8</v>
      </c>
      <c r="D16" s="85">
        <f>VLOOKUP(D$3&amp;D$4&amp;D$9&amp;$A16,Input_MCT_CD_CS_WGs!$A:$O,D$2,0)</f>
        <v>2.9321000000000002</v>
      </c>
      <c r="E16" s="86">
        <f>VLOOKUP(E$3&amp;E$4&amp;E$9&amp;$A16,Input_MCT_CD_CS_WGs!$A:$O,E$2,0)</f>
        <v>3.613</v>
      </c>
      <c r="G16" s="85">
        <f>VLOOKUP(G$3&amp;G$4&amp;G$9&amp;$A16,Input_MCT_CD_CS_WGs!$A:$O,G$2,0)</f>
        <v>4.0255999999999998</v>
      </c>
      <c r="H16" s="86">
        <f>VLOOKUP(H$3&amp;H$4&amp;H$9&amp;$A16,Input_MCT_CD_CS_WGs!$A:$O,H$2,0)</f>
        <v>4.7065000000000001</v>
      </c>
      <c r="J16" s="85">
        <f>VLOOKUP(J$3&amp;J$4&amp;J$9&amp;$A16,Input_MCT_CD_CS_WGs!$A:$O,J$2,0)</f>
        <v>6.2754000000000003</v>
      </c>
      <c r="K16" s="86">
        <f>VLOOKUP(K$3&amp;K$4&amp;K$9&amp;$A16,Input_MCT_CD_CS_WGs!$A:$O,K$2,0)</f>
        <v>6.9561999999999999</v>
      </c>
      <c r="M16" s="85">
        <f>VLOOKUP(M$3&amp;M$4&amp;M$9&amp;$A16,Input_MCT_CD_CS_WGs!$A:$O,M$2,0)</f>
        <v>2.9321000000000002</v>
      </c>
      <c r="N16" s="86">
        <f>VLOOKUP(N$3&amp;N$4&amp;N$9&amp;$A16,Input_MCT_CD_CS_WGs!$A:$O,N$2,0)</f>
        <v>3.613</v>
      </c>
      <c r="P16" s="85">
        <f>VLOOKUP(P$3&amp;P$4&amp;P$9&amp;$A16,Input_MCT_CD_CS_WGs!$A:$O,P$2,0)</f>
        <v>6.2480000000000002</v>
      </c>
      <c r="Q16" s="86">
        <f>VLOOKUP(Q$3&amp;Q$4&amp;Q$9&amp;$A16,Input_MCT_CD_CS_WGs!$A:$O,Q$2,0)</f>
        <v>6.9288999999999996</v>
      </c>
      <c r="S16" s="85">
        <f>VLOOKUP(S$3&amp;S$4&amp;S$9&amp;$A16,Input_MCT_CD_CS_WGs!$A:$O,S$2,0)</f>
        <v>6.2754000000000003</v>
      </c>
      <c r="T16" s="86">
        <f>VLOOKUP(T$3&amp;T$4&amp;T$9&amp;$A16,Input_MCT_CD_CS_WGs!$A:$O,T$2,0)</f>
        <v>6.9561999999999999</v>
      </c>
      <c r="V16" s="85">
        <f>VLOOKUP(V$3&amp;V$4&amp;V$9&amp;$A16,Input_MCT_CD_CS_WGs!$A:$O,V$2,0)</f>
        <v>6.3983999999999996</v>
      </c>
      <c r="W16" s="86">
        <f>VLOOKUP(W$3&amp;W$4&amp;W$9&amp;$A16,Input_MCT_CD_CS_WGs!$A:$O,W$2,0)</f>
        <v>7.0792999999999999</v>
      </c>
    </row>
    <row r="17" spans="1:23">
      <c r="A17" s="82" t="s">
        <v>9</v>
      </c>
      <c r="B17" s="83">
        <v>1</v>
      </c>
      <c r="C17" s="135" t="s">
        <v>9</v>
      </c>
      <c r="D17" s="123">
        <f>VLOOKUP(D$3&amp;D$4&amp;D$9&amp;$A17,Input_MCT_CD_CS_WGs!$A:$O,D$2,0)</f>
        <v>0.21149999999999999</v>
      </c>
      <c r="E17" s="124">
        <f>VLOOKUP(E$3&amp;E$4&amp;E$9&amp;$A17,Input_MCT_CD_CS_WGs!$A:$O,E$2,0)</f>
        <v>3.3102</v>
      </c>
      <c r="G17" s="123">
        <f>VLOOKUP(G$3&amp;G$4&amp;G$9&amp;$A17,Input_MCT_CD_CS_WGs!$A:$O,G$2,0)</f>
        <v>1.4332</v>
      </c>
      <c r="H17" s="124">
        <f>VLOOKUP(H$3&amp;H$4&amp;H$9&amp;$A17,Input_MCT_CD_CS_WGs!$A:$O,H$2,0)</f>
        <v>4.5317999999999996</v>
      </c>
      <c r="J17" s="123">
        <f>VLOOKUP(J$3&amp;J$4&amp;J$9&amp;$A17,Input_MCT_CD_CS_WGs!$A:$O,J$2,0)</f>
        <v>1.0051000000000001</v>
      </c>
      <c r="K17" s="124">
        <f>VLOOKUP(K$3&amp;K$4&amp;K$9&amp;$A17,Input_MCT_CD_CS_WGs!$A:$O,K$2,0)</f>
        <v>4.1036999999999999</v>
      </c>
      <c r="M17" s="123">
        <f>VLOOKUP(M$3&amp;M$4&amp;M$9&amp;$A17,Input_MCT_CD_CS_WGs!$A:$O,M$2,0)</f>
        <v>0.21149999999999999</v>
      </c>
      <c r="N17" s="124">
        <f>VLOOKUP(N$3&amp;N$4&amp;N$9&amp;$A17,Input_MCT_CD_CS_WGs!$A:$O,N$2,0)</f>
        <v>3.3102</v>
      </c>
      <c r="P17" s="123">
        <f>VLOOKUP(P$3&amp;P$4&amp;P$9&amp;$A17,Input_MCT_CD_CS_WGs!$A:$O,P$2,0)</f>
        <v>0.85809999999999997</v>
      </c>
      <c r="Q17" s="124">
        <f>VLOOKUP(Q$3&amp;Q$4&amp;Q$9&amp;$A17,Input_MCT_CD_CS_WGs!$A:$O,Q$2,0)</f>
        <v>3.9567000000000001</v>
      </c>
      <c r="S17" s="123">
        <f>VLOOKUP(S$3&amp;S$4&amp;S$9&amp;$A17,Input_MCT_CD_CS_WGs!$A:$O,S$2,0)</f>
        <v>1.0051000000000001</v>
      </c>
      <c r="T17" s="124">
        <f>VLOOKUP(T$3&amp;T$4&amp;T$9&amp;$A17,Input_MCT_CD_CS_WGs!$A:$O,T$2,0)</f>
        <v>4.1036999999999999</v>
      </c>
      <c r="V17" s="123">
        <f>VLOOKUP(V$3&amp;V$4&amp;V$9&amp;$A17,Input_MCT_CD_CS_WGs!$A:$O,V$2,0)</f>
        <v>1.6665000000000001</v>
      </c>
      <c r="W17" s="124">
        <f>VLOOKUP(W$3&amp;W$4&amp;W$9&amp;$A17,Input_MCT_CD_CS_WGs!$A:$O,W$2,0)</f>
        <v>4.7652000000000001</v>
      </c>
    </row>
    <row r="18" spans="1:23">
      <c r="A18" s="82" t="s">
        <v>10</v>
      </c>
      <c r="B18" s="83">
        <v>1</v>
      </c>
      <c r="C18" s="135" t="s">
        <v>10</v>
      </c>
      <c r="D18" s="123">
        <f>VLOOKUP(D$3&amp;D$4&amp;D$9&amp;$A18,Input_MCT_CD_CS_WGs!$A:$O,D$2,0)</f>
        <v>11.4704</v>
      </c>
      <c r="E18" s="124">
        <f>VLOOKUP(E$3&amp;E$4&amp;E$9&amp;$A18,Input_MCT_CD_CS_WGs!$A:$O,E$2,0)</f>
        <v>15.3216</v>
      </c>
      <c r="G18" s="123">
        <f>VLOOKUP(G$3&amp;G$4&amp;G$9&amp;$A18,Input_MCT_CD_CS_WGs!$A:$O,G$2,0)</f>
        <v>16.005600000000001</v>
      </c>
      <c r="H18" s="124">
        <f>VLOOKUP(H$3&amp;H$4&amp;H$9&amp;$A18,Input_MCT_CD_CS_WGs!$A:$O,H$2,0)</f>
        <v>19.8568</v>
      </c>
      <c r="J18" s="123">
        <f>VLOOKUP(J$3&amp;J$4&amp;J$9&amp;$A18,Input_MCT_CD_CS_WGs!$A:$O,J$2,0)</f>
        <v>24.813500000000001</v>
      </c>
      <c r="K18" s="124">
        <f>VLOOKUP(K$3&amp;K$4&amp;K$9&amp;$A18,Input_MCT_CD_CS_WGs!$A:$O,K$2,0)</f>
        <v>28.6647</v>
      </c>
      <c r="M18" s="123">
        <f>VLOOKUP(M$3&amp;M$4&amp;M$9&amp;$A18,Input_MCT_CD_CS_WGs!$A:$O,M$2,0)</f>
        <v>11.4704</v>
      </c>
      <c r="N18" s="124">
        <f>VLOOKUP(N$3&amp;N$4&amp;N$9&amp;$A18,Input_MCT_CD_CS_WGs!$A:$O,N$2,0)</f>
        <v>15.3216</v>
      </c>
      <c r="P18" s="123">
        <f>VLOOKUP(P$3&amp;P$4&amp;P$9&amp;$A18,Input_MCT_CD_CS_WGs!$A:$O,P$2,0)</f>
        <v>24.685199999999998</v>
      </c>
      <c r="Q18" s="124">
        <f>VLOOKUP(Q$3&amp;Q$4&amp;Q$9&amp;$A18,Input_MCT_CD_CS_WGs!$A:$O,Q$2,0)</f>
        <v>28.5364</v>
      </c>
      <c r="S18" s="123">
        <f>VLOOKUP(S$3&amp;S$4&amp;S$9&amp;$A18,Input_MCT_CD_CS_WGs!$A:$O,S$2,0)</f>
        <v>24.813500000000001</v>
      </c>
      <c r="T18" s="124">
        <f>VLOOKUP(T$3&amp;T$4&amp;T$9&amp;$A18,Input_MCT_CD_CS_WGs!$A:$O,T$2,0)</f>
        <v>28.6647</v>
      </c>
      <c r="V18" s="123">
        <f>VLOOKUP(V$3&amp;V$4&amp;V$9&amp;$A18,Input_MCT_CD_CS_WGs!$A:$O,V$2,0)</f>
        <v>25.390999999999998</v>
      </c>
      <c r="W18" s="124">
        <f>VLOOKUP(W$3&amp;W$4&amp;W$9&amp;$A18,Input_MCT_CD_CS_WGs!$A:$O,W$2,0)</f>
        <v>29.2422</v>
      </c>
    </row>
    <row r="19" spans="1:23">
      <c r="A19" s="82" t="s">
        <v>40</v>
      </c>
      <c r="B19" s="83">
        <v>1</v>
      </c>
      <c r="C19" s="135" t="s">
        <v>40</v>
      </c>
      <c r="D19" s="123">
        <f>VLOOKUP(D$3&amp;D$4&amp;D$9&amp;$A19,Input_MCT_CD_CS_WGs!$A:$O,D$2,0)</f>
        <v>0.50039999999999996</v>
      </c>
      <c r="E19" s="124">
        <f>VLOOKUP(E$3&amp;E$4&amp;E$9&amp;$A19,Input_MCT_CD_CS_WGs!$A:$O,E$2,0)</f>
        <v>2.3906000000000001</v>
      </c>
      <c r="G19" s="123">
        <f>VLOOKUP(G$3&amp;G$4&amp;G$9&amp;$A19,Input_MCT_CD_CS_WGs!$A:$O,G$2,0)</f>
        <v>1.2677</v>
      </c>
      <c r="H19" s="124">
        <f>VLOOKUP(H$3&amp;H$4&amp;H$9&amp;$A19,Input_MCT_CD_CS_WGs!$A:$O,H$2,0)</f>
        <v>3.1579000000000002</v>
      </c>
      <c r="J19" s="123">
        <f>VLOOKUP(J$3&amp;J$4&amp;J$9&amp;$A19,Input_MCT_CD_CS_WGs!$A:$O,J$2,0)</f>
        <v>2.2332000000000001</v>
      </c>
      <c r="K19" s="124">
        <f>VLOOKUP(K$3&amp;K$4&amp;K$9&amp;$A19,Input_MCT_CD_CS_WGs!$A:$O,K$2,0)</f>
        <v>4.1234000000000002</v>
      </c>
      <c r="M19" s="123">
        <f>VLOOKUP(M$3&amp;M$4&amp;M$9&amp;$A19,Input_MCT_CD_CS_WGs!$A:$O,M$2,0)</f>
        <v>0.50039999999999996</v>
      </c>
      <c r="N19" s="124">
        <f>VLOOKUP(N$3&amp;N$4&amp;N$9&amp;$A19,Input_MCT_CD_CS_WGs!$A:$O,N$2,0)</f>
        <v>2.3906000000000001</v>
      </c>
      <c r="P19" s="123">
        <f>VLOOKUP(P$3&amp;P$4&amp;P$9&amp;$A19,Input_MCT_CD_CS_WGs!$A:$O,P$2,0)</f>
        <v>2.1012</v>
      </c>
      <c r="Q19" s="124">
        <f>VLOOKUP(Q$3&amp;Q$4&amp;Q$9&amp;$A19,Input_MCT_CD_CS_WGs!$A:$O,Q$2,0)</f>
        <v>3.9914000000000001</v>
      </c>
      <c r="S19" s="123">
        <f>VLOOKUP(S$3&amp;S$4&amp;S$9&amp;$A19,Input_MCT_CD_CS_WGs!$A:$O,S$2,0)</f>
        <v>2.2332000000000001</v>
      </c>
      <c r="T19" s="124">
        <f>VLOOKUP(T$3&amp;T$4&amp;T$9&amp;$A19,Input_MCT_CD_CS_WGs!$A:$O,T$2,0)</f>
        <v>4.1234000000000002</v>
      </c>
      <c r="V19" s="123">
        <f>VLOOKUP(V$3&amp;V$4&amp;V$9&amp;$A19,Input_MCT_CD_CS_WGs!$A:$O,V$2,0)</f>
        <v>2.8271000000000002</v>
      </c>
      <c r="W19" s="124">
        <f>VLOOKUP(W$3&amp;W$4&amp;W$9&amp;$A19,Input_MCT_CD_CS_WGs!$A:$O,W$2,0)</f>
        <v>4.7172999999999998</v>
      </c>
    </row>
    <row r="20" spans="1:23">
      <c r="A20" s="82" t="s">
        <v>42</v>
      </c>
      <c r="B20" s="83">
        <v>1</v>
      </c>
      <c r="C20" s="135" t="s">
        <v>42</v>
      </c>
      <c r="D20" s="123">
        <f>VLOOKUP(D$3&amp;D$4&amp;D$9&amp;$A20,Input_MCT_CD_CS_WGs!$A:$O,D$2,0)</f>
        <v>0.53969999999999996</v>
      </c>
      <c r="E20" s="124">
        <f>VLOOKUP(E$3&amp;E$4&amp;E$9&amp;$A20,Input_MCT_CD_CS_WGs!$A:$O,E$2,0)</f>
        <v>2.5857000000000001</v>
      </c>
      <c r="G20" s="123">
        <f>VLOOKUP(G$3&amp;G$4&amp;G$9&amp;$A20,Input_MCT_CD_CS_WGs!$A:$O,G$2,0)</f>
        <v>1.3069</v>
      </c>
      <c r="H20" s="124">
        <f>VLOOKUP(H$3&amp;H$4&amp;H$9&amp;$A20,Input_MCT_CD_CS_WGs!$A:$O,H$2,0)</f>
        <v>3.3530000000000002</v>
      </c>
      <c r="J20" s="123">
        <f>VLOOKUP(J$3&amp;J$4&amp;J$9&amp;$A20,Input_MCT_CD_CS_WGs!$A:$O,J$2,0)</f>
        <v>2.5749</v>
      </c>
      <c r="K20" s="124">
        <f>VLOOKUP(K$3&amp;K$4&amp;K$9&amp;$A20,Input_MCT_CD_CS_WGs!$A:$O,K$2,0)</f>
        <v>4.6210000000000004</v>
      </c>
      <c r="M20" s="123">
        <f>VLOOKUP(M$3&amp;M$4&amp;M$9&amp;$A20,Input_MCT_CD_CS_WGs!$A:$O,M$2,0)</f>
        <v>0.53969999999999996</v>
      </c>
      <c r="N20" s="124">
        <f>VLOOKUP(N$3&amp;N$4&amp;N$9&amp;$A20,Input_MCT_CD_CS_WGs!$A:$O,N$2,0)</f>
        <v>2.5857000000000001</v>
      </c>
      <c r="P20" s="123">
        <f>VLOOKUP(P$3&amp;P$4&amp;P$9&amp;$A20,Input_MCT_CD_CS_WGs!$A:$O,P$2,0)</f>
        <v>2.4218000000000002</v>
      </c>
      <c r="Q20" s="124">
        <f>VLOOKUP(Q$3&amp;Q$4&amp;Q$9&amp;$A20,Input_MCT_CD_CS_WGs!$A:$O,Q$2,0)</f>
        <v>4.4679000000000002</v>
      </c>
      <c r="S20" s="123">
        <f>VLOOKUP(S$3&amp;S$4&amp;S$9&amp;$A20,Input_MCT_CD_CS_WGs!$A:$O,S$2,0)</f>
        <v>2.5749</v>
      </c>
      <c r="T20" s="124">
        <f>VLOOKUP(T$3&amp;T$4&amp;T$9&amp;$A20,Input_MCT_CD_CS_WGs!$A:$O,T$2,0)</f>
        <v>4.6210000000000004</v>
      </c>
      <c r="V20" s="123">
        <f>VLOOKUP(V$3&amp;V$4&amp;V$9&amp;$A20,Input_MCT_CD_CS_WGs!$A:$O,V$2,0)</f>
        <v>3.2639</v>
      </c>
      <c r="W20" s="124">
        <f>VLOOKUP(W$3&amp;W$4&amp;W$9&amp;$A20,Input_MCT_CD_CS_WGs!$A:$O,W$2,0)</f>
        <v>5.31</v>
      </c>
    </row>
    <row r="21" spans="1:23">
      <c r="A21" s="82" t="s">
        <v>44</v>
      </c>
      <c r="B21" s="83">
        <v>1</v>
      </c>
      <c r="C21" s="135" t="s">
        <v>44</v>
      </c>
      <c r="D21" s="123">
        <f>VLOOKUP(D$3&amp;D$4&amp;D$9&amp;$A21,Input_MCT_CD_CS_WGs!$A:$O,D$2,0)</f>
        <v>0.29830000000000001</v>
      </c>
      <c r="E21" s="124">
        <f>VLOOKUP(E$3&amp;E$4&amp;E$9&amp;$A21,Input_MCT_CD_CS_WGs!$A:$O,E$2,0)</f>
        <v>4.3903999999999996</v>
      </c>
      <c r="G21" s="123">
        <f>VLOOKUP(G$3&amp;G$4&amp;G$9&amp;$A21,Input_MCT_CD_CS_WGs!$A:$O,G$2,0)</f>
        <v>1.5595000000000001</v>
      </c>
      <c r="H21" s="124">
        <f>VLOOKUP(H$3&amp;H$4&amp;H$9&amp;$A21,Input_MCT_CD_CS_WGs!$A:$O,H$2,0)</f>
        <v>5.6516000000000002</v>
      </c>
      <c r="J21" s="123">
        <f>VLOOKUP(J$3&amp;J$4&amp;J$9&amp;$A21,Input_MCT_CD_CS_WGs!$A:$O,J$2,0)</f>
        <v>3.0697000000000001</v>
      </c>
      <c r="K21" s="124">
        <f>VLOOKUP(K$3&amp;K$4&amp;K$9&amp;$A21,Input_MCT_CD_CS_WGs!$A:$O,K$2,0)</f>
        <v>7.1618000000000004</v>
      </c>
      <c r="M21" s="123">
        <f>VLOOKUP(M$3&amp;M$4&amp;M$9&amp;$A21,Input_MCT_CD_CS_WGs!$A:$O,M$2,0)</f>
        <v>0.29830000000000001</v>
      </c>
      <c r="N21" s="124">
        <f>VLOOKUP(N$3&amp;N$4&amp;N$9&amp;$A21,Input_MCT_CD_CS_WGs!$A:$O,N$2,0)</f>
        <v>4.3903999999999996</v>
      </c>
      <c r="P21" s="123">
        <f>VLOOKUP(P$3&amp;P$4&amp;P$9&amp;$A21,Input_MCT_CD_CS_WGs!$A:$O,P$2,0)</f>
        <v>2.8071999999999999</v>
      </c>
      <c r="Q21" s="124">
        <f>VLOOKUP(Q$3&amp;Q$4&amp;Q$9&amp;$A21,Input_MCT_CD_CS_WGs!$A:$O,Q$2,0)</f>
        <v>6.8993000000000002</v>
      </c>
      <c r="S21" s="123">
        <f>VLOOKUP(S$3&amp;S$4&amp;S$9&amp;$A21,Input_MCT_CD_CS_WGs!$A:$O,S$2,0)</f>
        <v>3.0697000000000001</v>
      </c>
      <c r="T21" s="124">
        <f>VLOOKUP(T$3&amp;T$4&amp;T$9&amp;$A21,Input_MCT_CD_CS_WGs!$A:$O,T$2,0)</f>
        <v>7.1618000000000004</v>
      </c>
      <c r="V21" s="123">
        <f>VLOOKUP(V$3&amp;V$4&amp;V$9&amp;$A21,Input_MCT_CD_CS_WGs!$A:$O,V$2,0)</f>
        <v>4.2508999999999997</v>
      </c>
      <c r="W21" s="124">
        <f>VLOOKUP(W$3&amp;W$4&amp;W$9&amp;$A21,Input_MCT_CD_CS_WGs!$A:$O,W$2,0)</f>
        <v>8.343</v>
      </c>
    </row>
    <row r="22" spans="1:23">
      <c r="A22" s="82" t="s">
        <v>46</v>
      </c>
      <c r="B22" s="83">
        <v>1</v>
      </c>
      <c r="C22" s="135" t="s">
        <v>46</v>
      </c>
      <c r="D22" s="123">
        <f>VLOOKUP(D$3&amp;D$4&amp;D$9&amp;$A22,Input_MCT_CD_CS_WGs!$A:$O,D$2,0)</f>
        <v>41.463999999999999</v>
      </c>
      <c r="E22" s="124">
        <f>VLOOKUP(E$3&amp;E$4&amp;E$9&amp;$A22,Input_MCT_CD_CS_WGs!$A:$O,E$2,0)</f>
        <v>74.909599999999998</v>
      </c>
      <c r="G22" s="123">
        <f>VLOOKUP(G$3&amp;G$4&amp;G$9&amp;$A22,Input_MCT_CD_CS_WGs!$A:$O,G$2,0)</f>
        <v>67.151899999999998</v>
      </c>
      <c r="H22" s="124">
        <f>VLOOKUP(H$3&amp;H$4&amp;H$9&amp;$A22,Input_MCT_CD_CS_WGs!$A:$O,H$2,0)</f>
        <v>100.5976</v>
      </c>
      <c r="J22" s="123">
        <f>VLOOKUP(J$3&amp;J$4&amp;J$9&amp;$A22,Input_MCT_CD_CS_WGs!$A:$O,J$2,0)</f>
        <v>92.000299999999996</v>
      </c>
      <c r="K22" s="124">
        <f>VLOOKUP(K$3&amp;K$4&amp;K$9&amp;$A22,Input_MCT_CD_CS_WGs!$A:$O,K$2,0)</f>
        <v>125.446</v>
      </c>
      <c r="M22" s="123">
        <f>VLOOKUP(M$3&amp;M$4&amp;M$9&amp;$A22,Input_MCT_CD_CS_WGs!$A:$O,M$2,0)</f>
        <v>41.463999999999999</v>
      </c>
      <c r="N22" s="124">
        <f>VLOOKUP(N$3&amp;N$4&amp;N$9&amp;$A22,Input_MCT_CD_CS_WGs!$A:$O,N$2,0)</f>
        <v>74.909599999999998</v>
      </c>
      <c r="P22" s="123">
        <f>VLOOKUP(P$3&amp;P$4&amp;P$9&amp;$A22,Input_MCT_CD_CS_WGs!$A:$O,P$2,0)</f>
        <v>89.053200000000004</v>
      </c>
      <c r="Q22" s="124">
        <f>VLOOKUP(Q$3&amp;Q$4&amp;Q$9&amp;$A22,Input_MCT_CD_CS_WGs!$A:$O,Q$2,0)</f>
        <v>122.49890000000001</v>
      </c>
      <c r="S22" s="123">
        <f>VLOOKUP(S$3&amp;S$4&amp;S$9&amp;$A22,Input_MCT_CD_CS_WGs!$A:$O,S$2,0)</f>
        <v>92.000299999999996</v>
      </c>
      <c r="T22" s="124">
        <f>VLOOKUP(T$3&amp;T$4&amp;T$9&amp;$A22,Input_MCT_CD_CS_WGs!$A:$O,T$2,0)</f>
        <v>125.446</v>
      </c>
      <c r="V22" s="123">
        <f>VLOOKUP(V$3&amp;V$4&amp;V$9&amp;$A22,Input_MCT_CD_CS_WGs!$A:$O,V$2,0)</f>
        <v>105.2623</v>
      </c>
      <c r="W22" s="124">
        <f>VLOOKUP(W$3&amp;W$4&amp;W$9&amp;$A22,Input_MCT_CD_CS_WGs!$A:$O,W$2,0)</f>
        <v>138.708</v>
      </c>
    </row>
    <row r="23" spans="1:23">
      <c r="A23" s="82" t="s">
        <v>48</v>
      </c>
      <c r="B23" s="83">
        <v>1</v>
      </c>
      <c r="C23" s="135" t="s">
        <v>48</v>
      </c>
      <c r="D23" s="123">
        <f>VLOOKUP(D$3&amp;D$4&amp;D$9&amp;$A23,Input_MCT_CD_CS_WGs!$A:$O,D$2,0)</f>
        <v>5.3228999999999997</v>
      </c>
      <c r="E23" s="124">
        <f>VLOOKUP(E$3&amp;E$4&amp;E$9&amp;$A23,Input_MCT_CD_CS_WGs!$A:$O,E$2,0)</f>
        <v>6.8395000000000001</v>
      </c>
      <c r="G23" s="123">
        <f>VLOOKUP(G$3&amp;G$4&amp;G$9&amp;$A23,Input_MCT_CD_CS_WGs!$A:$O,G$2,0)</f>
        <v>7.5327999999999999</v>
      </c>
      <c r="H23" s="124">
        <f>VLOOKUP(H$3&amp;H$4&amp;H$9&amp;$A23,Input_MCT_CD_CS_WGs!$A:$O,H$2,0)</f>
        <v>9.0495000000000001</v>
      </c>
      <c r="J23" s="123">
        <f>VLOOKUP(J$3&amp;J$4&amp;J$9&amp;$A23,Input_MCT_CD_CS_WGs!$A:$O,J$2,0)</f>
        <v>10.976699999999999</v>
      </c>
      <c r="K23" s="124">
        <f>VLOOKUP(K$3&amp;K$4&amp;K$9&amp;$A23,Input_MCT_CD_CS_WGs!$A:$O,K$2,0)</f>
        <v>12.4933</v>
      </c>
      <c r="M23" s="123">
        <f>VLOOKUP(M$3&amp;M$4&amp;M$9&amp;$A23,Input_MCT_CD_CS_WGs!$A:$O,M$2,0)</f>
        <v>5.3228999999999997</v>
      </c>
      <c r="N23" s="124">
        <f>VLOOKUP(N$3&amp;N$4&amp;N$9&amp;$A23,Input_MCT_CD_CS_WGs!$A:$O,N$2,0)</f>
        <v>6.8395000000000001</v>
      </c>
      <c r="P23" s="123">
        <f>VLOOKUP(P$3&amp;P$4&amp;P$9&amp;$A23,Input_MCT_CD_CS_WGs!$A:$O,P$2,0)</f>
        <v>10.9001</v>
      </c>
      <c r="Q23" s="124">
        <f>VLOOKUP(Q$3&amp;Q$4&amp;Q$9&amp;$A23,Input_MCT_CD_CS_WGs!$A:$O,Q$2,0)</f>
        <v>12.416700000000001</v>
      </c>
      <c r="S23" s="123">
        <f>VLOOKUP(S$3&amp;S$4&amp;S$9&amp;$A23,Input_MCT_CD_CS_WGs!$A:$O,S$2,0)</f>
        <v>10.976699999999999</v>
      </c>
      <c r="T23" s="124">
        <f>VLOOKUP(T$3&amp;T$4&amp;T$9&amp;$A23,Input_MCT_CD_CS_WGs!$A:$O,T$2,0)</f>
        <v>12.4933</v>
      </c>
      <c r="V23" s="123">
        <f>VLOOKUP(V$3&amp;V$4&amp;V$9&amp;$A23,Input_MCT_CD_CS_WGs!$A:$O,V$2,0)</f>
        <v>11.321199999999999</v>
      </c>
      <c r="W23" s="124">
        <f>VLOOKUP(W$3&amp;W$4&amp;W$9&amp;$A23,Input_MCT_CD_CS_WGs!$A:$O,W$2,0)</f>
        <v>12.8378</v>
      </c>
    </row>
    <row r="24" spans="1:23">
      <c r="A24" s="82" t="s">
        <v>49</v>
      </c>
      <c r="B24" s="83">
        <v>1</v>
      </c>
      <c r="C24" s="135" t="s">
        <v>49</v>
      </c>
      <c r="D24" s="123">
        <f>VLOOKUP(D$3&amp;D$4&amp;D$9&amp;$A24,Input_MCT_CD_CS_WGs!$A:$O,D$2,0)</f>
        <v>10.803599999999999</v>
      </c>
      <c r="E24" s="124">
        <f>VLOOKUP(E$3&amp;E$4&amp;E$9&amp;$A24,Input_MCT_CD_CS_WGs!$A:$O,E$2,0)</f>
        <v>23.755800000000001</v>
      </c>
      <c r="G24" s="123">
        <f>VLOOKUP(G$3&amp;G$4&amp;G$9&amp;$A24,Input_MCT_CD_CS_WGs!$A:$O,G$2,0)</f>
        <v>18.140999999999998</v>
      </c>
      <c r="H24" s="124">
        <f>VLOOKUP(H$3&amp;H$4&amp;H$9&amp;$A24,Input_MCT_CD_CS_WGs!$A:$O,H$2,0)</f>
        <v>31.0932</v>
      </c>
      <c r="J24" s="123">
        <f>VLOOKUP(J$3&amp;J$4&amp;J$9&amp;$A24,Input_MCT_CD_CS_WGs!$A:$O,J$2,0)</f>
        <v>25.635200000000001</v>
      </c>
      <c r="K24" s="124">
        <f>VLOOKUP(K$3&amp;K$4&amp;K$9&amp;$A24,Input_MCT_CD_CS_WGs!$A:$O,K$2,0)</f>
        <v>38.587400000000002</v>
      </c>
      <c r="M24" s="123">
        <f>VLOOKUP(M$3&amp;M$4&amp;M$9&amp;$A24,Input_MCT_CD_CS_WGs!$A:$O,M$2,0)</f>
        <v>10.803599999999999</v>
      </c>
      <c r="N24" s="124">
        <f>VLOOKUP(N$3&amp;N$4&amp;N$9&amp;$A24,Input_MCT_CD_CS_WGs!$A:$O,N$2,0)</f>
        <v>23.755800000000001</v>
      </c>
      <c r="P24" s="123">
        <f>VLOOKUP(P$3&amp;P$4&amp;P$9&amp;$A24,Input_MCT_CD_CS_WGs!$A:$O,P$2,0)</f>
        <v>24.869599999999998</v>
      </c>
      <c r="Q24" s="124">
        <f>VLOOKUP(Q$3&amp;Q$4&amp;Q$9&amp;$A24,Input_MCT_CD_CS_WGs!$A:$O,Q$2,0)</f>
        <v>37.821800000000003</v>
      </c>
      <c r="S24" s="123">
        <f>VLOOKUP(S$3&amp;S$4&amp;S$9&amp;$A24,Input_MCT_CD_CS_WGs!$A:$O,S$2,0)</f>
        <v>25.635200000000001</v>
      </c>
      <c r="T24" s="124">
        <f>VLOOKUP(T$3&amp;T$4&amp;T$9&amp;$A24,Input_MCT_CD_CS_WGs!$A:$O,T$2,0)</f>
        <v>38.587400000000002</v>
      </c>
      <c r="V24" s="123">
        <f>VLOOKUP(V$3&amp;V$4&amp;V$9&amp;$A24,Input_MCT_CD_CS_WGs!$A:$O,V$2,0)</f>
        <v>29.080300000000001</v>
      </c>
      <c r="W24" s="124">
        <f>VLOOKUP(W$3&amp;W$4&amp;W$9&amp;$A24,Input_MCT_CD_CS_WGs!$A:$O,W$2,0)</f>
        <v>42.032499999999999</v>
      </c>
    </row>
    <row r="25" spans="1:23">
      <c r="A25" s="82" t="s">
        <v>51</v>
      </c>
      <c r="B25" s="83">
        <v>1</v>
      </c>
      <c r="C25" s="135" t="s">
        <v>51</v>
      </c>
      <c r="D25" s="123">
        <f>VLOOKUP(D$3&amp;D$4&amp;D$9&amp;$A25,Input_MCT_CD_CS_WGs!$A:$O,D$2,0)</f>
        <v>16.7807</v>
      </c>
      <c r="E25" s="124">
        <f>VLOOKUP(E$3&amp;E$4&amp;E$9&amp;$A25,Input_MCT_CD_CS_WGs!$A:$O,E$2,0)</f>
        <v>35.684699999999999</v>
      </c>
      <c r="G25" s="123">
        <f>VLOOKUP(G$3&amp;G$4&amp;G$9&amp;$A25,Input_MCT_CD_CS_WGs!$A:$O,G$2,0)</f>
        <v>29.8154</v>
      </c>
      <c r="H25" s="124">
        <f>VLOOKUP(H$3&amp;H$4&amp;H$9&amp;$A25,Input_MCT_CD_CS_WGs!$A:$O,H$2,0)</f>
        <v>48.719299999999997</v>
      </c>
      <c r="J25" s="123">
        <f>VLOOKUP(J$3&amp;J$4&amp;J$9&amp;$A25,Input_MCT_CD_CS_WGs!$A:$O,J$2,0)</f>
        <v>36.478700000000003</v>
      </c>
      <c r="K25" s="124">
        <f>VLOOKUP(K$3&amp;K$4&amp;K$9&amp;$A25,Input_MCT_CD_CS_WGs!$A:$O,K$2,0)</f>
        <v>55.382599999999996</v>
      </c>
      <c r="M25" s="123">
        <f>VLOOKUP(M$3&amp;M$4&amp;M$9&amp;$A25,Input_MCT_CD_CS_WGs!$A:$O,M$2,0)</f>
        <v>16.7807</v>
      </c>
      <c r="N25" s="124">
        <f>VLOOKUP(N$3&amp;N$4&amp;N$9&amp;$A25,Input_MCT_CD_CS_WGs!$A:$O,N$2,0)</f>
        <v>35.684699999999999</v>
      </c>
      <c r="P25" s="123">
        <f>VLOOKUP(P$3&amp;P$4&amp;P$9&amp;$A25,Input_MCT_CD_CS_WGs!$A:$O,P$2,0)</f>
        <v>34.947499999999998</v>
      </c>
      <c r="Q25" s="124">
        <f>VLOOKUP(Q$3&amp;Q$4&amp;Q$9&amp;$A25,Input_MCT_CD_CS_WGs!$A:$O,Q$2,0)</f>
        <v>53.851399999999998</v>
      </c>
      <c r="S25" s="123">
        <f>VLOOKUP(S$3&amp;S$4&amp;S$9&amp;$A25,Input_MCT_CD_CS_WGs!$A:$O,S$2,0)</f>
        <v>36.478700000000003</v>
      </c>
      <c r="T25" s="124">
        <f>VLOOKUP(T$3&amp;T$4&amp;T$9&amp;$A25,Input_MCT_CD_CS_WGs!$A:$O,T$2,0)</f>
        <v>55.382599999999996</v>
      </c>
      <c r="V25" s="123">
        <f>VLOOKUP(V$3&amp;V$4&amp;V$9&amp;$A25,Input_MCT_CD_CS_WGs!$A:$O,V$2,0)</f>
        <v>43.368899999999996</v>
      </c>
      <c r="W25" s="124">
        <f>VLOOKUP(W$3&amp;W$4&amp;W$9&amp;$A25,Input_MCT_CD_CS_WGs!$A:$O,W$2,0)</f>
        <v>62.272799999999997</v>
      </c>
    </row>
    <row r="26" spans="1:23">
      <c r="A26" s="82" t="s">
        <v>53</v>
      </c>
      <c r="B26" s="83">
        <v>1</v>
      </c>
      <c r="C26" s="135" t="s">
        <v>53</v>
      </c>
      <c r="D26" s="123">
        <f>VLOOKUP(D$3&amp;D$4&amp;D$9&amp;$A26,Input_MCT_CD_CS_WGs!$A:$O,D$2,0)</f>
        <v>52.304299999999998</v>
      </c>
      <c r="E26" s="124">
        <f>VLOOKUP(E$3&amp;E$4&amp;E$9&amp;$A26,Input_MCT_CD_CS_WGs!$A:$O,E$2,0)</f>
        <v>63.612400000000001</v>
      </c>
      <c r="G26" s="123">
        <f>VLOOKUP(G$3&amp;G$4&amp;G$9&amp;$A26,Input_MCT_CD_CS_WGs!$A:$O,G$2,0)</f>
        <v>75.3917</v>
      </c>
      <c r="H26" s="124">
        <f>VLOOKUP(H$3&amp;H$4&amp;H$9&amp;$A26,Input_MCT_CD_CS_WGs!$A:$O,H$2,0)</f>
        <v>86.699700000000007</v>
      </c>
      <c r="J26" s="123">
        <f>VLOOKUP(J$3&amp;J$4&amp;J$9&amp;$A26,Input_MCT_CD_CS_WGs!$A:$O,J$2,0)</f>
        <v>84.174700000000001</v>
      </c>
      <c r="K26" s="124">
        <f>VLOOKUP(K$3&amp;K$4&amp;K$9&amp;$A26,Input_MCT_CD_CS_WGs!$A:$O,K$2,0)</f>
        <v>95.482799999999997</v>
      </c>
      <c r="M26" s="123">
        <f>VLOOKUP(M$3&amp;M$4&amp;M$9&amp;$A26,Input_MCT_CD_CS_WGs!$A:$O,M$2,0)</f>
        <v>52.304299999999998</v>
      </c>
      <c r="N26" s="124">
        <f>VLOOKUP(N$3&amp;N$4&amp;N$9&amp;$A26,Input_MCT_CD_CS_WGs!$A:$O,N$2,0)</f>
        <v>63.612400000000001</v>
      </c>
      <c r="P26" s="123">
        <f>VLOOKUP(P$3&amp;P$4&amp;P$9&amp;$A26,Input_MCT_CD_CS_WGs!$A:$O,P$2,0)</f>
        <v>82.935199999999995</v>
      </c>
      <c r="Q26" s="124">
        <f>VLOOKUP(Q$3&amp;Q$4&amp;Q$9&amp;$A26,Input_MCT_CD_CS_WGs!$A:$O,Q$2,0)</f>
        <v>94.243300000000005</v>
      </c>
      <c r="S26" s="123">
        <f>VLOOKUP(S$3&amp;S$4&amp;S$9&amp;$A26,Input_MCT_CD_CS_WGs!$A:$O,S$2,0)</f>
        <v>84.174700000000001</v>
      </c>
      <c r="T26" s="124">
        <f>VLOOKUP(T$3&amp;T$4&amp;T$9&amp;$A26,Input_MCT_CD_CS_WGs!$A:$O,T$2,0)</f>
        <v>95.482799999999997</v>
      </c>
      <c r="V26" s="123">
        <f>VLOOKUP(V$3&amp;V$4&amp;V$9&amp;$A26,Input_MCT_CD_CS_WGs!$A:$O,V$2,0)</f>
        <v>89.752499999999998</v>
      </c>
      <c r="W26" s="124">
        <f>VLOOKUP(W$3&amp;W$4&amp;W$9&amp;$A26,Input_MCT_CD_CS_WGs!$A:$O,W$2,0)</f>
        <v>101.06059999999999</v>
      </c>
    </row>
    <row r="27" spans="1:23">
      <c r="A27" s="82" t="s">
        <v>55</v>
      </c>
      <c r="B27" s="83">
        <v>1</v>
      </c>
      <c r="C27" s="135" t="s">
        <v>55</v>
      </c>
      <c r="D27" s="123">
        <f>VLOOKUP(D$3&amp;D$4&amp;D$9&amp;$A27,Input_MCT_CD_CS_WGs!$A:$O,D$2,0)</f>
        <v>8.1478000000000002</v>
      </c>
      <c r="E27" s="124">
        <f>VLOOKUP(E$3&amp;E$4&amp;E$9&amp;$A27,Input_MCT_CD_CS_WGs!$A:$O,E$2,0)</f>
        <v>82.644800000000004</v>
      </c>
      <c r="G27" s="123">
        <f>VLOOKUP(G$3&amp;G$4&amp;G$9&amp;$A27,Input_MCT_CD_CS_WGs!$A:$O,G$2,0)</f>
        <v>35.604999999999997</v>
      </c>
      <c r="H27" s="124">
        <f>VLOOKUP(H$3&amp;H$4&amp;H$9&amp;$A27,Input_MCT_CD_CS_WGs!$A:$O,H$2,0)</f>
        <v>110.1019</v>
      </c>
      <c r="J27" s="123">
        <f>VLOOKUP(J$3&amp;J$4&amp;J$9&amp;$A27,Input_MCT_CD_CS_WGs!$A:$O,J$2,0)</f>
        <v>57.071899999999999</v>
      </c>
      <c r="K27" s="124">
        <f>VLOOKUP(K$3&amp;K$4&amp;K$9&amp;$A27,Input_MCT_CD_CS_WGs!$A:$O,K$2,0)</f>
        <v>131.56890000000001</v>
      </c>
      <c r="M27" s="123">
        <f>VLOOKUP(M$3&amp;M$4&amp;M$9&amp;$A27,Input_MCT_CD_CS_WGs!$A:$O,M$2,0)</f>
        <v>8.1478000000000002</v>
      </c>
      <c r="N27" s="124">
        <f>VLOOKUP(N$3&amp;N$4&amp;N$9&amp;$A27,Input_MCT_CD_CS_WGs!$A:$O,N$2,0)</f>
        <v>82.644800000000004</v>
      </c>
      <c r="P27" s="123">
        <f>VLOOKUP(P$3&amp;P$4&amp;P$9&amp;$A27,Input_MCT_CD_CS_WGs!$A:$O,P$2,0)</f>
        <v>51.814999999999998</v>
      </c>
      <c r="Q27" s="124">
        <f>VLOOKUP(Q$3&amp;Q$4&amp;Q$9&amp;$A27,Input_MCT_CD_CS_WGs!$A:$O,Q$2,0)</f>
        <v>126.312</v>
      </c>
      <c r="S27" s="123">
        <f>VLOOKUP(S$3&amp;S$4&amp;S$9&amp;$A27,Input_MCT_CD_CS_WGs!$A:$O,S$2,0)</f>
        <v>57.071899999999999</v>
      </c>
      <c r="T27" s="124">
        <f>VLOOKUP(T$3&amp;T$4&amp;T$9&amp;$A27,Input_MCT_CD_CS_WGs!$A:$O,T$2,0)</f>
        <v>131.56890000000001</v>
      </c>
      <c r="V27" s="123">
        <f>VLOOKUP(V$3&amp;V$4&amp;V$9&amp;$A27,Input_MCT_CD_CS_WGs!$A:$O,V$2,0)</f>
        <v>80.728200000000001</v>
      </c>
      <c r="W27" s="124">
        <f>VLOOKUP(W$3&amp;W$4&amp;W$9&amp;$A27,Input_MCT_CD_CS_WGs!$A:$O,W$2,0)</f>
        <v>155.2252</v>
      </c>
    </row>
    <row r="28" spans="1:23">
      <c r="A28" s="82" t="s">
        <v>15</v>
      </c>
      <c r="B28" s="83">
        <v>1</v>
      </c>
      <c r="C28" s="135" t="s">
        <v>15</v>
      </c>
      <c r="D28" s="123">
        <f>VLOOKUP(D$3&amp;D$4&amp;D$9&amp;$A28,Input_MCT_CD_CS_WGs!$A:$O,D$2,0)</f>
        <v>24.6815</v>
      </c>
      <c r="E28" s="124">
        <f>VLOOKUP(E$3&amp;E$4&amp;E$9&amp;$A28,Input_MCT_CD_CS_WGs!$A:$O,E$2,0)</f>
        <v>48.921999999999997</v>
      </c>
      <c r="G28" s="123">
        <f>VLOOKUP(G$3&amp;G$4&amp;G$9&amp;$A28,Input_MCT_CD_CS_WGs!$A:$O,G$2,0)</f>
        <v>40.4499</v>
      </c>
      <c r="H28" s="124">
        <f>VLOOKUP(H$3&amp;H$4&amp;H$9&amp;$A28,Input_MCT_CD_CS_WGs!$A:$O,H$2,0)</f>
        <v>64.690399999999997</v>
      </c>
      <c r="J28" s="123">
        <f>VLOOKUP(J$3&amp;J$4&amp;J$9&amp;$A28,Input_MCT_CD_CS_WGs!$A:$O,J$2,0)</f>
        <v>47.865499999999997</v>
      </c>
      <c r="K28" s="124">
        <f>VLOOKUP(K$3&amp;K$4&amp;K$9&amp;$A28,Input_MCT_CD_CS_WGs!$A:$O,K$2,0)</f>
        <v>72.106099999999998</v>
      </c>
      <c r="M28" s="123">
        <f>VLOOKUP(M$3&amp;M$4&amp;M$9&amp;$A28,Input_MCT_CD_CS_WGs!$A:$O,M$2,0)</f>
        <v>24.6815</v>
      </c>
      <c r="N28" s="124">
        <f>VLOOKUP(N$3&amp;N$4&amp;N$9&amp;$A28,Input_MCT_CD_CS_WGs!$A:$O,N$2,0)</f>
        <v>48.921999999999997</v>
      </c>
      <c r="P28" s="123">
        <f>VLOOKUP(P$3&amp;P$4&amp;P$9&amp;$A28,Input_MCT_CD_CS_WGs!$A:$O,P$2,0)</f>
        <v>46.421799999999998</v>
      </c>
      <c r="Q28" s="124">
        <f>VLOOKUP(Q$3&amp;Q$4&amp;Q$9&amp;$A28,Input_MCT_CD_CS_WGs!$A:$O,Q$2,0)</f>
        <v>70.662400000000005</v>
      </c>
      <c r="S28" s="123">
        <f>VLOOKUP(S$3&amp;S$4&amp;S$9&amp;$A28,Input_MCT_CD_CS_WGs!$A:$O,S$2,0)</f>
        <v>47.865499999999997</v>
      </c>
      <c r="T28" s="124">
        <f>VLOOKUP(T$3&amp;T$4&amp;T$9&amp;$A28,Input_MCT_CD_CS_WGs!$A:$O,T$2,0)</f>
        <v>72.106099999999998</v>
      </c>
      <c r="V28" s="123">
        <f>VLOOKUP(V$3&amp;V$4&amp;V$9&amp;$A28,Input_MCT_CD_CS_WGs!$A:$O,V$2,0)</f>
        <v>54.362000000000002</v>
      </c>
      <c r="W28" s="124">
        <f>VLOOKUP(W$3&amp;W$4&amp;W$9&amp;$A28,Input_MCT_CD_CS_WGs!$A:$O,W$2,0)</f>
        <v>78.602500000000006</v>
      </c>
    </row>
    <row r="29" spans="1:23">
      <c r="A29" s="82" t="s">
        <v>17</v>
      </c>
      <c r="B29" s="83">
        <v>1</v>
      </c>
      <c r="C29" s="135" t="s">
        <v>17</v>
      </c>
      <c r="D29" s="123">
        <f>VLOOKUP(D$3&amp;D$4&amp;D$9&amp;$A29,Input_MCT_CD_CS_WGs!$A:$O,D$2,0)</f>
        <v>23.035399999999999</v>
      </c>
      <c r="E29" s="124">
        <f>VLOOKUP(E$3&amp;E$4&amp;E$9&amp;$A29,Input_MCT_CD_CS_WGs!$A:$O,E$2,0)</f>
        <v>43.073599999999999</v>
      </c>
      <c r="G29" s="123">
        <f>VLOOKUP(G$3&amp;G$4&amp;G$9&amp;$A29,Input_MCT_CD_CS_WGs!$A:$O,G$2,0)</f>
        <v>38.256999999999998</v>
      </c>
      <c r="H29" s="124">
        <f>VLOOKUP(H$3&amp;H$4&amp;H$9&amp;$A29,Input_MCT_CD_CS_WGs!$A:$O,H$2,0)</f>
        <v>58.295299999999997</v>
      </c>
      <c r="J29" s="123">
        <f>VLOOKUP(J$3&amp;J$4&amp;J$9&amp;$A29,Input_MCT_CD_CS_WGs!$A:$O,J$2,0)</f>
        <v>45.672600000000003</v>
      </c>
      <c r="K29" s="124">
        <f>VLOOKUP(K$3&amp;K$4&amp;K$9&amp;$A29,Input_MCT_CD_CS_WGs!$A:$O,K$2,0)</f>
        <v>65.710899999999995</v>
      </c>
      <c r="M29" s="123">
        <f>VLOOKUP(M$3&amp;M$4&amp;M$9&amp;$A29,Input_MCT_CD_CS_WGs!$A:$O,M$2,0)</f>
        <v>23.035399999999999</v>
      </c>
      <c r="N29" s="124">
        <f>VLOOKUP(N$3&amp;N$4&amp;N$9&amp;$A29,Input_MCT_CD_CS_WGs!$A:$O,N$2,0)</f>
        <v>43.073599999999999</v>
      </c>
      <c r="P29" s="123">
        <f>VLOOKUP(P$3&amp;P$4&amp;P$9&amp;$A29,Input_MCT_CD_CS_WGs!$A:$O,P$2,0)</f>
        <v>44.228999999999999</v>
      </c>
      <c r="Q29" s="124">
        <f>VLOOKUP(Q$3&amp;Q$4&amp;Q$9&amp;$A29,Input_MCT_CD_CS_WGs!$A:$O,Q$2,0)</f>
        <v>64.267300000000006</v>
      </c>
      <c r="S29" s="123">
        <f>VLOOKUP(S$3&amp;S$4&amp;S$9&amp;$A29,Input_MCT_CD_CS_WGs!$A:$O,S$2,0)</f>
        <v>45.672600000000003</v>
      </c>
      <c r="T29" s="124">
        <f>VLOOKUP(T$3&amp;T$4&amp;T$9&amp;$A29,Input_MCT_CD_CS_WGs!$A:$O,T$2,0)</f>
        <v>65.710899999999995</v>
      </c>
      <c r="V29" s="123">
        <f>VLOOKUP(V$3&amp;V$4&amp;V$9&amp;$A29,Input_MCT_CD_CS_WGs!$A:$O,V$2,0)</f>
        <v>52.1691</v>
      </c>
      <c r="W29" s="124">
        <f>VLOOKUP(W$3&amp;W$4&amp;W$9&amp;$A29,Input_MCT_CD_CS_WGs!$A:$O,W$2,0)</f>
        <v>72.207400000000007</v>
      </c>
    </row>
    <row r="30" spans="1:23">
      <c r="A30" s="82" t="s">
        <v>712</v>
      </c>
      <c r="B30" s="83">
        <v>1</v>
      </c>
      <c r="C30" s="135" t="s">
        <v>329</v>
      </c>
      <c r="D30" s="123">
        <v>0</v>
      </c>
      <c r="E30" s="124">
        <v>0</v>
      </c>
      <c r="G30" s="123">
        <v>0</v>
      </c>
      <c r="H30" s="124">
        <v>0</v>
      </c>
      <c r="J30" s="123">
        <v>0</v>
      </c>
      <c r="K30" s="124">
        <v>0</v>
      </c>
      <c r="M30" s="123">
        <v>0</v>
      </c>
      <c r="N30" s="124">
        <v>0</v>
      </c>
      <c r="P30" s="123">
        <v>0</v>
      </c>
      <c r="Q30" s="124">
        <v>0</v>
      </c>
      <c r="S30" s="123">
        <v>0</v>
      </c>
      <c r="T30" s="124">
        <v>0</v>
      </c>
      <c r="V30" s="123">
        <v>0</v>
      </c>
      <c r="W30" s="124">
        <v>0</v>
      </c>
    </row>
    <row r="31" spans="1:23">
      <c r="A31" s="33"/>
      <c r="C31" s="87"/>
      <c r="D31" s="88"/>
      <c r="E31" s="89"/>
      <c r="G31" s="88"/>
      <c r="H31" s="89"/>
      <c r="J31" s="88"/>
      <c r="K31" s="89"/>
      <c r="M31" s="88"/>
      <c r="N31" s="89"/>
      <c r="P31" s="88"/>
      <c r="Q31" s="89"/>
      <c r="S31" s="88"/>
      <c r="T31" s="89"/>
      <c r="V31" s="88"/>
      <c r="W31" s="89"/>
    </row>
    <row r="32" spans="1:23">
      <c r="A32" s="136" t="s">
        <v>40</v>
      </c>
      <c r="B32" s="137">
        <v>1</v>
      </c>
      <c r="C32" s="138" t="s">
        <v>640</v>
      </c>
      <c r="D32" s="162">
        <v>0</v>
      </c>
      <c r="E32" s="140">
        <v>0</v>
      </c>
      <c r="G32" s="162">
        <v>0</v>
      </c>
      <c r="H32" s="140">
        <v>0</v>
      </c>
      <c r="J32" s="162">
        <v>0</v>
      </c>
      <c r="K32" s="140">
        <v>0</v>
      </c>
      <c r="M32" s="162">
        <f>VLOOKUP($A32,ProActive_SCD_Output!$A:$F,2,0)/12+VLOOKUP($A32,ProActive_SCD_Output!$A:$F,6,0)/24</f>
        <v>304.3211541666667</v>
      </c>
      <c r="N32" s="140">
        <f>VLOOKUP($A32,ProActive_SCD_Output!$A:$F,2,0)/12</f>
        <v>285.2929666666667</v>
      </c>
      <c r="P32" s="162">
        <f>VLOOKUP($A32,ProActive_SCD_Output!$A:$F,2,0)/12+VLOOKUP($A32,ProActive_SCD_Output!$A:$F,6,0)/24</f>
        <v>304.3211541666667</v>
      </c>
      <c r="Q32" s="140">
        <f>VLOOKUP($A32,ProActive_SCD_Output!$A:$F,2,0)/12</f>
        <v>285.2929666666667</v>
      </c>
      <c r="S32" s="162">
        <f>VLOOKUP($A32,ProActive_SCD_Output!$A:$F,2,0)/12+VLOOKUP($A32,ProActive_SCD_Output!$A:$F,6,0)/24</f>
        <v>304.3211541666667</v>
      </c>
      <c r="T32" s="140">
        <f>VLOOKUP($A32,ProActive_SCD_Output!$A:$F,2,0)/12</f>
        <v>285.2929666666667</v>
      </c>
      <c r="V32" s="162">
        <f>VLOOKUP($A32,ProActive_SCD_Output!$A:$F,3,0)/12+VLOOKUP($A32,ProActive_SCD_Output!$A:$F,6,0)/24</f>
        <v>571.99372083333333</v>
      </c>
      <c r="W32" s="140">
        <f>VLOOKUP($A32,ProActive_SCD_Output!$A:$F,3,0)/12</f>
        <v>552.96553333333338</v>
      </c>
    </row>
    <row r="33" spans="1:23">
      <c r="A33" s="136" t="s">
        <v>42</v>
      </c>
      <c r="B33" s="137">
        <v>1</v>
      </c>
      <c r="C33" s="138" t="s">
        <v>641</v>
      </c>
      <c r="D33" s="162">
        <v>0</v>
      </c>
      <c r="E33" s="140">
        <v>0</v>
      </c>
      <c r="G33" s="162">
        <v>0</v>
      </c>
      <c r="H33" s="140">
        <v>0</v>
      </c>
      <c r="J33" s="162">
        <v>0</v>
      </c>
      <c r="K33" s="140">
        <v>0</v>
      </c>
      <c r="M33" s="162">
        <f>VLOOKUP($A33,ProActive_SCD_Output!$A:$F,2,0)/12+VLOOKUP($A33,ProActive_SCD_Output!$A:$F,6,0)/24</f>
        <v>365.03000416666669</v>
      </c>
      <c r="N33" s="140">
        <f>VLOOKUP($A33,ProActive_SCD_Output!$A:$F,2,0)/12</f>
        <v>346.00181666666668</v>
      </c>
      <c r="P33" s="162">
        <f>VLOOKUP($A33,ProActive_SCD_Output!$A:$F,2,0)/12+VLOOKUP($A33,ProActive_SCD_Output!$A:$F,6,0)/24</f>
        <v>365.03000416666669</v>
      </c>
      <c r="Q33" s="140">
        <f>VLOOKUP($A33,ProActive_SCD_Output!$A:$F,2,0)/12</f>
        <v>346.00181666666668</v>
      </c>
      <c r="S33" s="162">
        <f>VLOOKUP($A33,ProActive_SCD_Output!$A:$F,2,0)/12+VLOOKUP($A33,ProActive_SCD_Output!$A:$F,6,0)/24</f>
        <v>365.03000416666669</v>
      </c>
      <c r="T33" s="140">
        <f>VLOOKUP($A33,ProActive_SCD_Output!$A:$F,2,0)/12</f>
        <v>346.00181666666668</v>
      </c>
      <c r="V33" s="162">
        <f>VLOOKUP($A33,ProActive_SCD_Output!$A:$F,3,0)/12+VLOOKUP($A33,ProActive_SCD_Output!$A:$F,6,0)/24</f>
        <v>693.4114208333333</v>
      </c>
      <c r="W33" s="140">
        <f>VLOOKUP($A33,ProActive_SCD_Output!$A:$F,3,0)/12</f>
        <v>674.38323333333335</v>
      </c>
    </row>
    <row r="34" spans="1:23">
      <c r="A34" s="136" t="s">
        <v>44</v>
      </c>
      <c r="B34" s="137">
        <v>1</v>
      </c>
      <c r="C34" s="138" t="s">
        <v>642</v>
      </c>
      <c r="D34" s="162">
        <v>0</v>
      </c>
      <c r="E34" s="140">
        <v>0</v>
      </c>
      <c r="G34" s="162">
        <v>0</v>
      </c>
      <c r="H34" s="140">
        <v>0</v>
      </c>
      <c r="J34" s="162">
        <v>0</v>
      </c>
      <c r="K34" s="140">
        <v>0</v>
      </c>
      <c r="M34" s="162">
        <f>VLOOKUP($A34,ProActive_SCD_Output!$A:$F,2,0)/12+VLOOKUP($A34,ProActive_SCD_Output!$A:$F,6,0)/24</f>
        <v>416.26447916666666</v>
      </c>
      <c r="N34" s="140">
        <f>VLOOKUP($A34,ProActive_SCD_Output!$A:$F,2,0)/12</f>
        <v>397.23629166666666</v>
      </c>
      <c r="P34" s="162">
        <f>VLOOKUP($A34,ProActive_SCD_Output!$A:$F,2,0)/12+VLOOKUP($A34,ProActive_SCD_Output!$A:$F,6,0)/24</f>
        <v>416.26447916666666</v>
      </c>
      <c r="Q34" s="140">
        <f>VLOOKUP($A34,ProActive_SCD_Output!$A:$F,2,0)/12</f>
        <v>397.23629166666666</v>
      </c>
      <c r="S34" s="162">
        <f>VLOOKUP($A34,ProActive_SCD_Output!$A:$F,2,0)/12+VLOOKUP($A34,ProActive_SCD_Output!$A:$F,6,0)/24</f>
        <v>416.26447916666666</v>
      </c>
      <c r="T34" s="140">
        <f>VLOOKUP($A34,ProActive_SCD_Output!$A:$F,2,0)/12</f>
        <v>397.23629166666666</v>
      </c>
      <c r="V34" s="162">
        <f>VLOOKUP($A34,ProActive_SCD_Output!$A:$F,3,0)/12+VLOOKUP($A34,ProActive_SCD_Output!$A:$F,6,0)/24</f>
        <v>787.06939583333337</v>
      </c>
      <c r="W34" s="140">
        <f>VLOOKUP($A34,ProActive_SCD_Output!$A:$F,3,0)/12</f>
        <v>768.04120833333343</v>
      </c>
    </row>
    <row r="35" spans="1:23" ht="15" customHeight="1">
      <c r="B35" s="95"/>
      <c r="C35" s="87"/>
      <c r="D35" s="88"/>
      <c r="E35" s="89"/>
      <c r="G35" s="88"/>
      <c r="H35" s="89"/>
      <c r="J35" s="88"/>
      <c r="K35" s="89"/>
      <c r="M35" s="88"/>
      <c r="N35" s="89"/>
      <c r="P35" s="88"/>
      <c r="Q35" s="89"/>
      <c r="S35" s="88"/>
      <c r="T35" s="89"/>
      <c r="V35" s="88"/>
      <c r="W35" s="89"/>
    </row>
    <row r="36" spans="1:23" ht="15" customHeight="1" thickBot="1">
      <c r="B36" s="95"/>
      <c r="C36" s="96" t="s">
        <v>623</v>
      </c>
      <c r="D36" s="97">
        <f>SUM(D16:D34)</f>
        <v>198.49259999999998</v>
      </c>
      <c r="E36" s="98">
        <f>SUM(E16:E34)</f>
        <v>411.05390000000006</v>
      </c>
      <c r="F36" s="99"/>
      <c r="G36" s="97">
        <f>SUM(G16:G34)</f>
        <v>337.94320000000005</v>
      </c>
      <c r="H36" s="98">
        <f>SUM(H16:H34)</f>
        <v>550.50450000000001</v>
      </c>
      <c r="I36" s="99"/>
      <c r="J36" s="97">
        <f>SUM(J16:J34)</f>
        <v>439.84739999999999</v>
      </c>
      <c r="K36" s="98">
        <f>SUM(K16:K34)</f>
        <v>652.40880000000004</v>
      </c>
      <c r="L36" s="99"/>
      <c r="M36" s="97">
        <f>SUM(M16:M34)</f>
        <v>1284.1082375000001</v>
      </c>
      <c r="N36" s="98">
        <f>SUM(N16:N34)</f>
        <v>1439.584975</v>
      </c>
      <c r="O36" s="99"/>
      <c r="P36" s="97">
        <f>SUM(P16:P34)</f>
        <v>1509.9085375</v>
      </c>
      <c r="Q36" s="98">
        <f>SUM(Q16:Q34)</f>
        <v>1665.385475</v>
      </c>
      <c r="R36" s="99"/>
      <c r="S36" s="97">
        <f>SUM(S16:S34)</f>
        <v>1525.4630375000002</v>
      </c>
      <c r="T36" s="98">
        <f>SUM(T16:T34)</f>
        <v>1680.939875</v>
      </c>
      <c r="U36" s="99"/>
      <c r="V36" s="97">
        <f>SUM(V16:V34)</f>
        <v>2562.3168375</v>
      </c>
      <c r="W36" s="98">
        <f>SUM(W16:W34)</f>
        <v>2717.7937750000001</v>
      </c>
    </row>
    <row r="37" spans="1:23" ht="15" customHeight="1" thickTop="1">
      <c r="B37" s="95"/>
      <c r="C37" s="100" t="s">
        <v>624</v>
      </c>
      <c r="D37" s="101">
        <f>D36*24</f>
        <v>4763.8223999999991</v>
      </c>
      <c r="E37" s="102">
        <f>E36*12</f>
        <v>4932.6468000000004</v>
      </c>
      <c r="F37" s="99"/>
      <c r="G37" s="101">
        <f>G36*24</f>
        <v>8110.6368000000011</v>
      </c>
      <c r="H37" s="102">
        <f>H36*12</f>
        <v>6606.0540000000001</v>
      </c>
      <c r="I37" s="99"/>
      <c r="J37" s="101">
        <f>J36*24</f>
        <v>10556.337599999999</v>
      </c>
      <c r="K37" s="102">
        <f>K36*12</f>
        <v>7828.9056</v>
      </c>
      <c r="L37" s="99"/>
      <c r="M37" s="101">
        <f>M36*24</f>
        <v>30818.597700000002</v>
      </c>
      <c r="N37" s="102">
        <f>N36*12</f>
        <v>17275.019700000001</v>
      </c>
      <c r="O37" s="99"/>
      <c r="P37" s="101">
        <f>P36*24</f>
        <v>36237.804900000003</v>
      </c>
      <c r="Q37" s="102">
        <f>Q36*12</f>
        <v>19984.625700000001</v>
      </c>
      <c r="R37" s="99"/>
      <c r="S37" s="101">
        <f>S36*24</f>
        <v>36611.112900000007</v>
      </c>
      <c r="T37" s="102">
        <f>T36*12</f>
        <v>20171.2785</v>
      </c>
      <c r="U37" s="99"/>
      <c r="V37" s="101">
        <f>V36*24</f>
        <v>61495.604099999997</v>
      </c>
      <c r="W37" s="102">
        <f>W36*12</f>
        <v>32613.525300000001</v>
      </c>
    </row>
    <row r="38" spans="1:23" ht="15" customHeight="1" thickBot="1">
      <c r="B38" s="95"/>
      <c r="C38" s="103" t="s">
        <v>625</v>
      </c>
      <c r="D38" s="104">
        <f>D36+(D36*D$1)</f>
        <v>337.43741999999997</v>
      </c>
      <c r="E38" s="105">
        <f>E36+(E36*E$1)</f>
        <v>698.79163000000005</v>
      </c>
      <c r="F38" s="99"/>
      <c r="G38" s="104">
        <f>G36+(G36*G$1)</f>
        <v>608.29776000000015</v>
      </c>
      <c r="H38" s="105">
        <f>H36+(H36*H$1)</f>
        <v>990.9081000000001</v>
      </c>
      <c r="I38" s="99"/>
      <c r="J38" s="104">
        <f>J36+(J36*J$1)</f>
        <v>835.71006</v>
      </c>
      <c r="K38" s="105">
        <f>K36+(K36*K$1)</f>
        <v>1239.57672</v>
      </c>
      <c r="L38" s="99"/>
      <c r="M38" s="104">
        <f>M36+(M36*M$1)</f>
        <v>2182.9840037499998</v>
      </c>
      <c r="N38" s="105">
        <f>N36+(N36*N$1)</f>
        <v>2447.2944575000001</v>
      </c>
      <c r="O38" s="99"/>
      <c r="P38" s="104">
        <f>P36+(P36*P$1)</f>
        <v>2717.8353674999998</v>
      </c>
      <c r="Q38" s="105">
        <f>Q36+(Q36*Q$1)</f>
        <v>2997.6938550000004</v>
      </c>
      <c r="R38" s="99"/>
      <c r="S38" s="104">
        <f>S36+(S36*S$1)</f>
        <v>2898.3797712500004</v>
      </c>
      <c r="T38" s="105">
        <f>T36+(T36*T$1)</f>
        <v>3193.7857625000001</v>
      </c>
      <c r="U38" s="99"/>
      <c r="V38" s="104">
        <f>V36+(V36*V$1)</f>
        <v>5124.633675</v>
      </c>
      <c r="W38" s="105">
        <f>W36+(W36*W$1)</f>
        <v>5435.5875500000002</v>
      </c>
    </row>
    <row r="39" spans="1:23" ht="15" customHeight="1" thickTop="1">
      <c r="B39" s="95"/>
      <c r="C39" s="106" t="s">
        <v>626</v>
      </c>
      <c r="D39" s="107">
        <f>(D38-D36)/D36</f>
        <v>0.70000000000000007</v>
      </c>
      <c r="E39" s="108">
        <f>(E38-E36)/E36</f>
        <v>0.7</v>
      </c>
      <c r="F39" s="99"/>
      <c r="G39" s="107">
        <f>(G38-G36)/G36</f>
        <v>0.80000000000000016</v>
      </c>
      <c r="H39" s="108">
        <f>(H38-H36)/H36</f>
        <v>0.80000000000000016</v>
      </c>
      <c r="I39" s="99"/>
      <c r="J39" s="107">
        <f>(J38-J36)/J36</f>
        <v>0.9</v>
      </c>
      <c r="K39" s="108">
        <f>(K38-K36)/K36</f>
        <v>0.89999999999999991</v>
      </c>
      <c r="L39" s="99"/>
      <c r="M39" s="107">
        <f>(M38-M36)/M36</f>
        <v>0.69999999999999973</v>
      </c>
      <c r="N39" s="108">
        <f>(N38-N36)/N36</f>
        <v>0.70000000000000007</v>
      </c>
      <c r="O39" s="99"/>
      <c r="P39" s="107">
        <f>(P38-P36)/P36</f>
        <v>0.79999999999999993</v>
      </c>
      <c r="Q39" s="108">
        <f>(Q38-Q36)/Q36</f>
        <v>0.80000000000000027</v>
      </c>
      <c r="R39" s="99"/>
      <c r="S39" s="107">
        <f>(S38-S36)/S36</f>
        <v>0.90000000000000013</v>
      </c>
      <c r="T39" s="108">
        <f>(T38-T36)/T36</f>
        <v>0.9</v>
      </c>
      <c r="U39" s="99"/>
      <c r="V39" s="107">
        <f>(V38-V36)/V36</f>
        <v>1</v>
      </c>
      <c r="W39" s="108">
        <f>(W38-W36)/W36</f>
        <v>1</v>
      </c>
    </row>
    <row r="40" spans="1:23" ht="15" customHeight="1">
      <c r="B40" s="95"/>
      <c r="C40" s="109" t="s">
        <v>627</v>
      </c>
      <c r="D40" s="110">
        <f>D37+(D37*D$1)</f>
        <v>8098.4980799999985</v>
      </c>
      <c r="E40" s="111">
        <f>E37+(E37*E$1)</f>
        <v>8385.4995600000002</v>
      </c>
      <c r="F40" s="99"/>
      <c r="G40" s="110">
        <f>G37+(G37*G$1)</f>
        <v>14599.146240000002</v>
      </c>
      <c r="H40" s="111">
        <f>H37+(H37*H$1)</f>
        <v>11890.897199999999</v>
      </c>
      <c r="I40" s="99"/>
      <c r="J40" s="110">
        <f>J37+(J37*J$1)</f>
        <v>20057.041440000001</v>
      </c>
      <c r="K40" s="111">
        <f>K37+(K37*K$1)</f>
        <v>14874.92064</v>
      </c>
      <c r="L40" s="99"/>
      <c r="M40" s="110">
        <f>M37+(M37*M$1)</f>
        <v>52391.616090000003</v>
      </c>
      <c r="N40" s="111">
        <f>N37+(N37*N$1)</f>
        <v>29367.533490000002</v>
      </c>
      <c r="O40" s="99"/>
      <c r="P40" s="110">
        <f>P37+(P37*P$1)</f>
        <v>65228.048820000011</v>
      </c>
      <c r="Q40" s="111">
        <f>Q37+(Q37*Q$1)</f>
        <v>35972.326260000002</v>
      </c>
      <c r="R40" s="99"/>
      <c r="S40" s="110">
        <f>S37+(S37*S$1)</f>
        <v>69561.114510000014</v>
      </c>
      <c r="T40" s="111">
        <f>T37+(T37*T$1)</f>
        <v>38325.429149999996</v>
      </c>
      <c r="U40" s="99"/>
      <c r="V40" s="110">
        <f>V37+(V37*V$1)</f>
        <v>122991.20819999999</v>
      </c>
      <c r="W40" s="111">
        <f>W37+(W37*W$1)</f>
        <v>65227.050600000002</v>
      </c>
    </row>
    <row r="41" spans="1:23" customFormat="1" ht="12.75"/>
    <row r="42" spans="1:23" outlineLevel="1">
      <c r="D42" s="67">
        <v>4</v>
      </c>
      <c r="E42" s="67">
        <v>5</v>
      </c>
      <c r="G42" s="67">
        <v>7</v>
      </c>
      <c r="H42" s="67">
        <v>8</v>
      </c>
      <c r="J42" s="67">
        <v>10</v>
      </c>
      <c r="K42" s="67">
        <v>11</v>
      </c>
      <c r="M42" s="67">
        <v>13</v>
      </c>
      <c r="N42" s="67">
        <v>14</v>
      </c>
      <c r="P42" s="67">
        <v>16</v>
      </c>
      <c r="Q42" s="67">
        <v>17</v>
      </c>
      <c r="S42" s="67">
        <v>19</v>
      </c>
      <c r="T42" s="67">
        <v>20</v>
      </c>
      <c r="V42" s="67">
        <v>22</v>
      </c>
      <c r="W42" s="67">
        <v>23</v>
      </c>
    </row>
    <row r="43" spans="1:23">
      <c r="C43" s="112" t="s">
        <v>41</v>
      </c>
    </row>
    <row r="44" spans="1:23">
      <c r="B44" s="81" t="s">
        <v>629</v>
      </c>
      <c r="C44" s="113" t="s">
        <v>318</v>
      </c>
      <c r="D44" s="80" t="s">
        <v>620</v>
      </c>
      <c r="E44" s="80" t="s">
        <v>616</v>
      </c>
      <c r="G44" s="80" t="s">
        <v>620</v>
      </c>
      <c r="H44" s="80" t="s">
        <v>616</v>
      </c>
      <c r="J44" s="80" t="s">
        <v>620</v>
      </c>
      <c r="K44" s="80" t="s">
        <v>616</v>
      </c>
      <c r="M44" s="80" t="s">
        <v>620</v>
      </c>
      <c r="N44" s="80" t="s">
        <v>616</v>
      </c>
      <c r="P44" s="80" t="s">
        <v>620</v>
      </c>
      <c r="Q44" s="80" t="s">
        <v>616</v>
      </c>
      <c r="S44" s="80" t="s">
        <v>620</v>
      </c>
      <c r="T44" s="80" t="s">
        <v>616</v>
      </c>
      <c r="V44" s="80" t="s">
        <v>620</v>
      </c>
      <c r="W44" s="80" t="s">
        <v>616</v>
      </c>
    </row>
    <row r="45" spans="1:23">
      <c r="B45" s="81" t="s">
        <v>621</v>
      </c>
      <c r="C45" s="81" t="s">
        <v>630</v>
      </c>
    </row>
    <row r="46" spans="1:23">
      <c r="A46" s="82" t="s">
        <v>40</v>
      </c>
      <c r="B46" s="83">
        <v>1</v>
      </c>
      <c r="C46" s="114" t="s">
        <v>335</v>
      </c>
      <c r="D46" s="85">
        <f t="shared" ref="D46:E51" si="0">VLOOKUP($A46,$A$16:$W$34,D$42,0)*$B46</f>
        <v>0.50039999999999996</v>
      </c>
      <c r="E46" s="86">
        <f t="shared" si="0"/>
        <v>2.3906000000000001</v>
      </c>
      <c r="G46" s="85">
        <f t="shared" ref="G46:H51" si="1">VLOOKUP($A46,$A$16:$W$34,G$42,0)*$B46</f>
        <v>1.2677</v>
      </c>
      <c r="H46" s="86">
        <f t="shared" si="1"/>
        <v>3.1579000000000002</v>
      </c>
      <c r="J46" s="85">
        <f t="shared" ref="J46:K51" si="2">VLOOKUP($A46,$A$16:$W$34,J$42,0)*$B46</f>
        <v>2.2332000000000001</v>
      </c>
      <c r="K46" s="86">
        <f t="shared" si="2"/>
        <v>4.1234000000000002</v>
      </c>
      <c r="M46" s="85">
        <f t="shared" ref="M46:N51" si="3">VLOOKUP($A46,$A$16:$W$34,M$42,0)*$B46</f>
        <v>0.50039999999999996</v>
      </c>
      <c r="N46" s="86">
        <f t="shared" si="3"/>
        <v>2.3906000000000001</v>
      </c>
      <c r="P46" s="85">
        <f t="shared" ref="P46:Q51" si="4">VLOOKUP($A46,$A$16:$W$34,P$42,0)*$B46</f>
        <v>2.1012</v>
      </c>
      <c r="Q46" s="86">
        <f t="shared" si="4"/>
        <v>3.9914000000000001</v>
      </c>
      <c r="S46" s="85">
        <f t="shared" ref="S46:T51" si="5">VLOOKUP($A46,$A$16:$W$34,S$42,0)*$B46</f>
        <v>2.2332000000000001</v>
      </c>
      <c r="T46" s="86">
        <f t="shared" si="5"/>
        <v>4.1234000000000002</v>
      </c>
      <c r="V46" s="85">
        <f t="shared" ref="V46:W51" si="6">VLOOKUP($A46,$A$16:$W$34,V$42,0)*$B46</f>
        <v>2.8271000000000002</v>
      </c>
      <c r="W46" s="86">
        <f t="shared" si="6"/>
        <v>4.7172999999999998</v>
      </c>
    </row>
    <row r="47" spans="1:23">
      <c r="A47" s="82" t="s">
        <v>53</v>
      </c>
      <c r="B47" s="83">
        <v>2</v>
      </c>
      <c r="C47" s="122" t="s">
        <v>338</v>
      </c>
      <c r="D47" s="123">
        <f t="shared" si="0"/>
        <v>104.6086</v>
      </c>
      <c r="E47" s="124">
        <f t="shared" si="0"/>
        <v>127.2248</v>
      </c>
      <c r="G47" s="123">
        <f t="shared" si="1"/>
        <v>150.7834</v>
      </c>
      <c r="H47" s="124">
        <f t="shared" si="1"/>
        <v>173.39940000000001</v>
      </c>
      <c r="J47" s="123">
        <f t="shared" si="2"/>
        <v>168.3494</v>
      </c>
      <c r="K47" s="124">
        <f t="shared" si="2"/>
        <v>190.96559999999999</v>
      </c>
      <c r="M47" s="123">
        <f t="shared" si="3"/>
        <v>104.6086</v>
      </c>
      <c r="N47" s="124">
        <f t="shared" si="3"/>
        <v>127.2248</v>
      </c>
      <c r="P47" s="123">
        <f t="shared" si="4"/>
        <v>165.87039999999999</v>
      </c>
      <c r="Q47" s="124">
        <f t="shared" si="4"/>
        <v>188.48660000000001</v>
      </c>
      <c r="S47" s="123">
        <f t="shared" si="5"/>
        <v>168.3494</v>
      </c>
      <c r="T47" s="124">
        <f t="shared" si="5"/>
        <v>190.96559999999999</v>
      </c>
      <c r="V47" s="123">
        <f t="shared" si="6"/>
        <v>179.505</v>
      </c>
      <c r="W47" s="124">
        <f t="shared" si="6"/>
        <v>202.12119999999999</v>
      </c>
    </row>
    <row r="48" spans="1:23">
      <c r="A48" s="82" t="s">
        <v>53</v>
      </c>
      <c r="B48" s="83">
        <v>1</v>
      </c>
      <c r="C48" s="122" t="s">
        <v>343</v>
      </c>
      <c r="D48" s="123">
        <f t="shared" si="0"/>
        <v>52.304299999999998</v>
      </c>
      <c r="E48" s="124">
        <f t="shared" si="0"/>
        <v>63.612400000000001</v>
      </c>
      <c r="G48" s="123">
        <f t="shared" si="1"/>
        <v>75.3917</v>
      </c>
      <c r="H48" s="124">
        <f t="shared" si="1"/>
        <v>86.699700000000007</v>
      </c>
      <c r="J48" s="123">
        <f t="shared" si="2"/>
        <v>84.174700000000001</v>
      </c>
      <c r="K48" s="124">
        <f t="shared" si="2"/>
        <v>95.482799999999997</v>
      </c>
      <c r="M48" s="123">
        <f t="shared" si="3"/>
        <v>52.304299999999998</v>
      </c>
      <c r="N48" s="124">
        <f t="shared" si="3"/>
        <v>63.612400000000001</v>
      </c>
      <c r="P48" s="123">
        <f t="shared" si="4"/>
        <v>82.935199999999995</v>
      </c>
      <c r="Q48" s="124">
        <f t="shared" si="4"/>
        <v>94.243300000000005</v>
      </c>
      <c r="S48" s="123">
        <f t="shared" si="5"/>
        <v>84.174700000000001</v>
      </c>
      <c r="T48" s="124">
        <f t="shared" si="5"/>
        <v>95.482799999999997</v>
      </c>
      <c r="V48" s="123">
        <f t="shared" si="6"/>
        <v>89.752499999999998</v>
      </c>
      <c r="W48" s="124">
        <f t="shared" si="6"/>
        <v>101.06059999999999</v>
      </c>
    </row>
    <row r="49" spans="1:23">
      <c r="A49" s="82" t="s">
        <v>8</v>
      </c>
      <c r="B49" s="83">
        <v>1</v>
      </c>
      <c r="C49" s="122" t="s">
        <v>276</v>
      </c>
      <c r="D49" s="123">
        <f t="shared" si="0"/>
        <v>2.9321000000000002</v>
      </c>
      <c r="E49" s="124">
        <f t="shared" si="0"/>
        <v>3.613</v>
      </c>
      <c r="G49" s="123">
        <f t="shared" si="1"/>
        <v>4.0255999999999998</v>
      </c>
      <c r="H49" s="124">
        <f t="shared" si="1"/>
        <v>4.7065000000000001</v>
      </c>
      <c r="J49" s="123">
        <f t="shared" si="2"/>
        <v>6.2754000000000003</v>
      </c>
      <c r="K49" s="124">
        <f t="shared" si="2"/>
        <v>6.9561999999999999</v>
      </c>
      <c r="M49" s="123">
        <f t="shared" si="3"/>
        <v>2.9321000000000002</v>
      </c>
      <c r="N49" s="124">
        <f t="shared" si="3"/>
        <v>3.613</v>
      </c>
      <c r="P49" s="123">
        <f t="shared" si="4"/>
        <v>6.2480000000000002</v>
      </c>
      <c r="Q49" s="124">
        <f t="shared" si="4"/>
        <v>6.9288999999999996</v>
      </c>
      <c r="S49" s="123">
        <f t="shared" si="5"/>
        <v>6.2754000000000003</v>
      </c>
      <c r="T49" s="124">
        <f t="shared" si="5"/>
        <v>6.9561999999999999</v>
      </c>
      <c r="V49" s="123">
        <f t="shared" si="6"/>
        <v>6.3983999999999996</v>
      </c>
      <c r="W49" s="124">
        <f t="shared" si="6"/>
        <v>7.0792999999999999</v>
      </c>
    </row>
    <row r="50" spans="1:23">
      <c r="A50" s="82" t="s">
        <v>712</v>
      </c>
      <c r="B50" s="83">
        <v>1</v>
      </c>
      <c r="C50" s="122" t="s">
        <v>329</v>
      </c>
      <c r="D50" s="123">
        <f t="shared" si="0"/>
        <v>0</v>
      </c>
      <c r="E50" s="124">
        <f t="shared" si="0"/>
        <v>0</v>
      </c>
      <c r="G50" s="123">
        <f t="shared" si="1"/>
        <v>0</v>
      </c>
      <c r="H50" s="124">
        <f t="shared" si="1"/>
        <v>0</v>
      </c>
      <c r="J50" s="123">
        <f t="shared" si="2"/>
        <v>0</v>
      </c>
      <c r="K50" s="124">
        <f t="shared" si="2"/>
        <v>0</v>
      </c>
      <c r="M50" s="123">
        <f t="shared" si="3"/>
        <v>0</v>
      </c>
      <c r="N50" s="124">
        <f t="shared" si="3"/>
        <v>0</v>
      </c>
      <c r="P50" s="123">
        <f t="shared" si="4"/>
        <v>0</v>
      </c>
      <c r="Q50" s="124">
        <f t="shared" si="4"/>
        <v>0</v>
      </c>
      <c r="S50" s="123">
        <f t="shared" si="5"/>
        <v>0</v>
      </c>
      <c r="T50" s="124">
        <f t="shared" si="5"/>
        <v>0</v>
      </c>
      <c r="V50" s="123">
        <f t="shared" si="6"/>
        <v>0</v>
      </c>
      <c r="W50" s="124">
        <f t="shared" si="6"/>
        <v>0</v>
      </c>
    </row>
    <row r="51" spans="1:23">
      <c r="A51" s="82" t="s">
        <v>48</v>
      </c>
      <c r="B51" s="83">
        <v>1</v>
      </c>
      <c r="C51" s="122" t="s">
        <v>278</v>
      </c>
      <c r="D51" s="123">
        <f t="shared" si="0"/>
        <v>5.3228999999999997</v>
      </c>
      <c r="E51" s="124">
        <f t="shared" si="0"/>
        <v>6.8395000000000001</v>
      </c>
      <c r="G51" s="123">
        <f t="shared" si="1"/>
        <v>7.5327999999999999</v>
      </c>
      <c r="H51" s="124">
        <f t="shared" si="1"/>
        <v>9.0495000000000001</v>
      </c>
      <c r="J51" s="123">
        <f t="shared" si="2"/>
        <v>10.976699999999999</v>
      </c>
      <c r="K51" s="124">
        <f t="shared" si="2"/>
        <v>12.4933</v>
      </c>
      <c r="M51" s="123">
        <f t="shared" si="3"/>
        <v>5.3228999999999997</v>
      </c>
      <c r="N51" s="124">
        <f t="shared" si="3"/>
        <v>6.8395000000000001</v>
      </c>
      <c r="P51" s="123">
        <f t="shared" si="4"/>
        <v>10.9001</v>
      </c>
      <c r="Q51" s="124">
        <f t="shared" si="4"/>
        <v>12.416700000000001</v>
      </c>
      <c r="S51" s="123">
        <f t="shared" si="5"/>
        <v>10.976699999999999</v>
      </c>
      <c r="T51" s="124">
        <f t="shared" si="5"/>
        <v>12.4933</v>
      </c>
      <c r="V51" s="123">
        <f t="shared" si="6"/>
        <v>11.321199999999999</v>
      </c>
      <c r="W51" s="124">
        <f t="shared" si="6"/>
        <v>12.8378</v>
      </c>
    </row>
    <row r="52" spans="1:23">
      <c r="C52" s="88"/>
      <c r="D52" s="88"/>
      <c r="E52" s="89"/>
      <c r="G52" s="88"/>
      <c r="H52" s="89"/>
      <c r="J52" s="88"/>
      <c r="K52" s="89"/>
      <c r="M52" s="88"/>
      <c r="N52" s="89"/>
      <c r="P52" s="88"/>
      <c r="Q52" s="89"/>
      <c r="S52" s="88"/>
      <c r="T52" s="89"/>
      <c r="V52" s="88"/>
      <c r="W52" s="89"/>
    </row>
    <row r="53" spans="1:23">
      <c r="A53" s="90"/>
      <c r="B53" s="91">
        <v>1</v>
      </c>
      <c r="C53" s="115" t="s">
        <v>640</v>
      </c>
      <c r="D53" s="93">
        <f>VLOOKUP($C53,$C$16:$W$34,D$42-2,0)*$B53</f>
        <v>0</v>
      </c>
      <c r="E53" s="94">
        <f>VLOOKUP($C53,$C$16:$W$34,E$42-2,0)*$B53</f>
        <v>0</v>
      </c>
      <c r="G53" s="93">
        <f>VLOOKUP($C53,$C$16:$W$34,G$42-2,0)*$B53</f>
        <v>0</v>
      </c>
      <c r="H53" s="94">
        <f>VLOOKUP($C53,$C$16:$W$34,H$42-2,0)*$B53</f>
        <v>0</v>
      </c>
      <c r="J53" s="93">
        <f>VLOOKUP($C53,$C$16:$W$34,J$42-2,0)*$B53</f>
        <v>0</v>
      </c>
      <c r="K53" s="94">
        <f>VLOOKUP($C53,$C$16:$W$34,K$42-2,0)*$B53</f>
        <v>0</v>
      </c>
      <c r="M53" s="93">
        <f>VLOOKUP($C53,$C$16:$W$34,M$42-2,0)*$B53</f>
        <v>304.3211541666667</v>
      </c>
      <c r="N53" s="94">
        <f>VLOOKUP($C53,$C$16:$W$34,N$42-2,0)*$B53</f>
        <v>285.2929666666667</v>
      </c>
      <c r="P53" s="93">
        <f>VLOOKUP($C53,$C$16:$W$34,P$42-2,0)*$B53</f>
        <v>304.3211541666667</v>
      </c>
      <c r="Q53" s="94">
        <f>VLOOKUP($C53,$C$16:$W$34,Q$42-2,0)*$B53</f>
        <v>285.2929666666667</v>
      </c>
      <c r="S53" s="93">
        <f>VLOOKUP($C53,$C$16:$W$34,S$42-2,0)*$B53</f>
        <v>304.3211541666667</v>
      </c>
      <c r="T53" s="94">
        <f>VLOOKUP($C53,$C$16:$W$34,T$42-2,0)*$B53</f>
        <v>285.2929666666667</v>
      </c>
      <c r="V53" s="93">
        <f>VLOOKUP($C53,$C$16:$W$34,V$42-2,0)*$B53</f>
        <v>571.99372083333333</v>
      </c>
      <c r="W53" s="94">
        <f>VLOOKUP($C53,$C$16:$W$34,W$42-2,0)*$B53</f>
        <v>552.96553333333338</v>
      </c>
    </row>
    <row r="54" spans="1:23">
      <c r="C54" s="88"/>
      <c r="D54" s="88"/>
      <c r="E54" s="89"/>
      <c r="G54" s="88"/>
      <c r="H54" s="89"/>
      <c r="J54" s="88"/>
      <c r="K54" s="89"/>
      <c r="M54" s="88"/>
      <c r="N54" s="89"/>
      <c r="P54" s="88"/>
      <c r="Q54" s="89"/>
      <c r="S54" s="88"/>
      <c r="T54" s="89"/>
      <c r="V54" s="88"/>
      <c r="W54" s="89"/>
    </row>
    <row r="55" spans="1:23" ht="15" customHeight="1" thickBot="1">
      <c r="B55" s="81" t="s">
        <v>744</v>
      </c>
      <c r="C55" s="116" t="s">
        <v>623</v>
      </c>
      <c r="D55" s="97">
        <f>SUM(D46:D53)</f>
        <v>165.66829999999999</v>
      </c>
      <c r="E55" s="98">
        <f>SUM(E46:E53)</f>
        <v>203.68029999999999</v>
      </c>
      <c r="F55" s="99"/>
      <c r="G55" s="97">
        <f>SUM(G46:G53)</f>
        <v>239.00119999999998</v>
      </c>
      <c r="H55" s="98">
        <f>SUM(H46:H53)</f>
        <v>277.01300000000009</v>
      </c>
      <c r="I55" s="99"/>
      <c r="J55" s="97">
        <f>SUM(J46:J53)</f>
        <v>272.00940000000003</v>
      </c>
      <c r="K55" s="98">
        <f>SUM(K46:K53)</f>
        <v>310.0213</v>
      </c>
      <c r="L55" s="99"/>
      <c r="M55" s="97">
        <f>SUM(M46:M53)</f>
        <v>469.98945416666669</v>
      </c>
      <c r="N55" s="98">
        <f>SUM(N46:N53)</f>
        <v>488.97326666666669</v>
      </c>
      <c r="O55" s="99"/>
      <c r="P55" s="97">
        <f>SUM(P46:P53)</f>
        <v>572.37605416666668</v>
      </c>
      <c r="Q55" s="98">
        <f>SUM(Q46:Q53)</f>
        <v>591.35986666666668</v>
      </c>
      <c r="R55" s="99"/>
      <c r="S55" s="97">
        <f>SUM(S46:S53)</f>
        <v>576.33055416666673</v>
      </c>
      <c r="T55" s="98">
        <f>SUM(T46:T53)</f>
        <v>595.31426666666675</v>
      </c>
      <c r="U55" s="99"/>
      <c r="V55" s="97">
        <f>SUM(V46:V53)</f>
        <v>861.79792083333336</v>
      </c>
      <c r="W55" s="98">
        <f>SUM(W46:W53)</f>
        <v>880.78173333333336</v>
      </c>
    </row>
    <row r="56" spans="1:23" ht="15" customHeight="1" thickTop="1">
      <c r="C56" s="117" t="s">
        <v>624</v>
      </c>
      <c r="D56" s="101">
        <f>D55*24</f>
        <v>3976.0391999999997</v>
      </c>
      <c r="E56" s="102">
        <f>E55*12</f>
        <v>2444.1635999999999</v>
      </c>
      <c r="F56" s="99"/>
      <c r="G56" s="101">
        <f>G55*24</f>
        <v>5736.0288</v>
      </c>
      <c r="H56" s="102">
        <f>H55*12</f>
        <v>3324.1560000000009</v>
      </c>
      <c r="I56" s="99"/>
      <c r="J56" s="101">
        <f>J55*24</f>
        <v>6528.2256000000007</v>
      </c>
      <c r="K56" s="102">
        <f>K55*12</f>
        <v>3720.2556</v>
      </c>
      <c r="L56" s="99"/>
      <c r="M56" s="101">
        <f>M55*24</f>
        <v>11279.7469</v>
      </c>
      <c r="N56" s="102">
        <f>N55*12</f>
        <v>5867.6792000000005</v>
      </c>
      <c r="O56" s="99"/>
      <c r="P56" s="101">
        <f>P55*24</f>
        <v>13737.025300000001</v>
      </c>
      <c r="Q56" s="102">
        <f>Q55*12</f>
        <v>7096.3184000000001</v>
      </c>
      <c r="R56" s="99"/>
      <c r="S56" s="101">
        <f>S55*24</f>
        <v>13831.933300000001</v>
      </c>
      <c r="T56" s="102">
        <f>T55*12</f>
        <v>7143.771200000001</v>
      </c>
      <c r="U56" s="99"/>
      <c r="V56" s="101">
        <f>V55*24</f>
        <v>20683.150099999999</v>
      </c>
      <c r="W56" s="102">
        <f>W55*12</f>
        <v>10569.380800000001</v>
      </c>
    </row>
    <row r="57" spans="1:23" ht="15" customHeight="1" thickBot="1">
      <c r="B57" s="81" t="s">
        <v>745</v>
      </c>
      <c r="C57" s="118" t="s">
        <v>625</v>
      </c>
      <c r="D57" s="104">
        <f>D55+(D55*D$1)</f>
        <v>281.63610999999997</v>
      </c>
      <c r="E57" s="105">
        <f>E55+(E55*E$1)</f>
        <v>346.25650999999993</v>
      </c>
      <c r="F57" s="99"/>
      <c r="G57" s="104">
        <f>G55+(G55*G$1)</f>
        <v>430.20215999999999</v>
      </c>
      <c r="H57" s="105">
        <f>H55+(H55*H$1)</f>
        <v>498.62340000000017</v>
      </c>
      <c r="I57" s="99"/>
      <c r="J57" s="104">
        <f>J55+(J55*J$1)</f>
        <v>516.81786000000011</v>
      </c>
      <c r="K57" s="105">
        <f>K55+(K55*K$1)</f>
        <v>589.04047000000003</v>
      </c>
      <c r="L57" s="99"/>
      <c r="M57" s="104">
        <f>M55+(M55*M$1)</f>
        <v>798.98207208333338</v>
      </c>
      <c r="N57" s="105">
        <f>N55+(N55*N$1)</f>
        <v>831.25455333333343</v>
      </c>
      <c r="O57" s="99"/>
      <c r="P57" s="104">
        <f>P55+(P55*P$1)</f>
        <v>1030.2768974999999</v>
      </c>
      <c r="Q57" s="105">
        <f>Q55+(Q55*Q$1)</f>
        <v>1064.44776</v>
      </c>
      <c r="R57" s="99"/>
      <c r="S57" s="104">
        <f>S55+(S55*S$1)</f>
        <v>1095.0280529166666</v>
      </c>
      <c r="T57" s="105">
        <f>T55+(T55*T$1)</f>
        <v>1131.0971066666668</v>
      </c>
      <c r="U57" s="99"/>
      <c r="V57" s="104">
        <f>V55+(V55*V$1)</f>
        <v>1723.5958416666667</v>
      </c>
      <c r="W57" s="105">
        <f>W55+(W55*W$1)</f>
        <v>1761.5634666666667</v>
      </c>
    </row>
    <row r="58" spans="1:23" ht="15" customHeight="1" thickTop="1">
      <c r="C58" s="119" t="s">
        <v>626</v>
      </c>
      <c r="D58" s="107">
        <f>(D57-D55)/D55</f>
        <v>0.7</v>
      </c>
      <c r="E58" s="108">
        <f>(E57-E55)/E55</f>
        <v>0.69999999999999973</v>
      </c>
      <c r="F58" s="99"/>
      <c r="G58" s="107">
        <f>(G57-G55)/G55</f>
        <v>0.8</v>
      </c>
      <c r="H58" s="108">
        <f>(H57-H55)/H55</f>
        <v>0.8</v>
      </c>
      <c r="I58" s="99"/>
      <c r="J58" s="107">
        <f>(J57-J55)/J55</f>
        <v>0.90000000000000024</v>
      </c>
      <c r="K58" s="108">
        <f>(K57-K55)/K55</f>
        <v>0.90000000000000013</v>
      </c>
      <c r="L58" s="99"/>
      <c r="M58" s="107">
        <f>(M57-M55)/M55</f>
        <v>0.70000000000000007</v>
      </c>
      <c r="N58" s="108">
        <f>(N57-N55)/N55</f>
        <v>0.70000000000000018</v>
      </c>
      <c r="O58" s="99"/>
      <c r="P58" s="107">
        <f>(P57-P55)/P55</f>
        <v>0.79999999999999982</v>
      </c>
      <c r="Q58" s="108">
        <f>(Q57-Q55)/Q55</f>
        <v>0.8</v>
      </c>
      <c r="R58" s="99"/>
      <c r="S58" s="107">
        <f>(S57-S55)/S55</f>
        <v>0.89999999999999969</v>
      </c>
      <c r="T58" s="108">
        <f>(T57-T55)/T55</f>
        <v>0.9</v>
      </c>
      <c r="U58" s="99"/>
      <c r="V58" s="107">
        <f>(V57-V55)/V55</f>
        <v>1</v>
      </c>
      <c r="W58" s="108">
        <f>(W57-W55)/W55</f>
        <v>1</v>
      </c>
    </row>
    <row r="59" spans="1:23" ht="15" customHeight="1">
      <c r="C59" s="120" t="s">
        <v>627</v>
      </c>
      <c r="D59" s="110">
        <f>D56+(D56*D$1)</f>
        <v>6759.2666399999998</v>
      </c>
      <c r="E59" s="111">
        <f>E56+(E56*E$1)</f>
        <v>4155.0781200000001</v>
      </c>
      <c r="F59" s="99"/>
      <c r="G59" s="110">
        <f>G56+(G56*G$1)</f>
        <v>10324.851839999999</v>
      </c>
      <c r="H59" s="111">
        <f>H56+(H56*H$1)</f>
        <v>5983.4808000000012</v>
      </c>
      <c r="I59" s="99"/>
      <c r="J59" s="110">
        <f>J56+(J56*J$1)</f>
        <v>12403.628640000003</v>
      </c>
      <c r="K59" s="111">
        <f>K56+(K56*K$1)</f>
        <v>7068.4856399999999</v>
      </c>
      <c r="L59" s="99"/>
      <c r="M59" s="110">
        <f>M56+(M56*M$1)</f>
        <v>19175.569729999999</v>
      </c>
      <c r="N59" s="111">
        <f>N56+(N56*N$1)</f>
        <v>9975.0546400000003</v>
      </c>
      <c r="O59" s="99"/>
      <c r="P59" s="110">
        <f>P56+(P56*P$1)</f>
        <v>24726.645540000005</v>
      </c>
      <c r="Q59" s="111">
        <f>Q56+(Q56*Q$1)</f>
        <v>12773.37312</v>
      </c>
      <c r="R59" s="99"/>
      <c r="S59" s="110">
        <f>S56+(S56*S$1)</f>
        <v>26280.673269999999</v>
      </c>
      <c r="T59" s="111">
        <f>T56+(T56*T$1)</f>
        <v>13573.165280000001</v>
      </c>
      <c r="U59" s="99"/>
      <c r="V59" s="110">
        <f>V56+(V56*V$1)</f>
        <v>41366.300199999998</v>
      </c>
      <c r="W59" s="111">
        <f>W56+(W56*W$1)</f>
        <v>21138.761600000002</v>
      </c>
    </row>
    <row r="61" spans="1:23">
      <c r="C61" s="112" t="s">
        <v>43</v>
      </c>
    </row>
    <row r="62" spans="1:23">
      <c r="B62" s="81" t="s">
        <v>629</v>
      </c>
      <c r="C62" s="113" t="s">
        <v>320</v>
      </c>
      <c r="D62" s="80" t="s">
        <v>620</v>
      </c>
      <c r="E62" s="80" t="s">
        <v>616</v>
      </c>
      <c r="G62" s="80" t="s">
        <v>620</v>
      </c>
      <c r="H62" s="80" t="s">
        <v>616</v>
      </c>
      <c r="J62" s="80" t="s">
        <v>620</v>
      </c>
      <c r="K62" s="80" t="s">
        <v>616</v>
      </c>
      <c r="M62" s="80" t="s">
        <v>620</v>
      </c>
      <c r="N62" s="80" t="s">
        <v>616</v>
      </c>
      <c r="P62" s="80" t="s">
        <v>620</v>
      </c>
      <c r="Q62" s="80" t="s">
        <v>616</v>
      </c>
      <c r="S62" s="80" t="s">
        <v>620</v>
      </c>
      <c r="T62" s="80" t="s">
        <v>616</v>
      </c>
      <c r="V62" s="80" t="s">
        <v>620</v>
      </c>
      <c r="W62" s="80" t="s">
        <v>616</v>
      </c>
    </row>
    <row r="63" spans="1:23">
      <c r="B63" s="81" t="s">
        <v>621</v>
      </c>
      <c r="C63" s="81" t="s">
        <v>630</v>
      </c>
    </row>
    <row r="64" spans="1:23">
      <c r="A64" s="82" t="s">
        <v>44</v>
      </c>
      <c r="B64" s="83">
        <v>1</v>
      </c>
      <c r="C64" s="114" t="s">
        <v>336</v>
      </c>
      <c r="D64" s="85">
        <f t="shared" ref="D64:E72" si="7">VLOOKUP($A64,$A$16:$W$34,D$42,0)*$B64</f>
        <v>0.29830000000000001</v>
      </c>
      <c r="E64" s="86">
        <f t="shared" si="7"/>
        <v>4.3903999999999996</v>
      </c>
      <c r="G64" s="85">
        <f t="shared" ref="G64:H72" si="8">VLOOKUP($A64,$A$16:$W$34,G$42,0)*$B64</f>
        <v>1.5595000000000001</v>
      </c>
      <c r="H64" s="86">
        <f t="shared" si="8"/>
        <v>5.6516000000000002</v>
      </c>
      <c r="J64" s="85">
        <f t="shared" ref="J64:K72" si="9">VLOOKUP($A64,$A$16:$W$34,J$42,0)*$B64</f>
        <v>3.0697000000000001</v>
      </c>
      <c r="K64" s="86">
        <f t="shared" si="9"/>
        <v>7.1618000000000004</v>
      </c>
      <c r="M64" s="85">
        <f t="shared" ref="M64:N72" si="10">VLOOKUP($A64,$A$16:$W$34,M$42,0)*$B64</f>
        <v>0.29830000000000001</v>
      </c>
      <c r="N64" s="86">
        <f t="shared" si="10"/>
        <v>4.3903999999999996</v>
      </c>
      <c r="P64" s="85">
        <f t="shared" ref="P64:Q72" si="11">VLOOKUP($A64,$A$16:$W$34,P$42,0)*$B64</f>
        <v>2.8071999999999999</v>
      </c>
      <c r="Q64" s="86">
        <f t="shared" si="11"/>
        <v>6.8993000000000002</v>
      </c>
      <c r="S64" s="85">
        <f t="shared" ref="S64:T72" si="12">VLOOKUP($A64,$A$16:$W$34,S$42,0)*$B64</f>
        <v>3.0697000000000001</v>
      </c>
      <c r="T64" s="86">
        <f t="shared" si="12"/>
        <v>7.1618000000000004</v>
      </c>
      <c r="V64" s="85">
        <f t="shared" ref="V64:W72" si="13">VLOOKUP($A64,$A$16:$W$34,V$42,0)*$B64</f>
        <v>4.2508999999999997</v>
      </c>
      <c r="W64" s="86">
        <f t="shared" si="13"/>
        <v>8.343</v>
      </c>
    </row>
    <row r="65" spans="1:23">
      <c r="A65" s="82" t="s">
        <v>48</v>
      </c>
      <c r="B65" s="83">
        <v>1</v>
      </c>
      <c r="C65" s="122" t="s">
        <v>278</v>
      </c>
      <c r="D65" s="123">
        <f t="shared" si="7"/>
        <v>5.3228999999999997</v>
      </c>
      <c r="E65" s="124">
        <f t="shared" si="7"/>
        <v>6.8395000000000001</v>
      </c>
      <c r="G65" s="123">
        <f t="shared" si="8"/>
        <v>7.5327999999999999</v>
      </c>
      <c r="H65" s="124">
        <f t="shared" si="8"/>
        <v>9.0495000000000001</v>
      </c>
      <c r="J65" s="123">
        <f t="shared" si="9"/>
        <v>10.976699999999999</v>
      </c>
      <c r="K65" s="124">
        <f t="shared" si="9"/>
        <v>12.4933</v>
      </c>
      <c r="M65" s="123">
        <f t="shared" si="10"/>
        <v>5.3228999999999997</v>
      </c>
      <c r="N65" s="124">
        <f t="shared" si="10"/>
        <v>6.8395000000000001</v>
      </c>
      <c r="P65" s="123">
        <f t="shared" si="11"/>
        <v>10.9001</v>
      </c>
      <c r="Q65" s="124">
        <f t="shared" si="11"/>
        <v>12.416700000000001</v>
      </c>
      <c r="S65" s="123">
        <f t="shared" si="12"/>
        <v>10.976699999999999</v>
      </c>
      <c r="T65" s="124">
        <f t="shared" si="12"/>
        <v>12.4933</v>
      </c>
      <c r="V65" s="123">
        <f t="shared" si="13"/>
        <v>11.321199999999999</v>
      </c>
      <c r="W65" s="124">
        <f t="shared" si="13"/>
        <v>12.8378</v>
      </c>
    </row>
    <row r="66" spans="1:23">
      <c r="A66" s="82" t="s">
        <v>746</v>
      </c>
      <c r="B66" s="83">
        <v>1</v>
      </c>
      <c r="C66" s="122" t="s">
        <v>327</v>
      </c>
      <c r="D66" s="123">
        <f t="shared" si="7"/>
        <v>0</v>
      </c>
      <c r="E66" s="124">
        <f t="shared" si="7"/>
        <v>0</v>
      </c>
      <c r="G66" s="123">
        <f t="shared" si="8"/>
        <v>0</v>
      </c>
      <c r="H66" s="124">
        <f t="shared" si="8"/>
        <v>0</v>
      </c>
      <c r="J66" s="123">
        <f t="shared" si="9"/>
        <v>0</v>
      </c>
      <c r="K66" s="124">
        <f t="shared" si="9"/>
        <v>0</v>
      </c>
      <c r="M66" s="123">
        <f t="shared" si="10"/>
        <v>0</v>
      </c>
      <c r="N66" s="124">
        <f t="shared" si="10"/>
        <v>0</v>
      </c>
      <c r="P66" s="123">
        <f t="shared" si="11"/>
        <v>0</v>
      </c>
      <c r="Q66" s="124">
        <f t="shared" si="11"/>
        <v>0</v>
      </c>
      <c r="S66" s="123">
        <f t="shared" si="12"/>
        <v>0</v>
      </c>
      <c r="T66" s="124">
        <f t="shared" si="12"/>
        <v>0</v>
      </c>
      <c r="V66" s="123">
        <f t="shared" si="13"/>
        <v>0</v>
      </c>
      <c r="W66" s="124">
        <f t="shared" si="13"/>
        <v>0</v>
      </c>
    </row>
    <row r="67" spans="1:23">
      <c r="A67" s="82" t="s">
        <v>8</v>
      </c>
      <c r="B67" s="83">
        <v>1</v>
      </c>
      <c r="C67" s="122" t="s">
        <v>276</v>
      </c>
      <c r="D67" s="123">
        <f t="shared" si="7"/>
        <v>2.9321000000000002</v>
      </c>
      <c r="E67" s="124">
        <f t="shared" si="7"/>
        <v>3.613</v>
      </c>
      <c r="G67" s="123">
        <f t="shared" si="8"/>
        <v>4.0255999999999998</v>
      </c>
      <c r="H67" s="124">
        <f t="shared" si="8"/>
        <v>4.7065000000000001</v>
      </c>
      <c r="J67" s="123">
        <f t="shared" si="9"/>
        <v>6.2754000000000003</v>
      </c>
      <c r="K67" s="124">
        <f t="shared" si="9"/>
        <v>6.9561999999999999</v>
      </c>
      <c r="M67" s="123">
        <f t="shared" si="10"/>
        <v>2.9321000000000002</v>
      </c>
      <c r="N67" s="124">
        <f t="shared" si="10"/>
        <v>3.613</v>
      </c>
      <c r="P67" s="123">
        <f t="shared" si="11"/>
        <v>6.2480000000000002</v>
      </c>
      <c r="Q67" s="124">
        <f t="shared" si="11"/>
        <v>6.9288999999999996</v>
      </c>
      <c r="S67" s="123">
        <f t="shared" si="12"/>
        <v>6.2754000000000003</v>
      </c>
      <c r="T67" s="124">
        <f t="shared" si="12"/>
        <v>6.9561999999999999</v>
      </c>
      <c r="V67" s="123">
        <f t="shared" si="13"/>
        <v>6.3983999999999996</v>
      </c>
      <c r="W67" s="124">
        <f t="shared" si="13"/>
        <v>7.0792999999999999</v>
      </c>
    </row>
    <row r="68" spans="1:23">
      <c r="A68" s="82" t="s">
        <v>10</v>
      </c>
      <c r="B68" s="83">
        <v>1</v>
      </c>
      <c r="C68" s="122" t="s">
        <v>325</v>
      </c>
      <c r="D68" s="123">
        <f t="shared" si="7"/>
        <v>11.4704</v>
      </c>
      <c r="E68" s="124">
        <f t="shared" si="7"/>
        <v>15.3216</v>
      </c>
      <c r="G68" s="123">
        <f t="shared" si="8"/>
        <v>16.005600000000001</v>
      </c>
      <c r="H68" s="124">
        <f t="shared" si="8"/>
        <v>19.8568</v>
      </c>
      <c r="J68" s="123">
        <f t="shared" si="9"/>
        <v>24.813500000000001</v>
      </c>
      <c r="K68" s="124">
        <f t="shared" si="9"/>
        <v>28.6647</v>
      </c>
      <c r="M68" s="123">
        <f t="shared" si="10"/>
        <v>11.4704</v>
      </c>
      <c r="N68" s="124">
        <f t="shared" si="10"/>
        <v>15.3216</v>
      </c>
      <c r="P68" s="123">
        <f t="shared" si="11"/>
        <v>24.685199999999998</v>
      </c>
      <c r="Q68" s="124">
        <f t="shared" si="11"/>
        <v>28.5364</v>
      </c>
      <c r="S68" s="123">
        <f t="shared" si="12"/>
        <v>24.813500000000001</v>
      </c>
      <c r="T68" s="124">
        <f t="shared" si="12"/>
        <v>28.6647</v>
      </c>
      <c r="V68" s="123">
        <f t="shared" si="13"/>
        <v>25.390999999999998</v>
      </c>
      <c r="W68" s="124">
        <f t="shared" si="13"/>
        <v>29.2422</v>
      </c>
    </row>
    <row r="69" spans="1:23">
      <c r="A69" s="82" t="s">
        <v>53</v>
      </c>
      <c r="B69" s="83">
        <v>2</v>
      </c>
      <c r="C69" s="122" t="s">
        <v>339</v>
      </c>
      <c r="D69" s="123">
        <f t="shared" si="7"/>
        <v>104.6086</v>
      </c>
      <c r="E69" s="124">
        <f t="shared" si="7"/>
        <v>127.2248</v>
      </c>
      <c r="G69" s="123">
        <f t="shared" si="8"/>
        <v>150.7834</v>
      </c>
      <c r="H69" s="124">
        <f t="shared" si="8"/>
        <v>173.39940000000001</v>
      </c>
      <c r="J69" s="123">
        <f t="shared" si="9"/>
        <v>168.3494</v>
      </c>
      <c r="K69" s="124">
        <f t="shared" si="9"/>
        <v>190.96559999999999</v>
      </c>
      <c r="M69" s="123">
        <f t="shared" si="10"/>
        <v>104.6086</v>
      </c>
      <c r="N69" s="124">
        <f t="shared" si="10"/>
        <v>127.2248</v>
      </c>
      <c r="P69" s="123">
        <f t="shared" si="11"/>
        <v>165.87039999999999</v>
      </c>
      <c r="Q69" s="124">
        <f t="shared" si="11"/>
        <v>188.48660000000001</v>
      </c>
      <c r="S69" s="123">
        <f t="shared" si="12"/>
        <v>168.3494</v>
      </c>
      <c r="T69" s="124">
        <f t="shared" si="12"/>
        <v>190.96559999999999</v>
      </c>
      <c r="V69" s="123">
        <f t="shared" si="13"/>
        <v>179.505</v>
      </c>
      <c r="W69" s="124">
        <f t="shared" si="13"/>
        <v>202.12119999999999</v>
      </c>
    </row>
    <row r="70" spans="1:23">
      <c r="A70" s="82" t="s">
        <v>53</v>
      </c>
      <c r="B70" s="83">
        <v>2</v>
      </c>
      <c r="C70" s="122" t="s">
        <v>341</v>
      </c>
      <c r="D70" s="123">
        <f t="shared" si="7"/>
        <v>104.6086</v>
      </c>
      <c r="E70" s="124">
        <f t="shared" si="7"/>
        <v>127.2248</v>
      </c>
      <c r="G70" s="123">
        <f t="shared" si="8"/>
        <v>150.7834</v>
      </c>
      <c r="H70" s="124">
        <f t="shared" si="8"/>
        <v>173.39940000000001</v>
      </c>
      <c r="J70" s="123">
        <f t="shared" si="9"/>
        <v>168.3494</v>
      </c>
      <c r="K70" s="124">
        <f t="shared" si="9"/>
        <v>190.96559999999999</v>
      </c>
      <c r="M70" s="123">
        <f t="shared" si="10"/>
        <v>104.6086</v>
      </c>
      <c r="N70" s="124">
        <f t="shared" si="10"/>
        <v>127.2248</v>
      </c>
      <c r="P70" s="123">
        <f t="shared" si="11"/>
        <v>165.87039999999999</v>
      </c>
      <c r="Q70" s="124">
        <f t="shared" si="11"/>
        <v>188.48660000000001</v>
      </c>
      <c r="S70" s="123">
        <f t="shared" si="12"/>
        <v>168.3494</v>
      </c>
      <c r="T70" s="124">
        <f t="shared" si="12"/>
        <v>190.96559999999999</v>
      </c>
      <c r="V70" s="123">
        <f t="shared" si="13"/>
        <v>179.505</v>
      </c>
      <c r="W70" s="124">
        <f t="shared" si="13"/>
        <v>202.12119999999999</v>
      </c>
    </row>
    <row r="71" spans="1:23">
      <c r="A71" s="82" t="s">
        <v>53</v>
      </c>
      <c r="B71" s="83">
        <v>1</v>
      </c>
      <c r="C71" s="122" t="s">
        <v>342</v>
      </c>
      <c r="D71" s="123">
        <f t="shared" si="7"/>
        <v>52.304299999999998</v>
      </c>
      <c r="E71" s="124">
        <f t="shared" si="7"/>
        <v>63.612400000000001</v>
      </c>
      <c r="G71" s="123">
        <f t="shared" si="8"/>
        <v>75.3917</v>
      </c>
      <c r="H71" s="124">
        <f t="shared" si="8"/>
        <v>86.699700000000007</v>
      </c>
      <c r="J71" s="123">
        <f t="shared" si="9"/>
        <v>84.174700000000001</v>
      </c>
      <c r="K71" s="124">
        <f t="shared" si="9"/>
        <v>95.482799999999997</v>
      </c>
      <c r="M71" s="123">
        <f t="shared" si="10"/>
        <v>52.304299999999998</v>
      </c>
      <c r="N71" s="124">
        <f t="shared" si="10"/>
        <v>63.612400000000001</v>
      </c>
      <c r="P71" s="123">
        <f t="shared" si="11"/>
        <v>82.935199999999995</v>
      </c>
      <c r="Q71" s="124">
        <f t="shared" si="11"/>
        <v>94.243300000000005</v>
      </c>
      <c r="S71" s="123">
        <f t="shared" si="12"/>
        <v>84.174700000000001</v>
      </c>
      <c r="T71" s="124">
        <f t="shared" si="12"/>
        <v>95.482799999999997</v>
      </c>
      <c r="V71" s="123">
        <f t="shared" si="13"/>
        <v>89.752499999999998</v>
      </c>
      <c r="W71" s="124">
        <f t="shared" si="13"/>
        <v>101.06059999999999</v>
      </c>
    </row>
    <row r="72" spans="1:23">
      <c r="A72" s="82" t="s">
        <v>53</v>
      </c>
      <c r="B72" s="83">
        <v>1</v>
      </c>
      <c r="C72" s="122" t="s">
        <v>343</v>
      </c>
      <c r="D72" s="123">
        <f t="shared" si="7"/>
        <v>52.304299999999998</v>
      </c>
      <c r="E72" s="124">
        <f t="shared" si="7"/>
        <v>63.612400000000001</v>
      </c>
      <c r="G72" s="123">
        <f t="shared" si="8"/>
        <v>75.3917</v>
      </c>
      <c r="H72" s="124">
        <f t="shared" si="8"/>
        <v>86.699700000000007</v>
      </c>
      <c r="J72" s="123">
        <f t="shared" si="9"/>
        <v>84.174700000000001</v>
      </c>
      <c r="K72" s="124">
        <f t="shared" si="9"/>
        <v>95.482799999999997</v>
      </c>
      <c r="M72" s="123">
        <f t="shared" si="10"/>
        <v>52.304299999999998</v>
      </c>
      <c r="N72" s="124">
        <f t="shared" si="10"/>
        <v>63.612400000000001</v>
      </c>
      <c r="P72" s="123">
        <f t="shared" si="11"/>
        <v>82.935199999999995</v>
      </c>
      <c r="Q72" s="124">
        <f t="shared" si="11"/>
        <v>94.243300000000005</v>
      </c>
      <c r="S72" s="123">
        <f t="shared" si="12"/>
        <v>84.174700000000001</v>
      </c>
      <c r="T72" s="124">
        <f t="shared" si="12"/>
        <v>95.482799999999997</v>
      </c>
      <c r="V72" s="123">
        <f t="shared" si="13"/>
        <v>89.752499999999998</v>
      </c>
      <c r="W72" s="124">
        <f t="shared" si="13"/>
        <v>101.06059999999999</v>
      </c>
    </row>
    <row r="73" spans="1:23">
      <c r="C73" s="88"/>
      <c r="D73" s="121"/>
      <c r="E73" s="89"/>
      <c r="G73" s="88"/>
      <c r="H73" s="89"/>
      <c r="J73" s="88"/>
      <c r="K73" s="89"/>
      <c r="M73" s="88"/>
      <c r="N73" s="89"/>
      <c r="P73" s="88"/>
      <c r="Q73" s="89"/>
      <c r="S73" s="88"/>
      <c r="T73" s="89"/>
      <c r="V73" s="88"/>
      <c r="W73" s="89"/>
    </row>
    <row r="74" spans="1:23">
      <c r="A74" s="90"/>
      <c r="B74" s="91">
        <v>1</v>
      </c>
      <c r="C74" s="115" t="s">
        <v>641</v>
      </c>
      <c r="D74" s="93">
        <f>VLOOKUP($C74,$C$16:$W$34,D$42-2,0)*$B74</f>
        <v>0</v>
      </c>
      <c r="E74" s="94">
        <f>VLOOKUP($C74,$C$16:$W$34,E$42-2,0)*$B74</f>
        <v>0</v>
      </c>
      <c r="G74" s="93">
        <f>VLOOKUP($C74,$C$16:$W$34,G$42-2,0)*$B74</f>
        <v>0</v>
      </c>
      <c r="H74" s="94">
        <f>VLOOKUP($C74,$C$16:$W$34,H$42-2,0)*$B74</f>
        <v>0</v>
      </c>
      <c r="J74" s="93">
        <f>VLOOKUP($C74,$C$16:$W$34,J$42-2,0)*$B74</f>
        <v>0</v>
      </c>
      <c r="K74" s="94">
        <f>VLOOKUP($C74,$C$16:$W$34,K$42-2,0)*$B74</f>
        <v>0</v>
      </c>
      <c r="M74" s="93">
        <f>VLOOKUP($C74,$C$16:$W$34,M$42-2,0)*$B74</f>
        <v>365.03000416666669</v>
      </c>
      <c r="N74" s="94">
        <f>VLOOKUP($C74,$C$16:$W$34,N$42-2,0)*$B74</f>
        <v>346.00181666666668</v>
      </c>
      <c r="P74" s="93">
        <f>VLOOKUP($C74,$C$16:$W$34,P$42-2,0)*$B74</f>
        <v>365.03000416666669</v>
      </c>
      <c r="Q74" s="94">
        <f>VLOOKUP($C74,$C$16:$W$34,Q$42-2,0)*$B74</f>
        <v>346.00181666666668</v>
      </c>
      <c r="S74" s="93">
        <f>VLOOKUP($C74,$C$16:$W$34,S$42-2,0)*$B74</f>
        <v>365.03000416666669</v>
      </c>
      <c r="T74" s="94">
        <f>VLOOKUP($C74,$C$16:$W$34,T$42-2,0)*$B74</f>
        <v>346.00181666666668</v>
      </c>
      <c r="V74" s="93">
        <f>VLOOKUP($C74,$C$16:$W$34,V$42-2,0)*$B74</f>
        <v>693.4114208333333</v>
      </c>
      <c r="W74" s="94">
        <f>VLOOKUP($C74,$C$16:$W$34,W$42-2,0)*$B74</f>
        <v>674.38323333333335</v>
      </c>
    </row>
    <row r="75" spans="1:23">
      <c r="C75" s="88"/>
      <c r="D75" s="121"/>
      <c r="E75" s="89"/>
      <c r="G75" s="88"/>
      <c r="H75" s="89"/>
      <c r="J75" s="88"/>
      <c r="K75" s="89"/>
      <c r="M75" s="88"/>
      <c r="N75" s="89"/>
      <c r="P75" s="88"/>
      <c r="Q75" s="89"/>
      <c r="S75" s="88"/>
      <c r="T75" s="89"/>
      <c r="V75" s="88"/>
      <c r="W75" s="89"/>
    </row>
    <row r="76" spans="1:23" ht="15.75" thickBot="1">
      <c r="B76" s="81" t="s">
        <v>747</v>
      </c>
      <c r="C76" s="116" t="s">
        <v>623</v>
      </c>
      <c r="D76" s="97">
        <f>SUM(D64:D74)</f>
        <v>333.84949999999998</v>
      </c>
      <c r="E76" s="98">
        <f>SUM(E64:E74)</f>
        <v>411.83889999999997</v>
      </c>
      <c r="F76" s="99"/>
      <c r="G76" s="97">
        <f>SUM(G64:G74)</f>
        <v>481.47370000000001</v>
      </c>
      <c r="H76" s="98">
        <f>SUM(H64:H74)</f>
        <v>559.46260000000007</v>
      </c>
      <c r="I76" s="99"/>
      <c r="J76" s="97">
        <f>SUM(J64:J74)</f>
        <v>550.18350000000009</v>
      </c>
      <c r="K76" s="98">
        <f>SUM(K64:K74)</f>
        <v>628.17280000000005</v>
      </c>
      <c r="L76" s="99"/>
      <c r="M76" s="97">
        <f>SUM(M64:M74)</f>
        <v>698.87950416666672</v>
      </c>
      <c r="N76" s="98">
        <f>SUM(N64:N74)</f>
        <v>757.84071666666659</v>
      </c>
      <c r="O76" s="99"/>
      <c r="P76" s="97">
        <f>SUM(P64:P74)</f>
        <v>907.28170416666671</v>
      </c>
      <c r="Q76" s="98">
        <f>SUM(Q64:Q74)</f>
        <v>966.24291666666659</v>
      </c>
      <c r="R76" s="99"/>
      <c r="S76" s="97">
        <f>SUM(S64:S74)</f>
        <v>915.21350416666678</v>
      </c>
      <c r="T76" s="98">
        <f>SUM(T64:T74)</f>
        <v>974.17461666666668</v>
      </c>
      <c r="U76" s="99"/>
      <c r="V76" s="97">
        <f>SUM(V64:V74)</f>
        <v>1279.2879208333334</v>
      </c>
      <c r="W76" s="98">
        <f>SUM(W64:W74)</f>
        <v>1338.2491333333332</v>
      </c>
    </row>
    <row r="77" spans="1:23" ht="15.75" thickTop="1">
      <c r="C77" s="117" t="s">
        <v>624</v>
      </c>
      <c r="D77" s="101">
        <f>D76*24</f>
        <v>8012.387999999999</v>
      </c>
      <c r="E77" s="102">
        <f>E76*12</f>
        <v>4942.0667999999996</v>
      </c>
      <c r="F77" s="99"/>
      <c r="G77" s="101">
        <f>G76*24</f>
        <v>11555.3688</v>
      </c>
      <c r="H77" s="102">
        <f>H76*12</f>
        <v>6713.5512000000008</v>
      </c>
      <c r="I77" s="99"/>
      <c r="J77" s="101">
        <f>J76*24</f>
        <v>13204.404000000002</v>
      </c>
      <c r="K77" s="102">
        <f>K76*12</f>
        <v>7538.0736000000006</v>
      </c>
      <c r="L77" s="99"/>
      <c r="M77" s="101">
        <f>M76*24</f>
        <v>16773.108100000001</v>
      </c>
      <c r="N77" s="102">
        <f>N76*12</f>
        <v>9094.0885999999991</v>
      </c>
      <c r="O77" s="99"/>
      <c r="P77" s="101">
        <f>P76*24</f>
        <v>21774.760900000001</v>
      </c>
      <c r="Q77" s="102">
        <f>Q76*12</f>
        <v>11594.914999999999</v>
      </c>
      <c r="R77" s="99"/>
      <c r="S77" s="101">
        <f>S76*24</f>
        <v>21965.124100000001</v>
      </c>
      <c r="T77" s="102">
        <f>T76*12</f>
        <v>11690.0954</v>
      </c>
      <c r="U77" s="99"/>
      <c r="V77" s="101">
        <f>V76*24</f>
        <v>30702.910100000001</v>
      </c>
      <c r="W77" s="102">
        <f>W76*12</f>
        <v>16058.989599999999</v>
      </c>
    </row>
    <row r="78" spans="1:23" ht="15.75" thickBot="1">
      <c r="B78" s="81" t="s">
        <v>748</v>
      </c>
      <c r="C78" s="118" t="s">
        <v>625</v>
      </c>
      <c r="D78" s="104">
        <f>D76+(D76*D$1)</f>
        <v>567.54414999999995</v>
      </c>
      <c r="E78" s="105">
        <f>E76+(E76*E$1)</f>
        <v>700.12612999999988</v>
      </c>
      <c r="F78" s="99"/>
      <c r="G78" s="104">
        <f>G76+(G76*G$1)</f>
        <v>866.65265999999997</v>
      </c>
      <c r="H78" s="105">
        <f>H76+(H76*H$1)</f>
        <v>1007.0326800000001</v>
      </c>
      <c r="I78" s="99"/>
      <c r="J78" s="104">
        <f>J76+(J76*J$1)</f>
        <v>1045.3486500000001</v>
      </c>
      <c r="K78" s="105">
        <f>K76+(K76*K$1)</f>
        <v>1193.5283200000001</v>
      </c>
      <c r="L78" s="99"/>
      <c r="M78" s="104">
        <f>M76+(M76*M$1)</f>
        <v>1188.0951570833333</v>
      </c>
      <c r="N78" s="105">
        <f>N76+(N76*N$1)</f>
        <v>1288.3292183333333</v>
      </c>
      <c r="O78" s="99"/>
      <c r="P78" s="104">
        <f>P76+(P76*P$1)</f>
        <v>1633.1070675000001</v>
      </c>
      <c r="Q78" s="105">
        <f>Q76+(Q76*Q$1)</f>
        <v>1739.2372499999999</v>
      </c>
      <c r="R78" s="99"/>
      <c r="S78" s="104">
        <f>S76+(S76*S$1)</f>
        <v>1738.9056579166668</v>
      </c>
      <c r="T78" s="105">
        <f>T76+(T76*T$1)</f>
        <v>1850.9317716666667</v>
      </c>
      <c r="U78" s="99"/>
      <c r="V78" s="104">
        <f>V76+(V76*V$1)</f>
        <v>2558.5758416666667</v>
      </c>
      <c r="W78" s="105">
        <f>W76+(W76*W$1)</f>
        <v>2676.4982666666665</v>
      </c>
    </row>
    <row r="79" spans="1:23" ht="15.75" thickTop="1">
      <c r="C79" s="119" t="s">
        <v>626</v>
      </c>
      <c r="D79" s="107">
        <f>(D78-D76)/D76</f>
        <v>0.7</v>
      </c>
      <c r="E79" s="108">
        <f>(E78-E76)/E76</f>
        <v>0.69999999999999984</v>
      </c>
      <c r="F79" s="99"/>
      <c r="G79" s="107">
        <f>(G78-G76)/G76</f>
        <v>0.79999999999999993</v>
      </c>
      <c r="H79" s="108">
        <f>(H78-H76)/H76</f>
        <v>0.8</v>
      </c>
      <c r="I79" s="99"/>
      <c r="J79" s="107">
        <f>(J78-J76)/J76</f>
        <v>0.89999999999999991</v>
      </c>
      <c r="K79" s="108">
        <f>(K78-K76)/K76</f>
        <v>0.9</v>
      </c>
      <c r="L79" s="99"/>
      <c r="M79" s="107">
        <f>(M78-M76)/M76</f>
        <v>0.69999999999999984</v>
      </c>
      <c r="N79" s="108">
        <f>(N78-N76)/N76</f>
        <v>0.70000000000000007</v>
      </c>
      <c r="O79" s="99"/>
      <c r="P79" s="107">
        <f>(P78-P76)/P76</f>
        <v>0.8</v>
      </c>
      <c r="Q79" s="108">
        <f>(Q78-Q76)/Q76</f>
        <v>0.8</v>
      </c>
      <c r="R79" s="99"/>
      <c r="S79" s="107">
        <f>(S78-S76)/S76</f>
        <v>0.89999999999999991</v>
      </c>
      <c r="T79" s="108">
        <f>(T78-T76)/T76</f>
        <v>0.9</v>
      </c>
      <c r="U79" s="99"/>
      <c r="V79" s="107">
        <f>(V78-V76)/V76</f>
        <v>1</v>
      </c>
      <c r="W79" s="108">
        <f>(W78-W76)/W76</f>
        <v>1</v>
      </c>
    </row>
    <row r="80" spans="1:23">
      <c r="C80" s="120" t="s">
        <v>627</v>
      </c>
      <c r="D80" s="110">
        <f>D77+(D77*D$1)</f>
        <v>13621.059599999997</v>
      </c>
      <c r="E80" s="111">
        <f>E77+(E77*E$1)</f>
        <v>8401.5135599999994</v>
      </c>
      <c r="F80" s="99"/>
      <c r="G80" s="110">
        <f>G77+(G77*G$1)</f>
        <v>20799.663840000001</v>
      </c>
      <c r="H80" s="111">
        <f>H77+(H77*H$1)</f>
        <v>12084.392160000003</v>
      </c>
      <c r="I80" s="99"/>
      <c r="J80" s="110">
        <f>J77+(J77*J$1)</f>
        <v>25088.367600000005</v>
      </c>
      <c r="K80" s="111">
        <f>K77+(K77*K$1)</f>
        <v>14322.339840000001</v>
      </c>
      <c r="L80" s="99"/>
      <c r="M80" s="110">
        <f>M77+(M77*M$1)</f>
        <v>28514.283770000002</v>
      </c>
      <c r="N80" s="111">
        <f>N77+(N77*N$1)</f>
        <v>15459.950619999998</v>
      </c>
      <c r="O80" s="99"/>
      <c r="P80" s="110">
        <f>P77+(P77*P$1)</f>
        <v>39194.569620000002</v>
      </c>
      <c r="Q80" s="111">
        <f>Q77+(Q77*Q$1)</f>
        <v>20870.846999999998</v>
      </c>
      <c r="R80" s="99"/>
      <c r="S80" s="110">
        <f>S77+(S77*S$1)</f>
        <v>41733.735790000006</v>
      </c>
      <c r="T80" s="111">
        <f>T77+(T77*T$1)</f>
        <v>22211.181260000001</v>
      </c>
      <c r="U80" s="99"/>
      <c r="V80" s="110">
        <f>V77+(V77*V$1)</f>
        <v>61405.820200000002</v>
      </c>
      <c r="W80" s="111">
        <f>W77+(W77*W$1)</f>
        <v>32117.979199999998</v>
      </c>
    </row>
    <row r="82" spans="1:23">
      <c r="C82" s="112" t="s">
        <v>45</v>
      </c>
    </row>
    <row r="83" spans="1:23">
      <c r="B83" s="81" t="s">
        <v>629</v>
      </c>
      <c r="C83" s="113" t="s">
        <v>322</v>
      </c>
      <c r="D83" s="80" t="s">
        <v>620</v>
      </c>
      <c r="E83" s="80" t="s">
        <v>616</v>
      </c>
      <c r="G83" s="80" t="s">
        <v>620</v>
      </c>
      <c r="H83" s="80" t="s">
        <v>616</v>
      </c>
      <c r="J83" s="80" t="s">
        <v>620</v>
      </c>
      <c r="K83" s="80" t="s">
        <v>616</v>
      </c>
      <c r="M83" s="80" t="s">
        <v>620</v>
      </c>
      <c r="N83" s="80" t="s">
        <v>616</v>
      </c>
      <c r="P83" s="80" t="s">
        <v>620</v>
      </c>
      <c r="Q83" s="80" t="s">
        <v>616</v>
      </c>
      <c r="S83" s="80" t="s">
        <v>620</v>
      </c>
      <c r="T83" s="80" t="s">
        <v>616</v>
      </c>
      <c r="V83" s="80" t="s">
        <v>620</v>
      </c>
      <c r="W83" s="80" t="s">
        <v>616</v>
      </c>
    </row>
    <row r="84" spans="1:23">
      <c r="B84" s="81" t="s">
        <v>621</v>
      </c>
      <c r="C84" s="81" t="s">
        <v>630</v>
      </c>
    </row>
    <row r="85" spans="1:23">
      <c r="A85" s="82" t="s">
        <v>44</v>
      </c>
      <c r="B85" s="83">
        <v>1</v>
      </c>
      <c r="C85" s="114" t="s">
        <v>337</v>
      </c>
      <c r="D85" s="85">
        <f t="shared" ref="D85:E94" si="14">VLOOKUP($A85,$A$16:$W$34,D$42,0)*$B85</f>
        <v>0.29830000000000001</v>
      </c>
      <c r="E85" s="86">
        <f t="shared" si="14"/>
        <v>4.3903999999999996</v>
      </c>
      <c r="G85" s="85">
        <f t="shared" ref="G85:H94" si="15">VLOOKUP($A85,$A$16:$W$34,G$42,0)*$B85</f>
        <v>1.5595000000000001</v>
      </c>
      <c r="H85" s="86">
        <f t="shared" si="15"/>
        <v>5.6516000000000002</v>
      </c>
      <c r="J85" s="85">
        <f t="shared" ref="J85:K94" si="16">VLOOKUP($A85,$A$16:$W$34,J$42,0)*$B85</f>
        <v>3.0697000000000001</v>
      </c>
      <c r="K85" s="86">
        <f t="shared" si="16"/>
        <v>7.1618000000000004</v>
      </c>
      <c r="M85" s="85">
        <f t="shared" ref="M85:N94" si="17">VLOOKUP($A85,$A$16:$W$34,M$42,0)*$B85</f>
        <v>0.29830000000000001</v>
      </c>
      <c r="N85" s="86">
        <f t="shared" si="17"/>
        <v>4.3903999999999996</v>
      </c>
      <c r="P85" s="85">
        <f t="shared" ref="P85:Q94" si="18">VLOOKUP($A85,$A$16:$W$34,P$42,0)*$B85</f>
        <v>2.8071999999999999</v>
      </c>
      <c r="Q85" s="86">
        <f t="shared" si="18"/>
        <v>6.8993000000000002</v>
      </c>
      <c r="S85" s="85">
        <f t="shared" ref="S85:T94" si="19">VLOOKUP($A85,$A$16:$W$34,S$42,0)*$B85</f>
        <v>3.0697000000000001</v>
      </c>
      <c r="T85" s="86">
        <f t="shared" si="19"/>
        <v>7.1618000000000004</v>
      </c>
      <c r="V85" s="85">
        <f t="shared" ref="V85:W94" si="20">VLOOKUP($A85,$A$16:$W$34,V$42,0)*$B85</f>
        <v>4.2508999999999997</v>
      </c>
      <c r="W85" s="86">
        <f t="shared" si="20"/>
        <v>8.343</v>
      </c>
    </row>
    <row r="86" spans="1:23">
      <c r="A86" s="82" t="s">
        <v>48</v>
      </c>
      <c r="B86" s="83">
        <v>2</v>
      </c>
      <c r="C86" s="122" t="s">
        <v>278</v>
      </c>
      <c r="D86" s="123">
        <f t="shared" si="14"/>
        <v>10.645799999999999</v>
      </c>
      <c r="E86" s="124">
        <f t="shared" si="14"/>
        <v>13.679</v>
      </c>
      <c r="G86" s="123">
        <f t="shared" si="15"/>
        <v>15.0656</v>
      </c>
      <c r="H86" s="124">
        <f t="shared" si="15"/>
        <v>18.099</v>
      </c>
      <c r="J86" s="123">
        <f t="shared" si="16"/>
        <v>21.953399999999998</v>
      </c>
      <c r="K86" s="124">
        <f t="shared" si="16"/>
        <v>24.986599999999999</v>
      </c>
      <c r="M86" s="123">
        <f t="shared" si="17"/>
        <v>10.645799999999999</v>
      </c>
      <c r="N86" s="124">
        <f t="shared" si="17"/>
        <v>13.679</v>
      </c>
      <c r="P86" s="123">
        <f t="shared" si="18"/>
        <v>21.8002</v>
      </c>
      <c r="Q86" s="124">
        <f t="shared" si="18"/>
        <v>24.833400000000001</v>
      </c>
      <c r="S86" s="123">
        <f t="shared" si="19"/>
        <v>21.953399999999998</v>
      </c>
      <c r="T86" s="124">
        <f t="shared" si="19"/>
        <v>24.986599999999999</v>
      </c>
      <c r="V86" s="123">
        <f t="shared" si="20"/>
        <v>22.642399999999999</v>
      </c>
      <c r="W86" s="124">
        <f t="shared" si="20"/>
        <v>25.675599999999999</v>
      </c>
    </row>
    <row r="87" spans="1:23">
      <c r="A87" s="82" t="s">
        <v>712</v>
      </c>
      <c r="B87" s="83">
        <v>2</v>
      </c>
      <c r="C87" s="122" t="s">
        <v>327</v>
      </c>
      <c r="D87" s="123">
        <f t="shared" si="14"/>
        <v>0</v>
      </c>
      <c r="E87" s="124">
        <f t="shared" si="14"/>
        <v>0</v>
      </c>
      <c r="G87" s="123">
        <f t="shared" si="15"/>
        <v>0</v>
      </c>
      <c r="H87" s="124">
        <f t="shared" si="15"/>
        <v>0</v>
      </c>
      <c r="J87" s="123">
        <f t="shared" si="16"/>
        <v>0</v>
      </c>
      <c r="K87" s="124">
        <f t="shared" si="16"/>
        <v>0</v>
      </c>
      <c r="M87" s="123">
        <f t="shared" si="17"/>
        <v>0</v>
      </c>
      <c r="N87" s="124">
        <f t="shared" si="17"/>
        <v>0</v>
      </c>
      <c r="P87" s="123">
        <f t="shared" si="18"/>
        <v>0</v>
      </c>
      <c r="Q87" s="124">
        <f t="shared" si="18"/>
        <v>0</v>
      </c>
      <c r="S87" s="123">
        <f t="shared" si="19"/>
        <v>0</v>
      </c>
      <c r="T87" s="124">
        <f t="shared" si="19"/>
        <v>0</v>
      </c>
      <c r="V87" s="123">
        <f t="shared" si="20"/>
        <v>0</v>
      </c>
      <c r="W87" s="124">
        <f t="shared" si="20"/>
        <v>0</v>
      </c>
    </row>
    <row r="88" spans="1:23">
      <c r="A88" s="82" t="s">
        <v>8</v>
      </c>
      <c r="B88" s="83">
        <v>2</v>
      </c>
      <c r="C88" s="122" t="s">
        <v>276</v>
      </c>
      <c r="D88" s="123">
        <f t="shared" si="14"/>
        <v>5.8642000000000003</v>
      </c>
      <c r="E88" s="124">
        <f t="shared" si="14"/>
        <v>7.226</v>
      </c>
      <c r="G88" s="123">
        <f t="shared" si="15"/>
        <v>8.0511999999999997</v>
      </c>
      <c r="H88" s="124">
        <f t="shared" si="15"/>
        <v>9.4130000000000003</v>
      </c>
      <c r="J88" s="123">
        <f t="shared" si="16"/>
        <v>12.550800000000001</v>
      </c>
      <c r="K88" s="124">
        <f t="shared" si="16"/>
        <v>13.9124</v>
      </c>
      <c r="M88" s="123">
        <f t="shared" si="17"/>
        <v>5.8642000000000003</v>
      </c>
      <c r="N88" s="124">
        <f t="shared" si="17"/>
        <v>7.226</v>
      </c>
      <c r="P88" s="123">
        <f t="shared" si="18"/>
        <v>12.496</v>
      </c>
      <c r="Q88" s="124">
        <f t="shared" si="18"/>
        <v>13.857799999999999</v>
      </c>
      <c r="S88" s="123">
        <f t="shared" si="19"/>
        <v>12.550800000000001</v>
      </c>
      <c r="T88" s="124">
        <f t="shared" si="19"/>
        <v>13.9124</v>
      </c>
      <c r="V88" s="123">
        <f t="shared" si="20"/>
        <v>12.796799999999999</v>
      </c>
      <c r="W88" s="124">
        <f t="shared" si="20"/>
        <v>14.1586</v>
      </c>
    </row>
    <row r="89" spans="1:23">
      <c r="A89" s="82" t="s">
        <v>9</v>
      </c>
      <c r="B89" s="83">
        <v>1</v>
      </c>
      <c r="C89" s="122" t="s">
        <v>334</v>
      </c>
      <c r="D89" s="123">
        <f t="shared" si="14"/>
        <v>0.21149999999999999</v>
      </c>
      <c r="E89" s="124">
        <f t="shared" si="14"/>
        <v>3.3102</v>
      </c>
      <c r="G89" s="123">
        <f t="shared" si="15"/>
        <v>1.4332</v>
      </c>
      <c r="H89" s="124">
        <f t="shared" si="15"/>
        <v>4.5317999999999996</v>
      </c>
      <c r="J89" s="123">
        <f t="shared" si="16"/>
        <v>1.0051000000000001</v>
      </c>
      <c r="K89" s="124">
        <f t="shared" si="16"/>
        <v>4.1036999999999999</v>
      </c>
      <c r="M89" s="123">
        <f t="shared" si="17"/>
        <v>0.21149999999999999</v>
      </c>
      <c r="N89" s="124">
        <f t="shared" si="17"/>
        <v>3.3102</v>
      </c>
      <c r="P89" s="123">
        <f t="shared" si="18"/>
        <v>0.85809999999999997</v>
      </c>
      <c r="Q89" s="124">
        <f t="shared" si="18"/>
        <v>3.9567000000000001</v>
      </c>
      <c r="S89" s="123">
        <f t="shared" si="19"/>
        <v>1.0051000000000001</v>
      </c>
      <c r="T89" s="124">
        <f t="shared" si="19"/>
        <v>4.1036999999999999</v>
      </c>
      <c r="V89" s="123">
        <f t="shared" si="20"/>
        <v>1.6665000000000001</v>
      </c>
      <c r="W89" s="124">
        <f t="shared" si="20"/>
        <v>4.7652000000000001</v>
      </c>
    </row>
    <row r="90" spans="1:23">
      <c r="A90" s="82" t="s">
        <v>10</v>
      </c>
      <c r="B90" s="83">
        <v>2</v>
      </c>
      <c r="C90" s="122" t="s">
        <v>325</v>
      </c>
      <c r="D90" s="123">
        <f t="shared" si="14"/>
        <v>22.940799999999999</v>
      </c>
      <c r="E90" s="124">
        <f t="shared" si="14"/>
        <v>30.6432</v>
      </c>
      <c r="G90" s="123">
        <f t="shared" si="15"/>
        <v>32.011200000000002</v>
      </c>
      <c r="H90" s="124">
        <f t="shared" si="15"/>
        <v>39.7136</v>
      </c>
      <c r="J90" s="123">
        <f t="shared" si="16"/>
        <v>49.627000000000002</v>
      </c>
      <c r="K90" s="124">
        <f t="shared" si="16"/>
        <v>57.3294</v>
      </c>
      <c r="M90" s="123">
        <f t="shared" si="17"/>
        <v>22.940799999999999</v>
      </c>
      <c r="N90" s="124">
        <f t="shared" si="17"/>
        <v>30.6432</v>
      </c>
      <c r="P90" s="123">
        <f t="shared" si="18"/>
        <v>49.370399999999997</v>
      </c>
      <c r="Q90" s="124">
        <f t="shared" si="18"/>
        <v>57.072800000000001</v>
      </c>
      <c r="S90" s="123">
        <f t="shared" si="19"/>
        <v>49.627000000000002</v>
      </c>
      <c r="T90" s="124">
        <f t="shared" si="19"/>
        <v>57.3294</v>
      </c>
      <c r="V90" s="123">
        <f t="shared" si="20"/>
        <v>50.781999999999996</v>
      </c>
      <c r="W90" s="124">
        <f t="shared" si="20"/>
        <v>58.484400000000001</v>
      </c>
    </row>
    <row r="91" spans="1:23">
      <c r="A91" s="82" t="s">
        <v>53</v>
      </c>
      <c r="B91" s="83">
        <v>2</v>
      </c>
      <c r="C91" s="122" t="s">
        <v>339</v>
      </c>
      <c r="D91" s="123">
        <f t="shared" si="14"/>
        <v>104.6086</v>
      </c>
      <c r="E91" s="124">
        <f t="shared" si="14"/>
        <v>127.2248</v>
      </c>
      <c r="G91" s="123">
        <f t="shared" si="15"/>
        <v>150.7834</v>
      </c>
      <c r="H91" s="124">
        <f t="shared" si="15"/>
        <v>173.39940000000001</v>
      </c>
      <c r="J91" s="123">
        <f t="shared" si="16"/>
        <v>168.3494</v>
      </c>
      <c r="K91" s="124">
        <f t="shared" si="16"/>
        <v>190.96559999999999</v>
      </c>
      <c r="M91" s="123">
        <f t="shared" si="17"/>
        <v>104.6086</v>
      </c>
      <c r="N91" s="124">
        <f t="shared" si="17"/>
        <v>127.2248</v>
      </c>
      <c r="P91" s="123">
        <f t="shared" si="18"/>
        <v>165.87039999999999</v>
      </c>
      <c r="Q91" s="124">
        <f t="shared" si="18"/>
        <v>188.48660000000001</v>
      </c>
      <c r="S91" s="123">
        <f t="shared" si="19"/>
        <v>168.3494</v>
      </c>
      <c r="T91" s="124">
        <f t="shared" si="19"/>
        <v>190.96559999999999</v>
      </c>
      <c r="V91" s="123">
        <f t="shared" si="20"/>
        <v>179.505</v>
      </c>
      <c r="W91" s="124">
        <f t="shared" si="20"/>
        <v>202.12119999999999</v>
      </c>
    </row>
    <row r="92" spans="1:23">
      <c r="A92" s="82" t="s">
        <v>53</v>
      </c>
      <c r="B92" s="83">
        <v>2</v>
      </c>
      <c r="C92" s="122" t="s">
        <v>341</v>
      </c>
      <c r="D92" s="123">
        <f t="shared" si="14"/>
        <v>104.6086</v>
      </c>
      <c r="E92" s="124">
        <f t="shared" si="14"/>
        <v>127.2248</v>
      </c>
      <c r="G92" s="123">
        <f t="shared" si="15"/>
        <v>150.7834</v>
      </c>
      <c r="H92" s="124">
        <f t="shared" si="15"/>
        <v>173.39940000000001</v>
      </c>
      <c r="J92" s="123">
        <f t="shared" si="16"/>
        <v>168.3494</v>
      </c>
      <c r="K92" s="124">
        <f t="shared" si="16"/>
        <v>190.96559999999999</v>
      </c>
      <c r="M92" s="123">
        <f t="shared" si="17"/>
        <v>104.6086</v>
      </c>
      <c r="N92" s="124">
        <f t="shared" si="17"/>
        <v>127.2248</v>
      </c>
      <c r="P92" s="123">
        <f t="shared" si="18"/>
        <v>165.87039999999999</v>
      </c>
      <c r="Q92" s="124">
        <f t="shared" si="18"/>
        <v>188.48660000000001</v>
      </c>
      <c r="S92" s="123">
        <f t="shared" si="19"/>
        <v>168.3494</v>
      </c>
      <c r="T92" s="124">
        <f t="shared" si="19"/>
        <v>190.96559999999999</v>
      </c>
      <c r="V92" s="123">
        <f t="shared" si="20"/>
        <v>179.505</v>
      </c>
      <c r="W92" s="124">
        <f t="shared" si="20"/>
        <v>202.12119999999999</v>
      </c>
    </row>
    <row r="93" spans="1:23">
      <c r="A93" s="82" t="s">
        <v>53</v>
      </c>
      <c r="B93" s="83">
        <v>1</v>
      </c>
      <c r="C93" s="122" t="s">
        <v>342</v>
      </c>
      <c r="D93" s="123">
        <f t="shared" si="14"/>
        <v>52.304299999999998</v>
      </c>
      <c r="E93" s="124">
        <f t="shared" si="14"/>
        <v>63.612400000000001</v>
      </c>
      <c r="G93" s="123">
        <f t="shared" si="15"/>
        <v>75.3917</v>
      </c>
      <c r="H93" s="124">
        <f t="shared" si="15"/>
        <v>86.699700000000007</v>
      </c>
      <c r="J93" s="123">
        <f t="shared" si="16"/>
        <v>84.174700000000001</v>
      </c>
      <c r="K93" s="124">
        <f t="shared" si="16"/>
        <v>95.482799999999997</v>
      </c>
      <c r="M93" s="123">
        <f t="shared" si="17"/>
        <v>52.304299999999998</v>
      </c>
      <c r="N93" s="124">
        <f t="shared" si="17"/>
        <v>63.612400000000001</v>
      </c>
      <c r="P93" s="123">
        <f t="shared" si="18"/>
        <v>82.935199999999995</v>
      </c>
      <c r="Q93" s="124">
        <f t="shared" si="18"/>
        <v>94.243300000000005</v>
      </c>
      <c r="S93" s="123">
        <f t="shared" si="19"/>
        <v>84.174700000000001</v>
      </c>
      <c r="T93" s="124">
        <f t="shared" si="19"/>
        <v>95.482799999999997</v>
      </c>
      <c r="V93" s="123">
        <f t="shared" si="20"/>
        <v>89.752499999999998</v>
      </c>
      <c r="W93" s="124">
        <f t="shared" si="20"/>
        <v>101.06059999999999</v>
      </c>
    </row>
    <row r="94" spans="1:23">
      <c r="A94" s="82" t="s">
        <v>53</v>
      </c>
      <c r="B94" s="83">
        <v>1</v>
      </c>
      <c r="C94" s="122" t="s">
        <v>343</v>
      </c>
      <c r="D94" s="123">
        <f t="shared" si="14"/>
        <v>52.304299999999998</v>
      </c>
      <c r="E94" s="124">
        <f t="shared" si="14"/>
        <v>63.612400000000001</v>
      </c>
      <c r="G94" s="123">
        <f t="shared" si="15"/>
        <v>75.3917</v>
      </c>
      <c r="H94" s="124">
        <f t="shared" si="15"/>
        <v>86.699700000000007</v>
      </c>
      <c r="J94" s="123">
        <f t="shared" si="16"/>
        <v>84.174700000000001</v>
      </c>
      <c r="K94" s="124">
        <f t="shared" si="16"/>
        <v>95.482799999999997</v>
      </c>
      <c r="M94" s="123">
        <f t="shared" si="17"/>
        <v>52.304299999999998</v>
      </c>
      <c r="N94" s="124">
        <f t="shared" si="17"/>
        <v>63.612400000000001</v>
      </c>
      <c r="P94" s="123">
        <f t="shared" si="18"/>
        <v>82.935199999999995</v>
      </c>
      <c r="Q94" s="124">
        <f t="shared" si="18"/>
        <v>94.243300000000005</v>
      </c>
      <c r="S94" s="123">
        <f t="shared" si="19"/>
        <v>84.174700000000001</v>
      </c>
      <c r="T94" s="124">
        <f t="shared" si="19"/>
        <v>95.482799999999997</v>
      </c>
      <c r="V94" s="123">
        <f t="shared" si="20"/>
        <v>89.752499999999998</v>
      </c>
      <c r="W94" s="124">
        <f t="shared" si="20"/>
        <v>101.06059999999999</v>
      </c>
    </row>
    <row r="95" spans="1:23">
      <c r="C95" s="88"/>
      <c r="D95" s="88"/>
      <c r="E95" s="89"/>
      <c r="G95" s="88"/>
      <c r="H95" s="89"/>
      <c r="J95" s="88"/>
      <c r="K95" s="89"/>
      <c r="M95" s="88"/>
      <c r="N95" s="89"/>
      <c r="P95" s="88"/>
      <c r="Q95" s="89"/>
      <c r="S95" s="88"/>
      <c r="T95" s="89"/>
      <c r="V95" s="88"/>
      <c r="W95" s="89"/>
    </row>
    <row r="96" spans="1:23">
      <c r="A96" s="90"/>
      <c r="B96" s="91">
        <v>1</v>
      </c>
      <c r="C96" s="115" t="s">
        <v>642</v>
      </c>
      <c r="D96" s="93">
        <f>VLOOKUP($C96,$C$16:$W$34,D$42-2,0)*$B96</f>
        <v>0</v>
      </c>
      <c r="E96" s="94">
        <f>VLOOKUP($C96,$C$16:$W$34,E$42-2,0)*$B96</f>
        <v>0</v>
      </c>
      <c r="G96" s="93">
        <f>VLOOKUP($C96,$C$16:$W$34,G$42-2,0)*$B96</f>
        <v>0</v>
      </c>
      <c r="H96" s="94">
        <f>VLOOKUP($C96,$C$16:$W$34,H$42-2,0)*$B96</f>
        <v>0</v>
      </c>
      <c r="J96" s="93">
        <f>VLOOKUP($C96,$C$16:$W$34,J$42-2,0)*$B96</f>
        <v>0</v>
      </c>
      <c r="K96" s="94">
        <f>VLOOKUP($C96,$C$16:$W$34,K$42-2,0)*$B96</f>
        <v>0</v>
      </c>
      <c r="M96" s="93">
        <f>VLOOKUP($C96,$C$16:$W$34,M$42-2,0)*$B96</f>
        <v>416.26447916666666</v>
      </c>
      <c r="N96" s="94">
        <f>VLOOKUP($C96,$C$16:$W$34,N$42-2,0)*$B96</f>
        <v>397.23629166666666</v>
      </c>
      <c r="P96" s="93">
        <f>VLOOKUP($C96,$C$16:$W$34,P$42-2,0)*$B96</f>
        <v>416.26447916666666</v>
      </c>
      <c r="Q96" s="94">
        <f>VLOOKUP($C96,$C$16:$W$34,Q$42-2,0)*$B96</f>
        <v>397.23629166666666</v>
      </c>
      <c r="S96" s="93">
        <f>VLOOKUP($C96,$C$16:$W$34,S$42-2,0)*$B96</f>
        <v>416.26447916666666</v>
      </c>
      <c r="T96" s="94">
        <f>VLOOKUP($C96,$C$16:$W$34,T$42-2,0)*$B96</f>
        <v>397.23629166666666</v>
      </c>
      <c r="V96" s="93">
        <f>VLOOKUP($C96,$C$16:$W$34,V$42-2,0)*$B96</f>
        <v>787.06939583333337</v>
      </c>
      <c r="W96" s="94">
        <f>VLOOKUP($C96,$C$16:$W$34,W$42-2,0)*$B96</f>
        <v>768.04120833333343</v>
      </c>
    </row>
    <row r="97" spans="1:23">
      <c r="C97" s="88"/>
      <c r="D97" s="88"/>
      <c r="E97" s="89"/>
      <c r="G97" s="88"/>
      <c r="H97" s="89"/>
      <c r="J97" s="88"/>
      <c r="K97" s="89"/>
      <c r="M97" s="88"/>
      <c r="N97" s="89"/>
      <c r="P97" s="88"/>
      <c r="Q97" s="89"/>
      <c r="S97" s="88"/>
      <c r="T97" s="89"/>
      <c r="V97" s="88"/>
      <c r="W97" s="89"/>
    </row>
    <row r="98" spans="1:23" ht="15.75" thickBot="1">
      <c r="B98" s="81" t="s">
        <v>749</v>
      </c>
      <c r="C98" s="116" t="s">
        <v>623</v>
      </c>
      <c r="D98" s="97">
        <f>SUM(D85:D96)</f>
        <v>353.78640000000001</v>
      </c>
      <c r="E98" s="98">
        <f>SUM(E85:E96)</f>
        <v>440.92319999999995</v>
      </c>
      <c r="F98" s="99"/>
      <c r="G98" s="97">
        <f>SUM(G85:G96)</f>
        <v>510.47090000000003</v>
      </c>
      <c r="H98" s="98">
        <f>SUM(H85:H96)</f>
        <v>597.60720000000003</v>
      </c>
      <c r="I98" s="99"/>
      <c r="J98" s="97">
        <f>SUM(J85:J96)</f>
        <v>593.25420000000008</v>
      </c>
      <c r="K98" s="98">
        <f>SUM(K85:K96)</f>
        <v>680.39069999999992</v>
      </c>
      <c r="L98" s="99"/>
      <c r="M98" s="97">
        <f>SUM(M85:M96)</f>
        <v>770.05087916666662</v>
      </c>
      <c r="N98" s="98">
        <f>SUM(N85:N96)</f>
        <v>838.15949166666655</v>
      </c>
      <c r="O98" s="99"/>
      <c r="P98" s="97">
        <f>SUM(P85:P96)</f>
        <v>1001.2075791666666</v>
      </c>
      <c r="Q98" s="98">
        <f>SUM(Q85:Q96)</f>
        <v>1069.3160916666666</v>
      </c>
      <c r="R98" s="99"/>
      <c r="S98" s="97">
        <f>SUM(S85:S96)</f>
        <v>1009.5186791666667</v>
      </c>
      <c r="T98" s="98">
        <f>SUM(T85:T96)</f>
        <v>1077.6269916666665</v>
      </c>
      <c r="U98" s="99"/>
      <c r="V98" s="97">
        <f>SUM(V85:V96)</f>
        <v>1417.7229958333335</v>
      </c>
      <c r="W98" s="98">
        <f>SUM(W85:W96)</f>
        <v>1485.8316083333334</v>
      </c>
    </row>
    <row r="99" spans="1:23" ht="15.75" thickTop="1">
      <c r="C99" s="117" t="s">
        <v>624</v>
      </c>
      <c r="D99" s="101">
        <f>D98*24</f>
        <v>8490.8736000000008</v>
      </c>
      <c r="E99" s="102">
        <f>E98*12</f>
        <v>5291.0783999999994</v>
      </c>
      <c r="F99" s="99"/>
      <c r="G99" s="101">
        <f>G98*24</f>
        <v>12251.301600000001</v>
      </c>
      <c r="H99" s="102">
        <f>H98*12</f>
        <v>7171.2864000000009</v>
      </c>
      <c r="I99" s="99"/>
      <c r="J99" s="101">
        <f>J98*24</f>
        <v>14238.100800000002</v>
      </c>
      <c r="K99" s="102">
        <f>K98*12</f>
        <v>8164.6883999999991</v>
      </c>
      <c r="L99" s="99"/>
      <c r="M99" s="101">
        <f>M98*24</f>
        <v>18481.221099999999</v>
      </c>
      <c r="N99" s="102">
        <f>N98*12</f>
        <v>10057.9139</v>
      </c>
      <c r="O99" s="99"/>
      <c r="P99" s="101">
        <f>P98*24</f>
        <v>24028.981899999999</v>
      </c>
      <c r="Q99" s="102">
        <f>Q98*12</f>
        <v>12831.793099999999</v>
      </c>
      <c r="R99" s="99"/>
      <c r="S99" s="101">
        <f>S98*24</f>
        <v>24228.448300000004</v>
      </c>
      <c r="T99" s="102">
        <f>T98*12</f>
        <v>12931.523899999998</v>
      </c>
      <c r="U99" s="99"/>
      <c r="V99" s="101">
        <f>V98*24</f>
        <v>34025.351900000001</v>
      </c>
      <c r="W99" s="102">
        <f>W98*12</f>
        <v>17829.979299999999</v>
      </c>
    </row>
    <row r="100" spans="1:23" ht="15.75" thickBot="1">
      <c r="B100" s="81" t="s">
        <v>750</v>
      </c>
      <c r="C100" s="118" t="s">
        <v>625</v>
      </c>
      <c r="D100" s="104">
        <f>D98+(D98*D$1)</f>
        <v>601.43687999999997</v>
      </c>
      <c r="E100" s="105">
        <f>E98+(E98*E$1)</f>
        <v>749.56943999999987</v>
      </c>
      <c r="F100" s="99"/>
      <c r="G100" s="104">
        <f>G98+(G98*G$1)</f>
        <v>918.84762000000001</v>
      </c>
      <c r="H100" s="105">
        <f>H98+(H98*H$1)</f>
        <v>1075.6929600000001</v>
      </c>
      <c r="I100" s="99"/>
      <c r="J100" s="104">
        <f>J98+(J98*J$1)</f>
        <v>1127.18298</v>
      </c>
      <c r="K100" s="105">
        <f>K98+(K98*K$1)</f>
        <v>1292.74233</v>
      </c>
      <c r="L100" s="99"/>
      <c r="M100" s="104">
        <f>M98+(M98*M$1)</f>
        <v>1309.0864945833332</v>
      </c>
      <c r="N100" s="105">
        <f>N98+(N98*N$1)</f>
        <v>1424.871135833333</v>
      </c>
      <c r="O100" s="99"/>
      <c r="P100" s="104">
        <f>P98+(P98*P$1)</f>
        <v>1802.1736424999999</v>
      </c>
      <c r="Q100" s="105">
        <f>Q98+(Q98*Q$1)</f>
        <v>1924.7689649999998</v>
      </c>
      <c r="R100" s="99"/>
      <c r="S100" s="104">
        <f>S98+(S98*S$1)</f>
        <v>1918.0854904166667</v>
      </c>
      <c r="T100" s="105">
        <f>T98+(T98*T$1)</f>
        <v>2047.4912841666664</v>
      </c>
      <c r="U100" s="99"/>
      <c r="V100" s="104">
        <f>V98+(V98*V$1)</f>
        <v>2835.4459916666669</v>
      </c>
      <c r="W100" s="105">
        <f>W98+(W98*W$1)</f>
        <v>2971.6632166666668</v>
      </c>
    </row>
    <row r="101" spans="1:23" ht="15.75" thickTop="1">
      <c r="C101" s="119" t="s">
        <v>626</v>
      </c>
      <c r="D101" s="107">
        <f>(D100-D98)/D98</f>
        <v>0.69999999999999984</v>
      </c>
      <c r="E101" s="108">
        <f>(E100-E98)/E98</f>
        <v>0.69999999999999984</v>
      </c>
      <c r="F101" s="99"/>
      <c r="G101" s="107">
        <f>(G100-G98)/G98</f>
        <v>0.79999999999999993</v>
      </c>
      <c r="H101" s="108">
        <f>(H100-H98)/H98</f>
        <v>0.8</v>
      </c>
      <c r="I101" s="99"/>
      <c r="J101" s="107">
        <f>(J100-J98)/J98</f>
        <v>0.8999999999999998</v>
      </c>
      <c r="K101" s="108">
        <f>(K100-K98)/K98</f>
        <v>0.90000000000000024</v>
      </c>
      <c r="L101" s="99"/>
      <c r="M101" s="107">
        <f>(M100-M98)/M98</f>
        <v>0.7</v>
      </c>
      <c r="N101" s="108">
        <f>(N100-N98)/N98</f>
        <v>0.69999999999999984</v>
      </c>
      <c r="O101" s="99"/>
      <c r="P101" s="107">
        <f>(P100-P98)/P98</f>
        <v>0.8</v>
      </c>
      <c r="Q101" s="108">
        <f>(Q100-Q98)/Q98</f>
        <v>0.79999999999999993</v>
      </c>
      <c r="R101" s="99"/>
      <c r="S101" s="107">
        <f>(S100-S98)/S98</f>
        <v>0.89999999999999991</v>
      </c>
      <c r="T101" s="108">
        <f>(T100-T98)/T98</f>
        <v>0.9</v>
      </c>
      <c r="U101" s="99"/>
      <c r="V101" s="107">
        <f>(V100-V98)/V98</f>
        <v>1</v>
      </c>
      <c r="W101" s="108">
        <f>(W100-W98)/W98</f>
        <v>1</v>
      </c>
    </row>
    <row r="102" spans="1:23">
      <c r="C102" s="120" t="s">
        <v>627</v>
      </c>
      <c r="D102" s="110">
        <f>D99+(D99*D$1)</f>
        <v>14434.485120000001</v>
      </c>
      <c r="E102" s="111">
        <f>E99+(E99*E$1)</f>
        <v>8994.8332799999989</v>
      </c>
      <c r="F102" s="99"/>
      <c r="G102" s="110">
        <f>G99+(G99*G$1)</f>
        <v>22052.342880000004</v>
      </c>
      <c r="H102" s="111">
        <f>H99+(H99*H$1)</f>
        <v>12908.315520000002</v>
      </c>
      <c r="I102" s="99"/>
      <c r="J102" s="110">
        <f>J99+(J99*J$1)</f>
        <v>27052.391520000005</v>
      </c>
      <c r="K102" s="111">
        <f>K99+(K99*K$1)</f>
        <v>15512.907959999999</v>
      </c>
      <c r="L102" s="99"/>
      <c r="M102" s="110">
        <f>M99+(M99*M$1)</f>
        <v>31418.075869999997</v>
      </c>
      <c r="N102" s="111">
        <f>N99+(N99*N$1)</f>
        <v>17098.45363</v>
      </c>
      <c r="O102" s="99"/>
      <c r="P102" s="110">
        <f>P99+(P99*P$1)</f>
        <v>43252.167419999998</v>
      </c>
      <c r="Q102" s="111">
        <f>Q99+(Q99*Q$1)</f>
        <v>23097.227579999999</v>
      </c>
      <c r="R102" s="99"/>
      <c r="S102" s="110">
        <f>S99+(S99*S$1)</f>
        <v>46034.051770000005</v>
      </c>
      <c r="T102" s="111">
        <f>T99+(T99*T$1)</f>
        <v>24569.895409999997</v>
      </c>
      <c r="U102" s="99"/>
      <c r="V102" s="110">
        <f>V99+(V99*V$1)</f>
        <v>68050.703800000003</v>
      </c>
      <c r="W102" s="111">
        <f>W99+(W99*W$1)</f>
        <v>35659.958599999998</v>
      </c>
    </row>
    <row r="104" spans="1:23">
      <c r="C104" s="112" t="s">
        <v>653</v>
      </c>
    </row>
    <row r="105" spans="1:23">
      <c r="B105" s="81" t="s">
        <v>629</v>
      </c>
      <c r="C105" s="113" t="s">
        <v>654</v>
      </c>
      <c r="D105" s="80" t="s">
        <v>620</v>
      </c>
      <c r="E105" s="80" t="s">
        <v>616</v>
      </c>
      <c r="G105" s="80" t="s">
        <v>620</v>
      </c>
      <c r="H105" s="80" t="s">
        <v>616</v>
      </c>
      <c r="J105" s="80" t="s">
        <v>620</v>
      </c>
      <c r="K105" s="80" t="s">
        <v>616</v>
      </c>
      <c r="M105" s="80" t="s">
        <v>620</v>
      </c>
      <c r="N105" s="80" t="s">
        <v>616</v>
      </c>
      <c r="P105" s="80" t="s">
        <v>620</v>
      </c>
      <c r="Q105" s="80" t="s">
        <v>616</v>
      </c>
      <c r="S105" s="80" t="s">
        <v>620</v>
      </c>
      <c r="T105" s="80" t="s">
        <v>616</v>
      </c>
      <c r="V105" s="80" t="s">
        <v>620</v>
      </c>
      <c r="W105" s="80" t="s">
        <v>616</v>
      </c>
    </row>
    <row r="106" spans="1:23">
      <c r="B106" s="81" t="s">
        <v>621</v>
      </c>
      <c r="C106" s="81" t="s">
        <v>630</v>
      </c>
    </row>
    <row r="107" spans="1:23">
      <c r="A107" s="82" t="s">
        <v>8</v>
      </c>
      <c r="B107" s="83">
        <v>1</v>
      </c>
      <c r="C107" s="114" t="s">
        <v>276</v>
      </c>
      <c r="D107" s="85">
        <f>VLOOKUP($A107,$A$16:$W$34,D$42,0)*$B107</f>
        <v>2.9321000000000002</v>
      </c>
      <c r="E107" s="86">
        <f>VLOOKUP($A107,$A$16:$W$34,E$42,0)*$B107</f>
        <v>3.613</v>
      </c>
      <c r="G107" s="85">
        <f>VLOOKUP($A107,$A$16:$W$34,G$42,0)*$B107</f>
        <v>4.0255999999999998</v>
      </c>
      <c r="H107" s="86">
        <f>VLOOKUP($A107,$A$16:$W$34,H$42,0)*$B107</f>
        <v>4.7065000000000001</v>
      </c>
      <c r="J107" s="85">
        <f>VLOOKUP($A107,$A$16:$W$34,J$42,0)*$B107</f>
        <v>6.2754000000000003</v>
      </c>
      <c r="K107" s="86">
        <f>VLOOKUP($A107,$A$16:$W$34,K$42,0)*$B107</f>
        <v>6.9561999999999999</v>
      </c>
      <c r="M107" s="85">
        <f>VLOOKUP($A107,$A$16:$W$34,M$42,0)*$B107</f>
        <v>2.9321000000000002</v>
      </c>
      <c r="N107" s="86">
        <f>VLOOKUP($A107,$A$16:$W$34,N$42,0)*$B107</f>
        <v>3.613</v>
      </c>
      <c r="P107" s="85">
        <f>VLOOKUP($A107,$A$16:$W$34,P$42,0)*$B107</f>
        <v>6.2480000000000002</v>
      </c>
      <c r="Q107" s="86">
        <f>VLOOKUP($A107,$A$16:$W$34,Q$42,0)*$B107</f>
        <v>6.9288999999999996</v>
      </c>
      <c r="S107" s="85">
        <f>VLOOKUP($A107,$A$16:$W$34,S$42,0)*$B107</f>
        <v>6.2754000000000003</v>
      </c>
      <c r="T107" s="86">
        <f>VLOOKUP($A107,$A$16:$W$34,T$42,0)*$B107</f>
        <v>6.9561999999999999</v>
      </c>
      <c r="V107" s="85">
        <f>VLOOKUP($A107,$A$16:$W$34,V$42,0)*$B107</f>
        <v>6.3983999999999996</v>
      </c>
      <c r="W107" s="86">
        <f>VLOOKUP($A107,$A$16:$W$34,W$42,0)*$B107</f>
        <v>7.0792999999999999</v>
      </c>
    </row>
    <row r="108" spans="1:23">
      <c r="C108" s="88"/>
      <c r="D108" s="88"/>
      <c r="E108" s="89"/>
      <c r="G108" s="88"/>
      <c r="H108" s="89"/>
      <c r="J108" s="88"/>
      <c r="K108" s="89"/>
      <c r="M108" s="88"/>
      <c r="N108" s="89"/>
      <c r="P108" s="88"/>
      <c r="Q108" s="89"/>
      <c r="S108" s="88"/>
      <c r="T108" s="89"/>
      <c r="V108" s="88"/>
      <c r="W108" s="89"/>
    </row>
    <row r="109" spans="1:23">
      <c r="C109" s="88"/>
      <c r="D109" s="88"/>
      <c r="E109" s="89"/>
      <c r="G109" s="88"/>
      <c r="H109" s="89"/>
      <c r="J109" s="88"/>
      <c r="K109" s="89"/>
      <c r="M109" s="88"/>
      <c r="N109" s="89"/>
      <c r="P109" s="88"/>
      <c r="Q109" s="89"/>
      <c r="S109" s="88"/>
      <c r="T109" s="89"/>
      <c r="V109" s="88"/>
      <c r="W109" s="89"/>
    </row>
    <row r="110" spans="1:23">
      <c r="C110" s="88"/>
      <c r="D110" s="88"/>
      <c r="E110" s="89"/>
      <c r="G110" s="88"/>
      <c r="H110" s="89"/>
      <c r="J110" s="88"/>
      <c r="K110" s="89"/>
      <c r="M110" s="88"/>
      <c r="N110" s="89"/>
      <c r="P110" s="88"/>
      <c r="Q110" s="89"/>
      <c r="S110" s="88"/>
      <c r="T110" s="89"/>
      <c r="V110" s="88"/>
      <c r="W110" s="89"/>
    </row>
    <row r="111" spans="1:23" ht="15.75" thickBot="1">
      <c r="B111" s="81" t="s">
        <v>655</v>
      </c>
      <c r="C111" s="116" t="s">
        <v>623</v>
      </c>
      <c r="D111" s="97">
        <f>SUM(D107)</f>
        <v>2.9321000000000002</v>
      </c>
      <c r="E111" s="98">
        <f>SUM(E107)</f>
        <v>3.613</v>
      </c>
      <c r="F111" s="99"/>
      <c r="G111" s="97">
        <f>SUM(G107)</f>
        <v>4.0255999999999998</v>
      </c>
      <c r="H111" s="98">
        <f>SUM(H107)</f>
        <v>4.7065000000000001</v>
      </c>
      <c r="I111" s="99"/>
      <c r="J111" s="97">
        <f>SUM(J107)</f>
        <v>6.2754000000000003</v>
      </c>
      <c r="K111" s="98">
        <f>SUM(K107)</f>
        <v>6.9561999999999999</v>
      </c>
      <c r="L111" s="99"/>
      <c r="M111" s="97">
        <f>SUM(M107)</f>
        <v>2.9321000000000002</v>
      </c>
      <c r="N111" s="98">
        <f>SUM(N107)</f>
        <v>3.613</v>
      </c>
      <c r="O111" s="99"/>
      <c r="P111" s="97">
        <f>SUM(P107)</f>
        <v>6.2480000000000002</v>
      </c>
      <c r="Q111" s="98">
        <f>SUM(Q107)</f>
        <v>6.9288999999999996</v>
      </c>
      <c r="R111" s="99"/>
      <c r="S111" s="97">
        <f>SUM(S107)</f>
        <v>6.2754000000000003</v>
      </c>
      <c r="T111" s="98">
        <f>SUM(T107)</f>
        <v>6.9561999999999999</v>
      </c>
      <c r="U111" s="99"/>
      <c r="V111" s="97">
        <f>SUM(V107)</f>
        <v>6.3983999999999996</v>
      </c>
      <c r="W111" s="98">
        <f>SUM(W107)</f>
        <v>7.0792999999999999</v>
      </c>
    </row>
    <row r="112" spans="1:23" ht="15.75" thickTop="1">
      <c r="C112" s="117" t="s">
        <v>624</v>
      </c>
      <c r="D112" s="101">
        <f>D111*24</f>
        <v>70.370400000000004</v>
      </c>
      <c r="E112" s="102">
        <f>E111*12</f>
        <v>43.356000000000002</v>
      </c>
      <c r="F112" s="99"/>
      <c r="G112" s="101">
        <f>G111*24</f>
        <v>96.614399999999989</v>
      </c>
      <c r="H112" s="102">
        <f>H111*12</f>
        <v>56.478000000000002</v>
      </c>
      <c r="I112" s="99"/>
      <c r="J112" s="101">
        <f>J111*24</f>
        <v>150.6096</v>
      </c>
      <c r="K112" s="102">
        <f>K111*12</f>
        <v>83.474400000000003</v>
      </c>
      <c r="L112" s="99"/>
      <c r="M112" s="101">
        <f>M111*24</f>
        <v>70.370400000000004</v>
      </c>
      <c r="N112" s="102">
        <f>N111*12</f>
        <v>43.356000000000002</v>
      </c>
      <c r="O112" s="99"/>
      <c r="P112" s="101">
        <f>P111*24</f>
        <v>149.952</v>
      </c>
      <c r="Q112" s="102">
        <f>Q111*12</f>
        <v>83.146799999999999</v>
      </c>
      <c r="R112" s="99"/>
      <c r="S112" s="101">
        <f>S111*24</f>
        <v>150.6096</v>
      </c>
      <c r="T112" s="102">
        <f>T111*12</f>
        <v>83.474400000000003</v>
      </c>
      <c r="U112" s="99"/>
      <c r="V112" s="101">
        <f>V111*24</f>
        <v>153.5616</v>
      </c>
      <c r="W112" s="102">
        <f>W111*12</f>
        <v>84.951599999999999</v>
      </c>
    </row>
    <row r="113" spans="1:23" ht="15.75" thickBot="1">
      <c r="B113" s="81" t="s">
        <v>656</v>
      </c>
      <c r="C113" s="118" t="s">
        <v>625</v>
      </c>
      <c r="D113" s="104">
        <f>D111+(D111*D$1)</f>
        <v>4.9845699999999997</v>
      </c>
      <c r="E113" s="105">
        <f>E111+(E111*E$1)</f>
        <v>6.1420999999999992</v>
      </c>
      <c r="F113" s="99"/>
      <c r="G113" s="104">
        <f>G111+(G111*G$1)</f>
        <v>7.2460800000000001</v>
      </c>
      <c r="H113" s="105">
        <f>H111+(H111*H$1)</f>
        <v>8.4717000000000002</v>
      </c>
      <c r="I113" s="99"/>
      <c r="J113" s="104">
        <f>J111+(J111*J$1)</f>
        <v>11.923260000000001</v>
      </c>
      <c r="K113" s="105">
        <f>K111+(K111*K$1)</f>
        <v>13.21678</v>
      </c>
      <c r="L113" s="99"/>
      <c r="M113" s="104">
        <f>M111+(M111*M$1)</f>
        <v>4.9845699999999997</v>
      </c>
      <c r="N113" s="105">
        <f>N111+(N111*N$1)</f>
        <v>6.1420999999999992</v>
      </c>
      <c r="O113" s="99"/>
      <c r="P113" s="104">
        <f>P111+(P111*P$1)</f>
        <v>11.246400000000001</v>
      </c>
      <c r="Q113" s="105">
        <f>Q111+(Q111*Q$1)</f>
        <v>12.472020000000001</v>
      </c>
      <c r="R113" s="99"/>
      <c r="S113" s="104">
        <f>S111+(S111*S$1)</f>
        <v>11.923260000000001</v>
      </c>
      <c r="T113" s="105">
        <f>T111+(T111*T$1)</f>
        <v>13.21678</v>
      </c>
      <c r="U113" s="99"/>
      <c r="V113" s="104">
        <f>V111+(V111*V$1)</f>
        <v>12.796799999999999</v>
      </c>
      <c r="W113" s="105">
        <f>W111+(W111*W$1)</f>
        <v>14.1586</v>
      </c>
    </row>
    <row r="114" spans="1:23" ht="15.75" thickTop="1">
      <c r="C114" s="119" t="s">
        <v>626</v>
      </c>
      <c r="D114" s="107">
        <f>(D113-D111)/D111</f>
        <v>0.69999999999999984</v>
      </c>
      <c r="E114" s="108">
        <f>(E113-E111)/E111</f>
        <v>0.69999999999999984</v>
      </c>
      <c r="F114" s="99"/>
      <c r="G114" s="107">
        <f>(G113-G111)/G111</f>
        <v>0.8</v>
      </c>
      <c r="H114" s="108">
        <f>(H113-H111)/H111</f>
        <v>0.8</v>
      </c>
      <c r="I114" s="99"/>
      <c r="J114" s="107">
        <f>(J113-J111)/J111</f>
        <v>0.9</v>
      </c>
      <c r="K114" s="108">
        <f>(K113-K111)/K111</f>
        <v>0.9</v>
      </c>
      <c r="L114" s="99"/>
      <c r="M114" s="107">
        <f>(M113-M111)/M111</f>
        <v>0.69999999999999984</v>
      </c>
      <c r="N114" s="108">
        <f>(N113-N111)/N111</f>
        <v>0.69999999999999984</v>
      </c>
      <c r="O114" s="99"/>
      <c r="P114" s="107">
        <f>(P113-P111)/P111</f>
        <v>0.80000000000000016</v>
      </c>
      <c r="Q114" s="108">
        <f>(Q113-Q111)/Q111</f>
        <v>0.80000000000000016</v>
      </c>
      <c r="R114" s="99"/>
      <c r="S114" s="107">
        <f>(S113-S111)/S111</f>
        <v>0.9</v>
      </c>
      <c r="T114" s="108">
        <f>(T113-T111)/T111</f>
        <v>0.9</v>
      </c>
      <c r="U114" s="99"/>
      <c r="V114" s="107">
        <f>(V113-V111)/V111</f>
        <v>1</v>
      </c>
      <c r="W114" s="108">
        <f>(W113-W111)/W111</f>
        <v>1</v>
      </c>
    </row>
    <row r="115" spans="1:23">
      <c r="C115" s="120" t="s">
        <v>627</v>
      </c>
      <c r="D115" s="110">
        <f>D112+(D112*D$1)</f>
        <v>119.62968000000001</v>
      </c>
      <c r="E115" s="111">
        <f>E112+(E112*E$1)</f>
        <v>73.705200000000005</v>
      </c>
      <c r="F115" s="99"/>
      <c r="G115" s="110">
        <f>G112+(G112*G$1)</f>
        <v>173.90591999999998</v>
      </c>
      <c r="H115" s="111">
        <f>H112+(H112*H$1)</f>
        <v>101.66040000000001</v>
      </c>
      <c r="I115" s="99"/>
      <c r="J115" s="110">
        <f>J112+(J112*J$1)</f>
        <v>286.15823999999998</v>
      </c>
      <c r="K115" s="111">
        <f>K112+(K112*K$1)</f>
        <v>158.60136</v>
      </c>
      <c r="L115" s="99"/>
      <c r="M115" s="110">
        <f>M112+(M112*M$1)</f>
        <v>119.62968000000001</v>
      </c>
      <c r="N115" s="111">
        <f>N112+(N112*N$1)</f>
        <v>73.705200000000005</v>
      </c>
      <c r="O115" s="99"/>
      <c r="P115" s="110">
        <f>P112+(P112*P$1)</f>
        <v>269.91359999999997</v>
      </c>
      <c r="Q115" s="111">
        <f>Q112+(Q112*Q$1)</f>
        <v>149.66424000000001</v>
      </c>
      <c r="R115" s="99"/>
      <c r="S115" s="110">
        <f>S112+(S112*S$1)</f>
        <v>286.15823999999998</v>
      </c>
      <c r="T115" s="111">
        <f>T112+(T112*T$1)</f>
        <v>158.60136</v>
      </c>
      <c r="U115" s="99"/>
      <c r="V115" s="110">
        <f>V112+(V112*V$1)</f>
        <v>307.1232</v>
      </c>
      <c r="W115" s="111">
        <f>W112+(W112*W$1)</f>
        <v>169.9032</v>
      </c>
    </row>
    <row r="117" spans="1:23">
      <c r="C117" s="112" t="s">
        <v>653</v>
      </c>
    </row>
    <row r="118" spans="1:23">
      <c r="B118" s="81" t="s">
        <v>629</v>
      </c>
      <c r="C118" s="113" t="s">
        <v>751</v>
      </c>
      <c r="D118" s="80" t="s">
        <v>620</v>
      </c>
      <c r="E118" s="80" t="s">
        <v>616</v>
      </c>
      <c r="G118" s="80" t="s">
        <v>620</v>
      </c>
      <c r="H118" s="80" t="s">
        <v>616</v>
      </c>
      <c r="J118" s="80" t="s">
        <v>620</v>
      </c>
      <c r="K118" s="80" t="s">
        <v>616</v>
      </c>
      <c r="M118" s="80" t="s">
        <v>620</v>
      </c>
      <c r="N118" s="80" t="s">
        <v>616</v>
      </c>
      <c r="P118" s="80" t="s">
        <v>620</v>
      </c>
      <c r="Q118" s="80" t="s">
        <v>616</v>
      </c>
      <c r="S118" s="80" t="s">
        <v>620</v>
      </c>
      <c r="T118" s="80" t="s">
        <v>616</v>
      </c>
      <c r="V118" s="80" t="s">
        <v>620</v>
      </c>
      <c r="W118" s="80" t="s">
        <v>616</v>
      </c>
    </row>
    <row r="119" spans="1:23">
      <c r="B119" s="81" t="s">
        <v>621</v>
      </c>
      <c r="C119" s="81" t="s">
        <v>630</v>
      </c>
    </row>
    <row r="120" spans="1:23">
      <c r="A120" s="82" t="s">
        <v>9</v>
      </c>
      <c r="B120" s="83">
        <v>1</v>
      </c>
      <c r="C120" s="114" t="s">
        <v>752</v>
      </c>
      <c r="D120" s="85">
        <f>VLOOKUP($A120,$A$16:$W$34,D$42,0)*$B120</f>
        <v>0.21149999999999999</v>
      </c>
      <c r="E120" s="86">
        <f>VLOOKUP($A120,$A$16:$W$34,E$42,0)*$B120</f>
        <v>3.3102</v>
      </c>
      <c r="G120" s="85">
        <f>VLOOKUP($A120,$A$16:$W$34,G$42,0)*$B120</f>
        <v>1.4332</v>
      </c>
      <c r="H120" s="86">
        <f>VLOOKUP($A120,$A$16:$W$34,H$42,0)*$B120</f>
        <v>4.5317999999999996</v>
      </c>
      <c r="J120" s="85">
        <f>VLOOKUP($A120,$A$16:$W$34,J$42,0)*$B120</f>
        <v>1.0051000000000001</v>
      </c>
      <c r="K120" s="86">
        <f>VLOOKUP($A120,$A$16:$W$34,K$42,0)*$B120</f>
        <v>4.1036999999999999</v>
      </c>
      <c r="M120" s="85">
        <f>VLOOKUP($A120,$A$16:$W$34,M$42,0)*$B120</f>
        <v>0.21149999999999999</v>
      </c>
      <c r="N120" s="86">
        <f>VLOOKUP($A120,$A$16:$W$34,N$42,0)*$B120</f>
        <v>3.3102</v>
      </c>
      <c r="P120" s="85">
        <f>VLOOKUP($A120,$A$16:$W$34,P$42,0)*$B120</f>
        <v>0.85809999999999997</v>
      </c>
      <c r="Q120" s="86">
        <f>VLOOKUP($A120,$A$16:$W$34,Q$42,0)*$B120</f>
        <v>3.9567000000000001</v>
      </c>
      <c r="S120" s="85">
        <f>VLOOKUP($A120,$A$16:$W$34,S$42,0)*$B120</f>
        <v>1.0051000000000001</v>
      </c>
      <c r="T120" s="86">
        <f>VLOOKUP($A120,$A$16:$W$34,T$42,0)*$B120</f>
        <v>4.1036999999999999</v>
      </c>
      <c r="V120" s="85">
        <f>VLOOKUP($A120,$A$16:$W$34,V$42,0)*$B120</f>
        <v>1.6665000000000001</v>
      </c>
      <c r="W120" s="86">
        <f>VLOOKUP($A120,$A$16:$W$34,W$42,0)*$B120</f>
        <v>4.7652000000000001</v>
      </c>
    </row>
    <row r="121" spans="1:23">
      <c r="C121" s="88"/>
      <c r="D121" s="88"/>
      <c r="E121" s="89"/>
      <c r="G121" s="88"/>
      <c r="H121" s="89"/>
      <c r="J121" s="88"/>
      <c r="K121" s="89"/>
      <c r="M121" s="88"/>
      <c r="N121" s="89"/>
      <c r="P121" s="88"/>
      <c r="Q121" s="89"/>
      <c r="S121" s="88"/>
      <c r="T121" s="89"/>
      <c r="V121" s="88"/>
      <c r="W121" s="89"/>
    </row>
    <row r="122" spans="1:23">
      <c r="C122" s="88"/>
      <c r="D122" s="88"/>
      <c r="E122" s="89"/>
      <c r="G122" s="88"/>
      <c r="H122" s="89"/>
      <c r="J122" s="88"/>
      <c r="K122" s="89"/>
      <c r="M122" s="88"/>
      <c r="N122" s="89"/>
      <c r="P122" s="88"/>
      <c r="Q122" s="89"/>
      <c r="S122" s="88"/>
      <c r="T122" s="89"/>
      <c r="V122" s="88"/>
      <c r="W122" s="89"/>
    </row>
    <row r="123" spans="1:23">
      <c r="C123" s="88"/>
      <c r="D123" s="88"/>
      <c r="E123" s="89"/>
      <c r="G123" s="88"/>
      <c r="H123" s="89"/>
      <c r="J123" s="88"/>
      <c r="K123" s="89"/>
      <c r="M123" s="88"/>
      <c r="N123" s="89"/>
      <c r="P123" s="88"/>
      <c r="Q123" s="89"/>
      <c r="S123" s="88"/>
      <c r="T123" s="89"/>
      <c r="V123" s="88"/>
      <c r="W123" s="89"/>
    </row>
    <row r="124" spans="1:23" ht="15.75" thickBot="1">
      <c r="B124" s="81" t="s">
        <v>753</v>
      </c>
      <c r="C124" s="116" t="s">
        <v>623</v>
      </c>
      <c r="D124" s="97">
        <f>SUM(D120)</f>
        <v>0.21149999999999999</v>
      </c>
      <c r="E124" s="98">
        <f>SUM(E120)</f>
        <v>3.3102</v>
      </c>
      <c r="F124" s="99"/>
      <c r="G124" s="97">
        <f>SUM(G120)</f>
        <v>1.4332</v>
      </c>
      <c r="H124" s="98">
        <f>SUM(H120)</f>
        <v>4.5317999999999996</v>
      </c>
      <c r="I124" s="99"/>
      <c r="J124" s="97">
        <f>SUM(J120)</f>
        <v>1.0051000000000001</v>
      </c>
      <c r="K124" s="98">
        <f>SUM(K120)</f>
        <v>4.1036999999999999</v>
      </c>
      <c r="L124" s="99"/>
      <c r="M124" s="97">
        <f>SUM(M120)</f>
        <v>0.21149999999999999</v>
      </c>
      <c r="N124" s="98">
        <f>SUM(N120)</f>
        <v>3.3102</v>
      </c>
      <c r="O124" s="99"/>
      <c r="P124" s="97">
        <f>SUM(P120)</f>
        <v>0.85809999999999997</v>
      </c>
      <c r="Q124" s="98">
        <f>SUM(Q120)</f>
        <v>3.9567000000000001</v>
      </c>
      <c r="R124" s="99"/>
      <c r="S124" s="97">
        <f>SUM(S120)</f>
        <v>1.0051000000000001</v>
      </c>
      <c r="T124" s="98">
        <f>SUM(T120)</f>
        <v>4.1036999999999999</v>
      </c>
      <c r="U124" s="99"/>
      <c r="V124" s="97">
        <f>SUM(V120)</f>
        <v>1.6665000000000001</v>
      </c>
      <c r="W124" s="98">
        <f>SUM(W120)</f>
        <v>4.7652000000000001</v>
      </c>
    </row>
    <row r="125" spans="1:23" ht="15.75" thickTop="1">
      <c r="C125" s="117" t="s">
        <v>624</v>
      </c>
      <c r="D125" s="101">
        <f>D124*24</f>
        <v>5.0759999999999996</v>
      </c>
      <c r="E125" s="102">
        <f>E124*12</f>
        <v>39.7224</v>
      </c>
      <c r="F125" s="99"/>
      <c r="G125" s="101">
        <f>G124*24</f>
        <v>34.396799999999999</v>
      </c>
      <c r="H125" s="102">
        <f>H124*12</f>
        <v>54.381599999999992</v>
      </c>
      <c r="I125" s="99"/>
      <c r="J125" s="101">
        <f>J124*24</f>
        <v>24.122400000000003</v>
      </c>
      <c r="K125" s="102">
        <f>K124*12</f>
        <v>49.244399999999999</v>
      </c>
      <c r="L125" s="99"/>
      <c r="M125" s="101">
        <f>M124*24</f>
        <v>5.0759999999999996</v>
      </c>
      <c r="N125" s="102">
        <f>N124*12</f>
        <v>39.7224</v>
      </c>
      <c r="O125" s="99"/>
      <c r="P125" s="101">
        <f>P124*24</f>
        <v>20.5944</v>
      </c>
      <c r="Q125" s="102">
        <f>Q124*12</f>
        <v>47.480400000000003</v>
      </c>
      <c r="R125" s="99"/>
      <c r="S125" s="101">
        <f>S124*24</f>
        <v>24.122400000000003</v>
      </c>
      <c r="T125" s="102">
        <f>T124*12</f>
        <v>49.244399999999999</v>
      </c>
      <c r="U125" s="99"/>
      <c r="V125" s="101">
        <f>V124*24</f>
        <v>39.996000000000002</v>
      </c>
      <c r="W125" s="102">
        <f>W124*12</f>
        <v>57.182400000000001</v>
      </c>
    </row>
    <row r="126" spans="1:23" ht="15.75" thickBot="1">
      <c r="B126" s="81" t="s">
        <v>754</v>
      </c>
      <c r="C126" s="118" t="s">
        <v>625</v>
      </c>
      <c r="D126" s="104">
        <f>D124+(D124*D$1)</f>
        <v>0.35954999999999998</v>
      </c>
      <c r="E126" s="105">
        <f>E124+(E124*E$1)</f>
        <v>5.6273400000000002</v>
      </c>
      <c r="F126" s="99"/>
      <c r="G126" s="104">
        <f>G124+(G124*G$1)</f>
        <v>2.5797600000000003</v>
      </c>
      <c r="H126" s="105">
        <f>H124+(H124*H$1)</f>
        <v>8.1572399999999998</v>
      </c>
      <c r="I126" s="99"/>
      <c r="J126" s="104">
        <f>J124+(J124*J$1)</f>
        <v>1.9096900000000003</v>
      </c>
      <c r="K126" s="105">
        <f>K124+(K124*K$1)</f>
        <v>7.7970299999999995</v>
      </c>
      <c r="L126" s="99"/>
      <c r="M126" s="104">
        <f>M124+(M124*M$1)</f>
        <v>0.35954999999999998</v>
      </c>
      <c r="N126" s="105">
        <f>N124+(N124*N$1)</f>
        <v>5.6273400000000002</v>
      </c>
      <c r="O126" s="99"/>
      <c r="P126" s="104">
        <f>P124+(P124*P$1)</f>
        <v>1.5445799999999998</v>
      </c>
      <c r="Q126" s="105">
        <f>Q124+(Q124*Q$1)</f>
        <v>7.1220600000000003</v>
      </c>
      <c r="R126" s="99"/>
      <c r="S126" s="104">
        <f>S124+(S124*S$1)</f>
        <v>1.9096900000000003</v>
      </c>
      <c r="T126" s="105">
        <f>T124+(T124*T$1)</f>
        <v>7.7970299999999995</v>
      </c>
      <c r="U126" s="99"/>
      <c r="V126" s="104">
        <f>V124+(V124*V$1)</f>
        <v>3.3330000000000002</v>
      </c>
      <c r="W126" s="105">
        <f>W124+(W124*W$1)</f>
        <v>9.5304000000000002</v>
      </c>
    </row>
    <row r="127" spans="1:23" ht="15.75" thickTop="1">
      <c r="C127" s="119" t="s">
        <v>626</v>
      </c>
      <c r="D127" s="107">
        <f>(D126-D124)/D124</f>
        <v>0.7</v>
      </c>
      <c r="E127" s="108">
        <f>(E126-E124)/E124</f>
        <v>0.70000000000000007</v>
      </c>
      <c r="F127" s="99"/>
      <c r="G127" s="107">
        <f>(G126-G124)/G124</f>
        <v>0.80000000000000016</v>
      </c>
      <c r="H127" s="108">
        <f>(H126-H124)/H124</f>
        <v>0.80000000000000016</v>
      </c>
      <c r="I127" s="99"/>
      <c r="J127" s="107">
        <f>(J126-J124)/J124</f>
        <v>0.90000000000000013</v>
      </c>
      <c r="K127" s="108">
        <f>(K126-K124)/K124</f>
        <v>0.89999999999999991</v>
      </c>
      <c r="L127" s="99"/>
      <c r="M127" s="107">
        <f>(M126-M124)/M124</f>
        <v>0.7</v>
      </c>
      <c r="N127" s="108">
        <f>(N126-N124)/N124</f>
        <v>0.70000000000000007</v>
      </c>
      <c r="O127" s="99"/>
      <c r="P127" s="107">
        <f>(P126-P124)/P124</f>
        <v>0.79999999999999982</v>
      </c>
      <c r="Q127" s="108">
        <f>(Q126-Q124)/Q124</f>
        <v>0.8</v>
      </c>
      <c r="R127" s="99"/>
      <c r="S127" s="107">
        <f>(S126-S124)/S124</f>
        <v>0.90000000000000013</v>
      </c>
      <c r="T127" s="108">
        <f>(T126-T124)/T124</f>
        <v>0.89999999999999991</v>
      </c>
      <c r="U127" s="99"/>
      <c r="V127" s="107">
        <f>(V126-V124)/V124</f>
        <v>1</v>
      </c>
      <c r="W127" s="108">
        <f>(W126-W124)/W124</f>
        <v>1</v>
      </c>
    </row>
    <row r="128" spans="1:23">
      <c r="C128" s="120" t="s">
        <v>627</v>
      </c>
      <c r="D128" s="110">
        <f>D125+(D125*D$1)</f>
        <v>8.6291999999999991</v>
      </c>
      <c r="E128" s="111">
        <f>E125+(E125*E$1)</f>
        <v>67.528080000000003</v>
      </c>
      <c r="F128" s="99"/>
      <c r="G128" s="110">
        <f>G125+(G125*G$1)</f>
        <v>61.914239999999999</v>
      </c>
      <c r="H128" s="111">
        <f>H125+(H125*H$1)</f>
        <v>97.886879999999991</v>
      </c>
      <c r="I128" s="99"/>
      <c r="J128" s="110">
        <f>J125+(J125*J$1)</f>
        <v>45.832560000000001</v>
      </c>
      <c r="K128" s="111">
        <f>K125+(K125*K$1)</f>
        <v>93.564359999999994</v>
      </c>
      <c r="L128" s="99"/>
      <c r="M128" s="110">
        <f>M125+(M125*M$1)</f>
        <v>8.6291999999999991</v>
      </c>
      <c r="N128" s="111">
        <f>N125+(N125*N$1)</f>
        <v>67.528080000000003</v>
      </c>
      <c r="O128" s="99"/>
      <c r="P128" s="110">
        <f>P125+(P125*P$1)</f>
        <v>37.069919999999996</v>
      </c>
      <c r="Q128" s="111">
        <f>Q125+(Q125*Q$1)</f>
        <v>85.46472</v>
      </c>
      <c r="R128" s="99"/>
      <c r="S128" s="110">
        <f>S125+(S125*S$1)</f>
        <v>45.832560000000001</v>
      </c>
      <c r="T128" s="111">
        <f>T125+(T125*T$1)</f>
        <v>93.564359999999994</v>
      </c>
      <c r="U128" s="99"/>
      <c r="V128" s="110">
        <f>V125+(V125*V$1)</f>
        <v>79.992000000000004</v>
      </c>
      <c r="W128" s="111">
        <f>W125+(W125*W$1)</f>
        <v>114.3648</v>
      </c>
    </row>
    <row r="130" spans="1:23">
      <c r="C130" s="112" t="s">
        <v>661</v>
      </c>
    </row>
    <row r="131" spans="1:23">
      <c r="B131" s="81" t="s">
        <v>629</v>
      </c>
      <c r="C131" s="113" t="s">
        <v>843</v>
      </c>
      <c r="D131" s="80" t="s">
        <v>620</v>
      </c>
      <c r="E131" s="80" t="s">
        <v>616</v>
      </c>
      <c r="G131" s="80" t="s">
        <v>620</v>
      </c>
      <c r="H131" s="80" t="s">
        <v>616</v>
      </c>
      <c r="J131" s="80" t="s">
        <v>620</v>
      </c>
      <c r="K131" s="80" t="s">
        <v>616</v>
      </c>
      <c r="M131" s="80" t="s">
        <v>620</v>
      </c>
      <c r="N131" s="80" t="s">
        <v>616</v>
      </c>
      <c r="P131" s="80" t="s">
        <v>620</v>
      </c>
      <c r="Q131" s="80" t="s">
        <v>616</v>
      </c>
      <c r="S131" s="80" t="s">
        <v>620</v>
      </c>
      <c r="T131" s="80" t="s">
        <v>616</v>
      </c>
      <c r="V131" s="80" t="s">
        <v>620</v>
      </c>
      <c r="W131" s="80" t="s">
        <v>616</v>
      </c>
    </row>
    <row r="132" spans="1:23">
      <c r="B132" s="81" t="s">
        <v>621</v>
      </c>
      <c r="C132" s="81" t="s">
        <v>630</v>
      </c>
    </row>
    <row r="133" spans="1:23">
      <c r="A133" s="82" t="s">
        <v>48</v>
      </c>
      <c r="B133" s="83">
        <v>1</v>
      </c>
      <c r="C133" s="114" t="s">
        <v>843</v>
      </c>
      <c r="D133" s="85">
        <f>VLOOKUP($A133,$A$16:$W$34,D$42,0)*$B133</f>
        <v>5.3228999999999997</v>
      </c>
      <c r="E133" s="86">
        <f>VLOOKUP($A133,$A$16:$W$34,E$42,0)*$B133</f>
        <v>6.8395000000000001</v>
      </c>
      <c r="G133" s="85">
        <f>VLOOKUP($A133,$A$16:$W$34,G$42,0)*$B133</f>
        <v>7.5327999999999999</v>
      </c>
      <c r="H133" s="86">
        <f>VLOOKUP($A133,$A$16:$W$34,H$42,0)*$B133</f>
        <v>9.0495000000000001</v>
      </c>
      <c r="J133" s="85">
        <f>VLOOKUP($A133,$A$16:$W$34,J$42,0)*$B133</f>
        <v>10.976699999999999</v>
      </c>
      <c r="K133" s="86">
        <f>VLOOKUP($A133,$A$16:$W$34,K$42,0)*$B133</f>
        <v>12.4933</v>
      </c>
      <c r="M133" s="85">
        <f>VLOOKUP($A133,$A$16:$W$34,M$42,0)*$B133</f>
        <v>5.3228999999999997</v>
      </c>
      <c r="N133" s="86">
        <f>VLOOKUP($A133,$A$16:$W$34,N$42,0)*$B133</f>
        <v>6.8395000000000001</v>
      </c>
      <c r="P133" s="85">
        <f>VLOOKUP($A133,$A$16:$W$34,P$42,0)*$B133</f>
        <v>10.9001</v>
      </c>
      <c r="Q133" s="86">
        <f>VLOOKUP($A133,$A$16:$W$34,Q$42,0)*$B133</f>
        <v>12.416700000000001</v>
      </c>
      <c r="S133" s="85">
        <f>VLOOKUP($A133,$A$16:$W$34,S$42,0)*$B133</f>
        <v>10.976699999999999</v>
      </c>
      <c r="T133" s="86">
        <f>VLOOKUP($A133,$A$16:$W$34,T$42,0)*$B133</f>
        <v>12.4933</v>
      </c>
      <c r="V133" s="85">
        <f>VLOOKUP($A133,$A$16:$W$34,V$42,0)*$B133</f>
        <v>11.321199999999999</v>
      </c>
      <c r="W133" s="86">
        <f>VLOOKUP($A133,$A$16:$W$34,W$42,0)*$B133</f>
        <v>12.8378</v>
      </c>
    </row>
    <row r="134" spans="1:23">
      <c r="C134" s="88"/>
      <c r="D134" s="88"/>
      <c r="E134" s="89"/>
      <c r="G134" s="88"/>
      <c r="H134" s="89"/>
      <c r="J134" s="88"/>
      <c r="K134" s="89"/>
      <c r="M134" s="88"/>
      <c r="N134" s="89"/>
      <c r="P134" s="88"/>
      <c r="Q134" s="89"/>
      <c r="S134" s="88"/>
      <c r="T134" s="89"/>
      <c r="V134" s="88"/>
      <c r="W134" s="89"/>
    </row>
    <row r="135" spans="1:23">
      <c r="C135" s="88"/>
      <c r="D135" s="88"/>
      <c r="E135" s="89"/>
      <c r="G135" s="88"/>
      <c r="H135" s="89"/>
      <c r="J135" s="88"/>
      <c r="K135" s="89"/>
      <c r="M135" s="88"/>
      <c r="N135" s="89"/>
      <c r="P135" s="88"/>
      <c r="Q135" s="89"/>
      <c r="S135" s="88"/>
      <c r="T135" s="89"/>
      <c r="V135" s="88"/>
      <c r="W135" s="89"/>
    </row>
    <row r="136" spans="1:23">
      <c r="C136" s="88"/>
      <c r="D136" s="88"/>
      <c r="E136" s="89"/>
      <c r="G136" s="88"/>
      <c r="H136" s="89"/>
      <c r="J136" s="88"/>
      <c r="K136" s="89"/>
      <c r="M136" s="88"/>
      <c r="N136" s="89"/>
      <c r="P136" s="88"/>
      <c r="Q136" s="89"/>
      <c r="S136" s="88"/>
      <c r="T136" s="89"/>
      <c r="V136" s="88"/>
      <c r="W136" s="89"/>
    </row>
    <row r="137" spans="1:23" ht="15.75" thickBot="1">
      <c r="B137" s="81" t="s">
        <v>850</v>
      </c>
      <c r="C137" s="116" t="s">
        <v>623</v>
      </c>
      <c r="D137" s="97">
        <f>SUM(D133)</f>
        <v>5.3228999999999997</v>
      </c>
      <c r="E137" s="98">
        <f>SUM(E133)</f>
        <v>6.8395000000000001</v>
      </c>
      <c r="F137" s="99"/>
      <c r="G137" s="97">
        <f>SUM(G133)</f>
        <v>7.5327999999999999</v>
      </c>
      <c r="H137" s="98">
        <f>SUM(H133)</f>
        <v>9.0495000000000001</v>
      </c>
      <c r="I137" s="99"/>
      <c r="J137" s="97">
        <f>SUM(J133)</f>
        <v>10.976699999999999</v>
      </c>
      <c r="K137" s="98">
        <f>SUM(K133)</f>
        <v>12.4933</v>
      </c>
      <c r="L137" s="99"/>
      <c r="M137" s="97">
        <f>SUM(M133)</f>
        <v>5.3228999999999997</v>
      </c>
      <c r="N137" s="98">
        <f>SUM(N133)</f>
        <v>6.8395000000000001</v>
      </c>
      <c r="O137" s="99"/>
      <c r="P137" s="97">
        <f>SUM(P133)</f>
        <v>10.9001</v>
      </c>
      <c r="Q137" s="98">
        <f>SUM(Q133)</f>
        <v>12.416700000000001</v>
      </c>
      <c r="R137" s="99"/>
      <c r="S137" s="97">
        <f>SUM(S133)</f>
        <v>10.976699999999999</v>
      </c>
      <c r="T137" s="98">
        <f>SUM(T133)</f>
        <v>12.4933</v>
      </c>
      <c r="U137" s="99"/>
      <c r="V137" s="97">
        <f>SUM(V133)</f>
        <v>11.321199999999999</v>
      </c>
      <c r="W137" s="98">
        <f>SUM(W133)</f>
        <v>12.8378</v>
      </c>
    </row>
    <row r="138" spans="1:23" ht="15.75" thickTop="1">
      <c r="C138" s="117" t="s">
        <v>624</v>
      </c>
      <c r="D138" s="101">
        <f>D137*24</f>
        <v>127.74959999999999</v>
      </c>
      <c r="E138" s="102">
        <f>E137*12</f>
        <v>82.073999999999998</v>
      </c>
      <c r="F138" s="99"/>
      <c r="G138" s="101">
        <f>G137*24</f>
        <v>180.78719999999998</v>
      </c>
      <c r="H138" s="102">
        <f>H137*12</f>
        <v>108.59399999999999</v>
      </c>
      <c r="I138" s="99"/>
      <c r="J138" s="101">
        <f>J137*24</f>
        <v>263.44079999999997</v>
      </c>
      <c r="K138" s="102">
        <f>K137*12</f>
        <v>149.9196</v>
      </c>
      <c r="L138" s="99"/>
      <c r="M138" s="101">
        <f>M137*24</f>
        <v>127.74959999999999</v>
      </c>
      <c r="N138" s="102">
        <f>N137*12</f>
        <v>82.073999999999998</v>
      </c>
      <c r="O138" s="99"/>
      <c r="P138" s="101">
        <f>P137*24</f>
        <v>261.60239999999999</v>
      </c>
      <c r="Q138" s="102">
        <f>Q137*12</f>
        <v>149.00040000000001</v>
      </c>
      <c r="R138" s="99"/>
      <c r="S138" s="101">
        <f>S137*24</f>
        <v>263.44079999999997</v>
      </c>
      <c r="T138" s="102">
        <f>T137*12</f>
        <v>149.9196</v>
      </c>
      <c r="U138" s="99"/>
      <c r="V138" s="101">
        <f>V137*24</f>
        <v>271.7088</v>
      </c>
      <c r="W138" s="102">
        <f>W137*12</f>
        <v>154.05359999999999</v>
      </c>
    </row>
    <row r="139" spans="1:23" ht="15.75" thickBot="1">
      <c r="B139" s="81" t="s">
        <v>851</v>
      </c>
      <c r="C139" s="118" t="s">
        <v>625</v>
      </c>
      <c r="D139" s="104">
        <f>D137+(D137*D$1)</f>
        <v>9.0489299999999986</v>
      </c>
      <c r="E139" s="105">
        <f>E137+(E137*E$1)</f>
        <v>11.62715</v>
      </c>
      <c r="F139" s="99"/>
      <c r="G139" s="104">
        <f>G137+(G137*G$1)</f>
        <v>13.55904</v>
      </c>
      <c r="H139" s="105">
        <f>H137+(H137*H$1)</f>
        <v>16.289100000000001</v>
      </c>
      <c r="I139" s="99"/>
      <c r="J139" s="104">
        <f>J137+(J137*J$1)</f>
        <v>20.855730000000001</v>
      </c>
      <c r="K139" s="105">
        <f>K137+(K137*K$1)</f>
        <v>23.737269999999999</v>
      </c>
      <c r="L139" s="99"/>
      <c r="M139" s="104">
        <f>M137+(M137*M$1)</f>
        <v>9.0489299999999986</v>
      </c>
      <c r="N139" s="105">
        <f>N137+(N137*N$1)</f>
        <v>11.62715</v>
      </c>
      <c r="O139" s="99"/>
      <c r="P139" s="104">
        <f>P137+(P137*P$1)</f>
        <v>19.620180000000001</v>
      </c>
      <c r="Q139" s="105">
        <f>Q137+(Q137*Q$1)</f>
        <v>22.350059999999999</v>
      </c>
      <c r="R139" s="99"/>
      <c r="S139" s="104">
        <f>S137+(S137*S$1)</f>
        <v>20.855730000000001</v>
      </c>
      <c r="T139" s="105">
        <f>T137+(T137*T$1)</f>
        <v>23.737269999999999</v>
      </c>
      <c r="U139" s="99"/>
      <c r="V139" s="104">
        <f>V137+(V137*V$1)</f>
        <v>22.642399999999999</v>
      </c>
      <c r="W139" s="105">
        <f>W137+(W137*W$1)</f>
        <v>25.675599999999999</v>
      </c>
    </row>
    <row r="140" spans="1:23" ht="15.75" thickTop="1">
      <c r="C140" s="119" t="s">
        <v>626</v>
      </c>
      <c r="D140" s="107">
        <f>(D139-D137)/D137</f>
        <v>0.69999999999999984</v>
      </c>
      <c r="E140" s="108">
        <f>(E139-E137)/E137</f>
        <v>0.70000000000000007</v>
      </c>
      <c r="F140" s="99"/>
      <c r="G140" s="107">
        <f>(G139-G137)/G137</f>
        <v>0.79999999999999993</v>
      </c>
      <c r="H140" s="108">
        <f>(H139-H137)/H137</f>
        <v>0.80000000000000016</v>
      </c>
      <c r="I140" s="99"/>
      <c r="J140" s="107">
        <f>(J139-J137)/J137</f>
        <v>0.90000000000000024</v>
      </c>
      <c r="K140" s="108">
        <f>(K139-K137)/K137</f>
        <v>0.89999999999999991</v>
      </c>
      <c r="L140" s="99"/>
      <c r="M140" s="107">
        <f>(M139-M137)/M137</f>
        <v>0.69999999999999984</v>
      </c>
      <c r="N140" s="108">
        <f>(N139-N137)/N137</f>
        <v>0.70000000000000007</v>
      </c>
      <c r="O140" s="99"/>
      <c r="P140" s="107">
        <f>(P139-P137)/P137</f>
        <v>0.8</v>
      </c>
      <c r="Q140" s="108">
        <f>(Q139-Q137)/Q137</f>
        <v>0.79999999999999982</v>
      </c>
      <c r="R140" s="99"/>
      <c r="S140" s="107">
        <f>(S139-S137)/S137</f>
        <v>0.90000000000000024</v>
      </c>
      <c r="T140" s="108">
        <f>(T139-T137)/T137</f>
        <v>0.89999999999999991</v>
      </c>
      <c r="U140" s="99"/>
      <c r="V140" s="107">
        <f>(V139-V137)/V137</f>
        <v>1</v>
      </c>
      <c r="W140" s="108">
        <f>(W139-W137)/W137</f>
        <v>1</v>
      </c>
    </row>
    <row r="141" spans="1:23">
      <c r="C141" s="120" t="s">
        <v>627</v>
      </c>
      <c r="D141" s="110">
        <f>D138+(D138*D$1)</f>
        <v>217.17431999999997</v>
      </c>
      <c r="E141" s="111">
        <f>E138+(E138*E$1)</f>
        <v>139.5258</v>
      </c>
      <c r="F141" s="99"/>
      <c r="G141" s="110">
        <f>G138+(G138*G$1)</f>
        <v>325.41696000000002</v>
      </c>
      <c r="H141" s="111">
        <f>H138+(H138*H$1)</f>
        <v>195.4692</v>
      </c>
      <c r="I141" s="99"/>
      <c r="J141" s="110">
        <f>J138+(J138*J$1)</f>
        <v>500.53751999999997</v>
      </c>
      <c r="K141" s="111">
        <f>K138+(K138*K$1)</f>
        <v>284.84724</v>
      </c>
      <c r="L141" s="99"/>
      <c r="M141" s="110">
        <f>M138+(M138*M$1)</f>
        <v>217.17431999999997</v>
      </c>
      <c r="N141" s="111">
        <f>N138+(N138*N$1)</f>
        <v>139.5258</v>
      </c>
      <c r="O141" s="99"/>
      <c r="P141" s="110">
        <f>P138+(P138*P$1)</f>
        <v>470.88432</v>
      </c>
      <c r="Q141" s="111">
        <f>Q138+(Q138*Q$1)</f>
        <v>268.20072000000005</v>
      </c>
      <c r="R141" s="99"/>
      <c r="S141" s="110">
        <f>S138+(S138*S$1)</f>
        <v>500.53751999999997</v>
      </c>
      <c r="T141" s="111">
        <f>T138+(T138*T$1)</f>
        <v>284.84724</v>
      </c>
      <c r="U141" s="99"/>
      <c r="V141" s="110">
        <f>V138+(V138*V$1)</f>
        <v>543.41759999999999</v>
      </c>
      <c r="W141" s="111">
        <f>W138+(W138*W$1)</f>
        <v>308.10719999999998</v>
      </c>
    </row>
    <row r="143" spans="1:23">
      <c r="C143" s="112" t="s">
        <v>661</v>
      </c>
    </row>
    <row r="144" spans="1:23">
      <c r="B144" s="81" t="s">
        <v>629</v>
      </c>
      <c r="C144" s="113" t="s">
        <v>278</v>
      </c>
      <c r="D144" s="80" t="s">
        <v>620</v>
      </c>
      <c r="E144" s="80" t="s">
        <v>616</v>
      </c>
      <c r="G144" s="80" t="s">
        <v>620</v>
      </c>
      <c r="H144" s="80" t="s">
        <v>616</v>
      </c>
      <c r="J144" s="80" t="s">
        <v>620</v>
      </c>
      <c r="K144" s="80" t="s">
        <v>616</v>
      </c>
      <c r="M144" s="80" t="s">
        <v>620</v>
      </c>
      <c r="N144" s="80" t="s">
        <v>616</v>
      </c>
      <c r="P144" s="80" t="s">
        <v>620</v>
      </c>
      <c r="Q144" s="80" t="s">
        <v>616</v>
      </c>
      <c r="S144" s="80" t="s">
        <v>620</v>
      </c>
      <c r="T144" s="80" t="s">
        <v>616</v>
      </c>
      <c r="V144" s="80" t="s">
        <v>620</v>
      </c>
      <c r="W144" s="80" t="s">
        <v>616</v>
      </c>
    </row>
    <row r="145" spans="1:23">
      <c r="B145" s="81" t="s">
        <v>621</v>
      </c>
      <c r="C145" s="81" t="s">
        <v>630</v>
      </c>
    </row>
    <row r="146" spans="1:23">
      <c r="A146" s="82" t="s">
        <v>48</v>
      </c>
      <c r="B146" s="83">
        <v>1</v>
      </c>
      <c r="C146" s="114" t="s">
        <v>278</v>
      </c>
      <c r="D146" s="85">
        <f>VLOOKUP($A146,$A$16:$W$34,D$42,0)*$B146</f>
        <v>5.3228999999999997</v>
      </c>
      <c r="E146" s="86">
        <f>VLOOKUP($A146,$A$16:$W$34,E$42,0)*$B146</f>
        <v>6.8395000000000001</v>
      </c>
      <c r="G146" s="85">
        <f>VLOOKUP($A146,$A$16:$W$34,G$42,0)*$B146</f>
        <v>7.5327999999999999</v>
      </c>
      <c r="H146" s="86">
        <f>VLOOKUP($A146,$A$16:$W$34,H$42,0)*$B146</f>
        <v>9.0495000000000001</v>
      </c>
      <c r="J146" s="85">
        <f>VLOOKUP($A146,$A$16:$W$34,J$42,0)*$B146</f>
        <v>10.976699999999999</v>
      </c>
      <c r="K146" s="86">
        <f>VLOOKUP($A146,$A$16:$W$34,K$42,0)*$B146</f>
        <v>12.4933</v>
      </c>
      <c r="M146" s="85">
        <f>VLOOKUP($A146,$A$16:$W$34,M$42,0)*$B146</f>
        <v>5.3228999999999997</v>
      </c>
      <c r="N146" s="86">
        <f>VLOOKUP($A146,$A$16:$W$34,N$42,0)*$B146</f>
        <v>6.8395000000000001</v>
      </c>
      <c r="P146" s="85">
        <f>VLOOKUP($A146,$A$16:$W$34,P$42,0)*$B146</f>
        <v>10.9001</v>
      </c>
      <c r="Q146" s="86">
        <f>VLOOKUP($A146,$A$16:$W$34,Q$42,0)*$B146</f>
        <v>12.416700000000001</v>
      </c>
      <c r="S146" s="85">
        <f>VLOOKUP($A146,$A$16:$W$34,S$42,0)*$B146</f>
        <v>10.976699999999999</v>
      </c>
      <c r="T146" s="86">
        <f>VLOOKUP($A146,$A$16:$W$34,T$42,0)*$B146</f>
        <v>12.4933</v>
      </c>
      <c r="V146" s="85">
        <f>VLOOKUP($A146,$A$16:$W$34,V$42,0)*$B146</f>
        <v>11.321199999999999</v>
      </c>
      <c r="W146" s="86">
        <f>VLOOKUP($A146,$A$16:$W$34,W$42,0)*$B146</f>
        <v>12.8378</v>
      </c>
    </row>
    <row r="147" spans="1:23">
      <c r="C147" s="88"/>
      <c r="D147" s="88"/>
      <c r="E147" s="89"/>
      <c r="G147" s="88"/>
      <c r="H147" s="89"/>
      <c r="J147" s="88"/>
      <c r="K147" s="89"/>
      <c r="M147" s="88"/>
      <c r="N147" s="89"/>
      <c r="P147" s="88"/>
      <c r="Q147" s="89"/>
      <c r="S147" s="88"/>
      <c r="T147" s="89"/>
      <c r="V147" s="88"/>
      <c r="W147" s="89"/>
    </row>
    <row r="148" spans="1:23">
      <c r="C148" s="88"/>
      <c r="D148" s="88"/>
      <c r="E148" s="89"/>
      <c r="G148" s="88"/>
      <c r="H148" s="89"/>
      <c r="J148" s="88"/>
      <c r="K148" s="89"/>
      <c r="M148" s="88"/>
      <c r="N148" s="89"/>
      <c r="P148" s="88"/>
      <c r="Q148" s="89"/>
      <c r="S148" s="88"/>
      <c r="T148" s="89"/>
      <c r="V148" s="88"/>
      <c r="W148" s="89"/>
    </row>
    <row r="149" spans="1:23">
      <c r="C149" s="88"/>
      <c r="D149" s="88"/>
      <c r="E149" s="89"/>
      <c r="G149" s="88"/>
      <c r="H149" s="89"/>
      <c r="J149" s="88"/>
      <c r="K149" s="89"/>
      <c r="M149" s="88"/>
      <c r="N149" s="89"/>
      <c r="P149" s="88"/>
      <c r="Q149" s="89"/>
      <c r="S149" s="88"/>
      <c r="T149" s="89"/>
      <c r="V149" s="88"/>
      <c r="W149" s="89"/>
    </row>
    <row r="150" spans="1:23" ht="15.75" thickBot="1">
      <c r="B150" s="81" t="s">
        <v>663</v>
      </c>
      <c r="C150" s="116" t="s">
        <v>623</v>
      </c>
      <c r="D150" s="97">
        <f>SUM(D146)</f>
        <v>5.3228999999999997</v>
      </c>
      <c r="E150" s="98">
        <f>SUM(E146)</f>
        <v>6.8395000000000001</v>
      </c>
      <c r="F150" s="99"/>
      <c r="G150" s="97">
        <f>SUM(G146)</f>
        <v>7.5327999999999999</v>
      </c>
      <c r="H150" s="98">
        <f>SUM(H146)</f>
        <v>9.0495000000000001</v>
      </c>
      <c r="I150" s="99"/>
      <c r="J150" s="97">
        <f>SUM(J146)</f>
        <v>10.976699999999999</v>
      </c>
      <c r="K150" s="98">
        <f>SUM(K146)</f>
        <v>12.4933</v>
      </c>
      <c r="L150" s="99"/>
      <c r="M150" s="97">
        <f>SUM(M146)</f>
        <v>5.3228999999999997</v>
      </c>
      <c r="N150" s="98">
        <f>SUM(N146)</f>
        <v>6.8395000000000001</v>
      </c>
      <c r="O150" s="99"/>
      <c r="P150" s="97">
        <f>SUM(P146)</f>
        <v>10.9001</v>
      </c>
      <c r="Q150" s="98">
        <f>SUM(Q146)</f>
        <v>12.416700000000001</v>
      </c>
      <c r="R150" s="99"/>
      <c r="S150" s="97">
        <f>SUM(S146)</f>
        <v>10.976699999999999</v>
      </c>
      <c r="T150" s="98">
        <f>SUM(T146)</f>
        <v>12.4933</v>
      </c>
      <c r="U150" s="99"/>
      <c r="V150" s="97">
        <f>SUM(V146)</f>
        <v>11.321199999999999</v>
      </c>
      <c r="W150" s="98">
        <f>SUM(W146)</f>
        <v>12.8378</v>
      </c>
    </row>
    <row r="151" spans="1:23" ht="15.75" thickTop="1">
      <c r="C151" s="117" t="s">
        <v>624</v>
      </c>
      <c r="D151" s="101">
        <f>D150*24</f>
        <v>127.74959999999999</v>
      </c>
      <c r="E151" s="102">
        <f>E150*12</f>
        <v>82.073999999999998</v>
      </c>
      <c r="F151" s="99"/>
      <c r="G151" s="101">
        <f>G150*24</f>
        <v>180.78719999999998</v>
      </c>
      <c r="H151" s="102">
        <f>H150*12</f>
        <v>108.59399999999999</v>
      </c>
      <c r="I151" s="99"/>
      <c r="J151" s="101">
        <f>J150*24</f>
        <v>263.44079999999997</v>
      </c>
      <c r="K151" s="102">
        <f>K150*12</f>
        <v>149.9196</v>
      </c>
      <c r="L151" s="99"/>
      <c r="M151" s="101">
        <f>M150*24</f>
        <v>127.74959999999999</v>
      </c>
      <c r="N151" s="102">
        <f>N150*12</f>
        <v>82.073999999999998</v>
      </c>
      <c r="O151" s="99"/>
      <c r="P151" s="101">
        <f>P150*24</f>
        <v>261.60239999999999</v>
      </c>
      <c r="Q151" s="102">
        <f>Q150*12</f>
        <v>149.00040000000001</v>
      </c>
      <c r="R151" s="99"/>
      <c r="S151" s="101">
        <f>S150*24</f>
        <v>263.44079999999997</v>
      </c>
      <c r="T151" s="102">
        <f>T150*12</f>
        <v>149.9196</v>
      </c>
      <c r="U151" s="99"/>
      <c r="V151" s="101">
        <f>V150*24</f>
        <v>271.7088</v>
      </c>
      <c r="W151" s="102">
        <f>W150*12</f>
        <v>154.05359999999999</v>
      </c>
    </row>
    <row r="152" spans="1:23" ht="15.75" thickBot="1">
      <c r="B152" s="81" t="s">
        <v>664</v>
      </c>
      <c r="C152" s="118" t="s">
        <v>625</v>
      </c>
      <c r="D152" s="104">
        <f>D150+(D150*D$1)</f>
        <v>9.0489299999999986</v>
      </c>
      <c r="E152" s="105">
        <f>E150+(E150*E$1)</f>
        <v>11.62715</v>
      </c>
      <c r="F152" s="99"/>
      <c r="G152" s="104">
        <f>G150+(G150*G$1)</f>
        <v>13.55904</v>
      </c>
      <c r="H152" s="105">
        <f>H150+(H150*H$1)</f>
        <v>16.289100000000001</v>
      </c>
      <c r="I152" s="99"/>
      <c r="J152" s="104">
        <f>J150+(J150*J$1)</f>
        <v>20.855730000000001</v>
      </c>
      <c r="K152" s="105">
        <f>K150+(K150*K$1)</f>
        <v>23.737269999999999</v>
      </c>
      <c r="L152" s="99"/>
      <c r="M152" s="104">
        <f>M150+(M150*M$1)</f>
        <v>9.0489299999999986</v>
      </c>
      <c r="N152" s="105">
        <f>N150+(N150*N$1)</f>
        <v>11.62715</v>
      </c>
      <c r="O152" s="99"/>
      <c r="P152" s="104">
        <f>P150+(P150*P$1)</f>
        <v>19.620180000000001</v>
      </c>
      <c r="Q152" s="105">
        <f>Q150+(Q150*Q$1)</f>
        <v>22.350059999999999</v>
      </c>
      <c r="R152" s="99"/>
      <c r="S152" s="104">
        <f>S150+(S150*S$1)</f>
        <v>20.855730000000001</v>
      </c>
      <c r="T152" s="105">
        <f>T150+(T150*T$1)</f>
        <v>23.737269999999999</v>
      </c>
      <c r="U152" s="99"/>
      <c r="V152" s="104">
        <f>V150+(V150*V$1)</f>
        <v>22.642399999999999</v>
      </c>
      <c r="W152" s="105">
        <f>W150+(W150*W$1)</f>
        <v>25.675599999999999</v>
      </c>
    </row>
    <row r="153" spans="1:23" ht="15.75" thickTop="1">
      <c r="C153" s="119" t="s">
        <v>626</v>
      </c>
      <c r="D153" s="107">
        <f>(D152-D150)/D150</f>
        <v>0.69999999999999984</v>
      </c>
      <c r="E153" s="108">
        <f>(E152-E150)/E150</f>
        <v>0.70000000000000007</v>
      </c>
      <c r="F153" s="99"/>
      <c r="G153" s="107">
        <f>(G152-G150)/G150</f>
        <v>0.79999999999999993</v>
      </c>
      <c r="H153" s="108">
        <f>(H152-H150)/H150</f>
        <v>0.80000000000000016</v>
      </c>
      <c r="I153" s="99"/>
      <c r="J153" s="107">
        <f>(J152-J150)/J150</f>
        <v>0.90000000000000024</v>
      </c>
      <c r="K153" s="108">
        <f>(K152-K150)/K150</f>
        <v>0.89999999999999991</v>
      </c>
      <c r="L153" s="99"/>
      <c r="M153" s="107">
        <f>(M152-M150)/M150</f>
        <v>0.69999999999999984</v>
      </c>
      <c r="N153" s="108">
        <f>(N152-N150)/N150</f>
        <v>0.70000000000000007</v>
      </c>
      <c r="O153" s="99"/>
      <c r="P153" s="107">
        <f>(P152-P150)/P150</f>
        <v>0.8</v>
      </c>
      <c r="Q153" s="108">
        <f>(Q152-Q150)/Q150</f>
        <v>0.79999999999999982</v>
      </c>
      <c r="R153" s="99"/>
      <c r="S153" s="107">
        <f>(S152-S150)/S150</f>
        <v>0.90000000000000024</v>
      </c>
      <c r="T153" s="108">
        <f>(T152-T150)/T150</f>
        <v>0.89999999999999991</v>
      </c>
      <c r="U153" s="99"/>
      <c r="V153" s="107">
        <f>(V152-V150)/V150</f>
        <v>1</v>
      </c>
      <c r="W153" s="108">
        <f>(W152-W150)/W150</f>
        <v>1</v>
      </c>
    </row>
    <row r="154" spans="1:23">
      <c r="C154" s="120" t="s">
        <v>627</v>
      </c>
      <c r="D154" s="110">
        <f>D151+(D151*D$1)</f>
        <v>217.17431999999997</v>
      </c>
      <c r="E154" s="111">
        <f>E151+(E151*E$1)</f>
        <v>139.5258</v>
      </c>
      <c r="F154" s="99"/>
      <c r="G154" s="110">
        <f>G151+(G151*G$1)</f>
        <v>325.41696000000002</v>
      </c>
      <c r="H154" s="111">
        <f>H151+(H151*H$1)</f>
        <v>195.4692</v>
      </c>
      <c r="I154" s="99"/>
      <c r="J154" s="110">
        <f>J151+(J151*J$1)</f>
        <v>500.53751999999997</v>
      </c>
      <c r="K154" s="111">
        <f>K151+(K151*K$1)</f>
        <v>284.84724</v>
      </c>
      <c r="L154" s="99"/>
      <c r="M154" s="110">
        <f>M151+(M151*M$1)</f>
        <v>217.17431999999997</v>
      </c>
      <c r="N154" s="111">
        <f>N151+(N151*N$1)</f>
        <v>139.5258</v>
      </c>
      <c r="O154" s="99"/>
      <c r="P154" s="110">
        <f>P151+(P151*P$1)</f>
        <v>470.88432</v>
      </c>
      <c r="Q154" s="111">
        <f>Q151+(Q151*Q$1)</f>
        <v>268.20072000000005</v>
      </c>
      <c r="R154" s="99"/>
      <c r="S154" s="110">
        <f>S151+(S151*S$1)</f>
        <v>500.53751999999997</v>
      </c>
      <c r="T154" s="111">
        <f>T151+(T151*T$1)</f>
        <v>284.84724</v>
      </c>
      <c r="U154" s="99"/>
      <c r="V154" s="110">
        <f>V151+(V151*V$1)</f>
        <v>543.41759999999999</v>
      </c>
      <c r="W154" s="111">
        <f>W151+(W151*W$1)</f>
        <v>308.10719999999998</v>
      </c>
    </row>
    <row r="156" spans="1:23">
      <c r="C156" s="112" t="s">
        <v>661</v>
      </c>
    </row>
    <row r="157" spans="1:23">
      <c r="B157" s="81" t="s">
        <v>629</v>
      </c>
      <c r="C157" s="113" t="s">
        <v>325</v>
      </c>
      <c r="D157" s="80" t="s">
        <v>620</v>
      </c>
      <c r="E157" s="80" t="s">
        <v>616</v>
      </c>
      <c r="G157" s="80" t="s">
        <v>620</v>
      </c>
      <c r="H157" s="80" t="s">
        <v>616</v>
      </c>
      <c r="J157" s="80" t="s">
        <v>620</v>
      </c>
      <c r="K157" s="80" t="s">
        <v>616</v>
      </c>
      <c r="M157" s="80" t="s">
        <v>620</v>
      </c>
      <c r="N157" s="80" t="s">
        <v>616</v>
      </c>
      <c r="P157" s="80" t="s">
        <v>620</v>
      </c>
      <c r="Q157" s="80" t="s">
        <v>616</v>
      </c>
      <c r="S157" s="80" t="s">
        <v>620</v>
      </c>
      <c r="T157" s="80" t="s">
        <v>616</v>
      </c>
      <c r="V157" s="80" t="s">
        <v>620</v>
      </c>
      <c r="W157" s="80" t="s">
        <v>616</v>
      </c>
    </row>
    <row r="158" spans="1:23">
      <c r="B158" s="81" t="s">
        <v>621</v>
      </c>
      <c r="C158" s="81" t="s">
        <v>630</v>
      </c>
    </row>
    <row r="159" spans="1:23">
      <c r="A159" s="82" t="s">
        <v>10</v>
      </c>
      <c r="B159" s="83">
        <v>1</v>
      </c>
      <c r="C159" s="114" t="s">
        <v>325</v>
      </c>
      <c r="D159" s="85">
        <f>VLOOKUP($A159,$A$16:$W$34,D$42,0)*$B159</f>
        <v>11.4704</v>
      </c>
      <c r="E159" s="86">
        <f>VLOOKUP($A159,$A$16:$W$34,E$42,0)*$B159</f>
        <v>15.3216</v>
      </c>
      <c r="G159" s="85">
        <f>VLOOKUP($A159,$A$16:$W$34,G$42,0)*$B159</f>
        <v>16.005600000000001</v>
      </c>
      <c r="H159" s="86">
        <f>VLOOKUP($A159,$A$16:$W$34,H$42,0)*$B159</f>
        <v>19.8568</v>
      </c>
      <c r="J159" s="85">
        <f>VLOOKUP($A159,$A$16:$W$34,J$42,0)*$B159</f>
        <v>24.813500000000001</v>
      </c>
      <c r="K159" s="86">
        <f>VLOOKUP($A159,$A$16:$W$34,K$42,0)*$B159</f>
        <v>28.6647</v>
      </c>
      <c r="M159" s="85">
        <f>VLOOKUP($A159,$A$16:$W$34,M$42,0)*$B159</f>
        <v>11.4704</v>
      </c>
      <c r="N159" s="86">
        <f>VLOOKUP($A159,$A$16:$W$34,N$42,0)*$B159</f>
        <v>15.3216</v>
      </c>
      <c r="P159" s="85">
        <f>VLOOKUP($A159,$A$16:$W$34,P$42,0)*$B159</f>
        <v>24.685199999999998</v>
      </c>
      <c r="Q159" s="86">
        <f>VLOOKUP($A159,$A$16:$W$34,Q$42,0)*$B159</f>
        <v>28.5364</v>
      </c>
      <c r="S159" s="85">
        <f>VLOOKUP($A159,$A$16:$W$34,S$42,0)*$B159</f>
        <v>24.813500000000001</v>
      </c>
      <c r="T159" s="86">
        <f>VLOOKUP($A159,$A$16:$W$34,T$42,0)*$B159</f>
        <v>28.6647</v>
      </c>
      <c r="V159" s="85">
        <f>VLOOKUP($A159,$A$16:$W$34,V$42,0)*$B159</f>
        <v>25.390999999999998</v>
      </c>
      <c r="W159" s="86">
        <f>VLOOKUP($A159,$A$16:$W$34,W$42,0)*$B159</f>
        <v>29.2422</v>
      </c>
    </row>
    <row r="160" spans="1:23">
      <c r="C160" s="88"/>
      <c r="D160" s="88"/>
      <c r="E160" s="89"/>
      <c r="G160" s="88"/>
      <c r="H160" s="89"/>
      <c r="J160" s="88"/>
      <c r="K160" s="89"/>
      <c r="M160" s="88"/>
      <c r="N160" s="89"/>
      <c r="P160" s="88"/>
      <c r="Q160" s="89"/>
      <c r="S160" s="88"/>
      <c r="T160" s="89"/>
      <c r="V160" s="88"/>
      <c r="W160" s="89"/>
    </row>
    <row r="161" spans="1:23">
      <c r="C161" s="88"/>
      <c r="D161" s="88"/>
      <c r="E161" s="89"/>
      <c r="G161" s="88"/>
      <c r="H161" s="89"/>
      <c r="J161" s="88"/>
      <c r="K161" s="89"/>
      <c r="M161" s="88"/>
      <c r="N161" s="89"/>
      <c r="P161" s="88"/>
      <c r="Q161" s="89"/>
      <c r="S161" s="88"/>
      <c r="T161" s="89"/>
      <c r="V161" s="88"/>
      <c r="W161" s="89"/>
    </row>
    <row r="162" spans="1:23">
      <c r="C162" s="88"/>
      <c r="D162" s="88"/>
      <c r="E162" s="89"/>
      <c r="G162" s="88"/>
      <c r="H162" s="89"/>
      <c r="J162" s="88"/>
      <c r="K162" s="89"/>
      <c r="M162" s="88"/>
      <c r="N162" s="89"/>
      <c r="P162" s="88"/>
      <c r="Q162" s="89"/>
      <c r="S162" s="88"/>
      <c r="T162" s="89"/>
      <c r="V162" s="88"/>
      <c r="W162" s="89"/>
    </row>
    <row r="163" spans="1:23" ht="15.75" thickBot="1">
      <c r="B163" s="81" t="s">
        <v>755</v>
      </c>
      <c r="C163" s="116" t="s">
        <v>623</v>
      </c>
      <c r="D163" s="97">
        <f>SUM(D159)</f>
        <v>11.4704</v>
      </c>
      <c r="E163" s="98">
        <f>SUM(E159)</f>
        <v>15.3216</v>
      </c>
      <c r="F163" s="99"/>
      <c r="G163" s="97">
        <f>SUM(G159)</f>
        <v>16.005600000000001</v>
      </c>
      <c r="H163" s="98">
        <f>SUM(H159)</f>
        <v>19.8568</v>
      </c>
      <c r="I163" s="99"/>
      <c r="J163" s="97">
        <f>SUM(J159)</f>
        <v>24.813500000000001</v>
      </c>
      <c r="K163" s="98">
        <f>SUM(K159)</f>
        <v>28.6647</v>
      </c>
      <c r="L163" s="99"/>
      <c r="M163" s="97">
        <f>SUM(M159)</f>
        <v>11.4704</v>
      </c>
      <c r="N163" s="98">
        <f>SUM(N159)</f>
        <v>15.3216</v>
      </c>
      <c r="O163" s="99"/>
      <c r="P163" s="97">
        <f>SUM(P159)</f>
        <v>24.685199999999998</v>
      </c>
      <c r="Q163" s="98">
        <f>SUM(Q159)</f>
        <v>28.5364</v>
      </c>
      <c r="R163" s="99"/>
      <c r="S163" s="97">
        <f>SUM(S159)</f>
        <v>24.813500000000001</v>
      </c>
      <c r="T163" s="98">
        <f>SUM(T159)</f>
        <v>28.6647</v>
      </c>
      <c r="U163" s="99"/>
      <c r="V163" s="97">
        <f>SUM(V159)</f>
        <v>25.390999999999998</v>
      </c>
      <c r="W163" s="98">
        <f>SUM(W159)</f>
        <v>29.2422</v>
      </c>
    </row>
    <row r="164" spans="1:23" ht="15.75" thickTop="1">
      <c r="C164" s="117" t="s">
        <v>624</v>
      </c>
      <c r="D164" s="101">
        <f>D163*24</f>
        <v>275.28960000000001</v>
      </c>
      <c r="E164" s="102">
        <f>E163*12</f>
        <v>183.85919999999999</v>
      </c>
      <c r="F164" s="99"/>
      <c r="G164" s="101">
        <f>G163*24</f>
        <v>384.13440000000003</v>
      </c>
      <c r="H164" s="102">
        <f>H163*12</f>
        <v>238.2816</v>
      </c>
      <c r="I164" s="99"/>
      <c r="J164" s="101">
        <f>J163*24</f>
        <v>595.524</v>
      </c>
      <c r="K164" s="102">
        <f>K163*12</f>
        <v>343.97640000000001</v>
      </c>
      <c r="L164" s="99"/>
      <c r="M164" s="101">
        <f>M163*24</f>
        <v>275.28960000000001</v>
      </c>
      <c r="N164" s="102">
        <f>N163*12</f>
        <v>183.85919999999999</v>
      </c>
      <c r="O164" s="99"/>
      <c r="P164" s="101">
        <f>P163*24</f>
        <v>592.44479999999999</v>
      </c>
      <c r="Q164" s="102">
        <f>Q163*12</f>
        <v>342.43680000000001</v>
      </c>
      <c r="R164" s="99"/>
      <c r="S164" s="101">
        <f>S163*24</f>
        <v>595.524</v>
      </c>
      <c r="T164" s="102">
        <f>T163*12</f>
        <v>343.97640000000001</v>
      </c>
      <c r="U164" s="99"/>
      <c r="V164" s="101">
        <f>V163*24</f>
        <v>609.38400000000001</v>
      </c>
      <c r="W164" s="102">
        <f>W163*12</f>
        <v>350.90640000000002</v>
      </c>
    </row>
    <row r="165" spans="1:23" ht="15.75" thickBot="1">
      <c r="B165" s="81" t="s">
        <v>756</v>
      </c>
      <c r="C165" s="118" t="s">
        <v>625</v>
      </c>
      <c r="D165" s="104">
        <f>D163+(D163*D$1)</f>
        <v>19.499679999999998</v>
      </c>
      <c r="E165" s="105">
        <f>E163+(E163*E$1)</f>
        <v>26.046720000000001</v>
      </c>
      <c r="F165" s="99"/>
      <c r="G165" s="104">
        <f>G163+(G163*G$1)</f>
        <v>28.810080000000003</v>
      </c>
      <c r="H165" s="105">
        <f>H163+(H163*H$1)</f>
        <v>35.742240000000002</v>
      </c>
      <c r="I165" s="99"/>
      <c r="J165" s="104">
        <f>J163+(J163*J$1)</f>
        <v>47.145650000000003</v>
      </c>
      <c r="K165" s="105">
        <f>K163+(K163*K$1)</f>
        <v>54.46293</v>
      </c>
      <c r="L165" s="99"/>
      <c r="M165" s="104">
        <f>M163+(M163*M$1)</f>
        <v>19.499679999999998</v>
      </c>
      <c r="N165" s="105">
        <f>N163+(N163*N$1)</f>
        <v>26.046720000000001</v>
      </c>
      <c r="O165" s="99"/>
      <c r="P165" s="104">
        <f>P163+(P163*P$1)</f>
        <v>44.433359999999993</v>
      </c>
      <c r="Q165" s="105">
        <f>Q163+(Q163*Q$1)</f>
        <v>51.365520000000004</v>
      </c>
      <c r="R165" s="99"/>
      <c r="S165" s="104">
        <f>S163+(S163*S$1)</f>
        <v>47.145650000000003</v>
      </c>
      <c r="T165" s="105">
        <f>T163+(T163*T$1)</f>
        <v>54.46293</v>
      </c>
      <c r="U165" s="99"/>
      <c r="V165" s="104">
        <f>V163+(V163*V$1)</f>
        <v>50.781999999999996</v>
      </c>
      <c r="W165" s="105">
        <f>W163+(W163*W$1)</f>
        <v>58.484400000000001</v>
      </c>
    </row>
    <row r="166" spans="1:23" ht="15.75" thickTop="1">
      <c r="C166" s="119" t="s">
        <v>626</v>
      </c>
      <c r="D166" s="107">
        <f>(D165-D163)/D163</f>
        <v>0.69999999999999984</v>
      </c>
      <c r="E166" s="108">
        <f>(E165-E163)/E163</f>
        <v>0.70000000000000007</v>
      </c>
      <c r="F166" s="99"/>
      <c r="G166" s="107">
        <f>(G165-G163)/G163</f>
        <v>0.8</v>
      </c>
      <c r="H166" s="108">
        <f>(H165-H163)/H163</f>
        <v>0.80000000000000016</v>
      </c>
      <c r="I166" s="99"/>
      <c r="J166" s="107">
        <f>(J165-J163)/J163</f>
        <v>0.9</v>
      </c>
      <c r="K166" s="108">
        <f>(K165-K163)/K163</f>
        <v>0.9</v>
      </c>
      <c r="L166" s="99"/>
      <c r="M166" s="107">
        <f>(M165-M163)/M163</f>
        <v>0.69999999999999984</v>
      </c>
      <c r="N166" s="108">
        <f>(N165-N163)/N163</f>
        <v>0.70000000000000007</v>
      </c>
      <c r="O166" s="99"/>
      <c r="P166" s="107">
        <f>(P165-P163)/P163</f>
        <v>0.79999999999999982</v>
      </c>
      <c r="Q166" s="108">
        <f>(Q165-Q163)/Q163</f>
        <v>0.8</v>
      </c>
      <c r="R166" s="99"/>
      <c r="S166" s="107">
        <f>(S165-S163)/S163</f>
        <v>0.9</v>
      </c>
      <c r="T166" s="108">
        <f>(T165-T163)/T163</f>
        <v>0.9</v>
      </c>
      <c r="U166" s="99"/>
      <c r="V166" s="107">
        <f>(V165-V163)/V163</f>
        <v>1</v>
      </c>
      <c r="W166" s="108">
        <f>(W165-W163)/W163</f>
        <v>1</v>
      </c>
    </row>
    <row r="167" spans="1:23">
      <c r="C167" s="120" t="s">
        <v>627</v>
      </c>
      <c r="D167" s="110">
        <f>D164+(D164*D$1)</f>
        <v>467.99232000000001</v>
      </c>
      <c r="E167" s="111">
        <f>E164+(E164*E$1)</f>
        <v>312.56063999999998</v>
      </c>
      <c r="F167" s="99"/>
      <c r="G167" s="110">
        <f>G164+(G164*G$1)</f>
        <v>691.4419200000001</v>
      </c>
      <c r="H167" s="111">
        <f>H164+(H164*H$1)</f>
        <v>428.90688</v>
      </c>
      <c r="I167" s="99"/>
      <c r="J167" s="110">
        <f>J164+(J164*J$1)</f>
        <v>1131.4956</v>
      </c>
      <c r="K167" s="111">
        <f>K164+(K164*K$1)</f>
        <v>653.55516000000011</v>
      </c>
      <c r="L167" s="99"/>
      <c r="M167" s="110">
        <f>M164+(M164*M$1)</f>
        <v>467.99232000000001</v>
      </c>
      <c r="N167" s="111">
        <f>N164+(N164*N$1)</f>
        <v>312.56063999999998</v>
      </c>
      <c r="O167" s="99"/>
      <c r="P167" s="110">
        <f>P164+(P164*P$1)</f>
        <v>1066.4006400000001</v>
      </c>
      <c r="Q167" s="111">
        <f>Q164+(Q164*Q$1)</f>
        <v>616.38624000000004</v>
      </c>
      <c r="R167" s="99"/>
      <c r="S167" s="110">
        <f>S164+(S164*S$1)</f>
        <v>1131.4956</v>
      </c>
      <c r="T167" s="111">
        <f>T164+(T164*T$1)</f>
        <v>653.55516000000011</v>
      </c>
      <c r="U167" s="99"/>
      <c r="V167" s="110">
        <f>V164+(V164*V$1)</f>
        <v>1218.768</v>
      </c>
      <c r="W167" s="111">
        <f>W164+(W164*W$1)</f>
        <v>701.81280000000004</v>
      </c>
    </row>
    <row r="169" spans="1:23">
      <c r="C169" s="112" t="s">
        <v>757</v>
      </c>
    </row>
    <row r="170" spans="1:23">
      <c r="B170" s="81" t="s">
        <v>629</v>
      </c>
      <c r="C170" s="113" t="s">
        <v>758</v>
      </c>
      <c r="D170" s="80" t="s">
        <v>620</v>
      </c>
      <c r="E170" s="80" t="s">
        <v>616</v>
      </c>
      <c r="G170" s="80" t="s">
        <v>620</v>
      </c>
      <c r="H170" s="80" t="s">
        <v>616</v>
      </c>
      <c r="J170" s="80" t="s">
        <v>620</v>
      </c>
      <c r="K170" s="80" t="s">
        <v>616</v>
      </c>
      <c r="M170" s="80" t="s">
        <v>620</v>
      </c>
      <c r="N170" s="80" t="s">
        <v>616</v>
      </c>
      <c r="P170" s="80" t="s">
        <v>620</v>
      </c>
      <c r="Q170" s="80" t="s">
        <v>616</v>
      </c>
      <c r="S170" s="80" t="s">
        <v>620</v>
      </c>
      <c r="T170" s="80" t="s">
        <v>616</v>
      </c>
      <c r="V170" s="80" t="s">
        <v>620</v>
      </c>
      <c r="W170" s="80" t="s">
        <v>616</v>
      </c>
    </row>
    <row r="171" spans="1:23">
      <c r="B171" s="81" t="s">
        <v>621</v>
      </c>
      <c r="C171" s="81" t="s">
        <v>630</v>
      </c>
    </row>
    <row r="172" spans="1:23">
      <c r="A172" s="82" t="s">
        <v>53</v>
      </c>
      <c r="B172" s="83">
        <v>1</v>
      </c>
      <c r="C172" s="114" t="s">
        <v>758</v>
      </c>
      <c r="D172" s="85">
        <f>VLOOKUP($A172,$A$16:$W$34,D$42,0)*$B172</f>
        <v>52.304299999999998</v>
      </c>
      <c r="E172" s="86">
        <f>VLOOKUP($A172,$A$16:$W$34,E$42,0)*$B172</f>
        <v>63.612400000000001</v>
      </c>
      <c r="G172" s="85">
        <f>VLOOKUP($A172,$A$16:$W$34,G$42,0)*$B172</f>
        <v>75.3917</v>
      </c>
      <c r="H172" s="86">
        <f>VLOOKUP($A172,$A$16:$W$34,H$42,0)*$B172</f>
        <v>86.699700000000007</v>
      </c>
      <c r="J172" s="85">
        <f>VLOOKUP($A172,$A$16:$W$34,J$42,0)*$B172</f>
        <v>84.174700000000001</v>
      </c>
      <c r="K172" s="86">
        <f>VLOOKUP($A172,$A$16:$W$34,K$42,0)*$B172</f>
        <v>95.482799999999997</v>
      </c>
      <c r="M172" s="85">
        <f>VLOOKUP($A172,$A$16:$W$34,M$42,0)*$B172</f>
        <v>52.304299999999998</v>
      </c>
      <c r="N172" s="86">
        <f>VLOOKUP($A172,$A$16:$W$34,N$42,0)*$B172</f>
        <v>63.612400000000001</v>
      </c>
      <c r="P172" s="85">
        <f>VLOOKUP($A172,$A$16:$W$34,P$42,0)*$B172</f>
        <v>82.935199999999995</v>
      </c>
      <c r="Q172" s="86">
        <f>VLOOKUP($A172,$A$16:$W$34,Q$42,0)*$B172</f>
        <v>94.243300000000005</v>
      </c>
      <c r="S172" s="85">
        <f>VLOOKUP($A172,$A$16:$W$34,S$42,0)*$B172</f>
        <v>84.174700000000001</v>
      </c>
      <c r="T172" s="86">
        <f>VLOOKUP($A172,$A$16:$W$34,T$42,0)*$B172</f>
        <v>95.482799999999997</v>
      </c>
      <c r="V172" s="85">
        <f>VLOOKUP($A172,$A$16:$W$34,V$42,0)*$B172</f>
        <v>89.752499999999998</v>
      </c>
      <c r="W172" s="86">
        <f>VLOOKUP($A172,$A$16:$W$34,W$42,0)*$B172</f>
        <v>101.06059999999999</v>
      </c>
    </row>
    <row r="173" spans="1:23">
      <c r="C173" s="88"/>
      <c r="D173" s="88"/>
      <c r="E173" s="89"/>
      <c r="G173" s="88"/>
      <c r="H173" s="89"/>
      <c r="J173" s="88"/>
      <c r="K173" s="89"/>
      <c r="M173" s="88"/>
      <c r="N173" s="89"/>
      <c r="P173" s="88"/>
      <c r="Q173" s="89"/>
      <c r="S173" s="88"/>
      <c r="T173" s="89"/>
      <c r="V173" s="88"/>
      <c r="W173" s="89"/>
    </row>
    <row r="174" spans="1:23">
      <c r="C174" s="88"/>
      <c r="D174" s="88"/>
      <c r="E174" s="89"/>
      <c r="G174" s="88"/>
      <c r="H174" s="89"/>
      <c r="J174" s="88"/>
      <c r="K174" s="89"/>
      <c r="M174" s="88"/>
      <c r="N174" s="89"/>
      <c r="P174" s="88"/>
      <c r="Q174" s="89"/>
      <c r="S174" s="88"/>
      <c r="T174" s="89"/>
      <c r="V174" s="88"/>
      <c r="W174" s="89"/>
    </row>
    <row r="175" spans="1:23">
      <c r="C175" s="88"/>
      <c r="D175" s="88"/>
      <c r="E175" s="89"/>
      <c r="G175" s="88"/>
      <c r="H175" s="89"/>
      <c r="J175" s="88"/>
      <c r="K175" s="89"/>
      <c r="M175" s="88"/>
      <c r="N175" s="89"/>
      <c r="P175" s="88"/>
      <c r="Q175" s="89"/>
      <c r="S175" s="88"/>
      <c r="T175" s="89"/>
      <c r="V175" s="88"/>
      <c r="W175" s="89"/>
    </row>
    <row r="176" spans="1:23" ht="15.75" thickBot="1">
      <c r="B176" s="81" t="s">
        <v>759</v>
      </c>
      <c r="C176" s="116" t="s">
        <v>623</v>
      </c>
      <c r="D176" s="97">
        <f>SUM(D172)</f>
        <v>52.304299999999998</v>
      </c>
      <c r="E176" s="98">
        <f>SUM(E172)</f>
        <v>63.612400000000001</v>
      </c>
      <c r="F176" s="99"/>
      <c r="G176" s="97">
        <f>SUM(G172)</f>
        <v>75.3917</v>
      </c>
      <c r="H176" s="98">
        <f>SUM(H172)</f>
        <v>86.699700000000007</v>
      </c>
      <c r="I176" s="99"/>
      <c r="J176" s="97">
        <f>SUM(J172)</f>
        <v>84.174700000000001</v>
      </c>
      <c r="K176" s="98">
        <f>SUM(K172)</f>
        <v>95.482799999999997</v>
      </c>
      <c r="L176" s="99"/>
      <c r="M176" s="97">
        <f>SUM(M172)</f>
        <v>52.304299999999998</v>
      </c>
      <c r="N176" s="98">
        <f>SUM(N172)</f>
        <v>63.612400000000001</v>
      </c>
      <c r="O176" s="99"/>
      <c r="P176" s="97">
        <f>SUM(P172)</f>
        <v>82.935199999999995</v>
      </c>
      <c r="Q176" s="98">
        <f>SUM(Q172)</f>
        <v>94.243300000000005</v>
      </c>
      <c r="R176" s="99"/>
      <c r="S176" s="97">
        <f>SUM(S172)</f>
        <v>84.174700000000001</v>
      </c>
      <c r="T176" s="98">
        <f>SUM(T172)</f>
        <v>95.482799999999997</v>
      </c>
      <c r="U176" s="99"/>
      <c r="V176" s="97">
        <f>SUM(V172)</f>
        <v>89.752499999999998</v>
      </c>
      <c r="W176" s="98">
        <f>SUM(W172)</f>
        <v>101.06059999999999</v>
      </c>
    </row>
    <row r="177" spans="1:23" ht="15.75" thickTop="1">
      <c r="C177" s="117" t="s">
        <v>624</v>
      </c>
      <c r="D177" s="101">
        <f>D176*24</f>
        <v>1255.3031999999998</v>
      </c>
      <c r="E177" s="102">
        <f>E176*12</f>
        <v>763.34879999999998</v>
      </c>
      <c r="F177" s="99"/>
      <c r="G177" s="101">
        <f>G176*24</f>
        <v>1809.4007999999999</v>
      </c>
      <c r="H177" s="102">
        <f>H176*12</f>
        <v>1040.3964000000001</v>
      </c>
      <c r="I177" s="99"/>
      <c r="J177" s="101">
        <f>J176*24</f>
        <v>2020.1928</v>
      </c>
      <c r="K177" s="102">
        <f>K176*12</f>
        <v>1145.7936</v>
      </c>
      <c r="L177" s="99"/>
      <c r="M177" s="101">
        <f>M176*24</f>
        <v>1255.3031999999998</v>
      </c>
      <c r="N177" s="102">
        <f>N176*12</f>
        <v>763.34879999999998</v>
      </c>
      <c r="O177" s="99"/>
      <c r="P177" s="101">
        <f>P176*24</f>
        <v>1990.4447999999998</v>
      </c>
      <c r="Q177" s="102">
        <f>Q176*12</f>
        <v>1130.9196000000002</v>
      </c>
      <c r="R177" s="99"/>
      <c r="S177" s="101">
        <f>S176*24</f>
        <v>2020.1928</v>
      </c>
      <c r="T177" s="102">
        <f>T176*12</f>
        <v>1145.7936</v>
      </c>
      <c r="U177" s="99"/>
      <c r="V177" s="101">
        <f>V176*24</f>
        <v>2154.06</v>
      </c>
      <c r="W177" s="102">
        <f>W176*12</f>
        <v>1212.7271999999998</v>
      </c>
    </row>
    <row r="178" spans="1:23" ht="15.75" thickBot="1">
      <c r="B178" s="81" t="s">
        <v>760</v>
      </c>
      <c r="C178" s="118" t="s">
        <v>625</v>
      </c>
      <c r="D178" s="104">
        <f>D176+(D176*D$1)</f>
        <v>88.917309999999986</v>
      </c>
      <c r="E178" s="105">
        <f>E176+(E176*E$1)</f>
        <v>108.14108</v>
      </c>
      <c r="F178" s="99"/>
      <c r="G178" s="104">
        <f>G176+(G176*G$1)</f>
        <v>135.70506</v>
      </c>
      <c r="H178" s="105">
        <f>H176+(H176*H$1)</f>
        <v>156.05946</v>
      </c>
      <c r="I178" s="99"/>
      <c r="J178" s="104">
        <f>J176+(J176*J$1)</f>
        <v>159.93193000000002</v>
      </c>
      <c r="K178" s="105">
        <f>K176+(K176*K$1)</f>
        <v>181.41732000000002</v>
      </c>
      <c r="L178" s="99"/>
      <c r="M178" s="104">
        <f>M176+(M176*M$1)</f>
        <v>88.917309999999986</v>
      </c>
      <c r="N178" s="105">
        <f>N176+(N176*N$1)</f>
        <v>108.14108</v>
      </c>
      <c r="O178" s="99"/>
      <c r="P178" s="104">
        <f>P176+(P176*P$1)</f>
        <v>149.28335999999999</v>
      </c>
      <c r="Q178" s="105">
        <f>Q176+(Q176*Q$1)</f>
        <v>169.63794000000001</v>
      </c>
      <c r="R178" s="99"/>
      <c r="S178" s="104">
        <f>S176+(S176*S$1)</f>
        <v>159.93193000000002</v>
      </c>
      <c r="T178" s="105">
        <f>T176+(T176*T$1)</f>
        <v>181.41732000000002</v>
      </c>
      <c r="U178" s="99"/>
      <c r="V178" s="104">
        <f>V176+(V176*V$1)</f>
        <v>179.505</v>
      </c>
      <c r="W178" s="105">
        <f>W176+(W176*W$1)</f>
        <v>202.12119999999999</v>
      </c>
    </row>
    <row r="179" spans="1:23" ht="15.75" thickTop="1">
      <c r="C179" s="119" t="s">
        <v>626</v>
      </c>
      <c r="D179" s="107">
        <f>(D178-D176)/D176</f>
        <v>0.69999999999999984</v>
      </c>
      <c r="E179" s="108">
        <f>(E178-E176)/E176</f>
        <v>0.70000000000000007</v>
      </c>
      <c r="F179" s="99"/>
      <c r="G179" s="107">
        <f>(G178-G176)/G176</f>
        <v>0.8</v>
      </c>
      <c r="H179" s="108">
        <f>(H178-H176)/H176</f>
        <v>0.79999999999999982</v>
      </c>
      <c r="I179" s="99"/>
      <c r="J179" s="107">
        <f>(J178-J176)/J176</f>
        <v>0.90000000000000024</v>
      </c>
      <c r="K179" s="108">
        <f>(K178-K176)/K176</f>
        <v>0.90000000000000024</v>
      </c>
      <c r="L179" s="99"/>
      <c r="M179" s="107">
        <f>(M178-M176)/M176</f>
        <v>0.69999999999999984</v>
      </c>
      <c r="N179" s="108">
        <f>(N178-N176)/N176</f>
        <v>0.70000000000000007</v>
      </c>
      <c r="O179" s="99"/>
      <c r="P179" s="107">
        <f>(P178-P176)/P176</f>
        <v>0.79999999999999993</v>
      </c>
      <c r="Q179" s="108">
        <f>(Q178-Q176)/Q176</f>
        <v>0.8</v>
      </c>
      <c r="R179" s="99"/>
      <c r="S179" s="107">
        <f>(S178-S176)/S176</f>
        <v>0.90000000000000024</v>
      </c>
      <c r="T179" s="108">
        <f>(T178-T176)/T176</f>
        <v>0.90000000000000024</v>
      </c>
      <c r="U179" s="99"/>
      <c r="V179" s="107">
        <f>(V178-V176)/V176</f>
        <v>1</v>
      </c>
      <c r="W179" s="108">
        <f>(W178-W176)/W176</f>
        <v>1</v>
      </c>
    </row>
    <row r="180" spans="1:23">
      <c r="C180" s="120" t="s">
        <v>627</v>
      </c>
      <c r="D180" s="110">
        <f>D177+(D177*D$1)</f>
        <v>2134.0154399999997</v>
      </c>
      <c r="E180" s="111">
        <f>E177+(E177*E$1)</f>
        <v>1297.6929599999999</v>
      </c>
      <c r="F180" s="99"/>
      <c r="G180" s="110">
        <f>G177+(G177*G$1)</f>
        <v>3256.9214400000001</v>
      </c>
      <c r="H180" s="111">
        <f>H177+(H177*H$1)</f>
        <v>1872.7135200000002</v>
      </c>
      <c r="I180" s="99"/>
      <c r="J180" s="110">
        <f>J177+(J177*J$1)</f>
        <v>3838.3663200000001</v>
      </c>
      <c r="K180" s="111">
        <f>K177+(K177*K$1)</f>
        <v>2177.0078400000002</v>
      </c>
      <c r="L180" s="99"/>
      <c r="M180" s="110">
        <f>M177+(M177*M$1)</f>
        <v>2134.0154399999997</v>
      </c>
      <c r="N180" s="111">
        <f>N177+(N177*N$1)</f>
        <v>1297.6929599999999</v>
      </c>
      <c r="O180" s="99"/>
      <c r="P180" s="110">
        <f>P177+(P177*P$1)</f>
        <v>3582.8006399999995</v>
      </c>
      <c r="Q180" s="111">
        <f>Q177+(Q177*Q$1)</f>
        <v>2035.6552800000004</v>
      </c>
      <c r="R180" s="99"/>
      <c r="S180" s="110">
        <f>S177+(S177*S$1)</f>
        <v>3838.3663200000001</v>
      </c>
      <c r="T180" s="111">
        <f>T177+(T177*T$1)</f>
        <v>2177.0078400000002</v>
      </c>
      <c r="U180" s="99"/>
      <c r="V180" s="110">
        <f>V177+(V177*V$1)</f>
        <v>4308.12</v>
      </c>
      <c r="W180" s="111">
        <f>W177+(W177*W$1)</f>
        <v>2425.4543999999996</v>
      </c>
    </row>
    <row r="182" spans="1:23">
      <c r="C182" s="112" t="s">
        <v>761</v>
      </c>
    </row>
    <row r="183" spans="1:23">
      <c r="B183" s="81" t="s">
        <v>629</v>
      </c>
      <c r="C183" s="113" t="s">
        <v>762</v>
      </c>
      <c r="D183" s="80" t="s">
        <v>620</v>
      </c>
      <c r="E183" s="80" t="s">
        <v>616</v>
      </c>
      <c r="G183" s="80" t="s">
        <v>620</v>
      </c>
      <c r="H183" s="80" t="s">
        <v>616</v>
      </c>
      <c r="J183" s="80" t="s">
        <v>620</v>
      </c>
      <c r="K183" s="80" t="s">
        <v>616</v>
      </c>
      <c r="M183" s="80" t="s">
        <v>620</v>
      </c>
      <c r="N183" s="80" t="s">
        <v>616</v>
      </c>
      <c r="P183" s="80" t="s">
        <v>620</v>
      </c>
      <c r="Q183" s="80" t="s">
        <v>616</v>
      </c>
      <c r="S183" s="80" t="s">
        <v>620</v>
      </c>
      <c r="T183" s="80" t="s">
        <v>616</v>
      </c>
      <c r="V183" s="80" t="s">
        <v>620</v>
      </c>
      <c r="W183" s="80" t="s">
        <v>616</v>
      </c>
    </row>
    <row r="184" spans="1:23">
      <c r="B184" s="81" t="s">
        <v>621</v>
      </c>
      <c r="C184" s="81" t="s">
        <v>630</v>
      </c>
    </row>
    <row r="185" spans="1:23">
      <c r="A185" s="82" t="s">
        <v>15</v>
      </c>
      <c r="B185" s="83">
        <v>1</v>
      </c>
      <c r="C185" s="114" t="s">
        <v>762</v>
      </c>
      <c r="D185" s="85">
        <f>VLOOKUP($A185,$A$16:$W$34,D$42,0)*$B185</f>
        <v>24.6815</v>
      </c>
      <c r="E185" s="86">
        <f>VLOOKUP($A185,$A$16:$W$34,E$42,0)*$B185</f>
        <v>48.921999999999997</v>
      </c>
      <c r="G185" s="85">
        <f>VLOOKUP($A185,$A$16:$W$34,G$42,0)*$B185</f>
        <v>40.4499</v>
      </c>
      <c r="H185" s="86">
        <f>VLOOKUP($A185,$A$16:$W$34,H$42,0)*$B185</f>
        <v>64.690399999999997</v>
      </c>
      <c r="J185" s="85">
        <f>VLOOKUP($A185,$A$16:$W$34,J$42,0)*$B185</f>
        <v>47.865499999999997</v>
      </c>
      <c r="K185" s="86">
        <f>VLOOKUP($A185,$A$16:$W$34,K$42,0)*$B185</f>
        <v>72.106099999999998</v>
      </c>
      <c r="M185" s="85">
        <f>VLOOKUP($A185,$A$16:$W$34,M$42,0)*$B185</f>
        <v>24.6815</v>
      </c>
      <c r="N185" s="86">
        <f>VLOOKUP($A185,$A$16:$W$34,N$42,0)*$B185</f>
        <v>48.921999999999997</v>
      </c>
      <c r="P185" s="85">
        <f>VLOOKUP($A185,$A$16:$W$34,P$42,0)*$B185</f>
        <v>46.421799999999998</v>
      </c>
      <c r="Q185" s="86">
        <f>VLOOKUP($A185,$A$16:$W$34,Q$42,0)*$B185</f>
        <v>70.662400000000005</v>
      </c>
      <c r="S185" s="85">
        <f>VLOOKUP($A185,$A$16:$W$34,S$42,0)*$B185</f>
        <v>47.865499999999997</v>
      </c>
      <c r="T185" s="86">
        <f>VLOOKUP($A185,$A$16:$W$34,T$42,0)*$B185</f>
        <v>72.106099999999998</v>
      </c>
      <c r="V185" s="85">
        <f>VLOOKUP($A185,$A$16:$W$34,V$42,0)*$B185</f>
        <v>54.362000000000002</v>
      </c>
      <c r="W185" s="86">
        <f>VLOOKUP($A185,$A$16:$W$34,W$42,0)*$B185</f>
        <v>78.602500000000006</v>
      </c>
    </row>
    <row r="186" spans="1:23">
      <c r="C186" s="88"/>
      <c r="D186" s="88"/>
      <c r="E186" s="89"/>
      <c r="G186" s="88"/>
      <c r="H186" s="89"/>
      <c r="J186" s="88"/>
      <c r="K186" s="89"/>
      <c r="M186" s="88"/>
      <c r="N186" s="89"/>
      <c r="P186" s="88"/>
      <c r="Q186" s="89"/>
      <c r="S186" s="88"/>
      <c r="T186" s="89"/>
      <c r="V186" s="88"/>
      <c r="W186" s="89"/>
    </row>
    <row r="187" spans="1:23">
      <c r="C187" s="88"/>
      <c r="D187" s="88"/>
      <c r="E187" s="89"/>
      <c r="G187" s="88"/>
      <c r="H187" s="89"/>
      <c r="J187" s="88"/>
      <c r="K187" s="89"/>
      <c r="M187" s="88"/>
      <c r="N187" s="89"/>
      <c r="P187" s="88"/>
      <c r="Q187" s="89"/>
      <c r="S187" s="88"/>
      <c r="T187" s="89"/>
      <c r="V187" s="88"/>
      <c r="W187" s="89"/>
    </row>
    <row r="188" spans="1:23">
      <c r="C188" s="88"/>
      <c r="D188" s="88"/>
      <c r="E188" s="89"/>
      <c r="G188" s="88"/>
      <c r="H188" s="89"/>
      <c r="J188" s="88"/>
      <c r="K188" s="89"/>
      <c r="M188" s="88"/>
      <c r="N188" s="89"/>
      <c r="P188" s="88"/>
      <c r="Q188" s="89"/>
      <c r="S188" s="88"/>
      <c r="T188" s="89"/>
      <c r="V188" s="88"/>
      <c r="W188" s="89"/>
    </row>
    <row r="189" spans="1:23" ht="15.75" thickBot="1">
      <c r="B189" s="81" t="s">
        <v>763</v>
      </c>
      <c r="C189" s="116" t="s">
        <v>623</v>
      </c>
      <c r="D189" s="97">
        <f>SUM(D185)</f>
        <v>24.6815</v>
      </c>
      <c r="E189" s="98">
        <f>SUM(E185)</f>
        <v>48.921999999999997</v>
      </c>
      <c r="F189" s="99"/>
      <c r="G189" s="97">
        <f>SUM(G185)</f>
        <v>40.4499</v>
      </c>
      <c r="H189" s="98">
        <f>SUM(H185)</f>
        <v>64.690399999999997</v>
      </c>
      <c r="I189" s="99"/>
      <c r="J189" s="97">
        <f>SUM(J185)</f>
        <v>47.865499999999997</v>
      </c>
      <c r="K189" s="98">
        <f>SUM(K185)</f>
        <v>72.106099999999998</v>
      </c>
      <c r="L189" s="99"/>
      <c r="M189" s="97">
        <f>SUM(M185)</f>
        <v>24.6815</v>
      </c>
      <c r="N189" s="98">
        <f>SUM(N185)</f>
        <v>48.921999999999997</v>
      </c>
      <c r="O189" s="99"/>
      <c r="P189" s="97">
        <f>SUM(P185)</f>
        <v>46.421799999999998</v>
      </c>
      <c r="Q189" s="98">
        <f>SUM(Q185)</f>
        <v>70.662400000000005</v>
      </c>
      <c r="R189" s="99"/>
      <c r="S189" s="97">
        <f>SUM(S185)</f>
        <v>47.865499999999997</v>
      </c>
      <c r="T189" s="98">
        <f>SUM(T185)</f>
        <v>72.106099999999998</v>
      </c>
      <c r="U189" s="99"/>
      <c r="V189" s="97">
        <f>SUM(V185)</f>
        <v>54.362000000000002</v>
      </c>
      <c r="W189" s="98">
        <f>SUM(W185)</f>
        <v>78.602500000000006</v>
      </c>
    </row>
    <row r="190" spans="1:23" ht="15.75" thickTop="1">
      <c r="C190" s="117" t="s">
        <v>624</v>
      </c>
      <c r="D190" s="101">
        <f>D189*24</f>
        <v>592.35599999999999</v>
      </c>
      <c r="E190" s="102">
        <f>E189*12</f>
        <v>587.06399999999996</v>
      </c>
      <c r="F190" s="99"/>
      <c r="G190" s="101">
        <f>G189*24</f>
        <v>970.79759999999999</v>
      </c>
      <c r="H190" s="102">
        <f>H189*12</f>
        <v>776.2847999999999</v>
      </c>
      <c r="I190" s="99"/>
      <c r="J190" s="101">
        <f>J189*24</f>
        <v>1148.7719999999999</v>
      </c>
      <c r="K190" s="102">
        <f>K189*12</f>
        <v>865.27319999999997</v>
      </c>
      <c r="L190" s="99"/>
      <c r="M190" s="101">
        <f>M189*24</f>
        <v>592.35599999999999</v>
      </c>
      <c r="N190" s="102">
        <f>N189*12</f>
        <v>587.06399999999996</v>
      </c>
      <c r="O190" s="99"/>
      <c r="P190" s="101">
        <f>P189*24</f>
        <v>1114.1232</v>
      </c>
      <c r="Q190" s="102">
        <f>Q189*12</f>
        <v>847.94880000000012</v>
      </c>
      <c r="R190" s="99"/>
      <c r="S190" s="101">
        <f>S189*24</f>
        <v>1148.7719999999999</v>
      </c>
      <c r="T190" s="102">
        <f>T189*12</f>
        <v>865.27319999999997</v>
      </c>
      <c r="U190" s="99"/>
      <c r="V190" s="101">
        <f>V189*24</f>
        <v>1304.6880000000001</v>
      </c>
      <c r="W190" s="102">
        <f>W189*12</f>
        <v>943.23</v>
      </c>
    </row>
    <row r="191" spans="1:23" ht="15.75" thickBot="1">
      <c r="B191" s="81" t="s">
        <v>764</v>
      </c>
      <c r="C191" s="118" t="s">
        <v>625</v>
      </c>
      <c r="D191" s="104">
        <f>D189+(D189*D$1)</f>
        <v>41.958550000000002</v>
      </c>
      <c r="E191" s="105">
        <f>E189+(E189*E$1)</f>
        <v>83.167399999999986</v>
      </c>
      <c r="F191" s="99"/>
      <c r="G191" s="104">
        <f>G189+(G189*G$1)</f>
        <v>72.809820000000002</v>
      </c>
      <c r="H191" s="105">
        <f>H189+(H189*H$1)</f>
        <v>116.44271999999999</v>
      </c>
      <c r="I191" s="99"/>
      <c r="J191" s="104">
        <f>J189+(J189*J$1)</f>
        <v>90.944449999999989</v>
      </c>
      <c r="K191" s="105">
        <f>K189+(K189*K$1)</f>
        <v>137.00158999999999</v>
      </c>
      <c r="L191" s="99"/>
      <c r="M191" s="104">
        <f>M189+(M189*M$1)</f>
        <v>41.958550000000002</v>
      </c>
      <c r="N191" s="105">
        <f>N189+(N189*N$1)</f>
        <v>83.167399999999986</v>
      </c>
      <c r="O191" s="99"/>
      <c r="P191" s="104">
        <f>P189+(P189*P$1)</f>
        <v>83.559239999999988</v>
      </c>
      <c r="Q191" s="105">
        <f>Q189+(Q189*Q$1)</f>
        <v>127.19232000000001</v>
      </c>
      <c r="R191" s="99"/>
      <c r="S191" s="104">
        <f>S189+(S189*S$1)</f>
        <v>90.944449999999989</v>
      </c>
      <c r="T191" s="105">
        <f>T189+(T189*T$1)</f>
        <v>137.00158999999999</v>
      </c>
      <c r="U191" s="99"/>
      <c r="V191" s="104">
        <f>V189+(V189*V$1)</f>
        <v>108.724</v>
      </c>
      <c r="W191" s="105">
        <f>W189+(W189*W$1)</f>
        <v>157.20500000000001</v>
      </c>
    </row>
    <row r="192" spans="1:23" ht="15.75" thickTop="1">
      <c r="C192" s="119" t="s">
        <v>626</v>
      </c>
      <c r="D192" s="107">
        <f>(D191-D189)/D189</f>
        <v>0.70000000000000007</v>
      </c>
      <c r="E192" s="108">
        <f>(E191-E189)/E189</f>
        <v>0.69999999999999984</v>
      </c>
      <c r="F192" s="99"/>
      <c r="G192" s="107">
        <f>(G191-G189)/G189</f>
        <v>0.8</v>
      </c>
      <c r="H192" s="108">
        <f>(H191-H189)/H189</f>
        <v>0.8</v>
      </c>
      <c r="I192" s="99"/>
      <c r="J192" s="107">
        <f>(J191-J189)/J189</f>
        <v>0.89999999999999991</v>
      </c>
      <c r="K192" s="108">
        <f>(K191-K189)/K189</f>
        <v>0.89999999999999991</v>
      </c>
      <c r="L192" s="99"/>
      <c r="M192" s="107">
        <f>(M191-M189)/M189</f>
        <v>0.70000000000000007</v>
      </c>
      <c r="N192" s="108">
        <f>(N191-N189)/N189</f>
        <v>0.69999999999999984</v>
      </c>
      <c r="O192" s="99"/>
      <c r="P192" s="107">
        <f>(P191-P189)/P189</f>
        <v>0.79999999999999982</v>
      </c>
      <c r="Q192" s="108">
        <f>(Q191-Q189)/Q189</f>
        <v>0.8</v>
      </c>
      <c r="R192" s="99"/>
      <c r="S192" s="107">
        <f>(S191-S189)/S189</f>
        <v>0.89999999999999991</v>
      </c>
      <c r="T192" s="108">
        <f>(T191-T189)/T189</f>
        <v>0.89999999999999991</v>
      </c>
      <c r="U192" s="99"/>
      <c r="V192" s="107">
        <f>(V191-V189)/V189</f>
        <v>1</v>
      </c>
      <c r="W192" s="108">
        <f>(W191-W189)/W189</f>
        <v>1</v>
      </c>
    </row>
    <row r="193" spans="1:23">
      <c r="C193" s="120" t="s">
        <v>627</v>
      </c>
      <c r="D193" s="110">
        <f>D190+(D190*D$1)</f>
        <v>1007.0051999999999</v>
      </c>
      <c r="E193" s="111">
        <f>E190+(E190*E$1)</f>
        <v>998.00879999999984</v>
      </c>
      <c r="F193" s="99"/>
      <c r="G193" s="110">
        <f>G190+(G190*G$1)</f>
        <v>1747.43568</v>
      </c>
      <c r="H193" s="111">
        <f>H190+(H190*H$1)</f>
        <v>1397.3126399999999</v>
      </c>
      <c r="I193" s="99"/>
      <c r="J193" s="110">
        <f>J190+(J190*J$1)</f>
        <v>2182.6668</v>
      </c>
      <c r="K193" s="111">
        <f>K190+(K190*K$1)</f>
        <v>1644.01908</v>
      </c>
      <c r="L193" s="99"/>
      <c r="M193" s="110">
        <f>M190+(M190*M$1)</f>
        <v>1007.0051999999999</v>
      </c>
      <c r="N193" s="111">
        <f>N190+(N190*N$1)</f>
        <v>998.00879999999984</v>
      </c>
      <c r="O193" s="99"/>
      <c r="P193" s="110">
        <f>P190+(P190*P$1)</f>
        <v>2005.4217600000002</v>
      </c>
      <c r="Q193" s="111">
        <f>Q190+(Q190*Q$1)</f>
        <v>1526.3078400000004</v>
      </c>
      <c r="R193" s="99"/>
      <c r="S193" s="110">
        <f>S190+(S190*S$1)</f>
        <v>2182.6668</v>
      </c>
      <c r="T193" s="111">
        <f>T190+(T190*T$1)</f>
        <v>1644.01908</v>
      </c>
      <c r="U193" s="99"/>
      <c r="V193" s="110">
        <f>V190+(V190*V$1)</f>
        <v>2609.3760000000002</v>
      </c>
      <c r="W193" s="111">
        <f>W190+(W190*W$1)</f>
        <v>1886.46</v>
      </c>
    </row>
    <row r="195" spans="1:23">
      <c r="C195" s="112" t="s">
        <v>765</v>
      </c>
    </row>
    <row r="196" spans="1:23">
      <c r="B196" s="81" t="s">
        <v>629</v>
      </c>
      <c r="C196" s="113" t="s">
        <v>766</v>
      </c>
      <c r="D196" s="80" t="s">
        <v>620</v>
      </c>
      <c r="E196" s="80" t="s">
        <v>616</v>
      </c>
      <c r="G196" s="80" t="s">
        <v>620</v>
      </c>
      <c r="H196" s="80" t="s">
        <v>616</v>
      </c>
      <c r="J196" s="80" t="s">
        <v>620</v>
      </c>
      <c r="K196" s="80" t="s">
        <v>616</v>
      </c>
      <c r="M196" s="80" t="s">
        <v>620</v>
      </c>
      <c r="N196" s="80" t="s">
        <v>616</v>
      </c>
      <c r="P196" s="80" t="s">
        <v>620</v>
      </c>
      <c r="Q196" s="80" t="s">
        <v>616</v>
      </c>
      <c r="S196" s="80" t="s">
        <v>620</v>
      </c>
      <c r="T196" s="80" t="s">
        <v>616</v>
      </c>
      <c r="V196" s="80" t="s">
        <v>620</v>
      </c>
      <c r="W196" s="80" t="s">
        <v>616</v>
      </c>
    </row>
    <row r="197" spans="1:23">
      <c r="B197" s="81" t="s">
        <v>621</v>
      </c>
      <c r="C197" s="81" t="s">
        <v>630</v>
      </c>
    </row>
    <row r="198" spans="1:23">
      <c r="A198" s="82" t="s">
        <v>17</v>
      </c>
      <c r="B198" s="83">
        <v>1</v>
      </c>
      <c r="C198" s="114" t="s">
        <v>766</v>
      </c>
      <c r="D198" s="85">
        <f>VLOOKUP($A198,$A$16:$W$34,D$42,0)*$B198</f>
        <v>23.035399999999999</v>
      </c>
      <c r="E198" s="86">
        <f>VLOOKUP($A198,$A$16:$W$34,E$42,0)*$B198</f>
        <v>43.073599999999999</v>
      </c>
      <c r="G198" s="85">
        <f>VLOOKUP($A198,$A$16:$W$34,G$42,0)*$B198</f>
        <v>38.256999999999998</v>
      </c>
      <c r="H198" s="86">
        <f>VLOOKUP($A198,$A$16:$W$34,H$42,0)*$B198</f>
        <v>58.295299999999997</v>
      </c>
      <c r="J198" s="85">
        <f>VLOOKUP($A198,$A$16:$W$34,J$42,0)*$B198</f>
        <v>45.672600000000003</v>
      </c>
      <c r="K198" s="86">
        <f>VLOOKUP($A198,$A$16:$W$34,K$42,0)*$B198</f>
        <v>65.710899999999995</v>
      </c>
      <c r="M198" s="85">
        <f>VLOOKUP($A198,$A$16:$W$34,M$42,0)*$B198</f>
        <v>23.035399999999999</v>
      </c>
      <c r="N198" s="86">
        <f>VLOOKUP($A198,$A$16:$W$34,N$42,0)*$B198</f>
        <v>43.073599999999999</v>
      </c>
      <c r="P198" s="85">
        <f>VLOOKUP($A198,$A$16:$W$34,P$42,0)*$B198</f>
        <v>44.228999999999999</v>
      </c>
      <c r="Q198" s="86">
        <f>VLOOKUP($A198,$A$16:$W$34,Q$42,0)*$B198</f>
        <v>64.267300000000006</v>
      </c>
      <c r="S198" s="85">
        <f>VLOOKUP($A198,$A$16:$W$34,S$42,0)*$B198</f>
        <v>45.672600000000003</v>
      </c>
      <c r="T198" s="86">
        <f>VLOOKUP($A198,$A$16:$W$34,T$42,0)*$B198</f>
        <v>65.710899999999995</v>
      </c>
      <c r="V198" s="85">
        <f>VLOOKUP($A198,$A$16:$W$34,V$42,0)*$B198</f>
        <v>52.1691</v>
      </c>
      <c r="W198" s="86">
        <f>VLOOKUP($A198,$A$16:$W$34,W$42,0)*$B198</f>
        <v>72.207400000000007</v>
      </c>
    </row>
    <row r="199" spans="1:23">
      <c r="C199" s="88"/>
      <c r="D199" s="88"/>
      <c r="E199" s="89"/>
      <c r="G199" s="88"/>
      <c r="H199" s="89"/>
      <c r="J199" s="88"/>
      <c r="K199" s="89"/>
      <c r="M199" s="88"/>
      <c r="N199" s="89"/>
      <c r="P199" s="88"/>
      <c r="Q199" s="89"/>
      <c r="S199" s="88"/>
      <c r="T199" s="89"/>
      <c r="V199" s="88"/>
      <c r="W199" s="89"/>
    </row>
    <row r="200" spans="1:23">
      <c r="C200" s="88"/>
      <c r="D200" s="88"/>
      <c r="E200" s="89"/>
      <c r="G200" s="88"/>
      <c r="H200" s="89"/>
      <c r="J200" s="88"/>
      <c r="K200" s="89"/>
      <c r="M200" s="88"/>
      <c r="N200" s="89"/>
      <c r="P200" s="88"/>
      <c r="Q200" s="89"/>
      <c r="S200" s="88"/>
      <c r="T200" s="89"/>
      <c r="V200" s="88"/>
      <c r="W200" s="89"/>
    </row>
    <row r="201" spans="1:23">
      <c r="C201" s="88"/>
      <c r="D201" s="88"/>
      <c r="E201" s="89"/>
      <c r="G201" s="88"/>
      <c r="H201" s="89"/>
      <c r="J201" s="88"/>
      <c r="K201" s="89"/>
      <c r="M201" s="88"/>
      <c r="N201" s="89"/>
      <c r="P201" s="88"/>
      <c r="Q201" s="89"/>
      <c r="S201" s="88"/>
      <c r="T201" s="89"/>
      <c r="V201" s="88"/>
      <c r="W201" s="89"/>
    </row>
    <row r="202" spans="1:23" ht="15.75" thickBot="1">
      <c r="B202" s="81" t="s">
        <v>767</v>
      </c>
      <c r="C202" s="116" t="s">
        <v>623</v>
      </c>
      <c r="D202" s="97">
        <f>SUM(D198)</f>
        <v>23.035399999999999</v>
      </c>
      <c r="E202" s="98">
        <f>SUM(E198)</f>
        <v>43.073599999999999</v>
      </c>
      <c r="F202" s="99"/>
      <c r="G202" s="97">
        <f>SUM(G198)</f>
        <v>38.256999999999998</v>
      </c>
      <c r="H202" s="98">
        <f>SUM(H198)</f>
        <v>58.295299999999997</v>
      </c>
      <c r="I202" s="99"/>
      <c r="J202" s="97">
        <f>SUM(J198)</f>
        <v>45.672600000000003</v>
      </c>
      <c r="K202" s="98">
        <f>SUM(K198)</f>
        <v>65.710899999999995</v>
      </c>
      <c r="L202" s="99"/>
      <c r="M202" s="97">
        <f>SUM(M198)</f>
        <v>23.035399999999999</v>
      </c>
      <c r="N202" s="98">
        <f>SUM(N198)</f>
        <v>43.073599999999999</v>
      </c>
      <c r="O202" s="99"/>
      <c r="P202" s="97">
        <f>SUM(P198)</f>
        <v>44.228999999999999</v>
      </c>
      <c r="Q202" s="98">
        <f>SUM(Q198)</f>
        <v>64.267300000000006</v>
      </c>
      <c r="R202" s="99"/>
      <c r="S202" s="97">
        <f>SUM(S198)</f>
        <v>45.672600000000003</v>
      </c>
      <c r="T202" s="98">
        <f>SUM(T198)</f>
        <v>65.710899999999995</v>
      </c>
      <c r="U202" s="99"/>
      <c r="V202" s="97">
        <f>SUM(V198)</f>
        <v>52.1691</v>
      </c>
      <c r="W202" s="98">
        <f>SUM(W198)</f>
        <v>72.207400000000007</v>
      </c>
    </row>
    <row r="203" spans="1:23" ht="15.75" thickTop="1">
      <c r="C203" s="117" t="s">
        <v>624</v>
      </c>
      <c r="D203" s="101">
        <f>D202*24</f>
        <v>552.84960000000001</v>
      </c>
      <c r="E203" s="102">
        <f>E202*12</f>
        <v>516.88319999999999</v>
      </c>
      <c r="F203" s="99"/>
      <c r="G203" s="101">
        <f>G202*24</f>
        <v>918.16799999999989</v>
      </c>
      <c r="H203" s="102">
        <f>H202*12</f>
        <v>699.54359999999997</v>
      </c>
      <c r="I203" s="99"/>
      <c r="J203" s="101">
        <f>J202*24</f>
        <v>1096.1424000000002</v>
      </c>
      <c r="K203" s="102">
        <f>K202*12</f>
        <v>788.5308</v>
      </c>
      <c r="L203" s="99"/>
      <c r="M203" s="101">
        <f>M202*24</f>
        <v>552.84960000000001</v>
      </c>
      <c r="N203" s="102">
        <f>N202*12</f>
        <v>516.88319999999999</v>
      </c>
      <c r="O203" s="99"/>
      <c r="P203" s="101">
        <f>P202*24</f>
        <v>1061.4960000000001</v>
      </c>
      <c r="Q203" s="102">
        <f>Q202*12</f>
        <v>771.20760000000007</v>
      </c>
      <c r="R203" s="99"/>
      <c r="S203" s="101">
        <f>S202*24</f>
        <v>1096.1424000000002</v>
      </c>
      <c r="T203" s="102">
        <f>T202*12</f>
        <v>788.5308</v>
      </c>
      <c r="U203" s="99"/>
      <c r="V203" s="101">
        <f>V202*24</f>
        <v>1252.0583999999999</v>
      </c>
      <c r="W203" s="102">
        <f>W202*12</f>
        <v>866.48880000000008</v>
      </c>
    </row>
    <row r="204" spans="1:23" ht="15.75" thickBot="1">
      <c r="B204" s="81" t="s">
        <v>768</v>
      </c>
      <c r="C204" s="118" t="s">
        <v>625</v>
      </c>
      <c r="D204" s="104">
        <f>D202+(D202*D$1)</f>
        <v>39.160179999999997</v>
      </c>
      <c r="E204" s="105">
        <f>E202+(E202*E$1)</f>
        <v>73.225120000000004</v>
      </c>
      <c r="F204" s="99"/>
      <c r="G204" s="104">
        <f>G202+(G202*G$1)</f>
        <v>68.8626</v>
      </c>
      <c r="H204" s="105">
        <f>H202+(H202*H$1)</f>
        <v>104.93154</v>
      </c>
      <c r="I204" s="99"/>
      <c r="J204" s="104">
        <f>J202+(J202*J$1)</f>
        <v>86.777940000000001</v>
      </c>
      <c r="K204" s="105">
        <f>K202+(K202*K$1)</f>
        <v>124.85070999999999</v>
      </c>
      <c r="L204" s="99"/>
      <c r="M204" s="104">
        <f>M202+(M202*M$1)</f>
        <v>39.160179999999997</v>
      </c>
      <c r="N204" s="105">
        <f>N202+(N202*N$1)</f>
        <v>73.225120000000004</v>
      </c>
      <c r="O204" s="99"/>
      <c r="P204" s="104">
        <f>P202+(P202*P$1)</f>
        <v>79.612200000000001</v>
      </c>
      <c r="Q204" s="105">
        <f>Q202+(Q202*Q$1)</f>
        <v>115.68114000000001</v>
      </c>
      <c r="R204" s="99"/>
      <c r="S204" s="104">
        <f>S202+(S202*S$1)</f>
        <v>86.777940000000001</v>
      </c>
      <c r="T204" s="105">
        <f>T202+(T202*T$1)</f>
        <v>124.85070999999999</v>
      </c>
      <c r="U204" s="99"/>
      <c r="V204" s="104">
        <f>V202+(V202*V$1)</f>
        <v>104.3382</v>
      </c>
      <c r="W204" s="105">
        <f>W202+(W202*W$1)</f>
        <v>144.41480000000001</v>
      </c>
    </row>
    <row r="205" spans="1:23" ht="15.75" thickTop="1">
      <c r="C205" s="119" t="s">
        <v>626</v>
      </c>
      <c r="D205" s="107">
        <f>(D204-D202)/D202</f>
        <v>0.7</v>
      </c>
      <c r="E205" s="108">
        <f>(E204-E202)/E202</f>
        <v>0.70000000000000018</v>
      </c>
      <c r="F205" s="99"/>
      <c r="G205" s="107">
        <f>(G204-G202)/G202</f>
        <v>0.80000000000000016</v>
      </c>
      <c r="H205" s="108">
        <f>(H204-H202)/H202</f>
        <v>0.8</v>
      </c>
      <c r="I205" s="99"/>
      <c r="J205" s="107">
        <f>(J204-J202)/J202</f>
        <v>0.89999999999999991</v>
      </c>
      <c r="K205" s="108">
        <f>(K204-K202)/K202</f>
        <v>0.9</v>
      </c>
      <c r="L205" s="99"/>
      <c r="M205" s="107">
        <f>(M204-M202)/M202</f>
        <v>0.7</v>
      </c>
      <c r="N205" s="108">
        <f>(N204-N202)/N202</f>
        <v>0.70000000000000018</v>
      </c>
      <c r="O205" s="99"/>
      <c r="P205" s="107">
        <f>(P204-P202)/P202</f>
        <v>0.8</v>
      </c>
      <c r="Q205" s="108">
        <f>(Q204-Q202)/Q202</f>
        <v>0.8</v>
      </c>
      <c r="R205" s="99"/>
      <c r="S205" s="107">
        <f>(S204-S202)/S202</f>
        <v>0.89999999999999991</v>
      </c>
      <c r="T205" s="108">
        <f>(T204-T202)/T202</f>
        <v>0.9</v>
      </c>
      <c r="U205" s="99"/>
      <c r="V205" s="107">
        <f>(V204-V202)/V202</f>
        <v>1</v>
      </c>
      <c r="W205" s="108">
        <f>(W204-W202)/W202</f>
        <v>1</v>
      </c>
    </row>
    <row r="206" spans="1:23">
      <c r="C206" s="120" t="s">
        <v>627</v>
      </c>
      <c r="D206" s="110">
        <f>D203+(D203*D$1)</f>
        <v>939.84431999999993</v>
      </c>
      <c r="E206" s="111">
        <f>E203+(E203*E$1)</f>
        <v>878.70143999999993</v>
      </c>
      <c r="F206" s="99"/>
      <c r="G206" s="110">
        <f>G203+(G203*G$1)</f>
        <v>1652.7023999999999</v>
      </c>
      <c r="H206" s="111">
        <f>H203+(H203*H$1)</f>
        <v>1259.17848</v>
      </c>
      <c r="I206" s="99"/>
      <c r="J206" s="110">
        <f>J203+(J203*J$1)</f>
        <v>2082.6705600000005</v>
      </c>
      <c r="K206" s="111">
        <f>K203+(K203*K$1)</f>
        <v>1498.2085200000001</v>
      </c>
      <c r="L206" s="99"/>
      <c r="M206" s="110">
        <f>M203+(M203*M$1)</f>
        <v>939.84431999999993</v>
      </c>
      <c r="N206" s="111">
        <f>N203+(N203*N$1)</f>
        <v>878.70143999999993</v>
      </c>
      <c r="O206" s="99"/>
      <c r="P206" s="110">
        <f>P203+(P203*P$1)</f>
        <v>1910.6928000000003</v>
      </c>
      <c r="Q206" s="111">
        <f>Q203+(Q203*Q$1)</f>
        <v>1388.1736800000003</v>
      </c>
      <c r="R206" s="99"/>
      <c r="S206" s="110">
        <f>S203+(S203*S$1)</f>
        <v>2082.6705600000005</v>
      </c>
      <c r="T206" s="111">
        <f>T203+(T203*T$1)</f>
        <v>1498.2085200000001</v>
      </c>
      <c r="U206" s="99"/>
      <c r="V206" s="110">
        <f>V203+(V203*V$1)</f>
        <v>2504.1167999999998</v>
      </c>
      <c r="W206" s="111">
        <f>W203+(W203*W$1)</f>
        <v>1732.9776000000002</v>
      </c>
    </row>
    <row r="208" spans="1:23">
      <c r="C208" s="112" t="s">
        <v>765</v>
      </c>
    </row>
    <row r="209" spans="1:23">
      <c r="B209" s="81" t="s">
        <v>629</v>
      </c>
      <c r="C209" s="113" t="s">
        <v>769</v>
      </c>
      <c r="D209" s="80" t="s">
        <v>620</v>
      </c>
      <c r="E209" s="80" t="s">
        <v>616</v>
      </c>
      <c r="G209" s="80" t="s">
        <v>620</v>
      </c>
      <c r="H209" s="80" t="s">
        <v>616</v>
      </c>
      <c r="J209" s="80" t="s">
        <v>620</v>
      </c>
      <c r="K209" s="80" t="s">
        <v>616</v>
      </c>
      <c r="M209" s="80" t="s">
        <v>620</v>
      </c>
      <c r="N209" s="80" t="s">
        <v>616</v>
      </c>
      <c r="P209" s="80" t="s">
        <v>620</v>
      </c>
      <c r="Q209" s="80" t="s">
        <v>616</v>
      </c>
      <c r="S209" s="80" t="s">
        <v>620</v>
      </c>
      <c r="T209" s="80" t="s">
        <v>616</v>
      </c>
      <c r="V209" s="80" t="s">
        <v>620</v>
      </c>
      <c r="W209" s="80" t="s">
        <v>616</v>
      </c>
    </row>
    <row r="210" spans="1:23">
      <c r="B210" s="81" t="s">
        <v>621</v>
      </c>
      <c r="C210" s="81" t="s">
        <v>630</v>
      </c>
    </row>
    <row r="211" spans="1:23">
      <c r="A211" s="82" t="s">
        <v>17</v>
      </c>
      <c r="B211" s="83">
        <v>1</v>
      </c>
      <c r="C211" s="114" t="s">
        <v>769</v>
      </c>
      <c r="D211" s="85">
        <f>VLOOKUP($A211,$A$16:$W$34,D$42,0)*$B211</f>
        <v>23.035399999999999</v>
      </c>
      <c r="E211" s="86">
        <f>VLOOKUP($A211,$A$16:$W$34,E$42,0)*$B211</f>
        <v>43.073599999999999</v>
      </c>
      <c r="G211" s="85">
        <f>VLOOKUP($A211,$A$16:$W$34,G$42,0)*$B211</f>
        <v>38.256999999999998</v>
      </c>
      <c r="H211" s="86">
        <f>VLOOKUP($A211,$A$16:$W$34,H$42,0)*$B211</f>
        <v>58.295299999999997</v>
      </c>
      <c r="J211" s="85">
        <f>VLOOKUP($A211,$A$16:$W$34,J$42,0)*$B211</f>
        <v>45.672600000000003</v>
      </c>
      <c r="K211" s="86">
        <f>VLOOKUP($A211,$A$16:$W$34,K$42,0)*$B211</f>
        <v>65.710899999999995</v>
      </c>
      <c r="M211" s="85">
        <f>VLOOKUP($A211,$A$16:$W$34,M$42,0)*$B211</f>
        <v>23.035399999999999</v>
      </c>
      <c r="N211" s="86">
        <f>VLOOKUP($A211,$A$16:$W$34,N$42,0)*$B211</f>
        <v>43.073599999999999</v>
      </c>
      <c r="P211" s="85">
        <f>VLOOKUP($A211,$A$16:$W$34,P$42,0)*$B211</f>
        <v>44.228999999999999</v>
      </c>
      <c r="Q211" s="86">
        <f>VLOOKUP($A211,$A$16:$W$34,Q$42,0)*$B211</f>
        <v>64.267300000000006</v>
      </c>
      <c r="S211" s="85">
        <f>VLOOKUP($A211,$A$16:$W$34,S$42,0)*$B211</f>
        <v>45.672600000000003</v>
      </c>
      <c r="T211" s="86">
        <f>VLOOKUP($A211,$A$16:$W$34,T$42,0)*$B211</f>
        <v>65.710899999999995</v>
      </c>
      <c r="V211" s="85">
        <f>VLOOKUP($A211,$A$16:$W$34,V$42,0)*$B211</f>
        <v>52.1691</v>
      </c>
      <c r="W211" s="86">
        <f>VLOOKUP($A211,$A$16:$W$34,W$42,0)*$B211</f>
        <v>72.207400000000007</v>
      </c>
    </row>
    <row r="212" spans="1:23">
      <c r="C212" s="88"/>
      <c r="D212" s="88"/>
      <c r="E212" s="89"/>
      <c r="G212" s="88"/>
      <c r="H212" s="89"/>
      <c r="J212" s="88"/>
      <c r="K212" s="89"/>
      <c r="M212" s="88"/>
      <c r="N212" s="89"/>
      <c r="P212" s="88"/>
      <c r="Q212" s="89"/>
      <c r="S212" s="88"/>
      <c r="T212" s="89"/>
      <c r="V212" s="88"/>
      <c r="W212" s="89"/>
    </row>
    <row r="213" spans="1:23">
      <c r="C213" s="88"/>
      <c r="D213" s="88"/>
      <c r="E213" s="89"/>
      <c r="G213" s="88"/>
      <c r="H213" s="89"/>
      <c r="J213" s="88"/>
      <c r="K213" s="89"/>
      <c r="M213" s="88"/>
      <c r="N213" s="89"/>
      <c r="P213" s="88"/>
      <c r="Q213" s="89"/>
      <c r="S213" s="88"/>
      <c r="T213" s="89"/>
      <c r="V213" s="88"/>
      <c r="W213" s="89"/>
    </row>
    <row r="214" spans="1:23">
      <c r="C214" s="88"/>
      <c r="D214" s="88"/>
      <c r="E214" s="89"/>
      <c r="G214" s="88"/>
      <c r="H214" s="89"/>
      <c r="J214" s="88"/>
      <c r="K214" s="89"/>
      <c r="M214" s="88"/>
      <c r="N214" s="89"/>
      <c r="P214" s="88"/>
      <c r="Q214" s="89"/>
      <c r="S214" s="88"/>
      <c r="T214" s="89"/>
      <c r="V214" s="88"/>
      <c r="W214" s="89"/>
    </row>
    <row r="215" spans="1:23" ht="15.75" thickBot="1">
      <c r="B215" s="81" t="s">
        <v>767</v>
      </c>
      <c r="C215" s="116" t="s">
        <v>623</v>
      </c>
      <c r="D215" s="97">
        <f>SUM(D211)</f>
        <v>23.035399999999999</v>
      </c>
      <c r="E215" s="98">
        <f>SUM(E211)</f>
        <v>43.073599999999999</v>
      </c>
      <c r="F215" s="99"/>
      <c r="G215" s="97">
        <f>SUM(G211)</f>
        <v>38.256999999999998</v>
      </c>
      <c r="H215" s="98">
        <f>SUM(H211)</f>
        <v>58.295299999999997</v>
      </c>
      <c r="I215" s="99"/>
      <c r="J215" s="97">
        <f>SUM(J211)</f>
        <v>45.672600000000003</v>
      </c>
      <c r="K215" s="98">
        <f>SUM(K211)</f>
        <v>65.710899999999995</v>
      </c>
      <c r="L215" s="99"/>
      <c r="M215" s="97">
        <f>SUM(M211)</f>
        <v>23.035399999999999</v>
      </c>
      <c r="N215" s="98">
        <f>SUM(N211)</f>
        <v>43.073599999999999</v>
      </c>
      <c r="O215" s="99"/>
      <c r="P215" s="97">
        <f>SUM(P211)</f>
        <v>44.228999999999999</v>
      </c>
      <c r="Q215" s="98">
        <f>SUM(Q211)</f>
        <v>64.267300000000006</v>
      </c>
      <c r="R215" s="99"/>
      <c r="S215" s="97">
        <f>SUM(S211)</f>
        <v>45.672600000000003</v>
      </c>
      <c r="T215" s="98">
        <f>SUM(T211)</f>
        <v>65.710899999999995</v>
      </c>
      <c r="U215" s="99"/>
      <c r="V215" s="97">
        <f>SUM(V211)</f>
        <v>52.1691</v>
      </c>
      <c r="W215" s="98">
        <f>SUM(W211)</f>
        <v>72.207400000000007</v>
      </c>
    </row>
    <row r="216" spans="1:23" ht="15.75" thickTop="1">
      <c r="C216" s="117" t="s">
        <v>624</v>
      </c>
      <c r="D216" s="101">
        <f>D215*24</f>
        <v>552.84960000000001</v>
      </c>
      <c r="E216" s="102">
        <f>E215*12</f>
        <v>516.88319999999999</v>
      </c>
      <c r="F216" s="99"/>
      <c r="G216" s="101">
        <f>G215*24</f>
        <v>918.16799999999989</v>
      </c>
      <c r="H216" s="102">
        <f>H215*12</f>
        <v>699.54359999999997</v>
      </c>
      <c r="I216" s="99"/>
      <c r="J216" s="101">
        <f>J215*24</f>
        <v>1096.1424000000002</v>
      </c>
      <c r="K216" s="102">
        <f>K215*12</f>
        <v>788.5308</v>
      </c>
      <c r="L216" s="99"/>
      <c r="M216" s="101">
        <f>M215*24</f>
        <v>552.84960000000001</v>
      </c>
      <c r="N216" s="102">
        <f>N215*12</f>
        <v>516.88319999999999</v>
      </c>
      <c r="O216" s="99"/>
      <c r="P216" s="101">
        <f>P215*24</f>
        <v>1061.4960000000001</v>
      </c>
      <c r="Q216" s="102">
        <f>Q215*12</f>
        <v>771.20760000000007</v>
      </c>
      <c r="R216" s="99"/>
      <c r="S216" s="101">
        <f>S215*24</f>
        <v>1096.1424000000002</v>
      </c>
      <c r="T216" s="102">
        <f>T215*12</f>
        <v>788.5308</v>
      </c>
      <c r="U216" s="99"/>
      <c r="V216" s="101">
        <f>V215*24</f>
        <v>1252.0583999999999</v>
      </c>
      <c r="W216" s="102">
        <f>W215*12</f>
        <v>866.48880000000008</v>
      </c>
    </row>
    <row r="217" spans="1:23" ht="15.75" thickBot="1">
      <c r="B217" s="81" t="s">
        <v>768</v>
      </c>
      <c r="C217" s="118" t="s">
        <v>625</v>
      </c>
      <c r="D217" s="104">
        <f>D215+(D215*D$1)</f>
        <v>39.160179999999997</v>
      </c>
      <c r="E217" s="105">
        <f>E215+(E215*E$1)</f>
        <v>73.225120000000004</v>
      </c>
      <c r="F217" s="99"/>
      <c r="G217" s="104">
        <f>G215+(G215*G$1)</f>
        <v>68.8626</v>
      </c>
      <c r="H217" s="105">
        <f>H215+(H215*H$1)</f>
        <v>104.93154</v>
      </c>
      <c r="I217" s="99"/>
      <c r="J217" s="104">
        <f>J215+(J215*J$1)</f>
        <v>86.777940000000001</v>
      </c>
      <c r="K217" s="105">
        <f>K215+(K215*K$1)</f>
        <v>124.85070999999999</v>
      </c>
      <c r="L217" s="99"/>
      <c r="M217" s="104">
        <f>M215+(M215*M$1)</f>
        <v>39.160179999999997</v>
      </c>
      <c r="N217" s="105">
        <f>N215+(N215*N$1)</f>
        <v>73.225120000000004</v>
      </c>
      <c r="O217" s="99"/>
      <c r="P217" s="104">
        <f>P215+(P215*P$1)</f>
        <v>79.612200000000001</v>
      </c>
      <c r="Q217" s="105">
        <f>Q215+(Q215*Q$1)</f>
        <v>115.68114000000001</v>
      </c>
      <c r="R217" s="99"/>
      <c r="S217" s="104">
        <f>S215+(S215*S$1)</f>
        <v>86.777940000000001</v>
      </c>
      <c r="T217" s="105">
        <f>T215+(T215*T$1)</f>
        <v>124.85070999999999</v>
      </c>
      <c r="U217" s="99"/>
      <c r="V217" s="104">
        <f>V215+(V215*V$1)</f>
        <v>104.3382</v>
      </c>
      <c r="W217" s="105">
        <f>W215+(W215*W$1)</f>
        <v>144.41480000000001</v>
      </c>
    </row>
    <row r="218" spans="1:23" ht="15.75" thickTop="1">
      <c r="C218" s="119" t="s">
        <v>626</v>
      </c>
      <c r="D218" s="107">
        <f>(D217-D215)/D215</f>
        <v>0.7</v>
      </c>
      <c r="E218" s="108">
        <f>(E217-E215)/E215</f>
        <v>0.70000000000000018</v>
      </c>
      <c r="F218" s="99"/>
      <c r="G218" s="107">
        <f>(G217-G215)/G215</f>
        <v>0.80000000000000016</v>
      </c>
      <c r="H218" s="108">
        <f>(H217-H215)/H215</f>
        <v>0.8</v>
      </c>
      <c r="I218" s="99"/>
      <c r="J218" s="107">
        <f>(J217-J215)/J215</f>
        <v>0.89999999999999991</v>
      </c>
      <c r="K218" s="108">
        <f>(K217-K215)/K215</f>
        <v>0.9</v>
      </c>
      <c r="L218" s="99"/>
      <c r="M218" s="107">
        <f>(M217-M215)/M215</f>
        <v>0.7</v>
      </c>
      <c r="N218" s="108">
        <f>(N217-N215)/N215</f>
        <v>0.70000000000000018</v>
      </c>
      <c r="O218" s="99"/>
      <c r="P218" s="107">
        <f>(P217-P215)/P215</f>
        <v>0.8</v>
      </c>
      <c r="Q218" s="108">
        <f>(Q217-Q215)/Q215</f>
        <v>0.8</v>
      </c>
      <c r="R218" s="99"/>
      <c r="S218" s="107">
        <f>(S217-S215)/S215</f>
        <v>0.89999999999999991</v>
      </c>
      <c r="T218" s="108">
        <f>(T217-T215)/T215</f>
        <v>0.9</v>
      </c>
      <c r="U218" s="99"/>
      <c r="V218" s="107">
        <f>(V217-V215)/V215</f>
        <v>1</v>
      </c>
      <c r="W218" s="108">
        <f>(W217-W215)/W215</f>
        <v>1</v>
      </c>
    </row>
    <row r="219" spans="1:23">
      <c r="C219" s="120" t="s">
        <v>627</v>
      </c>
      <c r="D219" s="110">
        <f>D216+(D216*D$1)</f>
        <v>939.84431999999993</v>
      </c>
      <c r="E219" s="111">
        <f>E216+(E216*E$1)</f>
        <v>878.70143999999993</v>
      </c>
      <c r="F219" s="99"/>
      <c r="G219" s="110">
        <f>G216+(G216*G$1)</f>
        <v>1652.7023999999999</v>
      </c>
      <c r="H219" s="111">
        <f>H216+(H216*H$1)</f>
        <v>1259.17848</v>
      </c>
      <c r="I219" s="99"/>
      <c r="J219" s="110">
        <f>J216+(J216*J$1)</f>
        <v>2082.6705600000005</v>
      </c>
      <c r="K219" s="111">
        <f>K216+(K216*K$1)</f>
        <v>1498.2085200000001</v>
      </c>
      <c r="L219" s="99"/>
      <c r="M219" s="110">
        <f>M216+(M216*M$1)</f>
        <v>939.84431999999993</v>
      </c>
      <c r="N219" s="111">
        <f>N216+(N216*N$1)</f>
        <v>878.70143999999993</v>
      </c>
      <c r="O219" s="99"/>
      <c r="P219" s="110">
        <f>P216+(P216*P$1)</f>
        <v>1910.6928000000003</v>
      </c>
      <c r="Q219" s="111">
        <f>Q216+(Q216*Q$1)</f>
        <v>1388.1736800000003</v>
      </c>
      <c r="R219" s="99"/>
      <c r="S219" s="110">
        <f>S216+(S216*S$1)</f>
        <v>2082.6705600000005</v>
      </c>
      <c r="T219" s="111">
        <f>T216+(T216*T$1)</f>
        <v>1498.2085200000001</v>
      </c>
      <c r="U219" s="99"/>
      <c r="V219" s="110">
        <f>V216+(V216*V$1)</f>
        <v>2504.1167999999998</v>
      </c>
      <c r="W219" s="111">
        <f>W216+(W216*W$1)</f>
        <v>1732.9776000000002</v>
      </c>
    </row>
    <row r="221" spans="1:23">
      <c r="C221" s="112" t="s">
        <v>765</v>
      </c>
    </row>
    <row r="222" spans="1:23">
      <c r="B222" s="81" t="s">
        <v>629</v>
      </c>
      <c r="C222" s="113" t="s">
        <v>854</v>
      </c>
      <c r="D222" s="80" t="s">
        <v>620</v>
      </c>
      <c r="E222" s="80" t="s">
        <v>616</v>
      </c>
      <c r="G222" s="80" t="s">
        <v>620</v>
      </c>
      <c r="H222" s="80" t="s">
        <v>616</v>
      </c>
      <c r="J222" s="80" t="s">
        <v>620</v>
      </c>
      <c r="K222" s="80" t="s">
        <v>616</v>
      </c>
      <c r="M222" s="80" t="s">
        <v>620</v>
      </c>
      <c r="N222" s="80" t="s">
        <v>616</v>
      </c>
      <c r="P222" s="80" t="s">
        <v>620</v>
      </c>
      <c r="Q222" s="80" t="s">
        <v>616</v>
      </c>
      <c r="S222" s="80" t="s">
        <v>620</v>
      </c>
      <c r="T222" s="80" t="s">
        <v>616</v>
      </c>
      <c r="V222" s="80" t="s">
        <v>620</v>
      </c>
      <c r="W222" s="80" t="s">
        <v>616</v>
      </c>
    </row>
    <row r="223" spans="1:23">
      <c r="B223" s="81" t="s">
        <v>621</v>
      </c>
      <c r="C223" s="81" t="s">
        <v>630</v>
      </c>
    </row>
    <row r="224" spans="1:23">
      <c r="A224" s="82" t="s">
        <v>17</v>
      </c>
      <c r="B224" s="83">
        <v>1</v>
      </c>
      <c r="C224" s="114" t="s">
        <v>854</v>
      </c>
      <c r="D224" s="85">
        <f>VLOOKUP($A224,$A$16:$W$34,D$42,0)*$B224</f>
        <v>23.035399999999999</v>
      </c>
      <c r="E224" s="86">
        <f>VLOOKUP($A224,$A$16:$W$34,E$42,0)*$B224</f>
        <v>43.073599999999999</v>
      </c>
      <c r="G224" s="85">
        <f>VLOOKUP($A224,$A$16:$W$34,G$42,0)*$B224</f>
        <v>38.256999999999998</v>
      </c>
      <c r="H224" s="86">
        <f>VLOOKUP($A224,$A$16:$W$34,H$42,0)*$B224</f>
        <v>58.295299999999997</v>
      </c>
      <c r="J224" s="85">
        <f>VLOOKUP($A224,$A$16:$W$34,J$42,0)*$B224</f>
        <v>45.672600000000003</v>
      </c>
      <c r="K224" s="86">
        <f>VLOOKUP($A224,$A$16:$W$34,K$42,0)*$B224</f>
        <v>65.710899999999995</v>
      </c>
      <c r="M224" s="85">
        <f>VLOOKUP($A224,$A$16:$W$34,M$42,0)*$B224</f>
        <v>23.035399999999999</v>
      </c>
      <c r="N224" s="86">
        <f>VLOOKUP($A224,$A$16:$W$34,N$42,0)*$B224</f>
        <v>43.073599999999999</v>
      </c>
      <c r="P224" s="85">
        <f>VLOOKUP($A224,$A$16:$W$34,P$42,0)*$B224</f>
        <v>44.228999999999999</v>
      </c>
      <c r="Q224" s="86">
        <f>VLOOKUP($A224,$A$16:$W$34,Q$42,0)*$B224</f>
        <v>64.267300000000006</v>
      </c>
      <c r="S224" s="85">
        <f>VLOOKUP($A224,$A$16:$W$34,S$42,0)*$B224</f>
        <v>45.672600000000003</v>
      </c>
      <c r="T224" s="86">
        <f>VLOOKUP($A224,$A$16:$W$34,T$42,0)*$B224</f>
        <v>65.710899999999995</v>
      </c>
      <c r="V224" s="85">
        <f>VLOOKUP($A224,$A$16:$W$34,V$42,0)*$B224</f>
        <v>52.1691</v>
      </c>
      <c r="W224" s="86">
        <f>VLOOKUP($A224,$A$16:$W$34,W$42,0)*$B224</f>
        <v>72.207400000000007</v>
      </c>
    </row>
    <row r="225" spans="1:23">
      <c r="C225" s="88"/>
      <c r="D225" s="88"/>
      <c r="E225" s="89"/>
      <c r="G225" s="88"/>
      <c r="H225" s="89"/>
      <c r="J225" s="88"/>
      <c r="K225" s="89"/>
      <c r="M225" s="88"/>
      <c r="N225" s="89"/>
      <c r="P225" s="88"/>
      <c r="Q225" s="89"/>
      <c r="S225" s="88"/>
      <c r="T225" s="89"/>
      <c r="V225" s="88"/>
      <c r="W225" s="89"/>
    </row>
    <row r="226" spans="1:23">
      <c r="C226" s="88"/>
      <c r="D226" s="88"/>
      <c r="E226" s="89"/>
      <c r="G226" s="88"/>
      <c r="H226" s="89"/>
      <c r="J226" s="88"/>
      <c r="K226" s="89"/>
      <c r="M226" s="88"/>
      <c r="N226" s="89"/>
      <c r="P226" s="88"/>
      <c r="Q226" s="89"/>
      <c r="S226" s="88"/>
      <c r="T226" s="89"/>
      <c r="V226" s="88"/>
      <c r="W226" s="89"/>
    </row>
    <row r="227" spans="1:23">
      <c r="C227" s="88"/>
      <c r="D227" s="88"/>
      <c r="E227" s="89"/>
      <c r="G227" s="88"/>
      <c r="H227" s="89"/>
      <c r="J227" s="88"/>
      <c r="K227" s="89"/>
      <c r="M227" s="88"/>
      <c r="N227" s="89"/>
      <c r="P227" s="88"/>
      <c r="Q227" s="89"/>
      <c r="S227" s="88"/>
      <c r="T227" s="89"/>
      <c r="V227" s="88"/>
      <c r="W227" s="89"/>
    </row>
    <row r="228" spans="1:23" ht="15.75" thickBot="1">
      <c r="B228" s="81" t="s">
        <v>693</v>
      </c>
      <c r="C228" s="116" t="s">
        <v>623</v>
      </c>
      <c r="D228" s="97">
        <f>SUM(D224)</f>
        <v>23.035399999999999</v>
      </c>
      <c r="E228" s="98">
        <f>SUM(E224)</f>
        <v>43.073599999999999</v>
      </c>
      <c r="F228" s="99"/>
      <c r="G228" s="97">
        <f>SUM(G224)</f>
        <v>38.256999999999998</v>
      </c>
      <c r="H228" s="98">
        <f>SUM(H224)</f>
        <v>58.295299999999997</v>
      </c>
      <c r="I228" s="99"/>
      <c r="J228" s="97">
        <f>SUM(J224)</f>
        <v>45.672600000000003</v>
      </c>
      <c r="K228" s="98">
        <f>SUM(K224)</f>
        <v>65.710899999999995</v>
      </c>
      <c r="L228" s="99"/>
      <c r="M228" s="97">
        <f>SUM(M224)</f>
        <v>23.035399999999999</v>
      </c>
      <c r="N228" s="98">
        <f>SUM(N224)</f>
        <v>43.073599999999999</v>
      </c>
      <c r="O228" s="99"/>
      <c r="P228" s="97">
        <f>SUM(P224)</f>
        <v>44.228999999999999</v>
      </c>
      <c r="Q228" s="98">
        <f>SUM(Q224)</f>
        <v>64.267300000000006</v>
      </c>
      <c r="R228" s="99"/>
      <c r="S228" s="97">
        <f>SUM(S224)</f>
        <v>45.672600000000003</v>
      </c>
      <c r="T228" s="98">
        <f>SUM(T224)</f>
        <v>65.710899999999995</v>
      </c>
      <c r="U228" s="99"/>
      <c r="V228" s="97">
        <f>SUM(V224)</f>
        <v>52.1691</v>
      </c>
      <c r="W228" s="98">
        <f>SUM(W224)</f>
        <v>72.207400000000007</v>
      </c>
    </row>
    <row r="229" spans="1:23" ht="15.75" thickTop="1">
      <c r="C229" s="117" t="s">
        <v>624</v>
      </c>
      <c r="D229" s="101">
        <f>D228*24</f>
        <v>552.84960000000001</v>
      </c>
      <c r="E229" s="102">
        <f>E228*12</f>
        <v>516.88319999999999</v>
      </c>
      <c r="F229" s="99"/>
      <c r="G229" s="101">
        <f>G228*24</f>
        <v>918.16799999999989</v>
      </c>
      <c r="H229" s="102">
        <f>H228*12</f>
        <v>699.54359999999997</v>
      </c>
      <c r="I229" s="99"/>
      <c r="J229" s="101">
        <f>J228*24</f>
        <v>1096.1424000000002</v>
      </c>
      <c r="K229" s="102">
        <f>K228*12</f>
        <v>788.5308</v>
      </c>
      <c r="L229" s="99"/>
      <c r="M229" s="101">
        <f>M228*24</f>
        <v>552.84960000000001</v>
      </c>
      <c r="N229" s="102">
        <f>N228*12</f>
        <v>516.88319999999999</v>
      </c>
      <c r="O229" s="99"/>
      <c r="P229" s="101">
        <f>P228*24</f>
        <v>1061.4960000000001</v>
      </c>
      <c r="Q229" s="102">
        <f>Q228*12</f>
        <v>771.20760000000007</v>
      </c>
      <c r="R229" s="99"/>
      <c r="S229" s="101">
        <f>S228*24</f>
        <v>1096.1424000000002</v>
      </c>
      <c r="T229" s="102">
        <f>T228*12</f>
        <v>788.5308</v>
      </c>
      <c r="U229" s="99"/>
      <c r="V229" s="101">
        <f>V228*24</f>
        <v>1252.0583999999999</v>
      </c>
      <c r="W229" s="102">
        <f>W228*12</f>
        <v>866.48880000000008</v>
      </c>
    </row>
    <row r="230" spans="1:23" ht="15.75" thickBot="1">
      <c r="B230" s="81" t="s">
        <v>694</v>
      </c>
      <c r="C230" s="118" t="s">
        <v>625</v>
      </c>
      <c r="D230" s="104">
        <f>D228+(D228*D$1)</f>
        <v>39.160179999999997</v>
      </c>
      <c r="E230" s="105">
        <f>E228+(E228*E$1)</f>
        <v>73.225120000000004</v>
      </c>
      <c r="F230" s="99"/>
      <c r="G230" s="104">
        <f>G228+(G228*G$1)</f>
        <v>68.8626</v>
      </c>
      <c r="H230" s="105">
        <f>H228+(H228*H$1)</f>
        <v>104.93154</v>
      </c>
      <c r="I230" s="99"/>
      <c r="J230" s="104">
        <f>J228+(J228*J$1)</f>
        <v>86.777940000000001</v>
      </c>
      <c r="K230" s="105">
        <f>K228+(K228*K$1)</f>
        <v>124.85070999999999</v>
      </c>
      <c r="L230" s="99"/>
      <c r="M230" s="104">
        <f>M228+(M228*M$1)</f>
        <v>39.160179999999997</v>
      </c>
      <c r="N230" s="105">
        <f>N228+(N228*N$1)</f>
        <v>73.225120000000004</v>
      </c>
      <c r="O230" s="99"/>
      <c r="P230" s="104">
        <f>P228+(P228*P$1)</f>
        <v>79.612200000000001</v>
      </c>
      <c r="Q230" s="105">
        <f>Q228+(Q228*Q$1)</f>
        <v>115.68114000000001</v>
      </c>
      <c r="R230" s="99"/>
      <c r="S230" s="104">
        <f>S228+(S228*S$1)</f>
        <v>86.777940000000001</v>
      </c>
      <c r="T230" s="105">
        <f>T228+(T228*T$1)</f>
        <v>124.85070999999999</v>
      </c>
      <c r="U230" s="99"/>
      <c r="V230" s="104">
        <f>V228+(V228*V$1)</f>
        <v>104.3382</v>
      </c>
      <c r="W230" s="105">
        <f>W228+(W228*W$1)</f>
        <v>144.41480000000001</v>
      </c>
    </row>
    <row r="231" spans="1:23" ht="15.75" thickTop="1">
      <c r="C231" s="119" t="s">
        <v>626</v>
      </c>
      <c r="D231" s="107">
        <f>(D230-D228)/D228</f>
        <v>0.7</v>
      </c>
      <c r="E231" s="108">
        <f>(E230-E228)/E228</f>
        <v>0.70000000000000018</v>
      </c>
      <c r="F231" s="99"/>
      <c r="G231" s="107">
        <f>(G230-G228)/G228</f>
        <v>0.80000000000000016</v>
      </c>
      <c r="H231" s="108">
        <f>(H230-H228)/H228</f>
        <v>0.8</v>
      </c>
      <c r="I231" s="99"/>
      <c r="J231" s="107">
        <f>(J230-J228)/J228</f>
        <v>0.89999999999999991</v>
      </c>
      <c r="K231" s="108">
        <f>(K230-K228)/K228</f>
        <v>0.9</v>
      </c>
      <c r="L231" s="99"/>
      <c r="M231" s="107">
        <f>(M230-M228)/M228</f>
        <v>0.7</v>
      </c>
      <c r="N231" s="108">
        <f>(N230-N228)/N228</f>
        <v>0.70000000000000018</v>
      </c>
      <c r="O231" s="99"/>
      <c r="P231" s="107">
        <f>(P230-P228)/P228</f>
        <v>0.8</v>
      </c>
      <c r="Q231" s="108">
        <f>(Q230-Q228)/Q228</f>
        <v>0.8</v>
      </c>
      <c r="R231" s="99"/>
      <c r="S231" s="107">
        <f>(S230-S228)/S228</f>
        <v>0.89999999999999991</v>
      </c>
      <c r="T231" s="108">
        <f>(T230-T228)/T228</f>
        <v>0.9</v>
      </c>
      <c r="U231" s="99"/>
      <c r="V231" s="107">
        <f>(V230-V228)/V228</f>
        <v>1</v>
      </c>
      <c r="W231" s="108">
        <f>(W230-W228)/W228</f>
        <v>1</v>
      </c>
    </row>
    <row r="232" spans="1:23">
      <c r="C232" s="120" t="s">
        <v>627</v>
      </c>
      <c r="D232" s="110">
        <f>D229+(D229*D$1)</f>
        <v>939.84431999999993</v>
      </c>
      <c r="E232" s="111">
        <f>E229+(E229*E$1)</f>
        <v>878.70143999999993</v>
      </c>
      <c r="F232" s="99"/>
      <c r="G232" s="110">
        <f>G229+(G229*G$1)</f>
        <v>1652.7023999999999</v>
      </c>
      <c r="H232" s="111">
        <f>H229+(H229*H$1)</f>
        <v>1259.17848</v>
      </c>
      <c r="I232" s="99"/>
      <c r="J232" s="110">
        <f>J229+(J229*J$1)</f>
        <v>2082.6705600000005</v>
      </c>
      <c r="K232" s="111">
        <f>K229+(K229*K$1)</f>
        <v>1498.2085200000001</v>
      </c>
      <c r="L232" s="99"/>
      <c r="M232" s="110">
        <f>M229+(M229*M$1)</f>
        <v>939.84431999999993</v>
      </c>
      <c r="N232" s="111">
        <f>N229+(N229*N$1)</f>
        <v>878.70143999999993</v>
      </c>
      <c r="O232" s="99"/>
      <c r="P232" s="110">
        <f>P229+(P229*P$1)</f>
        <v>1910.6928000000003</v>
      </c>
      <c r="Q232" s="111">
        <f>Q229+(Q229*Q$1)</f>
        <v>1388.1736800000003</v>
      </c>
      <c r="R232" s="99"/>
      <c r="S232" s="110">
        <f>S229+(S229*S$1)</f>
        <v>2082.6705600000005</v>
      </c>
      <c r="T232" s="111">
        <f>T229+(T229*T$1)</f>
        <v>1498.2085200000001</v>
      </c>
      <c r="U232" s="99"/>
      <c r="V232" s="110">
        <f>V229+(V229*V$1)</f>
        <v>2504.1167999999998</v>
      </c>
      <c r="W232" s="111">
        <f>W229+(W229*W$1)</f>
        <v>1732.9776000000002</v>
      </c>
    </row>
    <row r="234" spans="1:23">
      <c r="C234" s="112" t="s">
        <v>684</v>
      </c>
    </row>
    <row r="235" spans="1:23">
      <c r="B235" s="81" t="s">
        <v>629</v>
      </c>
      <c r="C235" s="113" t="s">
        <v>770</v>
      </c>
      <c r="D235" s="80" t="s">
        <v>620</v>
      </c>
      <c r="E235" s="80" t="s">
        <v>616</v>
      </c>
      <c r="G235" s="80" t="s">
        <v>620</v>
      </c>
      <c r="H235" s="80" t="s">
        <v>616</v>
      </c>
      <c r="J235" s="80" t="s">
        <v>620</v>
      </c>
      <c r="K235" s="80" t="s">
        <v>616</v>
      </c>
      <c r="M235" s="80" t="s">
        <v>620</v>
      </c>
      <c r="N235" s="80" t="s">
        <v>616</v>
      </c>
      <c r="P235" s="80" t="s">
        <v>620</v>
      </c>
      <c r="Q235" s="80" t="s">
        <v>616</v>
      </c>
      <c r="S235" s="80" t="s">
        <v>620</v>
      </c>
      <c r="T235" s="80" t="s">
        <v>616</v>
      </c>
      <c r="V235" s="80" t="s">
        <v>620</v>
      </c>
      <c r="W235" s="80" t="s">
        <v>616</v>
      </c>
    </row>
    <row r="236" spans="1:23">
      <c r="B236" s="81" t="s">
        <v>621</v>
      </c>
      <c r="C236" s="81" t="s">
        <v>630</v>
      </c>
    </row>
    <row r="237" spans="1:23">
      <c r="A237" s="82" t="s">
        <v>49</v>
      </c>
      <c r="B237" s="83">
        <v>1</v>
      </c>
      <c r="C237" s="114" t="s">
        <v>727</v>
      </c>
      <c r="D237" s="85">
        <f>VLOOKUP($A237,$A$16:$W$34,D$42,0)*$B237</f>
        <v>10.803599999999999</v>
      </c>
      <c r="E237" s="86">
        <f>VLOOKUP($A237,$A$16:$W$34,E$42,0)*$B237</f>
        <v>23.755800000000001</v>
      </c>
      <c r="G237" s="85">
        <f>VLOOKUP($A237,$A$16:$W$34,G$42,0)*$B237</f>
        <v>18.140999999999998</v>
      </c>
      <c r="H237" s="86">
        <f>VLOOKUP($A237,$A$16:$W$34,H$42,0)*$B237</f>
        <v>31.0932</v>
      </c>
      <c r="J237" s="85">
        <f>VLOOKUP($A237,$A$16:$W$34,J$42,0)*$B237</f>
        <v>25.635200000000001</v>
      </c>
      <c r="K237" s="86">
        <f>VLOOKUP($A237,$A$16:$W$34,K$42,0)*$B237</f>
        <v>38.587400000000002</v>
      </c>
      <c r="M237" s="85">
        <f>VLOOKUP($A237,$A$16:$W$34,M$42,0)*$B237</f>
        <v>10.803599999999999</v>
      </c>
      <c r="N237" s="86">
        <f>VLOOKUP($A237,$A$16:$W$34,N$42,0)*$B237</f>
        <v>23.755800000000001</v>
      </c>
      <c r="P237" s="85">
        <f>VLOOKUP($A237,$A$16:$W$34,P$42,0)*$B237</f>
        <v>24.869599999999998</v>
      </c>
      <c r="Q237" s="86">
        <f>VLOOKUP($A237,$A$16:$W$34,Q$42,0)*$B237</f>
        <v>37.821800000000003</v>
      </c>
      <c r="S237" s="85">
        <f>VLOOKUP($A237,$A$16:$W$34,S$42,0)*$B237</f>
        <v>25.635200000000001</v>
      </c>
      <c r="T237" s="86">
        <f>VLOOKUP($A237,$A$16:$W$34,T$42,0)*$B237</f>
        <v>38.587400000000002</v>
      </c>
      <c r="V237" s="85">
        <f>VLOOKUP($A237,$A$16:$W$34,V$42,0)*$B237</f>
        <v>29.080300000000001</v>
      </c>
      <c r="W237" s="86">
        <f>VLOOKUP($A237,$A$16:$W$34,W$42,0)*$B237</f>
        <v>42.032499999999999</v>
      </c>
    </row>
    <row r="238" spans="1:23">
      <c r="A238" s="82" t="s">
        <v>51</v>
      </c>
      <c r="B238" s="83">
        <v>1</v>
      </c>
      <c r="C238" s="122" t="s">
        <v>771</v>
      </c>
      <c r="D238" s="123">
        <f>VLOOKUP($A238,$A$16:$W$34,D$42,0)*$B238</f>
        <v>16.7807</v>
      </c>
      <c r="E238" s="124">
        <f>VLOOKUP($A238,$A$16:$W$34,E$42,0)*$B238</f>
        <v>35.684699999999999</v>
      </c>
      <c r="G238" s="123">
        <f>VLOOKUP($A238,$A$16:$W$34,G$42,0)*$B238</f>
        <v>29.8154</v>
      </c>
      <c r="H238" s="124">
        <f>VLOOKUP($A238,$A$16:$W$34,H$42,0)*$B238</f>
        <v>48.719299999999997</v>
      </c>
      <c r="J238" s="123">
        <f>VLOOKUP($A238,$A$16:$W$34,J$42,0)*$B238</f>
        <v>36.478700000000003</v>
      </c>
      <c r="K238" s="124">
        <f>VLOOKUP($A238,$A$16:$W$34,K$42,0)*$B238</f>
        <v>55.382599999999996</v>
      </c>
      <c r="M238" s="123">
        <f>VLOOKUP($A238,$A$16:$W$34,M$42,0)*$B238</f>
        <v>16.7807</v>
      </c>
      <c r="N238" s="124">
        <f>VLOOKUP($A238,$A$16:$W$34,N$42,0)*$B238</f>
        <v>35.684699999999999</v>
      </c>
      <c r="P238" s="123">
        <f>VLOOKUP($A238,$A$16:$W$34,P$42,0)*$B238</f>
        <v>34.947499999999998</v>
      </c>
      <c r="Q238" s="124">
        <f>VLOOKUP($A238,$A$16:$W$34,Q$42,0)*$B238</f>
        <v>53.851399999999998</v>
      </c>
      <c r="S238" s="123">
        <f>VLOOKUP($A238,$A$16:$W$34,S$42,0)*$B238</f>
        <v>36.478700000000003</v>
      </c>
      <c r="T238" s="124">
        <f>VLOOKUP($A238,$A$16:$W$34,T$42,0)*$B238</f>
        <v>55.382599999999996</v>
      </c>
      <c r="V238" s="123">
        <f>VLOOKUP($A238,$A$16:$W$34,V$42,0)*$B238</f>
        <v>43.368899999999996</v>
      </c>
      <c r="W238" s="124">
        <f>VLOOKUP($A238,$A$16:$W$34,W$42,0)*$B238</f>
        <v>62.272799999999997</v>
      </c>
    </row>
    <row r="239" spans="1:23">
      <c r="C239" s="88"/>
      <c r="D239" s="88"/>
      <c r="E239" s="89"/>
      <c r="G239" s="88"/>
      <c r="H239" s="89"/>
      <c r="J239" s="88"/>
      <c r="K239" s="89"/>
      <c r="M239" s="88"/>
      <c r="N239" s="89"/>
      <c r="P239" s="88"/>
      <c r="Q239" s="89"/>
      <c r="S239" s="88"/>
      <c r="T239" s="89"/>
      <c r="V239" s="88"/>
      <c r="W239" s="89"/>
    </row>
    <row r="240" spans="1:23">
      <c r="C240" s="88"/>
      <c r="D240" s="88"/>
      <c r="E240" s="89"/>
      <c r="G240" s="88"/>
      <c r="H240" s="89"/>
      <c r="J240" s="88"/>
      <c r="K240" s="89"/>
      <c r="M240" s="88"/>
      <c r="N240" s="89"/>
      <c r="P240" s="88"/>
      <c r="Q240" s="89"/>
      <c r="S240" s="88"/>
      <c r="T240" s="89"/>
      <c r="V240" s="88"/>
      <c r="W240" s="89"/>
    </row>
    <row r="241" spans="1:23" ht="15.75" thickBot="1">
      <c r="B241" s="81" t="s">
        <v>772</v>
      </c>
      <c r="C241" s="116" t="s">
        <v>623</v>
      </c>
      <c r="D241" s="97">
        <f>SUM(D237:D238)</f>
        <v>27.584299999999999</v>
      </c>
      <c r="E241" s="98">
        <f>SUM(E237:E238)</f>
        <v>59.4405</v>
      </c>
      <c r="F241" s="99"/>
      <c r="G241" s="97">
        <f>SUM(G237:G238)</f>
        <v>47.956400000000002</v>
      </c>
      <c r="H241" s="98">
        <f>SUM(H237:H238)</f>
        <v>79.8125</v>
      </c>
      <c r="I241" s="99"/>
      <c r="J241" s="97">
        <f>SUM(J237:J238)</f>
        <v>62.113900000000001</v>
      </c>
      <c r="K241" s="98">
        <f>SUM(K237:K238)</f>
        <v>93.97</v>
      </c>
      <c r="L241" s="99"/>
      <c r="M241" s="97">
        <f>SUM(M237:M238)</f>
        <v>27.584299999999999</v>
      </c>
      <c r="N241" s="98">
        <f>SUM(N237:N238)</f>
        <v>59.4405</v>
      </c>
      <c r="O241" s="99"/>
      <c r="P241" s="97">
        <f>SUM(P237:P238)</f>
        <v>59.817099999999996</v>
      </c>
      <c r="Q241" s="98">
        <f>SUM(Q237:Q238)</f>
        <v>91.673200000000008</v>
      </c>
      <c r="R241" s="99"/>
      <c r="S241" s="97">
        <f>SUM(S237:S238)</f>
        <v>62.113900000000001</v>
      </c>
      <c r="T241" s="98">
        <f>SUM(T237:T238)</f>
        <v>93.97</v>
      </c>
      <c r="U241" s="99"/>
      <c r="V241" s="97">
        <f>SUM(V237:V238)</f>
        <v>72.44919999999999</v>
      </c>
      <c r="W241" s="98">
        <f>SUM(W237:W238)</f>
        <v>104.30529999999999</v>
      </c>
    </row>
    <row r="242" spans="1:23" ht="15.75" thickTop="1">
      <c r="C242" s="117" t="s">
        <v>624</v>
      </c>
      <c r="D242" s="101">
        <f>D241*24</f>
        <v>662.02319999999997</v>
      </c>
      <c r="E242" s="102">
        <f>E241*12</f>
        <v>713.28600000000006</v>
      </c>
      <c r="F242" s="99"/>
      <c r="G242" s="101">
        <f>G241*24</f>
        <v>1150.9536000000001</v>
      </c>
      <c r="H242" s="102">
        <f>H241*12</f>
        <v>957.75</v>
      </c>
      <c r="I242" s="99"/>
      <c r="J242" s="101">
        <f>J241*24</f>
        <v>1490.7336</v>
      </c>
      <c r="K242" s="102">
        <f>K241*12</f>
        <v>1127.6399999999999</v>
      </c>
      <c r="L242" s="99"/>
      <c r="M242" s="101">
        <f>M241*24</f>
        <v>662.02319999999997</v>
      </c>
      <c r="N242" s="102">
        <f>N241*12</f>
        <v>713.28600000000006</v>
      </c>
      <c r="O242" s="99"/>
      <c r="P242" s="101">
        <f>P241*24</f>
        <v>1435.6104</v>
      </c>
      <c r="Q242" s="102">
        <f>Q241*12</f>
        <v>1100.0784000000001</v>
      </c>
      <c r="R242" s="99"/>
      <c r="S242" s="101">
        <f>S241*24</f>
        <v>1490.7336</v>
      </c>
      <c r="T242" s="102">
        <f>T241*12</f>
        <v>1127.6399999999999</v>
      </c>
      <c r="U242" s="99"/>
      <c r="V242" s="101">
        <f>V241*24</f>
        <v>1738.7807999999998</v>
      </c>
      <c r="W242" s="102">
        <f>W241*12</f>
        <v>1251.6635999999999</v>
      </c>
    </row>
    <row r="243" spans="1:23" ht="15.75" thickBot="1">
      <c r="B243" s="81" t="s">
        <v>773</v>
      </c>
      <c r="C243" s="118" t="s">
        <v>625</v>
      </c>
      <c r="D243" s="104">
        <f>D241+(D241*D$1)</f>
        <v>46.89331</v>
      </c>
      <c r="E243" s="105">
        <f>E241+(E241*E$1)</f>
        <v>101.04884999999999</v>
      </c>
      <c r="F243" s="99"/>
      <c r="G243" s="104">
        <f>G241+(G241*G$1)</f>
        <v>86.321520000000007</v>
      </c>
      <c r="H243" s="105">
        <f>H241+(H241*H$1)</f>
        <v>143.66249999999999</v>
      </c>
      <c r="I243" s="99"/>
      <c r="J243" s="104">
        <f>J241+(J241*J$1)</f>
        <v>118.01641000000001</v>
      </c>
      <c r="K243" s="105">
        <f>K241+(K241*K$1)</f>
        <v>178.54300000000001</v>
      </c>
      <c r="L243" s="99"/>
      <c r="M243" s="104">
        <f>M241+(M241*M$1)</f>
        <v>46.89331</v>
      </c>
      <c r="N243" s="105">
        <f>N241+(N241*N$1)</f>
        <v>101.04884999999999</v>
      </c>
      <c r="O243" s="99"/>
      <c r="P243" s="104">
        <f>P241+(P241*P$1)</f>
        <v>107.67077999999999</v>
      </c>
      <c r="Q243" s="105">
        <f>Q241+(Q241*Q$1)</f>
        <v>165.01176000000004</v>
      </c>
      <c r="R243" s="99"/>
      <c r="S243" s="104">
        <f>S241+(S241*S$1)</f>
        <v>118.01641000000001</v>
      </c>
      <c r="T243" s="105">
        <f>T241+(T241*T$1)</f>
        <v>178.54300000000001</v>
      </c>
      <c r="U243" s="99"/>
      <c r="V243" s="104">
        <f>V241+(V241*V$1)</f>
        <v>144.89839999999998</v>
      </c>
      <c r="W243" s="105">
        <f>W241+(W241*W$1)</f>
        <v>208.61059999999998</v>
      </c>
    </row>
    <row r="244" spans="1:23" ht="15.75" thickTop="1">
      <c r="C244" s="119" t="s">
        <v>626</v>
      </c>
      <c r="D244" s="107">
        <f>(D243-D241)/D241</f>
        <v>0.70000000000000007</v>
      </c>
      <c r="E244" s="108">
        <f>(E243-E241)/E241</f>
        <v>0.69999999999999973</v>
      </c>
      <c r="F244" s="99"/>
      <c r="G244" s="107">
        <f>(G243-G241)/G241</f>
        <v>0.8</v>
      </c>
      <c r="H244" s="108">
        <f>(H243-H241)/H241</f>
        <v>0.79999999999999993</v>
      </c>
      <c r="I244" s="99"/>
      <c r="J244" s="107">
        <f>(J243-J241)/J241</f>
        <v>0.90000000000000013</v>
      </c>
      <c r="K244" s="108">
        <f>(K243-K241)/K241</f>
        <v>0.90000000000000013</v>
      </c>
      <c r="L244" s="99"/>
      <c r="M244" s="107">
        <f>(M243-M241)/M241</f>
        <v>0.70000000000000007</v>
      </c>
      <c r="N244" s="108">
        <f>(N243-N241)/N241</f>
        <v>0.69999999999999973</v>
      </c>
      <c r="O244" s="99"/>
      <c r="P244" s="107">
        <f>(P243-P241)/P241</f>
        <v>0.8</v>
      </c>
      <c r="Q244" s="108">
        <f>(Q243-Q241)/Q241</f>
        <v>0.80000000000000027</v>
      </c>
      <c r="R244" s="99"/>
      <c r="S244" s="107">
        <f>(S243-S241)/S241</f>
        <v>0.90000000000000013</v>
      </c>
      <c r="T244" s="108">
        <f>(T243-T241)/T241</f>
        <v>0.90000000000000013</v>
      </c>
      <c r="U244" s="99"/>
      <c r="V244" s="107">
        <f>(V243-V241)/V241</f>
        <v>1</v>
      </c>
      <c r="W244" s="108">
        <f>(W243-W241)/W241</f>
        <v>1</v>
      </c>
    </row>
    <row r="245" spans="1:23">
      <c r="C245" s="120" t="s">
        <v>627</v>
      </c>
      <c r="D245" s="110">
        <f>D242+(D242*D$1)</f>
        <v>1125.4394399999999</v>
      </c>
      <c r="E245" s="111">
        <f>E242+(E242*E$1)</f>
        <v>1212.5862000000002</v>
      </c>
      <c r="F245" s="99"/>
      <c r="G245" s="110">
        <f>G242+(G242*G$1)</f>
        <v>2071.71648</v>
      </c>
      <c r="H245" s="111">
        <f>H242+(H242*H$1)</f>
        <v>1723.95</v>
      </c>
      <c r="I245" s="99"/>
      <c r="J245" s="110">
        <f>J242+(J242*J$1)</f>
        <v>2832.3938400000002</v>
      </c>
      <c r="K245" s="111">
        <f>K242+(K242*K$1)</f>
        <v>2142.5159999999996</v>
      </c>
      <c r="L245" s="99"/>
      <c r="M245" s="110">
        <f>M242+(M242*M$1)</f>
        <v>1125.4394399999999</v>
      </c>
      <c r="N245" s="111">
        <f>N242+(N242*N$1)</f>
        <v>1212.5862000000002</v>
      </c>
      <c r="O245" s="99"/>
      <c r="P245" s="110">
        <f>P242+(P242*P$1)</f>
        <v>2584.09872</v>
      </c>
      <c r="Q245" s="111">
        <f>Q242+(Q242*Q$1)</f>
        <v>1980.1411200000002</v>
      </c>
      <c r="R245" s="99"/>
      <c r="S245" s="110">
        <f>S242+(S242*S$1)</f>
        <v>2832.3938400000002</v>
      </c>
      <c r="T245" s="111">
        <f>T242+(T242*T$1)</f>
        <v>2142.5159999999996</v>
      </c>
      <c r="U245" s="99"/>
      <c r="V245" s="110">
        <f>V242+(V242*V$1)</f>
        <v>3477.5615999999995</v>
      </c>
      <c r="W245" s="111">
        <f>W242+(W242*W$1)</f>
        <v>2503.3271999999997</v>
      </c>
    </row>
    <row r="247" spans="1:23">
      <c r="C247" s="112" t="s">
        <v>684</v>
      </c>
    </row>
    <row r="248" spans="1:23">
      <c r="B248" s="81" t="s">
        <v>629</v>
      </c>
      <c r="C248" s="113" t="s">
        <v>728</v>
      </c>
      <c r="D248" s="80" t="s">
        <v>620</v>
      </c>
      <c r="E248" s="80" t="s">
        <v>616</v>
      </c>
      <c r="G248" s="80" t="s">
        <v>620</v>
      </c>
      <c r="H248" s="80" t="s">
        <v>616</v>
      </c>
      <c r="J248" s="80" t="s">
        <v>620</v>
      </c>
      <c r="K248" s="80" t="s">
        <v>616</v>
      </c>
      <c r="M248" s="80" t="s">
        <v>620</v>
      </c>
      <c r="N248" s="80" t="s">
        <v>616</v>
      </c>
      <c r="P248" s="80" t="s">
        <v>620</v>
      </c>
      <c r="Q248" s="80" t="s">
        <v>616</v>
      </c>
      <c r="S248" s="80" t="s">
        <v>620</v>
      </c>
      <c r="T248" s="80" t="s">
        <v>616</v>
      </c>
      <c r="V248" s="80" t="s">
        <v>620</v>
      </c>
      <c r="W248" s="80" t="s">
        <v>616</v>
      </c>
    </row>
    <row r="249" spans="1:23">
      <c r="B249" s="81" t="s">
        <v>621</v>
      </c>
      <c r="C249" s="81" t="s">
        <v>630</v>
      </c>
    </row>
    <row r="250" spans="1:23">
      <c r="A250" s="82" t="s">
        <v>51</v>
      </c>
      <c r="B250" s="83">
        <v>1</v>
      </c>
      <c r="C250" s="114" t="s">
        <v>728</v>
      </c>
      <c r="D250" s="85">
        <f>VLOOKUP($A250,$A$16:$W$34,D$42,0)*$B250</f>
        <v>16.7807</v>
      </c>
      <c r="E250" s="86">
        <f>VLOOKUP($A250,$A$16:$W$34,E$42,0)*$B250</f>
        <v>35.684699999999999</v>
      </c>
      <c r="G250" s="85">
        <f>VLOOKUP($A250,$A$16:$W$34,G$42,0)*$B250</f>
        <v>29.8154</v>
      </c>
      <c r="H250" s="86">
        <f>VLOOKUP($A250,$A$16:$W$34,H$42,0)*$B250</f>
        <v>48.719299999999997</v>
      </c>
      <c r="J250" s="85">
        <f>VLOOKUP($A250,$A$16:$W$34,J$42,0)*$B250</f>
        <v>36.478700000000003</v>
      </c>
      <c r="K250" s="86">
        <f>VLOOKUP($A250,$A$16:$W$34,K$42,0)*$B250</f>
        <v>55.382599999999996</v>
      </c>
      <c r="M250" s="85">
        <f>VLOOKUP($A250,$A$16:$W$34,M$42,0)*$B250</f>
        <v>16.7807</v>
      </c>
      <c r="N250" s="86">
        <f>VLOOKUP($A250,$A$16:$W$34,N$42,0)*$B250</f>
        <v>35.684699999999999</v>
      </c>
      <c r="P250" s="85">
        <f>VLOOKUP($A250,$A$16:$W$34,P$42,0)*$B250</f>
        <v>34.947499999999998</v>
      </c>
      <c r="Q250" s="86">
        <f>VLOOKUP($A250,$A$16:$W$34,Q$42,0)*$B250</f>
        <v>53.851399999999998</v>
      </c>
      <c r="S250" s="85">
        <f>VLOOKUP($A250,$A$16:$W$34,S$42,0)*$B250</f>
        <v>36.478700000000003</v>
      </c>
      <c r="T250" s="86">
        <f>VLOOKUP($A250,$A$16:$W$34,T$42,0)*$B250</f>
        <v>55.382599999999996</v>
      </c>
      <c r="V250" s="85">
        <f>VLOOKUP($A250,$A$16:$W$34,V$42,0)*$B250</f>
        <v>43.368899999999996</v>
      </c>
      <c r="W250" s="86">
        <f>VLOOKUP($A250,$A$16:$W$34,W$42,0)*$B250</f>
        <v>62.272799999999997</v>
      </c>
    </row>
    <row r="251" spans="1:23">
      <c r="C251" s="88"/>
      <c r="D251" s="88"/>
      <c r="E251" s="89"/>
      <c r="G251" s="88"/>
      <c r="H251" s="89"/>
      <c r="J251" s="88"/>
      <c r="K251" s="89"/>
      <c r="M251" s="88"/>
      <c r="N251" s="89"/>
      <c r="P251" s="88"/>
      <c r="Q251" s="89"/>
      <c r="S251" s="88"/>
      <c r="T251" s="89"/>
      <c r="V251" s="88"/>
      <c r="W251" s="89"/>
    </row>
    <row r="252" spans="1:23">
      <c r="C252" s="88"/>
      <c r="D252" s="88"/>
      <c r="E252" s="89"/>
      <c r="G252" s="88"/>
      <c r="H252" s="89"/>
      <c r="J252" s="88"/>
      <c r="K252" s="89"/>
      <c r="M252" s="88"/>
      <c r="N252" s="89"/>
      <c r="P252" s="88"/>
      <c r="Q252" s="89"/>
      <c r="S252" s="88"/>
      <c r="T252" s="89"/>
      <c r="V252" s="88"/>
      <c r="W252" s="89"/>
    </row>
    <row r="253" spans="1:23">
      <c r="C253" s="88"/>
      <c r="D253" s="88"/>
      <c r="E253" s="89"/>
      <c r="G253" s="88"/>
      <c r="H253" s="89"/>
      <c r="J253" s="88"/>
      <c r="K253" s="89"/>
      <c r="M253" s="88"/>
      <c r="N253" s="89"/>
      <c r="P253" s="88"/>
      <c r="Q253" s="89"/>
      <c r="S253" s="88"/>
      <c r="T253" s="89"/>
      <c r="V253" s="88"/>
      <c r="W253" s="89"/>
    </row>
    <row r="254" spans="1:23" ht="15.75" thickBot="1">
      <c r="B254" s="81" t="s">
        <v>774</v>
      </c>
      <c r="C254" s="116" t="s">
        <v>623</v>
      </c>
      <c r="D254" s="97">
        <f>SUM(D250)</f>
        <v>16.7807</v>
      </c>
      <c r="E254" s="98">
        <f>SUM(E250)</f>
        <v>35.684699999999999</v>
      </c>
      <c r="F254" s="99"/>
      <c r="G254" s="97">
        <f>SUM(G250)</f>
        <v>29.8154</v>
      </c>
      <c r="H254" s="98">
        <f>SUM(H250)</f>
        <v>48.719299999999997</v>
      </c>
      <c r="I254" s="99"/>
      <c r="J254" s="97">
        <f>SUM(J250)</f>
        <v>36.478700000000003</v>
      </c>
      <c r="K254" s="98">
        <f>SUM(K250)</f>
        <v>55.382599999999996</v>
      </c>
      <c r="L254" s="99"/>
      <c r="M254" s="97">
        <f>SUM(M250)</f>
        <v>16.7807</v>
      </c>
      <c r="N254" s="98">
        <f>SUM(N250)</f>
        <v>35.684699999999999</v>
      </c>
      <c r="O254" s="99"/>
      <c r="P254" s="97">
        <f>SUM(P250)</f>
        <v>34.947499999999998</v>
      </c>
      <c r="Q254" s="98">
        <f>SUM(Q250)</f>
        <v>53.851399999999998</v>
      </c>
      <c r="R254" s="99"/>
      <c r="S254" s="97">
        <f>SUM(S250)</f>
        <v>36.478700000000003</v>
      </c>
      <c r="T254" s="98">
        <f>SUM(T250)</f>
        <v>55.382599999999996</v>
      </c>
      <c r="U254" s="99"/>
      <c r="V254" s="97">
        <f>SUM(V250)</f>
        <v>43.368899999999996</v>
      </c>
      <c r="W254" s="98">
        <f>SUM(W250)</f>
        <v>62.272799999999997</v>
      </c>
    </row>
    <row r="255" spans="1:23" ht="15.75" thickTop="1">
      <c r="C255" s="117" t="s">
        <v>624</v>
      </c>
      <c r="D255" s="101">
        <f>D254*24</f>
        <v>402.73680000000002</v>
      </c>
      <c r="E255" s="102">
        <f>E254*12</f>
        <v>428.21640000000002</v>
      </c>
      <c r="F255" s="99"/>
      <c r="G255" s="101">
        <f>G254*24</f>
        <v>715.56960000000004</v>
      </c>
      <c r="H255" s="102">
        <f>H254*12</f>
        <v>584.63159999999993</v>
      </c>
      <c r="I255" s="99"/>
      <c r="J255" s="101">
        <f>J254*24</f>
        <v>875.48880000000008</v>
      </c>
      <c r="K255" s="102">
        <f>K254*12</f>
        <v>664.59119999999996</v>
      </c>
      <c r="L255" s="99"/>
      <c r="M255" s="101">
        <f>M254*24</f>
        <v>402.73680000000002</v>
      </c>
      <c r="N255" s="102">
        <f>N254*12</f>
        <v>428.21640000000002</v>
      </c>
      <c r="O255" s="99"/>
      <c r="P255" s="101">
        <f>P254*24</f>
        <v>838.74</v>
      </c>
      <c r="Q255" s="102">
        <f>Q254*12</f>
        <v>646.21679999999992</v>
      </c>
      <c r="R255" s="99"/>
      <c r="S255" s="101">
        <f>S254*24</f>
        <v>875.48880000000008</v>
      </c>
      <c r="T255" s="102">
        <f>T254*12</f>
        <v>664.59119999999996</v>
      </c>
      <c r="U255" s="99"/>
      <c r="V255" s="101">
        <f>V254*24</f>
        <v>1040.8535999999999</v>
      </c>
      <c r="W255" s="102">
        <f>W254*12</f>
        <v>747.27359999999999</v>
      </c>
    </row>
    <row r="256" spans="1:23" ht="15.75" thickBot="1">
      <c r="B256" s="81" t="s">
        <v>775</v>
      </c>
      <c r="C256" s="118" t="s">
        <v>625</v>
      </c>
      <c r="D256" s="104">
        <f>D254+(D254*D$1)</f>
        <v>28.527189999999997</v>
      </c>
      <c r="E256" s="105">
        <f>E254+(E254*E$1)</f>
        <v>60.663989999999998</v>
      </c>
      <c r="F256" s="99"/>
      <c r="G256" s="104">
        <f>G254+(G254*G$1)</f>
        <v>53.667720000000003</v>
      </c>
      <c r="H256" s="105">
        <f>H254+(H254*H$1)</f>
        <v>87.694739999999996</v>
      </c>
      <c r="I256" s="99"/>
      <c r="J256" s="104">
        <f>J254+(J254*J$1)</f>
        <v>69.309530000000009</v>
      </c>
      <c r="K256" s="105">
        <f>K254+(K254*K$1)</f>
        <v>105.22693999999998</v>
      </c>
      <c r="L256" s="99"/>
      <c r="M256" s="104">
        <f>M254+(M254*M$1)</f>
        <v>28.527189999999997</v>
      </c>
      <c r="N256" s="105">
        <f>N254+(N254*N$1)</f>
        <v>60.663989999999998</v>
      </c>
      <c r="O256" s="99"/>
      <c r="P256" s="104">
        <f>P254+(P254*P$1)</f>
        <v>62.905499999999996</v>
      </c>
      <c r="Q256" s="105">
        <f>Q254+(Q254*Q$1)</f>
        <v>96.932519999999997</v>
      </c>
      <c r="R256" s="99"/>
      <c r="S256" s="104">
        <f>S254+(S254*S$1)</f>
        <v>69.309530000000009</v>
      </c>
      <c r="T256" s="105">
        <f>T254+(T254*T$1)</f>
        <v>105.22693999999998</v>
      </c>
      <c r="U256" s="99"/>
      <c r="V256" s="104">
        <f>V254+(V254*V$1)</f>
        <v>86.737799999999993</v>
      </c>
      <c r="W256" s="105">
        <f>W254+(W254*W$1)</f>
        <v>124.54559999999999</v>
      </c>
    </row>
    <row r="257" spans="1:23" ht="15.75" thickTop="1">
      <c r="C257" s="119" t="s">
        <v>626</v>
      </c>
      <c r="D257" s="107">
        <f>(D256-D254)/D254</f>
        <v>0.69999999999999984</v>
      </c>
      <c r="E257" s="108">
        <f>(E256-E254)/E254</f>
        <v>0.7</v>
      </c>
      <c r="F257" s="99"/>
      <c r="G257" s="107">
        <f>(G256-G254)/G254</f>
        <v>0.8</v>
      </c>
      <c r="H257" s="108">
        <f>(H256-H254)/H254</f>
        <v>0.8</v>
      </c>
      <c r="I257" s="99"/>
      <c r="J257" s="107">
        <f>(J256-J254)/J254</f>
        <v>0.90000000000000013</v>
      </c>
      <c r="K257" s="108">
        <f>(K256-K254)/K254</f>
        <v>0.8999999999999998</v>
      </c>
      <c r="L257" s="99"/>
      <c r="M257" s="107">
        <f>(M256-M254)/M254</f>
        <v>0.69999999999999984</v>
      </c>
      <c r="N257" s="108">
        <f>(N256-N254)/N254</f>
        <v>0.7</v>
      </c>
      <c r="O257" s="99"/>
      <c r="P257" s="107">
        <f>(P256-P254)/P254</f>
        <v>0.8</v>
      </c>
      <c r="Q257" s="108">
        <f>(Q256-Q254)/Q254</f>
        <v>0.8</v>
      </c>
      <c r="R257" s="99"/>
      <c r="S257" s="107">
        <f>(S256-S254)/S254</f>
        <v>0.90000000000000013</v>
      </c>
      <c r="T257" s="108">
        <f>(T256-T254)/T254</f>
        <v>0.8999999999999998</v>
      </c>
      <c r="U257" s="99"/>
      <c r="V257" s="107">
        <f>(V256-V254)/V254</f>
        <v>1</v>
      </c>
      <c r="W257" s="108">
        <f>(W256-W254)/W254</f>
        <v>1</v>
      </c>
    </row>
    <row r="258" spans="1:23">
      <c r="C258" s="120" t="s">
        <v>627</v>
      </c>
      <c r="D258" s="110">
        <f>D255+(D255*D$1)</f>
        <v>684.65255999999999</v>
      </c>
      <c r="E258" s="111">
        <f>E255+(E255*E$1)</f>
        <v>727.96788000000004</v>
      </c>
      <c r="F258" s="99"/>
      <c r="G258" s="110">
        <f>G255+(G255*G$1)</f>
        <v>1288.0252800000001</v>
      </c>
      <c r="H258" s="111">
        <f>H255+(H255*H$1)</f>
        <v>1052.3368799999998</v>
      </c>
      <c r="I258" s="99"/>
      <c r="J258" s="110">
        <f>J255+(J255*J$1)</f>
        <v>1663.4287200000003</v>
      </c>
      <c r="K258" s="111">
        <f>K255+(K255*K$1)</f>
        <v>1262.7232799999999</v>
      </c>
      <c r="L258" s="99"/>
      <c r="M258" s="110">
        <f>M255+(M255*M$1)</f>
        <v>684.65255999999999</v>
      </c>
      <c r="N258" s="111">
        <f>N255+(N255*N$1)</f>
        <v>727.96788000000004</v>
      </c>
      <c r="O258" s="99"/>
      <c r="P258" s="110">
        <f>P255+(P255*P$1)</f>
        <v>1509.732</v>
      </c>
      <c r="Q258" s="111">
        <f>Q255+(Q255*Q$1)</f>
        <v>1163.1902399999999</v>
      </c>
      <c r="R258" s="99"/>
      <c r="S258" s="110">
        <f>S255+(S255*S$1)</f>
        <v>1663.4287200000003</v>
      </c>
      <c r="T258" s="111">
        <f>T255+(T255*T$1)</f>
        <v>1262.7232799999999</v>
      </c>
      <c r="U258" s="99"/>
      <c r="V258" s="110">
        <f>V255+(V255*V$1)</f>
        <v>2081.7071999999998</v>
      </c>
      <c r="W258" s="111">
        <f>W255+(W255*W$1)</f>
        <v>1494.5472</v>
      </c>
    </row>
    <row r="260" spans="1:23">
      <c r="C260" s="112" t="s">
        <v>427</v>
      </c>
    </row>
    <row r="261" spans="1:23">
      <c r="B261" s="81" t="s">
        <v>629</v>
      </c>
      <c r="C261" s="113" t="s">
        <v>426</v>
      </c>
      <c r="D261" s="80" t="s">
        <v>620</v>
      </c>
      <c r="E261" s="80" t="s">
        <v>616</v>
      </c>
      <c r="G261" s="80" t="s">
        <v>620</v>
      </c>
      <c r="H261" s="80" t="s">
        <v>616</v>
      </c>
      <c r="J261" s="80" t="s">
        <v>620</v>
      </c>
      <c r="K261" s="80" t="s">
        <v>616</v>
      </c>
      <c r="M261" s="80" t="s">
        <v>620</v>
      </c>
      <c r="N261" s="80" t="s">
        <v>616</v>
      </c>
      <c r="P261" s="80" t="s">
        <v>620</v>
      </c>
      <c r="Q261" s="80" t="s">
        <v>616</v>
      </c>
      <c r="S261" s="80" t="s">
        <v>620</v>
      </c>
      <c r="T261" s="80" t="s">
        <v>616</v>
      </c>
      <c r="V261" s="80" t="s">
        <v>620</v>
      </c>
      <c r="W261" s="80" t="s">
        <v>616</v>
      </c>
    </row>
    <row r="262" spans="1:23">
      <c r="B262" s="81" t="s">
        <v>621</v>
      </c>
      <c r="C262" s="81" t="s">
        <v>630</v>
      </c>
    </row>
    <row r="263" spans="1:23">
      <c r="A263" s="82" t="s">
        <v>51</v>
      </c>
      <c r="B263" s="83">
        <v>1</v>
      </c>
      <c r="C263" s="114" t="s">
        <v>426</v>
      </c>
      <c r="D263" s="85">
        <f>VLOOKUP($A263,$A$16:$W$34,D$42,0)*$B263</f>
        <v>16.7807</v>
      </c>
      <c r="E263" s="86">
        <f>VLOOKUP($A263,$A$16:$W$34,E$42,0)*$B263</f>
        <v>35.684699999999999</v>
      </c>
      <c r="G263" s="85">
        <f>VLOOKUP($A263,$A$16:$W$34,G$42,0)*$B263</f>
        <v>29.8154</v>
      </c>
      <c r="H263" s="86">
        <f>VLOOKUP($A263,$A$16:$W$34,H$42,0)*$B263</f>
        <v>48.719299999999997</v>
      </c>
      <c r="J263" s="85">
        <f>VLOOKUP($A263,$A$16:$W$34,J$42,0)*$B263</f>
        <v>36.478700000000003</v>
      </c>
      <c r="K263" s="86">
        <f>VLOOKUP($A263,$A$16:$W$34,K$42,0)*$B263</f>
        <v>55.382599999999996</v>
      </c>
      <c r="M263" s="85">
        <f>VLOOKUP($A263,$A$16:$W$34,M$42,0)*$B263</f>
        <v>16.7807</v>
      </c>
      <c r="N263" s="86">
        <f>VLOOKUP($A263,$A$16:$W$34,N$42,0)*$B263</f>
        <v>35.684699999999999</v>
      </c>
      <c r="P263" s="85">
        <f>VLOOKUP($A263,$A$16:$W$34,P$42,0)*$B263</f>
        <v>34.947499999999998</v>
      </c>
      <c r="Q263" s="86">
        <f>VLOOKUP($A263,$A$16:$W$34,Q$42,0)*$B263</f>
        <v>53.851399999999998</v>
      </c>
      <c r="S263" s="85">
        <f>VLOOKUP($A263,$A$16:$W$34,S$42,0)*$B263</f>
        <v>36.478700000000003</v>
      </c>
      <c r="T263" s="86">
        <f>VLOOKUP($A263,$A$16:$W$34,T$42,0)*$B263</f>
        <v>55.382599999999996</v>
      </c>
      <c r="V263" s="85">
        <f>VLOOKUP($A263,$A$16:$W$34,V$42,0)*$B263</f>
        <v>43.368899999999996</v>
      </c>
      <c r="W263" s="86">
        <f>VLOOKUP($A263,$A$16:$W$34,W$42,0)*$B263</f>
        <v>62.272799999999997</v>
      </c>
    </row>
    <row r="264" spans="1:23" s="151" customFormat="1">
      <c r="A264" s="145"/>
      <c r="B264" s="146"/>
      <c r="C264" s="147"/>
      <c r="D264" s="148"/>
      <c r="E264" s="149"/>
      <c r="F264" s="150"/>
      <c r="G264" s="148"/>
      <c r="H264" s="149"/>
      <c r="I264" s="150"/>
      <c r="J264" s="148"/>
      <c r="K264" s="149"/>
      <c r="L264" s="150"/>
      <c r="M264" s="148"/>
      <c r="N264" s="149"/>
      <c r="O264" s="150"/>
      <c r="P264" s="148"/>
      <c r="Q264" s="149"/>
      <c r="R264" s="150"/>
      <c r="S264" s="148"/>
      <c r="T264" s="149"/>
      <c r="U264" s="150"/>
      <c r="V264" s="148"/>
      <c r="W264" s="149"/>
    </row>
    <row r="265" spans="1:23">
      <c r="C265" s="88"/>
      <c r="D265" s="88"/>
      <c r="E265" s="89"/>
      <c r="G265" s="88"/>
      <c r="H265" s="89"/>
      <c r="J265" s="88"/>
      <c r="K265" s="89"/>
      <c r="M265" s="88"/>
      <c r="N265" s="89"/>
      <c r="P265" s="88"/>
      <c r="Q265" s="89"/>
      <c r="S265" s="88"/>
      <c r="T265" s="89"/>
      <c r="V265" s="88"/>
      <c r="W265" s="89"/>
    </row>
    <row r="266" spans="1:23">
      <c r="C266" s="88"/>
      <c r="D266" s="88"/>
      <c r="E266" s="89"/>
      <c r="G266" s="88"/>
      <c r="H266" s="89"/>
      <c r="J266" s="88"/>
      <c r="K266" s="89"/>
      <c r="M266" s="88"/>
      <c r="N266" s="89"/>
      <c r="P266" s="88"/>
      <c r="Q266" s="89"/>
      <c r="S266" s="88"/>
      <c r="T266" s="89"/>
      <c r="V266" s="88"/>
      <c r="W266" s="89"/>
    </row>
    <row r="267" spans="1:23" ht="15.75" thickBot="1">
      <c r="B267" s="81" t="s">
        <v>776</v>
      </c>
      <c r="C267" s="116" t="s">
        <v>623</v>
      </c>
      <c r="D267" s="97">
        <f>SUM(D263)</f>
        <v>16.7807</v>
      </c>
      <c r="E267" s="98">
        <f>SUM(E263)</f>
        <v>35.684699999999999</v>
      </c>
      <c r="F267" s="99"/>
      <c r="G267" s="97">
        <f>SUM(G263)</f>
        <v>29.8154</v>
      </c>
      <c r="H267" s="98">
        <f>SUM(H263)</f>
        <v>48.719299999999997</v>
      </c>
      <c r="I267" s="99"/>
      <c r="J267" s="97">
        <f>SUM(J263)</f>
        <v>36.478700000000003</v>
      </c>
      <c r="K267" s="98">
        <f>SUM(K263)</f>
        <v>55.382599999999996</v>
      </c>
      <c r="L267" s="99"/>
      <c r="M267" s="97">
        <f>SUM(M263)</f>
        <v>16.7807</v>
      </c>
      <c r="N267" s="98">
        <f>SUM(N263)</f>
        <v>35.684699999999999</v>
      </c>
      <c r="O267" s="99"/>
      <c r="P267" s="97">
        <f>SUM(P263)</f>
        <v>34.947499999999998</v>
      </c>
      <c r="Q267" s="98">
        <f>SUM(Q263)</f>
        <v>53.851399999999998</v>
      </c>
      <c r="R267" s="99"/>
      <c r="S267" s="97">
        <f>SUM(S263)</f>
        <v>36.478700000000003</v>
      </c>
      <c r="T267" s="98">
        <f>SUM(T263)</f>
        <v>55.382599999999996</v>
      </c>
      <c r="U267" s="99"/>
      <c r="V267" s="97">
        <f>SUM(V263)</f>
        <v>43.368899999999996</v>
      </c>
      <c r="W267" s="98">
        <f>SUM(W263)</f>
        <v>62.272799999999997</v>
      </c>
    </row>
    <row r="268" spans="1:23" ht="15.75" thickTop="1">
      <c r="C268" s="117" t="s">
        <v>624</v>
      </c>
      <c r="D268" s="101">
        <f>D267*24</f>
        <v>402.73680000000002</v>
      </c>
      <c r="E268" s="102">
        <f>E267*12</f>
        <v>428.21640000000002</v>
      </c>
      <c r="F268" s="99"/>
      <c r="G268" s="101">
        <f>G267*24</f>
        <v>715.56960000000004</v>
      </c>
      <c r="H268" s="102">
        <f>H267*12</f>
        <v>584.63159999999993</v>
      </c>
      <c r="I268" s="99"/>
      <c r="J268" s="101">
        <f>J267*24</f>
        <v>875.48880000000008</v>
      </c>
      <c r="K268" s="102">
        <f>K267*12</f>
        <v>664.59119999999996</v>
      </c>
      <c r="L268" s="99"/>
      <c r="M268" s="101">
        <f>M267*24</f>
        <v>402.73680000000002</v>
      </c>
      <c r="N268" s="102">
        <f>N267*12</f>
        <v>428.21640000000002</v>
      </c>
      <c r="O268" s="99"/>
      <c r="P268" s="101">
        <f>P267*24</f>
        <v>838.74</v>
      </c>
      <c r="Q268" s="102">
        <f>Q267*12</f>
        <v>646.21679999999992</v>
      </c>
      <c r="R268" s="99"/>
      <c r="S268" s="101">
        <f>S267*24</f>
        <v>875.48880000000008</v>
      </c>
      <c r="T268" s="102">
        <f>T267*12</f>
        <v>664.59119999999996</v>
      </c>
      <c r="U268" s="99"/>
      <c r="V268" s="101">
        <f>V267*24</f>
        <v>1040.8535999999999</v>
      </c>
      <c r="W268" s="102">
        <f>W267*12</f>
        <v>747.27359999999999</v>
      </c>
    </row>
    <row r="269" spans="1:23" ht="15.75" thickBot="1">
      <c r="B269" s="81" t="s">
        <v>777</v>
      </c>
      <c r="C269" s="118" t="s">
        <v>625</v>
      </c>
      <c r="D269" s="104">
        <f>D267+(D267*D$1)</f>
        <v>28.527189999999997</v>
      </c>
      <c r="E269" s="105">
        <f>E267+(E267*E$1)</f>
        <v>60.663989999999998</v>
      </c>
      <c r="F269" s="99"/>
      <c r="G269" s="104">
        <f>G267+(G267*G$1)</f>
        <v>53.667720000000003</v>
      </c>
      <c r="H269" s="105">
        <f>H267+(H267*H$1)</f>
        <v>87.694739999999996</v>
      </c>
      <c r="I269" s="99"/>
      <c r="J269" s="104">
        <f>J267+(J267*J$1)</f>
        <v>69.309530000000009</v>
      </c>
      <c r="K269" s="105">
        <f>K267+(K267*K$1)</f>
        <v>105.22693999999998</v>
      </c>
      <c r="L269" s="99"/>
      <c r="M269" s="104">
        <f>M267+(M267*M$1)</f>
        <v>28.527189999999997</v>
      </c>
      <c r="N269" s="105">
        <f>N267+(N267*N$1)</f>
        <v>60.663989999999998</v>
      </c>
      <c r="O269" s="99"/>
      <c r="P269" s="104">
        <f>P267+(P267*P$1)</f>
        <v>62.905499999999996</v>
      </c>
      <c r="Q269" s="105">
        <f>Q267+(Q267*Q$1)</f>
        <v>96.932519999999997</v>
      </c>
      <c r="R269" s="99"/>
      <c r="S269" s="104">
        <f>S267+(S267*S$1)</f>
        <v>69.309530000000009</v>
      </c>
      <c r="T269" s="105">
        <f>T267+(T267*T$1)</f>
        <v>105.22693999999998</v>
      </c>
      <c r="U269" s="99"/>
      <c r="V269" s="104">
        <f>V267+(V267*V$1)</f>
        <v>86.737799999999993</v>
      </c>
      <c r="W269" s="105">
        <f>W267+(W267*W$1)</f>
        <v>124.54559999999999</v>
      </c>
    </row>
    <row r="270" spans="1:23" ht="15.75" thickTop="1">
      <c r="C270" s="119" t="s">
        <v>626</v>
      </c>
      <c r="D270" s="107">
        <f>(D269-D267)/D267</f>
        <v>0.69999999999999984</v>
      </c>
      <c r="E270" s="108">
        <f>(E269-E267)/E267</f>
        <v>0.7</v>
      </c>
      <c r="F270" s="99"/>
      <c r="G270" s="107">
        <f>(G269-G267)/G267</f>
        <v>0.8</v>
      </c>
      <c r="H270" s="108">
        <f>(H269-H267)/H267</f>
        <v>0.8</v>
      </c>
      <c r="I270" s="99"/>
      <c r="J270" s="107">
        <f>(J269-J267)/J267</f>
        <v>0.90000000000000013</v>
      </c>
      <c r="K270" s="108">
        <f>(K269-K267)/K267</f>
        <v>0.8999999999999998</v>
      </c>
      <c r="L270" s="99"/>
      <c r="M270" s="107">
        <f>(M269-M267)/M267</f>
        <v>0.69999999999999984</v>
      </c>
      <c r="N270" s="108">
        <f>(N269-N267)/N267</f>
        <v>0.7</v>
      </c>
      <c r="O270" s="99"/>
      <c r="P270" s="107">
        <f>(P269-P267)/P267</f>
        <v>0.8</v>
      </c>
      <c r="Q270" s="108">
        <f>(Q269-Q267)/Q267</f>
        <v>0.8</v>
      </c>
      <c r="R270" s="99"/>
      <c r="S270" s="107">
        <f>(S269-S267)/S267</f>
        <v>0.90000000000000013</v>
      </c>
      <c r="T270" s="108">
        <f>(T269-T267)/T267</f>
        <v>0.8999999999999998</v>
      </c>
      <c r="U270" s="99"/>
      <c r="V270" s="107">
        <f>(V269-V267)/V267</f>
        <v>1</v>
      </c>
      <c r="W270" s="108">
        <f>(W269-W267)/W267</f>
        <v>1</v>
      </c>
    </row>
    <row r="271" spans="1:23">
      <c r="C271" s="120" t="s">
        <v>627</v>
      </c>
      <c r="D271" s="110">
        <f>D268+(D268*D$1)</f>
        <v>684.65255999999999</v>
      </c>
      <c r="E271" s="111">
        <f>E268+(E268*E$1)</f>
        <v>727.96788000000004</v>
      </c>
      <c r="F271" s="99"/>
      <c r="G271" s="110">
        <f>G268+(G268*G$1)</f>
        <v>1288.0252800000001</v>
      </c>
      <c r="H271" s="111">
        <f>H268+(H268*H$1)</f>
        <v>1052.3368799999998</v>
      </c>
      <c r="I271" s="99"/>
      <c r="J271" s="110">
        <f>J268+(J268*J$1)</f>
        <v>1663.4287200000003</v>
      </c>
      <c r="K271" s="111">
        <f>K268+(K268*K$1)</f>
        <v>1262.7232799999999</v>
      </c>
      <c r="L271" s="99"/>
      <c r="M271" s="110">
        <f>M268+(M268*M$1)</f>
        <v>684.65255999999999</v>
      </c>
      <c r="N271" s="111">
        <f>N268+(N268*N$1)</f>
        <v>727.96788000000004</v>
      </c>
      <c r="O271" s="99"/>
      <c r="P271" s="110">
        <f>P268+(P268*P$1)</f>
        <v>1509.732</v>
      </c>
      <c r="Q271" s="111">
        <f>Q268+(Q268*Q$1)</f>
        <v>1163.1902399999999</v>
      </c>
      <c r="R271" s="99"/>
      <c r="S271" s="110">
        <f>S268+(S268*S$1)</f>
        <v>1663.4287200000003</v>
      </c>
      <c r="T271" s="111">
        <f>T268+(T268*T$1)</f>
        <v>1262.7232799999999</v>
      </c>
      <c r="U271" s="99"/>
      <c r="V271" s="110">
        <f>V268+(V268*V$1)</f>
        <v>2081.7071999999998</v>
      </c>
      <c r="W271" s="111">
        <f>W268+(W268*W$1)</f>
        <v>1494.5472</v>
      </c>
    </row>
    <row r="273" spans="1:23">
      <c r="C273" s="112" t="s">
        <v>429</v>
      </c>
    </row>
    <row r="274" spans="1:23">
      <c r="B274" s="81" t="s">
        <v>629</v>
      </c>
      <c r="C274" s="113" t="s">
        <v>428</v>
      </c>
      <c r="D274" s="80" t="s">
        <v>620</v>
      </c>
      <c r="E274" s="80" t="s">
        <v>616</v>
      </c>
      <c r="G274" s="80" t="s">
        <v>620</v>
      </c>
      <c r="H274" s="80" t="s">
        <v>616</v>
      </c>
      <c r="J274" s="80" t="s">
        <v>620</v>
      </c>
      <c r="K274" s="80" t="s">
        <v>616</v>
      </c>
      <c r="M274" s="80" t="s">
        <v>620</v>
      </c>
      <c r="N274" s="80" t="s">
        <v>616</v>
      </c>
      <c r="P274" s="80" t="s">
        <v>620</v>
      </c>
      <c r="Q274" s="80" t="s">
        <v>616</v>
      </c>
      <c r="S274" s="80" t="s">
        <v>620</v>
      </c>
      <c r="T274" s="80" t="s">
        <v>616</v>
      </c>
      <c r="V274" s="80" t="s">
        <v>620</v>
      </c>
      <c r="W274" s="80" t="s">
        <v>616</v>
      </c>
    </row>
    <row r="275" spans="1:23">
      <c r="B275" s="81" t="s">
        <v>621</v>
      </c>
      <c r="C275" s="81" t="s">
        <v>630</v>
      </c>
    </row>
    <row r="276" spans="1:23">
      <c r="A276" s="82" t="s">
        <v>51</v>
      </c>
      <c r="B276" s="83">
        <v>1</v>
      </c>
      <c r="C276" s="114" t="s">
        <v>428</v>
      </c>
      <c r="D276" s="85">
        <f>VLOOKUP($A276,$A$16:$W$34,D$42,0)*$B276</f>
        <v>16.7807</v>
      </c>
      <c r="E276" s="86">
        <f>VLOOKUP($A276,$A$16:$W$34,E$42,0)*$B276</f>
        <v>35.684699999999999</v>
      </c>
      <c r="G276" s="85">
        <f>VLOOKUP($A276,$A$16:$W$34,G$42,0)*$B276</f>
        <v>29.8154</v>
      </c>
      <c r="H276" s="86">
        <f>VLOOKUP($A276,$A$16:$W$34,H$42,0)*$B276</f>
        <v>48.719299999999997</v>
      </c>
      <c r="J276" s="85">
        <f>VLOOKUP($A276,$A$16:$W$34,J$42,0)*$B276</f>
        <v>36.478700000000003</v>
      </c>
      <c r="K276" s="86">
        <f>VLOOKUP($A276,$A$16:$W$34,K$42,0)*$B276</f>
        <v>55.382599999999996</v>
      </c>
      <c r="M276" s="85">
        <f>VLOOKUP($A276,$A$16:$W$34,M$42,0)*$B276</f>
        <v>16.7807</v>
      </c>
      <c r="N276" s="86">
        <f>VLOOKUP($A276,$A$16:$W$34,N$42,0)*$B276</f>
        <v>35.684699999999999</v>
      </c>
      <c r="P276" s="85">
        <f>VLOOKUP($A276,$A$16:$W$34,P$42,0)*$B276</f>
        <v>34.947499999999998</v>
      </c>
      <c r="Q276" s="86">
        <f>VLOOKUP($A276,$A$16:$W$34,Q$42,0)*$B276</f>
        <v>53.851399999999998</v>
      </c>
      <c r="S276" s="85">
        <f>VLOOKUP($A276,$A$16:$W$34,S$42,0)*$B276</f>
        <v>36.478700000000003</v>
      </c>
      <c r="T276" s="86">
        <f>VLOOKUP($A276,$A$16:$W$34,T$42,0)*$B276</f>
        <v>55.382599999999996</v>
      </c>
      <c r="V276" s="85">
        <f>VLOOKUP($A276,$A$16:$W$34,V$42,0)*$B276</f>
        <v>43.368899999999996</v>
      </c>
      <c r="W276" s="86">
        <f>VLOOKUP($A276,$A$16:$W$34,W$42,0)*$B276</f>
        <v>62.272799999999997</v>
      </c>
    </row>
    <row r="277" spans="1:23" s="151" customFormat="1">
      <c r="A277" s="145"/>
      <c r="B277" s="146"/>
      <c r="C277" s="147"/>
      <c r="D277" s="148"/>
      <c r="E277" s="149"/>
      <c r="F277" s="150"/>
      <c r="G277" s="148"/>
      <c r="H277" s="149"/>
      <c r="I277" s="150"/>
      <c r="J277" s="148"/>
      <c r="K277" s="149"/>
      <c r="L277" s="150"/>
      <c r="M277" s="148"/>
      <c r="N277" s="149"/>
      <c r="O277" s="150"/>
      <c r="P277" s="148"/>
      <c r="Q277" s="149"/>
      <c r="R277" s="150"/>
      <c r="S277" s="148"/>
      <c r="T277" s="149"/>
      <c r="U277" s="150"/>
      <c r="V277" s="148"/>
      <c r="W277" s="149"/>
    </row>
    <row r="278" spans="1:23">
      <c r="C278" s="88"/>
      <c r="D278" s="88"/>
      <c r="E278" s="89"/>
      <c r="G278" s="88"/>
      <c r="H278" s="89"/>
      <c r="J278" s="88"/>
      <c r="K278" s="89"/>
      <c r="M278" s="88"/>
      <c r="N278" s="89"/>
      <c r="P278" s="88"/>
      <c r="Q278" s="89"/>
      <c r="S278" s="88"/>
      <c r="T278" s="89"/>
      <c r="V278" s="88"/>
      <c r="W278" s="89"/>
    </row>
    <row r="279" spans="1:23">
      <c r="C279" s="88"/>
      <c r="D279" s="88"/>
      <c r="E279" s="89"/>
      <c r="G279" s="88"/>
      <c r="H279" s="89"/>
      <c r="J279" s="88"/>
      <c r="K279" s="89"/>
      <c r="M279" s="88"/>
      <c r="N279" s="89"/>
      <c r="P279" s="88"/>
      <c r="Q279" s="89"/>
      <c r="S279" s="88"/>
      <c r="T279" s="89"/>
      <c r="V279" s="88"/>
      <c r="W279" s="89"/>
    </row>
    <row r="280" spans="1:23" ht="15.75" thickBot="1">
      <c r="B280" s="81" t="s">
        <v>778</v>
      </c>
      <c r="C280" s="116" t="s">
        <v>623</v>
      </c>
      <c r="D280" s="97">
        <f>SUM(D276)</f>
        <v>16.7807</v>
      </c>
      <c r="E280" s="98">
        <f>SUM(E276)</f>
        <v>35.684699999999999</v>
      </c>
      <c r="F280" s="99"/>
      <c r="G280" s="97">
        <f>SUM(G276)</f>
        <v>29.8154</v>
      </c>
      <c r="H280" s="98">
        <f>SUM(H276)</f>
        <v>48.719299999999997</v>
      </c>
      <c r="I280" s="99"/>
      <c r="J280" s="97">
        <f>SUM(J276)</f>
        <v>36.478700000000003</v>
      </c>
      <c r="K280" s="98">
        <f>SUM(K276)</f>
        <v>55.382599999999996</v>
      </c>
      <c r="L280" s="99"/>
      <c r="M280" s="97">
        <f>SUM(M276)</f>
        <v>16.7807</v>
      </c>
      <c r="N280" s="98">
        <f>SUM(N276)</f>
        <v>35.684699999999999</v>
      </c>
      <c r="O280" s="99"/>
      <c r="P280" s="97">
        <f>SUM(P276)</f>
        <v>34.947499999999998</v>
      </c>
      <c r="Q280" s="98">
        <f>SUM(Q276)</f>
        <v>53.851399999999998</v>
      </c>
      <c r="R280" s="99"/>
      <c r="S280" s="97">
        <f>SUM(S276)</f>
        <v>36.478700000000003</v>
      </c>
      <c r="T280" s="98">
        <f>SUM(T276)</f>
        <v>55.382599999999996</v>
      </c>
      <c r="U280" s="99"/>
      <c r="V280" s="97">
        <f>SUM(V276)</f>
        <v>43.368899999999996</v>
      </c>
      <c r="W280" s="98">
        <f>SUM(W276)</f>
        <v>62.272799999999997</v>
      </c>
    </row>
    <row r="281" spans="1:23" ht="15.75" thickTop="1">
      <c r="C281" s="117" t="s">
        <v>624</v>
      </c>
      <c r="D281" s="101">
        <f>D280*24</f>
        <v>402.73680000000002</v>
      </c>
      <c r="E281" s="102">
        <f>E280*12</f>
        <v>428.21640000000002</v>
      </c>
      <c r="F281" s="99"/>
      <c r="G281" s="101">
        <f>G280*24</f>
        <v>715.56960000000004</v>
      </c>
      <c r="H281" s="102">
        <f>H280*12</f>
        <v>584.63159999999993</v>
      </c>
      <c r="I281" s="99"/>
      <c r="J281" s="101">
        <f>J280*24</f>
        <v>875.48880000000008</v>
      </c>
      <c r="K281" s="102">
        <f>K280*12</f>
        <v>664.59119999999996</v>
      </c>
      <c r="L281" s="99"/>
      <c r="M281" s="101">
        <f>M280*24</f>
        <v>402.73680000000002</v>
      </c>
      <c r="N281" s="102">
        <f>N280*12</f>
        <v>428.21640000000002</v>
      </c>
      <c r="O281" s="99"/>
      <c r="P281" s="101">
        <f>P280*24</f>
        <v>838.74</v>
      </c>
      <c r="Q281" s="102">
        <f>Q280*12</f>
        <v>646.21679999999992</v>
      </c>
      <c r="R281" s="99"/>
      <c r="S281" s="101">
        <f>S280*24</f>
        <v>875.48880000000008</v>
      </c>
      <c r="T281" s="102">
        <f>T280*12</f>
        <v>664.59119999999996</v>
      </c>
      <c r="U281" s="99"/>
      <c r="V281" s="101">
        <f>V280*24</f>
        <v>1040.8535999999999</v>
      </c>
      <c r="W281" s="102">
        <f>W280*12</f>
        <v>747.27359999999999</v>
      </c>
    </row>
    <row r="282" spans="1:23" ht="15.75" thickBot="1">
      <c r="B282" s="81" t="s">
        <v>779</v>
      </c>
      <c r="C282" s="118" t="s">
        <v>625</v>
      </c>
      <c r="D282" s="104">
        <f>D280+(D280*D$1)</f>
        <v>28.527189999999997</v>
      </c>
      <c r="E282" s="105">
        <f>E280+(E280*E$1)</f>
        <v>60.663989999999998</v>
      </c>
      <c r="F282" s="99"/>
      <c r="G282" s="104">
        <f>G280+(G280*G$1)</f>
        <v>53.667720000000003</v>
      </c>
      <c r="H282" s="105">
        <f>H280+(H280*H$1)</f>
        <v>87.694739999999996</v>
      </c>
      <c r="I282" s="99"/>
      <c r="J282" s="104">
        <f>J280+(J280*J$1)</f>
        <v>69.309530000000009</v>
      </c>
      <c r="K282" s="105">
        <f>K280+(K280*K$1)</f>
        <v>105.22693999999998</v>
      </c>
      <c r="L282" s="99"/>
      <c r="M282" s="104">
        <f>M280+(M280*M$1)</f>
        <v>28.527189999999997</v>
      </c>
      <c r="N282" s="105">
        <f>N280+(N280*N$1)</f>
        <v>60.663989999999998</v>
      </c>
      <c r="O282" s="99"/>
      <c r="P282" s="104">
        <f>P280+(P280*P$1)</f>
        <v>62.905499999999996</v>
      </c>
      <c r="Q282" s="105">
        <f>Q280+(Q280*Q$1)</f>
        <v>96.932519999999997</v>
      </c>
      <c r="R282" s="99"/>
      <c r="S282" s="104">
        <f>S280+(S280*S$1)</f>
        <v>69.309530000000009</v>
      </c>
      <c r="T282" s="105">
        <f>T280+(T280*T$1)</f>
        <v>105.22693999999998</v>
      </c>
      <c r="U282" s="99"/>
      <c r="V282" s="104">
        <f>V280+(V280*V$1)</f>
        <v>86.737799999999993</v>
      </c>
      <c r="W282" s="105">
        <f>W280+(W280*W$1)</f>
        <v>124.54559999999999</v>
      </c>
    </row>
    <row r="283" spans="1:23" ht="15.75" thickTop="1">
      <c r="C283" s="119" t="s">
        <v>626</v>
      </c>
      <c r="D283" s="107">
        <f>(D282-D280)/D280</f>
        <v>0.69999999999999984</v>
      </c>
      <c r="E283" s="108">
        <f>(E282-E280)/E280</f>
        <v>0.7</v>
      </c>
      <c r="F283" s="99"/>
      <c r="G283" s="107">
        <f>(G282-G280)/G280</f>
        <v>0.8</v>
      </c>
      <c r="H283" s="108">
        <f>(H282-H280)/H280</f>
        <v>0.8</v>
      </c>
      <c r="I283" s="99"/>
      <c r="J283" s="107">
        <f>(J282-J280)/J280</f>
        <v>0.90000000000000013</v>
      </c>
      <c r="K283" s="108">
        <f>(K282-K280)/K280</f>
        <v>0.8999999999999998</v>
      </c>
      <c r="L283" s="99"/>
      <c r="M283" s="107">
        <f>(M282-M280)/M280</f>
        <v>0.69999999999999984</v>
      </c>
      <c r="N283" s="108">
        <f>(N282-N280)/N280</f>
        <v>0.7</v>
      </c>
      <c r="O283" s="99"/>
      <c r="P283" s="107">
        <f>(P282-P280)/P280</f>
        <v>0.8</v>
      </c>
      <c r="Q283" s="108">
        <f>(Q282-Q280)/Q280</f>
        <v>0.8</v>
      </c>
      <c r="R283" s="99"/>
      <c r="S283" s="107">
        <f>(S282-S280)/S280</f>
        <v>0.90000000000000013</v>
      </c>
      <c r="T283" s="108">
        <f>(T282-T280)/T280</f>
        <v>0.8999999999999998</v>
      </c>
      <c r="U283" s="99"/>
      <c r="V283" s="107">
        <f>(V282-V280)/V280</f>
        <v>1</v>
      </c>
      <c r="W283" s="108">
        <f>(W282-W280)/W280</f>
        <v>1</v>
      </c>
    </row>
    <row r="284" spans="1:23">
      <c r="C284" s="120" t="s">
        <v>627</v>
      </c>
      <c r="D284" s="110">
        <f>D281+(D281*D$1)</f>
        <v>684.65255999999999</v>
      </c>
      <c r="E284" s="111">
        <f>E281+(E281*E$1)</f>
        <v>727.96788000000004</v>
      </c>
      <c r="F284" s="99"/>
      <c r="G284" s="110">
        <f>G281+(G281*G$1)</f>
        <v>1288.0252800000001</v>
      </c>
      <c r="H284" s="111">
        <f>H281+(H281*H$1)</f>
        <v>1052.3368799999998</v>
      </c>
      <c r="I284" s="99"/>
      <c r="J284" s="110">
        <f>J281+(J281*J$1)</f>
        <v>1663.4287200000003</v>
      </c>
      <c r="K284" s="111">
        <f>K281+(K281*K$1)</f>
        <v>1262.7232799999999</v>
      </c>
      <c r="L284" s="99"/>
      <c r="M284" s="110">
        <f>M281+(M281*M$1)</f>
        <v>684.65255999999999</v>
      </c>
      <c r="N284" s="111">
        <f>N281+(N281*N$1)</f>
        <v>727.96788000000004</v>
      </c>
      <c r="O284" s="99"/>
      <c r="P284" s="110">
        <f>P281+(P281*P$1)</f>
        <v>1509.732</v>
      </c>
      <c r="Q284" s="111">
        <f>Q281+(Q281*Q$1)</f>
        <v>1163.1902399999999</v>
      </c>
      <c r="R284" s="99"/>
      <c r="S284" s="110">
        <f>S281+(S281*S$1)</f>
        <v>1663.4287200000003</v>
      </c>
      <c r="T284" s="111">
        <f>T281+(T281*T$1)</f>
        <v>1262.7232799999999</v>
      </c>
      <c r="U284" s="99"/>
      <c r="V284" s="110">
        <f>V281+(V281*V$1)</f>
        <v>2081.7071999999998</v>
      </c>
      <c r="W284" s="111">
        <f>W281+(W281*W$1)</f>
        <v>1494.5472</v>
      </c>
    </row>
    <row r="286" spans="1:23">
      <c r="C286" s="112" t="s">
        <v>684</v>
      </c>
    </row>
    <row r="287" spans="1:23">
      <c r="B287" s="81" t="s">
        <v>629</v>
      </c>
      <c r="C287" s="113" t="s">
        <v>731</v>
      </c>
      <c r="D287" s="80" t="s">
        <v>620</v>
      </c>
      <c r="E287" s="80" t="s">
        <v>616</v>
      </c>
      <c r="G287" s="80" t="s">
        <v>620</v>
      </c>
      <c r="H287" s="80" t="s">
        <v>616</v>
      </c>
      <c r="J287" s="80" t="s">
        <v>620</v>
      </c>
      <c r="K287" s="80" t="s">
        <v>616</v>
      </c>
      <c r="M287" s="80" t="s">
        <v>620</v>
      </c>
      <c r="N287" s="80" t="s">
        <v>616</v>
      </c>
      <c r="P287" s="80" t="s">
        <v>620</v>
      </c>
      <c r="Q287" s="80" t="s">
        <v>616</v>
      </c>
      <c r="S287" s="80" t="s">
        <v>620</v>
      </c>
      <c r="T287" s="80" t="s">
        <v>616</v>
      </c>
      <c r="V287" s="80" t="s">
        <v>620</v>
      </c>
      <c r="W287" s="80" t="s">
        <v>616</v>
      </c>
    </row>
    <row r="288" spans="1:23">
      <c r="B288" s="81" t="s">
        <v>621</v>
      </c>
      <c r="C288" s="81" t="s">
        <v>630</v>
      </c>
    </row>
    <row r="289" spans="1:23">
      <c r="A289" s="82" t="s">
        <v>55</v>
      </c>
      <c r="B289" s="83">
        <v>1</v>
      </c>
      <c r="C289" s="114" t="s">
        <v>731</v>
      </c>
      <c r="D289" s="85">
        <f>VLOOKUP($A289,$A$16:$W$34,D$42,0)*$B289</f>
        <v>8.1478000000000002</v>
      </c>
      <c r="E289" s="86">
        <f>VLOOKUP($A289,$A$16:$W$34,E$42,0)*$B289</f>
        <v>82.644800000000004</v>
      </c>
      <c r="G289" s="85">
        <f>VLOOKUP($A289,$A$16:$W$34,G$42,0)*$B289</f>
        <v>35.604999999999997</v>
      </c>
      <c r="H289" s="86">
        <f>VLOOKUP($A289,$A$16:$W$34,H$42,0)*$B289</f>
        <v>110.1019</v>
      </c>
      <c r="J289" s="85">
        <f>VLOOKUP($A289,$A$16:$W$34,J$42,0)*$B289</f>
        <v>57.071899999999999</v>
      </c>
      <c r="K289" s="86">
        <f>VLOOKUP($A289,$A$16:$W$34,K$42,0)*$B289</f>
        <v>131.56890000000001</v>
      </c>
      <c r="M289" s="85">
        <f>VLOOKUP($A289,$A$16:$W$34,M$42,0)*$B289</f>
        <v>8.1478000000000002</v>
      </c>
      <c r="N289" s="86">
        <f>VLOOKUP($A289,$A$16:$W$34,N$42,0)*$B289</f>
        <v>82.644800000000004</v>
      </c>
      <c r="P289" s="85">
        <f>VLOOKUP($A289,$A$16:$W$34,P$42,0)*$B289</f>
        <v>51.814999999999998</v>
      </c>
      <c r="Q289" s="86">
        <f>VLOOKUP($A289,$A$16:$W$34,Q$42,0)*$B289</f>
        <v>126.312</v>
      </c>
      <c r="S289" s="85">
        <f>VLOOKUP($A289,$A$16:$W$34,S$42,0)*$B289</f>
        <v>57.071899999999999</v>
      </c>
      <c r="T289" s="86">
        <f>VLOOKUP($A289,$A$16:$W$34,T$42,0)*$B289</f>
        <v>131.56890000000001</v>
      </c>
      <c r="V289" s="85">
        <f>VLOOKUP($A289,$A$16:$W$34,V$42,0)*$B289</f>
        <v>80.728200000000001</v>
      </c>
      <c r="W289" s="86">
        <f>VLOOKUP($A289,$A$16:$W$34,W$42,0)*$B289</f>
        <v>155.2252</v>
      </c>
    </row>
    <row r="290" spans="1:23" s="151" customFormat="1">
      <c r="A290" s="145"/>
      <c r="B290" s="146"/>
      <c r="C290" s="147"/>
      <c r="D290" s="148"/>
      <c r="E290" s="149"/>
      <c r="F290" s="150"/>
      <c r="G290" s="148"/>
      <c r="H290" s="149"/>
      <c r="I290" s="150"/>
      <c r="J290" s="148"/>
      <c r="K290" s="149"/>
      <c r="L290" s="150"/>
      <c r="M290" s="148"/>
      <c r="N290" s="149"/>
      <c r="O290" s="150"/>
      <c r="P290" s="148"/>
      <c r="Q290" s="149"/>
      <c r="R290" s="150"/>
      <c r="S290" s="148"/>
      <c r="T290" s="149"/>
      <c r="U290" s="150"/>
      <c r="V290" s="148"/>
      <c r="W290" s="149"/>
    </row>
    <row r="291" spans="1:23">
      <c r="C291" s="88"/>
      <c r="D291" s="88"/>
      <c r="E291" s="89"/>
      <c r="G291" s="88"/>
      <c r="H291" s="89"/>
      <c r="J291" s="88"/>
      <c r="K291" s="89"/>
      <c r="M291" s="88"/>
      <c r="N291" s="89"/>
      <c r="P291" s="88"/>
      <c r="Q291" s="89"/>
      <c r="S291" s="88"/>
      <c r="T291" s="89"/>
      <c r="V291" s="88"/>
      <c r="W291" s="89"/>
    </row>
    <row r="292" spans="1:23">
      <c r="C292" s="88"/>
      <c r="D292" s="88"/>
      <c r="E292" s="89"/>
      <c r="G292" s="88"/>
      <c r="H292" s="89"/>
      <c r="J292" s="88"/>
      <c r="K292" s="89"/>
      <c r="M292" s="88"/>
      <c r="N292" s="89"/>
      <c r="P292" s="88"/>
      <c r="Q292" s="89"/>
      <c r="S292" s="88"/>
      <c r="T292" s="89"/>
      <c r="V292" s="88"/>
      <c r="W292" s="89"/>
    </row>
    <row r="293" spans="1:23" ht="15.75" thickBot="1">
      <c r="B293" s="81" t="s">
        <v>732</v>
      </c>
      <c r="C293" s="116" t="s">
        <v>623</v>
      </c>
      <c r="D293" s="97">
        <f>SUM(D289)</f>
        <v>8.1478000000000002</v>
      </c>
      <c r="E293" s="98">
        <f>SUM(E289)</f>
        <v>82.644800000000004</v>
      </c>
      <c r="F293" s="99"/>
      <c r="G293" s="97">
        <f>SUM(G289)</f>
        <v>35.604999999999997</v>
      </c>
      <c r="H293" s="98">
        <f>SUM(H289)</f>
        <v>110.1019</v>
      </c>
      <c r="I293" s="99"/>
      <c r="J293" s="97">
        <f>SUM(J289)</f>
        <v>57.071899999999999</v>
      </c>
      <c r="K293" s="98">
        <f>SUM(K289)</f>
        <v>131.56890000000001</v>
      </c>
      <c r="L293" s="99"/>
      <c r="M293" s="97">
        <f>SUM(M289)</f>
        <v>8.1478000000000002</v>
      </c>
      <c r="N293" s="98">
        <f>SUM(N289)</f>
        <v>82.644800000000004</v>
      </c>
      <c r="O293" s="99"/>
      <c r="P293" s="97">
        <f>SUM(P289)</f>
        <v>51.814999999999998</v>
      </c>
      <c r="Q293" s="98">
        <f>SUM(Q289)</f>
        <v>126.312</v>
      </c>
      <c r="R293" s="99"/>
      <c r="S293" s="97">
        <f>SUM(S289)</f>
        <v>57.071899999999999</v>
      </c>
      <c r="T293" s="98">
        <f>SUM(T289)</f>
        <v>131.56890000000001</v>
      </c>
      <c r="U293" s="99"/>
      <c r="V293" s="97">
        <f>SUM(V289)</f>
        <v>80.728200000000001</v>
      </c>
      <c r="W293" s="98">
        <f>SUM(W289)</f>
        <v>155.2252</v>
      </c>
    </row>
    <row r="294" spans="1:23" ht="15.75" thickTop="1">
      <c r="C294" s="117" t="s">
        <v>624</v>
      </c>
      <c r="D294" s="101">
        <f>D293*24</f>
        <v>195.5472</v>
      </c>
      <c r="E294" s="102">
        <f>E293*12</f>
        <v>991.73760000000004</v>
      </c>
      <c r="F294" s="99"/>
      <c r="G294" s="101">
        <f>G293*24</f>
        <v>854.52</v>
      </c>
      <c r="H294" s="102">
        <f>H293*12</f>
        <v>1321.2228</v>
      </c>
      <c r="I294" s="99"/>
      <c r="J294" s="101">
        <f>J293*24</f>
        <v>1369.7256</v>
      </c>
      <c r="K294" s="102">
        <f>K293*12</f>
        <v>1578.8268000000003</v>
      </c>
      <c r="L294" s="99"/>
      <c r="M294" s="101">
        <f>M293*24</f>
        <v>195.5472</v>
      </c>
      <c r="N294" s="102">
        <f>N293*12</f>
        <v>991.73760000000004</v>
      </c>
      <c r="O294" s="99"/>
      <c r="P294" s="101">
        <f>P293*24</f>
        <v>1243.56</v>
      </c>
      <c r="Q294" s="102">
        <f>Q293*12</f>
        <v>1515.7439999999999</v>
      </c>
      <c r="R294" s="99"/>
      <c r="S294" s="101">
        <f>S293*24</f>
        <v>1369.7256</v>
      </c>
      <c r="T294" s="102">
        <f>T293*12</f>
        <v>1578.8268000000003</v>
      </c>
      <c r="U294" s="99"/>
      <c r="V294" s="101">
        <f>V293*24</f>
        <v>1937.4767999999999</v>
      </c>
      <c r="W294" s="102">
        <f>W293*12</f>
        <v>1862.7024000000001</v>
      </c>
    </row>
    <row r="295" spans="1:23" ht="15.75" thickBot="1">
      <c r="B295" s="81" t="s">
        <v>733</v>
      </c>
      <c r="C295" s="118" t="s">
        <v>625</v>
      </c>
      <c r="D295" s="104">
        <f>D293+(D293*D$1)</f>
        <v>13.85126</v>
      </c>
      <c r="E295" s="105">
        <f>E293+(E293*E$1)</f>
        <v>140.49616</v>
      </c>
      <c r="F295" s="99"/>
      <c r="G295" s="104">
        <f>G293+(G293*G$1)</f>
        <v>64.088999999999999</v>
      </c>
      <c r="H295" s="105">
        <f>H293+(H293*H$1)</f>
        <v>198.18342000000001</v>
      </c>
      <c r="I295" s="99"/>
      <c r="J295" s="104">
        <f>J293+(J293*J$1)</f>
        <v>108.43661</v>
      </c>
      <c r="K295" s="105">
        <f>K293+(K293*K$1)</f>
        <v>249.98091000000002</v>
      </c>
      <c r="L295" s="99"/>
      <c r="M295" s="104">
        <f>M293+(M293*M$1)</f>
        <v>13.85126</v>
      </c>
      <c r="N295" s="105">
        <f>N293+(N293*N$1)</f>
        <v>140.49616</v>
      </c>
      <c r="O295" s="99"/>
      <c r="P295" s="104">
        <f>P293+(P293*P$1)</f>
        <v>93.266999999999996</v>
      </c>
      <c r="Q295" s="105">
        <f>Q293+(Q293*Q$1)</f>
        <v>227.36160000000001</v>
      </c>
      <c r="R295" s="99"/>
      <c r="S295" s="104">
        <f>S293+(S293*S$1)</f>
        <v>108.43661</v>
      </c>
      <c r="T295" s="105">
        <f>T293+(T293*T$1)</f>
        <v>249.98091000000002</v>
      </c>
      <c r="U295" s="99"/>
      <c r="V295" s="104">
        <f>V293+(V293*V$1)</f>
        <v>161.4564</v>
      </c>
      <c r="W295" s="105">
        <f>W293+(W293*W$1)</f>
        <v>310.4504</v>
      </c>
    </row>
    <row r="296" spans="1:23" ht="15.75" thickTop="1">
      <c r="C296" s="119" t="s">
        <v>626</v>
      </c>
      <c r="D296" s="107">
        <f>(D295-D293)/D293</f>
        <v>0.7</v>
      </c>
      <c r="E296" s="108">
        <f>(E295-E293)/E293</f>
        <v>0.7</v>
      </c>
      <c r="F296" s="99"/>
      <c r="G296" s="107">
        <f>(G295-G293)/G293</f>
        <v>0.80000000000000016</v>
      </c>
      <c r="H296" s="108">
        <f>(H295-H293)/H293</f>
        <v>0.80000000000000016</v>
      </c>
      <c r="I296" s="99"/>
      <c r="J296" s="107">
        <f>(J295-J293)/J293</f>
        <v>0.9</v>
      </c>
      <c r="K296" s="108">
        <f>(K295-K293)/K293</f>
        <v>0.9</v>
      </c>
      <c r="L296" s="99"/>
      <c r="M296" s="107">
        <f>(M295-M293)/M293</f>
        <v>0.7</v>
      </c>
      <c r="N296" s="108">
        <f>(N295-N293)/N293</f>
        <v>0.7</v>
      </c>
      <c r="O296" s="99"/>
      <c r="P296" s="107">
        <f>(P295-P293)/P293</f>
        <v>0.8</v>
      </c>
      <c r="Q296" s="108">
        <f>(Q295-Q293)/Q293</f>
        <v>0.80000000000000016</v>
      </c>
      <c r="R296" s="99"/>
      <c r="S296" s="107">
        <f>(S295-S293)/S293</f>
        <v>0.9</v>
      </c>
      <c r="T296" s="108">
        <f>(T295-T293)/T293</f>
        <v>0.9</v>
      </c>
      <c r="U296" s="99"/>
      <c r="V296" s="107">
        <f>(V295-V293)/V293</f>
        <v>1</v>
      </c>
      <c r="W296" s="108">
        <f>(W295-W293)/W293</f>
        <v>1</v>
      </c>
    </row>
    <row r="297" spans="1:23">
      <c r="C297" s="120" t="s">
        <v>627</v>
      </c>
      <c r="D297" s="110">
        <f>D294+(D294*D$1)</f>
        <v>332.43024000000003</v>
      </c>
      <c r="E297" s="111">
        <f>E294+(E294*E$1)</f>
        <v>1685.9539199999999</v>
      </c>
      <c r="F297" s="99"/>
      <c r="G297" s="110">
        <f>G294+(G294*G$1)</f>
        <v>1538.136</v>
      </c>
      <c r="H297" s="111">
        <f>H294+(H294*H$1)</f>
        <v>2378.2010399999999</v>
      </c>
      <c r="I297" s="99"/>
      <c r="J297" s="110">
        <f>J294+(J294*J$1)</f>
        <v>2602.4786400000003</v>
      </c>
      <c r="K297" s="111">
        <f>K294+(K294*K$1)</f>
        <v>2999.7709200000008</v>
      </c>
      <c r="L297" s="99"/>
      <c r="M297" s="110">
        <f>M294+(M294*M$1)</f>
        <v>332.43024000000003</v>
      </c>
      <c r="N297" s="111">
        <f>N294+(N294*N$1)</f>
        <v>1685.9539199999999</v>
      </c>
      <c r="O297" s="99"/>
      <c r="P297" s="110">
        <f>P294+(P294*P$1)</f>
        <v>2238.4079999999999</v>
      </c>
      <c r="Q297" s="111">
        <f>Q294+(Q294*Q$1)</f>
        <v>2728.3391999999999</v>
      </c>
      <c r="R297" s="99"/>
      <c r="S297" s="110">
        <f>S294+(S294*S$1)</f>
        <v>2602.4786400000003</v>
      </c>
      <c r="T297" s="111">
        <f>T294+(T294*T$1)</f>
        <v>2999.7709200000008</v>
      </c>
      <c r="U297" s="99"/>
      <c r="V297" s="110">
        <f>V294+(V294*V$1)</f>
        <v>3874.9535999999998</v>
      </c>
      <c r="W297" s="111">
        <f>W294+(W294*W$1)</f>
        <v>3725.4048000000003</v>
      </c>
    </row>
    <row r="299" spans="1:23">
      <c r="C299" s="112" t="s">
        <v>684</v>
      </c>
    </row>
    <row r="300" spans="1:23">
      <c r="B300" s="81" t="s">
        <v>629</v>
      </c>
      <c r="C300" s="113" t="s">
        <v>780</v>
      </c>
      <c r="D300" s="80" t="s">
        <v>620</v>
      </c>
      <c r="E300" s="80" t="s">
        <v>616</v>
      </c>
      <c r="G300" s="80" t="s">
        <v>620</v>
      </c>
      <c r="H300" s="80" t="s">
        <v>616</v>
      </c>
      <c r="J300" s="80" t="s">
        <v>620</v>
      </c>
      <c r="K300" s="80" t="s">
        <v>616</v>
      </c>
      <c r="M300" s="80" t="s">
        <v>620</v>
      </c>
      <c r="N300" s="80" t="s">
        <v>616</v>
      </c>
      <c r="P300" s="80" t="s">
        <v>620</v>
      </c>
      <c r="Q300" s="80" t="s">
        <v>616</v>
      </c>
      <c r="S300" s="80" t="s">
        <v>620</v>
      </c>
      <c r="T300" s="80" t="s">
        <v>616</v>
      </c>
      <c r="V300" s="80" t="s">
        <v>620</v>
      </c>
      <c r="W300" s="80" t="s">
        <v>616</v>
      </c>
    </row>
    <row r="301" spans="1:23">
      <c r="B301" s="81" t="s">
        <v>621</v>
      </c>
      <c r="C301" s="81" t="s">
        <v>630</v>
      </c>
    </row>
    <row r="302" spans="1:23">
      <c r="A302" s="82" t="s">
        <v>55</v>
      </c>
      <c r="B302" s="83">
        <v>1</v>
      </c>
      <c r="C302" s="114" t="s">
        <v>780</v>
      </c>
      <c r="D302" s="85">
        <f>VLOOKUP($A302,$A$16:$W$34,D$42,0)*$B302</f>
        <v>8.1478000000000002</v>
      </c>
      <c r="E302" s="86">
        <f>VLOOKUP($A302,$A$16:$W$34,E$42,0)*$B302</f>
        <v>82.644800000000004</v>
      </c>
      <c r="G302" s="85">
        <f>VLOOKUP($A302,$A$16:$W$34,G$42,0)*$B302</f>
        <v>35.604999999999997</v>
      </c>
      <c r="H302" s="86">
        <f>VLOOKUP($A302,$A$16:$W$34,H$42,0)*$B302</f>
        <v>110.1019</v>
      </c>
      <c r="J302" s="85">
        <f>VLOOKUP($A302,$A$16:$W$34,J$42,0)*$B302</f>
        <v>57.071899999999999</v>
      </c>
      <c r="K302" s="86">
        <f>VLOOKUP($A302,$A$16:$W$34,K$42,0)*$B302</f>
        <v>131.56890000000001</v>
      </c>
      <c r="M302" s="85">
        <f>VLOOKUP($A302,$A$16:$W$34,M$42,0)*$B302</f>
        <v>8.1478000000000002</v>
      </c>
      <c r="N302" s="86">
        <f>VLOOKUP($A302,$A$16:$W$34,N$42,0)*$B302</f>
        <v>82.644800000000004</v>
      </c>
      <c r="P302" s="85">
        <f>VLOOKUP($A302,$A$16:$W$34,P$42,0)*$B302</f>
        <v>51.814999999999998</v>
      </c>
      <c r="Q302" s="86">
        <f>VLOOKUP($A302,$A$16:$W$34,Q$42,0)*$B302</f>
        <v>126.312</v>
      </c>
      <c r="S302" s="85">
        <f>VLOOKUP($A302,$A$16:$W$34,S$42,0)*$B302</f>
        <v>57.071899999999999</v>
      </c>
      <c r="T302" s="86">
        <f>VLOOKUP($A302,$A$16:$W$34,T$42,0)*$B302</f>
        <v>131.56890000000001</v>
      </c>
      <c r="V302" s="85">
        <f>VLOOKUP($A302,$A$16:$W$34,V$42,0)*$B302</f>
        <v>80.728200000000001</v>
      </c>
      <c r="W302" s="86">
        <f>VLOOKUP($A302,$A$16:$W$34,W$42,0)*$B302</f>
        <v>155.2252</v>
      </c>
    </row>
    <row r="303" spans="1:23">
      <c r="C303" s="88"/>
      <c r="D303" s="88"/>
      <c r="E303" s="89"/>
      <c r="G303" s="88"/>
      <c r="H303" s="89"/>
      <c r="J303" s="88"/>
      <c r="K303" s="89"/>
      <c r="M303" s="88"/>
      <c r="N303" s="89"/>
      <c r="P303" s="88"/>
      <c r="Q303" s="89"/>
      <c r="S303" s="88"/>
      <c r="T303" s="89"/>
      <c r="V303" s="88"/>
      <c r="W303" s="89"/>
    </row>
    <row r="304" spans="1:23">
      <c r="C304" s="88"/>
      <c r="D304" s="88"/>
      <c r="E304" s="89"/>
      <c r="G304" s="88"/>
      <c r="H304" s="89"/>
      <c r="J304" s="88"/>
      <c r="K304" s="89"/>
      <c r="M304" s="88"/>
      <c r="N304" s="89"/>
      <c r="P304" s="88"/>
      <c r="Q304" s="89"/>
      <c r="S304" s="88"/>
      <c r="T304" s="89"/>
      <c r="V304" s="88"/>
      <c r="W304" s="89"/>
    </row>
    <row r="305" spans="1:23">
      <c r="C305" s="88"/>
      <c r="D305" s="88"/>
      <c r="E305" s="89"/>
      <c r="G305" s="88"/>
      <c r="H305" s="89"/>
      <c r="J305" s="88"/>
      <c r="K305" s="89"/>
      <c r="M305" s="88"/>
      <c r="N305" s="89"/>
      <c r="P305" s="88"/>
      <c r="Q305" s="89"/>
      <c r="S305" s="88"/>
      <c r="T305" s="89"/>
      <c r="V305" s="88"/>
      <c r="W305" s="89"/>
    </row>
    <row r="306" spans="1:23" ht="15.75" thickBot="1">
      <c r="B306" s="81" t="s">
        <v>781</v>
      </c>
      <c r="C306" s="116" t="s">
        <v>623</v>
      </c>
      <c r="D306" s="97">
        <f>SUM(D302)</f>
        <v>8.1478000000000002</v>
      </c>
      <c r="E306" s="98">
        <f>SUM(E302)</f>
        <v>82.644800000000004</v>
      </c>
      <c r="F306" s="99"/>
      <c r="G306" s="97">
        <f>SUM(G302)</f>
        <v>35.604999999999997</v>
      </c>
      <c r="H306" s="98">
        <f>SUM(H302)</f>
        <v>110.1019</v>
      </c>
      <c r="I306" s="99"/>
      <c r="J306" s="97">
        <f>SUM(J302)</f>
        <v>57.071899999999999</v>
      </c>
      <c r="K306" s="98">
        <f>SUM(K302)</f>
        <v>131.56890000000001</v>
      </c>
      <c r="L306" s="99"/>
      <c r="M306" s="97">
        <f>SUM(M302)</f>
        <v>8.1478000000000002</v>
      </c>
      <c r="N306" s="98">
        <f>SUM(N302)</f>
        <v>82.644800000000004</v>
      </c>
      <c r="O306" s="99"/>
      <c r="P306" s="97">
        <f>SUM(P302)</f>
        <v>51.814999999999998</v>
      </c>
      <c r="Q306" s="98">
        <f>SUM(Q302)</f>
        <v>126.312</v>
      </c>
      <c r="R306" s="99"/>
      <c r="S306" s="97">
        <f>SUM(S302)</f>
        <v>57.071899999999999</v>
      </c>
      <c r="T306" s="98">
        <f>SUM(T302)</f>
        <v>131.56890000000001</v>
      </c>
      <c r="U306" s="99"/>
      <c r="V306" s="97">
        <f>SUM(V302)</f>
        <v>80.728200000000001</v>
      </c>
      <c r="W306" s="98">
        <f>SUM(W302)</f>
        <v>155.2252</v>
      </c>
    </row>
    <row r="307" spans="1:23" ht="15.75" thickTop="1">
      <c r="C307" s="117" t="s">
        <v>624</v>
      </c>
      <c r="D307" s="101">
        <f>D306*24</f>
        <v>195.5472</v>
      </c>
      <c r="E307" s="102">
        <f>E306*12</f>
        <v>991.73760000000004</v>
      </c>
      <c r="F307" s="99"/>
      <c r="G307" s="101">
        <f>G306*24</f>
        <v>854.52</v>
      </c>
      <c r="H307" s="102">
        <f>H306*12</f>
        <v>1321.2228</v>
      </c>
      <c r="I307" s="99"/>
      <c r="J307" s="101">
        <f>J306*24</f>
        <v>1369.7256</v>
      </c>
      <c r="K307" s="102">
        <f>K306*12</f>
        <v>1578.8268000000003</v>
      </c>
      <c r="L307" s="99"/>
      <c r="M307" s="101">
        <f>M306*24</f>
        <v>195.5472</v>
      </c>
      <c r="N307" s="102">
        <f>N306*12</f>
        <v>991.73760000000004</v>
      </c>
      <c r="O307" s="99"/>
      <c r="P307" s="101">
        <f>P306*24</f>
        <v>1243.56</v>
      </c>
      <c r="Q307" s="102">
        <f>Q306*12</f>
        <v>1515.7439999999999</v>
      </c>
      <c r="R307" s="99"/>
      <c r="S307" s="101">
        <f>S306*24</f>
        <v>1369.7256</v>
      </c>
      <c r="T307" s="102">
        <f>T306*12</f>
        <v>1578.8268000000003</v>
      </c>
      <c r="U307" s="99"/>
      <c r="V307" s="101">
        <f>V306*24</f>
        <v>1937.4767999999999</v>
      </c>
      <c r="W307" s="102">
        <f>W306*12</f>
        <v>1862.7024000000001</v>
      </c>
    </row>
    <row r="308" spans="1:23" ht="15.75" thickBot="1">
      <c r="B308" s="81" t="s">
        <v>782</v>
      </c>
      <c r="C308" s="118" t="s">
        <v>625</v>
      </c>
      <c r="D308" s="104">
        <f>D306+(D306*D$1)</f>
        <v>13.85126</v>
      </c>
      <c r="E308" s="105">
        <f>E306+(E306*E$1)</f>
        <v>140.49616</v>
      </c>
      <c r="F308" s="99"/>
      <c r="G308" s="104">
        <f>G306+(G306*G$1)</f>
        <v>64.088999999999999</v>
      </c>
      <c r="H308" s="105">
        <f>H306+(H306*H$1)</f>
        <v>198.18342000000001</v>
      </c>
      <c r="I308" s="99"/>
      <c r="J308" s="104">
        <f>J306+(J306*J$1)</f>
        <v>108.43661</v>
      </c>
      <c r="K308" s="105">
        <f>K306+(K306*K$1)</f>
        <v>249.98091000000002</v>
      </c>
      <c r="L308" s="99"/>
      <c r="M308" s="104">
        <f>M306+(M306*M$1)</f>
        <v>13.85126</v>
      </c>
      <c r="N308" s="105">
        <f>N306+(N306*N$1)</f>
        <v>140.49616</v>
      </c>
      <c r="O308" s="99"/>
      <c r="P308" s="104">
        <f>P306+(P306*P$1)</f>
        <v>93.266999999999996</v>
      </c>
      <c r="Q308" s="105">
        <f>Q306+(Q306*Q$1)</f>
        <v>227.36160000000001</v>
      </c>
      <c r="R308" s="99"/>
      <c r="S308" s="104">
        <f>S306+(S306*S$1)</f>
        <v>108.43661</v>
      </c>
      <c r="T308" s="105">
        <f>T306+(T306*T$1)</f>
        <v>249.98091000000002</v>
      </c>
      <c r="U308" s="99"/>
      <c r="V308" s="104">
        <f>V306+(V306*V$1)</f>
        <v>161.4564</v>
      </c>
      <c r="W308" s="105">
        <f>W306+(W306*W$1)</f>
        <v>310.4504</v>
      </c>
    </row>
    <row r="309" spans="1:23" ht="15.75" thickTop="1">
      <c r="C309" s="119" t="s">
        <v>626</v>
      </c>
      <c r="D309" s="107">
        <f>(D308-D306)/D306</f>
        <v>0.7</v>
      </c>
      <c r="E309" s="108">
        <f>(E308-E306)/E306</f>
        <v>0.7</v>
      </c>
      <c r="F309" s="99"/>
      <c r="G309" s="107">
        <f>(G308-G306)/G306</f>
        <v>0.80000000000000016</v>
      </c>
      <c r="H309" s="108">
        <f>(H308-H306)/H306</f>
        <v>0.80000000000000016</v>
      </c>
      <c r="I309" s="99"/>
      <c r="J309" s="107">
        <f>(J308-J306)/J306</f>
        <v>0.9</v>
      </c>
      <c r="K309" s="108">
        <f>(K308-K306)/K306</f>
        <v>0.9</v>
      </c>
      <c r="L309" s="99"/>
      <c r="M309" s="107">
        <f>(M308-M306)/M306</f>
        <v>0.7</v>
      </c>
      <c r="N309" s="108">
        <f>(N308-N306)/N306</f>
        <v>0.7</v>
      </c>
      <c r="O309" s="99"/>
      <c r="P309" s="107">
        <f>(P308-P306)/P306</f>
        <v>0.8</v>
      </c>
      <c r="Q309" s="108">
        <f>(Q308-Q306)/Q306</f>
        <v>0.80000000000000016</v>
      </c>
      <c r="R309" s="99"/>
      <c r="S309" s="107">
        <f>(S308-S306)/S306</f>
        <v>0.9</v>
      </c>
      <c r="T309" s="108">
        <f>(T308-T306)/T306</f>
        <v>0.9</v>
      </c>
      <c r="U309" s="99"/>
      <c r="V309" s="107">
        <f>(V308-V306)/V306</f>
        <v>1</v>
      </c>
      <c r="W309" s="108">
        <f>(W308-W306)/W306</f>
        <v>1</v>
      </c>
    </row>
    <row r="310" spans="1:23">
      <c r="C310" s="120" t="s">
        <v>627</v>
      </c>
      <c r="D310" s="110">
        <f>D307+(D307*D$1)</f>
        <v>332.43024000000003</v>
      </c>
      <c r="E310" s="111">
        <f>E307+(E307*E$1)</f>
        <v>1685.9539199999999</v>
      </c>
      <c r="F310" s="99"/>
      <c r="G310" s="110">
        <f>G307+(G307*G$1)</f>
        <v>1538.136</v>
      </c>
      <c r="H310" s="111">
        <f>H307+(H307*H$1)</f>
        <v>2378.2010399999999</v>
      </c>
      <c r="I310" s="99"/>
      <c r="J310" s="110">
        <f>J307+(J307*J$1)</f>
        <v>2602.4786400000003</v>
      </c>
      <c r="K310" s="111">
        <f>K307+(K307*K$1)</f>
        <v>2999.7709200000008</v>
      </c>
      <c r="L310" s="99"/>
      <c r="M310" s="110">
        <f>M307+(M307*M$1)</f>
        <v>332.43024000000003</v>
      </c>
      <c r="N310" s="111">
        <f>N307+(N307*N$1)</f>
        <v>1685.9539199999999</v>
      </c>
      <c r="O310" s="99"/>
      <c r="P310" s="110">
        <f>P307+(P307*P$1)</f>
        <v>2238.4079999999999</v>
      </c>
      <c r="Q310" s="111">
        <f>Q307+(Q307*Q$1)</f>
        <v>2728.3391999999999</v>
      </c>
      <c r="R310" s="99"/>
      <c r="S310" s="110">
        <f>S307+(S307*S$1)</f>
        <v>2602.4786400000003</v>
      </c>
      <c r="T310" s="111">
        <f>T307+(T307*T$1)</f>
        <v>2999.7709200000008</v>
      </c>
      <c r="U310" s="99"/>
      <c r="V310" s="110">
        <f>V307+(V307*V$1)</f>
        <v>3874.9535999999998</v>
      </c>
      <c r="W310" s="111">
        <f>W307+(W307*W$1)</f>
        <v>3725.4048000000003</v>
      </c>
    </row>
    <row r="312" spans="1:23">
      <c r="C312" s="112" t="s">
        <v>684</v>
      </c>
    </row>
    <row r="313" spans="1:23">
      <c r="B313" s="81" t="s">
        <v>629</v>
      </c>
      <c r="C313" s="113" t="s">
        <v>783</v>
      </c>
      <c r="D313" s="80" t="s">
        <v>620</v>
      </c>
      <c r="E313" s="80" t="s">
        <v>616</v>
      </c>
      <c r="G313" s="80" t="s">
        <v>620</v>
      </c>
      <c r="H313" s="80" t="s">
        <v>616</v>
      </c>
      <c r="J313" s="80" t="s">
        <v>620</v>
      </c>
      <c r="K313" s="80" t="s">
        <v>616</v>
      </c>
      <c r="M313" s="80" t="s">
        <v>620</v>
      </c>
      <c r="N313" s="80" t="s">
        <v>616</v>
      </c>
      <c r="P313" s="80" t="s">
        <v>620</v>
      </c>
      <c r="Q313" s="80" t="s">
        <v>616</v>
      </c>
      <c r="S313" s="80" t="s">
        <v>620</v>
      </c>
      <c r="T313" s="80" t="s">
        <v>616</v>
      </c>
      <c r="V313" s="80" t="s">
        <v>620</v>
      </c>
      <c r="W313" s="80" t="s">
        <v>616</v>
      </c>
    </row>
    <row r="314" spans="1:23">
      <c r="B314" s="81" t="s">
        <v>621</v>
      </c>
      <c r="C314" s="81" t="s">
        <v>630</v>
      </c>
    </row>
    <row r="315" spans="1:23">
      <c r="A315" s="82" t="s">
        <v>55</v>
      </c>
      <c r="B315" s="83">
        <v>1</v>
      </c>
      <c r="C315" s="114" t="s">
        <v>783</v>
      </c>
      <c r="D315" s="85">
        <f>VLOOKUP($A315,$A$16:$W$34,D$42,0)*$B315</f>
        <v>8.1478000000000002</v>
      </c>
      <c r="E315" s="86">
        <f>VLOOKUP($A315,$A$16:$W$34,E$42,0)*$B315</f>
        <v>82.644800000000004</v>
      </c>
      <c r="G315" s="85">
        <f>VLOOKUP($A315,$A$16:$W$34,G$42,0)*$B315</f>
        <v>35.604999999999997</v>
      </c>
      <c r="H315" s="86">
        <f>VLOOKUP($A315,$A$16:$W$34,H$42,0)*$B315</f>
        <v>110.1019</v>
      </c>
      <c r="J315" s="85">
        <f>VLOOKUP($A315,$A$16:$W$34,J$42,0)*$B315</f>
        <v>57.071899999999999</v>
      </c>
      <c r="K315" s="86">
        <f>VLOOKUP($A315,$A$16:$W$34,K$42,0)*$B315</f>
        <v>131.56890000000001</v>
      </c>
      <c r="M315" s="85">
        <f>VLOOKUP($A315,$A$16:$W$34,M$42,0)*$B315</f>
        <v>8.1478000000000002</v>
      </c>
      <c r="N315" s="86">
        <f>VLOOKUP($A315,$A$16:$W$34,N$42,0)*$B315</f>
        <v>82.644800000000004</v>
      </c>
      <c r="P315" s="85">
        <f>VLOOKUP($A315,$A$16:$W$34,P$42,0)*$B315</f>
        <v>51.814999999999998</v>
      </c>
      <c r="Q315" s="86">
        <f>VLOOKUP($A315,$A$16:$W$34,Q$42,0)*$B315</f>
        <v>126.312</v>
      </c>
      <c r="S315" s="85">
        <f>VLOOKUP($A315,$A$16:$W$34,S$42,0)*$B315</f>
        <v>57.071899999999999</v>
      </c>
      <c r="T315" s="86">
        <f>VLOOKUP($A315,$A$16:$W$34,T$42,0)*$B315</f>
        <v>131.56890000000001</v>
      </c>
      <c r="V315" s="85">
        <f>VLOOKUP($A315,$A$16:$W$34,V$42,0)*$B315</f>
        <v>80.728200000000001</v>
      </c>
      <c r="W315" s="86">
        <f>VLOOKUP($A315,$A$16:$W$34,W$42,0)*$B315</f>
        <v>155.2252</v>
      </c>
    </row>
    <row r="316" spans="1:23">
      <c r="C316" s="88"/>
      <c r="D316" s="88"/>
      <c r="E316" s="89"/>
      <c r="G316" s="88"/>
      <c r="H316" s="89"/>
      <c r="J316" s="88"/>
      <c r="K316" s="89"/>
      <c r="M316" s="88"/>
      <c r="N316" s="89"/>
      <c r="P316" s="88"/>
      <c r="Q316" s="89"/>
      <c r="S316" s="88"/>
      <c r="T316" s="89"/>
      <c r="V316" s="88"/>
      <c r="W316" s="89"/>
    </row>
    <row r="317" spans="1:23">
      <c r="C317" s="88"/>
      <c r="D317" s="88"/>
      <c r="E317" s="89"/>
      <c r="G317" s="88"/>
      <c r="H317" s="89"/>
      <c r="J317" s="88"/>
      <c r="K317" s="89"/>
      <c r="M317" s="88"/>
      <c r="N317" s="89"/>
      <c r="P317" s="88"/>
      <c r="Q317" s="89"/>
      <c r="S317" s="88"/>
      <c r="T317" s="89"/>
      <c r="V317" s="88"/>
      <c r="W317" s="89"/>
    </row>
    <row r="318" spans="1:23">
      <c r="C318" s="88"/>
      <c r="D318" s="88"/>
      <c r="E318" s="89"/>
      <c r="G318" s="88"/>
      <c r="H318" s="89"/>
      <c r="J318" s="88"/>
      <c r="K318" s="89"/>
      <c r="M318" s="88"/>
      <c r="N318" s="89"/>
      <c r="P318" s="88"/>
      <c r="Q318" s="89"/>
      <c r="S318" s="88"/>
      <c r="T318" s="89"/>
      <c r="V318" s="88"/>
      <c r="W318" s="89"/>
    </row>
    <row r="319" spans="1:23" ht="15.75" thickBot="1">
      <c r="B319" s="81" t="s">
        <v>784</v>
      </c>
      <c r="C319" s="116" t="s">
        <v>623</v>
      </c>
      <c r="D319" s="97">
        <f>SUM(D315)</f>
        <v>8.1478000000000002</v>
      </c>
      <c r="E319" s="98">
        <f>SUM(E315)</f>
        <v>82.644800000000004</v>
      </c>
      <c r="F319" s="99"/>
      <c r="G319" s="97">
        <f>SUM(G315)</f>
        <v>35.604999999999997</v>
      </c>
      <c r="H319" s="98">
        <f>SUM(H315)</f>
        <v>110.1019</v>
      </c>
      <c r="I319" s="99"/>
      <c r="J319" s="97">
        <f>SUM(J315)</f>
        <v>57.071899999999999</v>
      </c>
      <c r="K319" s="98">
        <f>SUM(K315)</f>
        <v>131.56890000000001</v>
      </c>
      <c r="L319" s="99"/>
      <c r="M319" s="97">
        <f>SUM(M315)</f>
        <v>8.1478000000000002</v>
      </c>
      <c r="N319" s="98">
        <f>SUM(N315)</f>
        <v>82.644800000000004</v>
      </c>
      <c r="O319" s="99"/>
      <c r="P319" s="97">
        <f>SUM(P315)</f>
        <v>51.814999999999998</v>
      </c>
      <c r="Q319" s="98">
        <f>SUM(Q315)</f>
        <v>126.312</v>
      </c>
      <c r="R319" s="99"/>
      <c r="S319" s="97">
        <f>SUM(S315)</f>
        <v>57.071899999999999</v>
      </c>
      <c r="T319" s="98">
        <f>SUM(T315)</f>
        <v>131.56890000000001</v>
      </c>
      <c r="U319" s="99"/>
      <c r="V319" s="97">
        <f>SUM(V315)</f>
        <v>80.728200000000001</v>
      </c>
      <c r="W319" s="98">
        <f>SUM(W315)</f>
        <v>155.2252</v>
      </c>
    </row>
    <row r="320" spans="1:23" ht="15.75" thickTop="1">
      <c r="C320" s="117" t="s">
        <v>624</v>
      </c>
      <c r="D320" s="101">
        <f>D319*24</f>
        <v>195.5472</v>
      </c>
      <c r="E320" s="102">
        <f>E319*12</f>
        <v>991.73760000000004</v>
      </c>
      <c r="F320" s="99"/>
      <c r="G320" s="101">
        <f>G319*24</f>
        <v>854.52</v>
      </c>
      <c r="H320" s="102">
        <f>H319*12</f>
        <v>1321.2228</v>
      </c>
      <c r="I320" s="99"/>
      <c r="J320" s="101">
        <f>J319*24</f>
        <v>1369.7256</v>
      </c>
      <c r="K320" s="102">
        <f>K319*12</f>
        <v>1578.8268000000003</v>
      </c>
      <c r="L320" s="99"/>
      <c r="M320" s="101">
        <f>M319*24</f>
        <v>195.5472</v>
      </c>
      <c r="N320" s="102">
        <f>N319*12</f>
        <v>991.73760000000004</v>
      </c>
      <c r="O320" s="99"/>
      <c r="P320" s="101">
        <f>P319*24</f>
        <v>1243.56</v>
      </c>
      <c r="Q320" s="102">
        <f>Q319*12</f>
        <v>1515.7439999999999</v>
      </c>
      <c r="R320" s="99"/>
      <c r="S320" s="101">
        <f>S319*24</f>
        <v>1369.7256</v>
      </c>
      <c r="T320" s="102">
        <f>T319*12</f>
        <v>1578.8268000000003</v>
      </c>
      <c r="U320" s="99"/>
      <c r="V320" s="101">
        <f>V319*24</f>
        <v>1937.4767999999999</v>
      </c>
      <c r="W320" s="102">
        <f>W319*12</f>
        <v>1862.7024000000001</v>
      </c>
    </row>
    <row r="321" spans="1:23" ht="15.75" thickBot="1">
      <c r="B321" s="81" t="s">
        <v>785</v>
      </c>
      <c r="C321" s="118" t="s">
        <v>625</v>
      </c>
      <c r="D321" s="104">
        <f>D319+(D319*D$1)</f>
        <v>13.85126</v>
      </c>
      <c r="E321" s="105">
        <f>E319+(E319*E$1)</f>
        <v>140.49616</v>
      </c>
      <c r="F321" s="99"/>
      <c r="G321" s="104">
        <f>G319+(G319*G$1)</f>
        <v>64.088999999999999</v>
      </c>
      <c r="H321" s="105">
        <f>H319+(H319*H$1)</f>
        <v>198.18342000000001</v>
      </c>
      <c r="I321" s="99"/>
      <c r="J321" s="104">
        <f>J319+(J319*J$1)</f>
        <v>108.43661</v>
      </c>
      <c r="K321" s="105">
        <f>K319+(K319*K$1)</f>
        <v>249.98091000000002</v>
      </c>
      <c r="L321" s="99"/>
      <c r="M321" s="104">
        <f>M319+(M319*M$1)</f>
        <v>13.85126</v>
      </c>
      <c r="N321" s="105">
        <f>N319+(N319*N$1)</f>
        <v>140.49616</v>
      </c>
      <c r="O321" s="99"/>
      <c r="P321" s="104">
        <f>P319+(P319*P$1)</f>
        <v>93.266999999999996</v>
      </c>
      <c r="Q321" s="105">
        <f>Q319+(Q319*Q$1)</f>
        <v>227.36160000000001</v>
      </c>
      <c r="R321" s="99"/>
      <c r="S321" s="104">
        <f>S319+(S319*S$1)</f>
        <v>108.43661</v>
      </c>
      <c r="T321" s="105">
        <f>T319+(T319*T$1)</f>
        <v>249.98091000000002</v>
      </c>
      <c r="U321" s="99"/>
      <c r="V321" s="104">
        <f>V319+(V319*V$1)</f>
        <v>161.4564</v>
      </c>
      <c r="W321" s="105">
        <f>W319+(W319*W$1)</f>
        <v>310.4504</v>
      </c>
    </row>
    <row r="322" spans="1:23" ht="15.75" thickTop="1">
      <c r="C322" s="119" t="s">
        <v>626</v>
      </c>
      <c r="D322" s="107">
        <f>(D321-D319)/D319</f>
        <v>0.7</v>
      </c>
      <c r="E322" s="108">
        <f>(E321-E319)/E319</f>
        <v>0.7</v>
      </c>
      <c r="F322" s="99"/>
      <c r="G322" s="107">
        <f>(G321-G319)/G319</f>
        <v>0.80000000000000016</v>
      </c>
      <c r="H322" s="108">
        <f>(H321-H319)/H319</f>
        <v>0.80000000000000016</v>
      </c>
      <c r="I322" s="99"/>
      <c r="J322" s="107">
        <f>(J321-J319)/J319</f>
        <v>0.9</v>
      </c>
      <c r="K322" s="108">
        <f>(K321-K319)/K319</f>
        <v>0.9</v>
      </c>
      <c r="L322" s="99"/>
      <c r="M322" s="107">
        <f>(M321-M319)/M319</f>
        <v>0.7</v>
      </c>
      <c r="N322" s="108">
        <f>(N321-N319)/N319</f>
        <v>0.7</v>
      </c>
      <c r="O322" s="99"/>
      <c r="P322" s="107">
        <f>(P321-P319)/P319</f>
        <v>0.8</v>
      </c>
      <c r="Q322" s="108">
        <f>(Q321-Q319)/Q319</f>
        <v>0.80000000000000016</v>
      </c>
      <c r="R322" s="99"/>
      <c r="S322" s="107">
        <f>(S321-S319)/S319</f>
        <v>0.9</v>
      </c>
      <c r="T322" s="108">
        <f>(T321-T319)/T319</f>
        <v>0.9</v>
      </c>
      <c r="U322" s="99"/>
      <c r="V322" s="107">
        <f>(V321-V319)/V319</f>
        <v>1</v>
      </c>
      <c r="W322" s="108">
        <f>(W321-W319)/W319</f>
        <v>1</v>
      </c>
    </row>
    <row r="323" spans="1:23">
      <c r="C323" s="120" t="s">
        <v>627</v>
      </c>
      <c r="D323" s="110">
        <f>D320+(D320*D$1)</f>
        <v>332.43024000000003</v>
      </c>
      <c r="E323" s="111">
        <f>E320+(E320*E$1)</f>
        <v>1685.9539199999999</v>
      </c>
      <c r="F323" s="99"/>
      <c r="G323" s="110">
        <f>G320+(G320*G$1)</f>
        <v>1538.136</v>
      </c>
      <c r="H323" s="111">
        <f>H320+(H320*H$1)</f>
        <v>2378.2010399999999</v>
      </c>
      <c r="I323" s="99"/>
      <c r="J323" s="110">
        <f>J320+(J320*J$1)</f>
        <v>2602.4786400000003</v>
      </c>
      <c r="K323" s="111">
        <f>K320+(K320*K$1)</f>
        <v>2999.7709200000008</v>
      </c>
      <c r="L323" s="99"/>
      <c r="M323" s="110">
        <f>M320+(M320*M$1)</f>
        <v>332.43024000000003</v>
      </c>
      <c r="N323" s="111">
        <f>N320+(N320*N$1)</f>
        <v>1685.9539199999999</v>
      </c>
      <c r="O323" s="99"/>
      <c r="P323" s="110">
        <f>P320+(P320*P$1)</f>
        <v>2238.4079999999999</v>
      </c>
      <c r="Q323" s="111">
        <f>Q320+(Q320*Q$1)</f>
        <v>2728.3391999999999</v>
      </c>
      <c r="R323" s="99"/>
      <c r="S323" s="110">
        <f>S320+(S320*S$1)</f>
        <v>2602.4786400000003</v>
      </c>
      <c r="T323" s="111">
        <f>T320+(T320*T$1)</f>
        <v>2999.7709200000008</v>
      </c>
      <c r="U323" s="99"/>
      <c r="V323" s="110">
        <f>V320+(V320*V$1)</f>
        <v>3874.9535999999998</v>
      </c>
      <c r="W323" s="111">
        <f>W320+(W320*W$1)</f>
        <v>3725.4048000000003</v>
      </c>
    </row>
    <row r="325" spans="1:23">
      <c r="C325" s="112" t="s">
        <v>786</v>
      </c>
    </row>
    <row r="326" spans="1:23">
      <c r="B326" s="81" t="s">
        <v>629</v>
      </c>
      <c r="C326" s="113" t="s">
        <v>432</v>
      </c>
      <c r="D326" s="80" t="s">
        <v>620</v>
      </c>
      <c r="E326" s="80" t="s">
        <v>616</v>
      </c>
      <c r="G326" s="80" t="s">
        <v>620</v>
      </c>
      <c r="H326" s="80" t="s">
        <v>616</v>
      </c>
      <c r="J326" s="80" t="s">
        <v>620</v>
      </c>
      <c r="K326" s="80" t="s">
        <v>616</v>
      </c>
      <c r="M326" s="80" t="s">
        <v>620</v>
      </c>
      <c r="N326" s="80" t="s">
        <v>616</v>
      </c>
      <c r="P326" s="80" t="s">
        <v>620</v>
      </c>
      <c r="Q326" s="80" t="s">
        <v>616</v>
      </c>
      <c r="S326" s="80" t="s">
        <v>620</v>
      </c>
      <c r="T326" s="80" t="s">
        <v>616</v>
      </c>
      <c r="V326" s="80" t="s">
        <v>620</v>
      </c>
      <c r="W326" s="80" t="s">
        <v>616</v>
      </c>
    </row>
    <row r="327" spans="1:23">
      <c r="B327" s="81" t="s">
        <v>621</v>
      </c>
      <c r="C327" s="81" t="s">
        <v>630</v>
      </c>
    </row>
    <row r="328" spans="1:23">
      <c r="A328" s="82" t="s">
        <v>55</v>
      </c>
      <c r="B328" s="83">
        <v>1</v>
      </c>
      <c r="C328" s="114" t="s">
        <v>432</v>
      </c>
      <c r="D328" s="85">
        <f>VLOOKUP($A328,$A$16:$W$34,D$42,0)*$B328</f>
        <v>8.1478000000000002</v>
      </c>
      <c r="E328" s="86">
        <f>VLOOKUP($A328,$A$16:$W$34,E$42,0)*$B328</f>
        <v>82.644800000000004</v>
      </c>
      <c r="G328" s="85">
        <f>VLOOKUP($A328,$A$16:$W$34,G$42,0)*$B328</f>
        <v>35.604999999999997</v>
      </c>
      <c r="H328" s="86">
        <f>VLOOKUP($A328,$A$16:$W$34,H$42,0)*$B328</f>
        <v>110.1019</v>
      </c>
      <c r="J328" s="85">
        <f>VLOOKUP($A328,$A$16:$W$34,J$42,0)*$B328</f>
        <v>57.071899999999999</v>
      </c>
      <c r="K328" s="86">
        <f>VLOOKUP($A328,$A$16:$W$34,K$42,0)*$B328</f>
        <v>131.56890000000001</v>
      </c>
      <c r="M328" s="85">
        <f>VLOOKUP($A328,$A$16:$W$34,M$42,0)*$B328</f>
        <v>8.1478000000000002</v>
      </c>
      <c r="N328" s="86">
        <f>VLOOKUP($A328,$A$16:$W$34,N$42,0)*$B328</f>
        <v>82.644800000000004</v>
      </c>
      <c r="P328" s="85">
        <f>VLOOKUP($A328,$A$16:$W$34,P$42,0)*$B328</f>
        <v>51.814999999999998</v>
      </c>
      <c r="Q328" s="86">
        <f>VLOOKUP($A328,$A$16:$W$34,Q$42,0)*$B328</f>
        <v>126.312</v>
      </c>
      <c r="S328" s="85">
        <f>VLOOKUP($A328,$A$16:$W$34,S$42,0)*$B328</f>
        <v>57.071899999999999</v>
      </c>
      <c r="T328" s="86">
        <f>VLOOKUP($A328,$A$16:$W$34,T$42,0)*$B328</f>
        <v>131.56890000000001</v>
      </c>
      <c r="V328" s="85">
        <f>VLOOKUP($A328,$A$16:$W$34,V$42,0)*$B328</f>
        <v>80.728200000000001</v>
      </c>
      <c r="W328" s="86">
        <f>VLOOKUP($A328,$A$16:$W$34,W$42,0)*$B328</f>
        <v>155.2252</v>
      </c>
    </row>
    <row r="329" spans="1:23">
      <c r="C329" s="88"/>
      <c r="D329" s="88"/>
      <c r="E329" s="89"/>
      <c r="G329" s="88"/>
      <c r="H329" s="89"/>
      <c r="J329" s="88"/>
      <c r="K329" s="89"/>
      <c r="M329" s="88"/>
      <c r="N329" s="89"/>
      <c r="P329" s="88"/>
      <c r="Q329" s="89"/>
      <c r="S329" s="88"/>
      <c r="T329" s="89"/>
      <c r="V329" s="88"/>
      <c r="W329" s="89"/>
    </row>
    <row r="330" spans="1:23">
      <c r="C330" s="88"/>
      <c r="D330" s="88"/>
      <c r="E330" s="89"/>
      <c r="G330" s="88"/>
      <c r="H330" s="89"/>
      <c r="J330" s="88"/>
      <c r="K330" s="89"/>
      <c r="M330" s="88"/>
      <c r="N330" s="89"/>
      <c r="P330" s="88"/>
      <c r="Q330" s="89"/>
      <c r="S330" s="88"/>
      <c r="T330" s="89"/>
      <c r="V330" s="88"/>
      <c r="W330" s="89"/>
    </row>
    <row r="331" spans="1:23">
      <c r="C331" s="88"/>
      <c r="D331" s="88"/>
      <c r="E331" s="89"/>
      <c r="G331" s="88"/>
      <c r="H331" s="89"/>
      <c r="J331" s="88"/>
      <c r="K331" s="89"/>
      <c r="M331" s="88"/>
      <c r="N331" s="89"/>
      <c r="P331" s="88"/>
      <c r="Q331" s="89"/>
      <c r="S331" s="88"/>
      <c r="T331" s="89"/>
      <c r="V331" s="88"/>
      <c r="W331" s="89"/>
    </row>
    <row r="332" spans="1:23" ht="15.75" thickBot="1">
      <c r="B332" s="81" t="s">
        <v>787</v>
      </c>
      <c r="C332" s="116" t="s">
        <v>623</v>
      </c>
      <c r="D332" s="97">
        <f>SUM(D328)</f>
        <v>8.1478000000000002</v>
      </c>
      <c r="E332" s="98">
        <f>SUM(E328)</f>
        <v>82.644800000000004</v>
      </c>
      <c r="F332" s="99"/>
      <c r="G332" s="97">
        <f>SUM(G328)</f>
        <v>35.604999999999997</v>
      </c>
      <c r="H332" s="98">
        <f>SUM(H328)</f>
        <v>110.1019</v>
      </c>
      <c r="I332" s="99"/>
      <c r="J332" s="97">
        <f>SUM(J328)</f>
        <v>57.071899999999999</v>
      </c>
      <c r="K332" s="98">
        <f>SUM(K328)</f>
        <v>131.56890000000001</v>
      </c>
      <c r="L332" s="99"/>
      <c r="M332" s="97">
        <f>SUM(M328)</f>
        <v>8.1478000000000002</v>
      </c>
      <c r="N332" s="98">
        <f>SUM(N328)</f>
        <v>82.644800000000004</v>
      </c>
      <c r="O332" s="99"/>
      <c r="P332" s="97">
        <f>SUM(P328)</f>
        <v>51.814999999999998</v>
      </c>
      <c r="Q332" s="98">
        <f>SUM(Q328)</f>
        <v>126.312</v>
      </c>
      <c r="R332" s="99"/>
      <c r="S332" s="97">
        <f>SUM(S328)</f>
        <v>57.071899999999999</v>
      </c>
      <c r="T332" s="98">
        <f>SUM(T328)</f>
        <v>131.56890000000001</v>
      </c>
      <c r="U332" s="99"/>
      <c r="V332" s="97">
        <f>SUM(V328)</f>
        <v>80.728200000000001</v>
      </c>
      <c r="W332" s="98">
        <f>SUM(W328)</f>
        <v>155.2252</v>
      </c>
    </row>
    <row r="333" spans="1:23" ht="15.75" thickTop="1">
      <c r="C333" s="117" t="s">
        <v>624</v>
      </c>
      <c r="D333" s="101">
        <f>D332*24</f>
        <v>195.5472</v>
      </c>
      <c r="E333" s="102">
        <f>E332*12</f>
        <v>991.73760000000004</v>
      </c>
      <c r="F333" s="99"/>
      <c r="G333" s="101">
        <f>G332*24</f>
        <v>854.52</v>
      </c>
      <c r="H333" s="102">
        <f>H332*12</f>
        <v>1321.2228</v>
      </c>
      <c r="I333" s="99"/>
      <c r="J333" s="101">
        <f>J332*24</f>
        <v>1369.7256</v>
      </c>
      <c r="K333" s="102">
        <f>K332*12</f>
        <v>1578.8268000000003</v>
      </c>
      <c r="L333" s="99"/>
      <c r="M333" s="101">
        <f>M332*24</f>
        <v>195.5472</v>
      </c>
      <c r="N333" s="102">
        <f>N332*12</f>
        <v>991.73760000000004</v>
      </c>
      <c r="O333" s="99"/>
      <c r="P333" s="101">
        <f>P332*24</f>
        <v>1243.56</v>
      </c>
      <c r="Q333" s="102">
        <f>Q332*12</f>
        <v>1515.7439999999999</v>
      </c>
      <c r="R333" s="99"/>
      <c r="S333" s="101">
        <f>S332*24</f>
        <v>1369.7256</v>
      </c>
      <c r="T333" s="102">
        <f>T332*12</f>
        <v>1578.8268000000003</v>
      </c>
      <c r="U333" s="99"/>
      <c r="V333" s="101">
        <f>V332*24</f>
        <v>1937.4767999999999</v>
      </c>
      <c r="W333" s="102">
        <f>W332*12</f>
        <v>1862.7024000000001</v>
      </c>
    </row>
    <row r="334" spans="1:23" ht="15.75" thickBot="1">
      <c r="B334" s="81" t="s">
        <v>788</v>
      </c>
      <c r="C334" s="118" t="s">
        <v>625</v>
      </c>
      <c r="D334" s="104">
        <f>D332+(D332*D$1)</f>
        <v>13.85126</v>
      </c>
      <c r="E334" s="105">
        <f>E332+(E332*E$1)</f>
        <v>140.49616</v>
      </c>
      <c r="F334" s="99"/>
      <c r="G334" s="104">
        <f>G332+(G332*G$1)</f>
        <v>64.088999999999999</v>
      </c>
      <c r="H334" s="105">
        <f>H332+(H332*H$1)</f>
        <v>198.18342000000001</v>
      </c>
      <c r="I334" s="99"/>
      <c r="J334" s="104">
        <f>J332+(J332*J$1)</f>
        <v>108.43661</v>
      </c>
      <c r="K334" s="105">
        <f>K332+(K332*K$1)</f>
        <v>249.98091000000002</v>
      </c>
      <c r="L334" s="99"/>
      <c r="M334" s="104">
        <f>M332+(M332*M$1)</f>
        <v>13.85126</v>
      </c>
      <c r="N334" s="105">
        <f>N332+(N332*N$1)</f>
        <v>140.49616</v>
      </c>
      <c r="O334" s="99"/>
      <c r="P334" s="104">
        <f>P332+(P332*P$1)</f>
        <v>93.266999999999996</v>
      </c>
      <c r="Q334" s="105">
        <f>Q332+(Q332*Q$1)</f>
        <v>227.36160000000001</v>
      </c>
      <c r="R334" s="99"/>
      <c r="S334" s="104">
        <f>S332+(S332*S$1)</f>
        <v>108.43661</v>
      </c>
      <c r="T334" s="105">
        <f>T332+(T332*T$1)</f>
        <v>249.98091000000002</v>
      </c>
      <c r="U334" s="99"/>
      <c r="V334" s="104">
        <f>V332+(V332*V$1)</f>
        <v>161.4564</v>
      </c>
      <c r="W334" s="105">
        <f>W332+(W332*W$1)</f>
        <v>310.4504</v>
      </c>
    </row>
    <row r="335" spans="1:23" ht="15.75" thickTop="1">
      <c r="C335" s="119" t="s">
        <v>626</v>
      </c>
      <c r="D335" s="107">
        <f>(D334-D332)/D332</f>
        <v>0.7</v>
      </c>
      <c r="E335" s="108">
        <f>(E334-E332)/E332</f>
        <v>0.7</v>
      </c>
      <c r="F335" s="99"/>
      <c r="G335" s="107">
        <f>(G334-G332)/G332</f>
        <v>0.80000000000000016</v>
      </c>
      <c r="H335" s="108">
        <f>(H334-H332)/H332</f>
        <v>0.80000000000000016</v>
      </c>
      <c r="I335" s="99"/>
      <c r="J335" s="107">
        <f>(J334-J332)/J332</f>
        <v>0.9</v>
      </c>
      <c r="K335" s="108">
        <f>(K334-K332)/K332</f>
        <v>0.9</v>
      </c>
      <c r="L335" s="99"/>
      <c r="M335" s="107">
        <f>(M334-M332)/M332</f>
        <v>0.7</v>
      </c>
      <c r="N335" s="108">
        <f>(N334-N332)/N332</f>
        <v>0.7</v>
      </c>
      <c r="O335" s="99"/>
      <c r="P335" s="107">
        <f>(P334-P332)/P332</f>
        <v>0.8</v>
      </c>
      <c r="Q335" s="108">
        <f>(Q334-Q332)/Q332</f>
        <v>0.80000000000000016</v>
      </c>
      <c r="R335" s="99"/>
      <c r="S335" s="107">
        <f>(S334-S332)/S332</f>
        <v>0.9</v>
      </c>
      <c r="T335" s="108">
        <f>(T334-T332)/T332</f>
        <v>0.9</v>
      </c>
      <c r="U335" s="99"/>
      <c r="V335" s="107">
        <f>(V334-V332)/V332</f>
        <v>1</v>
      </c>
      <c r="W335" s="108">
        <f>(W334-W332)/W332</f>
        <v>1</v>
      </c>
    </row>
    <row r="336" spans="1:23">
      <c r="C336" s="120" t="s">
        <v>627</v>
      </c>
      <c r="D336" s="110">
        <f>D333+(D333*D$1)</f>
        <v>332.43024000000003</v>
      </c>
      <c r="E336" s="111">
        <f>E333+(E333*E$1)</f>
        <v>1685.9539199999999</v>
      </c>
      <c r="F336" s="99"/>
      <c r="G336" s="110">
        <f>G333+(G333*G$1)</f>
        <v>1538.136</v>
      </c>
      <c r="H336" s="111">
        <f>H333+(H333*H$1)</f>
        <v>2378.2010399999999</v>
      </c>
      <c r="I336" s="99"/>
      <c r="J336" s="110">
        <f>J333+(J333*J$1)</f>
        <v>2602.4786400000003</v>
      </c>
      <c r="K336" s="111">
        <f>K333+(K333*K$1)</f>
        <v>2999.7709200000008</v>
      </c>
      <c r="L336" s="99"/>
      <c r="M336" s="110">
        <f>M333+(M333*M$1)</f>
        <v>332.43024000000003</v>
      </c>
      <c r="N336" s="111">
        <f>N333+(N333*N$1)</f>
        <v>1685.9539199999999</v>
      </c>
      <c r="O336" s="99"/>
      <c r="P336" s="110">
        <f>P333+(P333*P$1)</f>
        <v>2238.4079999999999</v>
      </c>
      <c r="Q336" s="111">
        <f>Q333+(Q333*Q$1)</f>
        <v>2728.3391999999999</v>
      </c>
      <c r="R336" s="99"/>
      <c r="S336" s="110">
        <f>S333+(S333*S$1)</f>
        <v>2602.4786400000003</v>
      </c>
      <c r="T336" s="111">
        <f>T333+(T333*T$1)</f>
        <v>2999.7709200000008</v>
      </c>
      <c r="U336" s="99"/>
      <c r="V336" s="110">
        <f>V333+(V333*V$1)</f>
        <v>3874.9535999999998</v>
      </c>
      <c r="W336" s="111">
        <f>W333+(W333*W$1)</f>
        <v>3725.4048000000003</v>
      </c>
    </row>
    <row r="338" spans="1:23">
      <c r="C338" s="112" t="s">
        <v>684</v>
      </c>
    </row>
    <row r="339" spans="1:23">
      <c r="B339" s="81" t="s">
        <v>629</v>
      </c>
      <c r="C339" s="113" t="s">
        <v>434</v>
      </c>
      <c r="D339" s="80" t="s">
        <v>620</v>
      </c>
      <c r="E339" s="80" t="s">
        <v>616</v>
      </c>
      <c r="G339" s="80" t="s">
        <v>620</v>
      </c>
      <c r="H339" s="80" t="s">
        <v>616</v>
      </c>
      <c r="J339" s="80" t="s">
        <v>620</v>
      </c>
      <c r="K339" s="80" t="s">
        <v>616</v>
      </c>
      <c r="M339" s="80" t="s">
        <v>620</v>
      </c>
      <c r="N339" s="80" t="s">
        <v>616</v>
      </c>
      <c r="P339" s="80" t="s">
        <v>620</v>
      </c>
      <c r="Q339" s="80" t="s">
        <v>616</v>
      </c>
      <c r="S339" s="80" t="s">
        <v>620</v>
      </c>
      <c r="T339" s="80" t="s">
        <v>616</v>
      </c>
      <c r="V339" s="80" t="s">
        <v>620</v>
      </c>
      <c r="W339" s="80" t="s">
        <v>616</v>
      </c>
    </row>
    <row r="340" spans="1:23">
      <c r="B340" s="81" t="s">
        <v>621</v>
      </c>
      <c r="C340" s="81" t="s">
        <v>630</v>
      </c>
    </row>
    <row r="341" spans="1:23">
      <c r="A341" s="82" t="s">
        <v>55</v>
      </c>
      <c r="B341" s="83">
        <v>1</v>
      </c>
      <c r="C341" s="114" t="s">
        <v>434</v>
      </c>
      <c r="D341" s="85">
        <f>VLOOKUP($A341,$A$16:$W$34,D$42,0)*$B341</f>
        <v>8.1478000000000002</v>
      </c>
      <c r="E341" s="86">
        <f>VLOOKUP($A341,$A$16:$W$34,E$42,0)*$B341</f>
        <v>82.644800000000004</v>
      </c>
      <c r="G341" s="85">
        <f>VLOOKUP($A341,$A$16:$W$34,G$42,0)*$B341</f>
        <v>35.604999999999997</v>
      </c>
      <c r="H341" s="86">
        <f>VLOOKUP($A341,$A$16:$W$34,H$42,0)*$B341</f>
        <v>110.1019</v>
      </c>
      <c r="J341" s="85">
        <f>VLOOKUP($A341,$A$16:$W$34,J$42,0)*$B341</f>
        <v>57.071899999999999</v>
      </c>
      <c r="K341" s="86">
        <f>VLOOKUP($A341,$A$16:$W$34,K$42,0)*$B341</f>
        <v>131.56890000000001</v>
      </c>
      <c r="M341" s="85">
        <f>VLOOKUP($A341,$A$16:$W$34,M$42,0)*$B341</f>
        <v>8.1478000000000002</v>
      </c>
      <c r="N341" s="86">
        <f>VLOOKUP($A341,$A$16:$W$34,N$42,0)*$B341</f>
        <v>82.644800000000004</v>
      </c>
      <c r="P341" s="85">
        <f>VLOOKUP($A341,$A$16:$W$34,P$42,0)*$B341</f>
        <v>51.814999999999998</v>
      </c>
      <c r="Q341" s="86">
        <f>VLOOKUP($A341,$A$16:$W$34,Q$42,0)*$B341</f>
        <v>126.312</v>
      </c>
      <c r="S341" s="85">
        <f>VLOOKUP($A341,$A$16:$W$34,S$42,0)*$B341</f>
        <v>57.071899999999999</v>
      </c>
      <c r="T341" s="86">
        <f>VLOOKUP($A341,$A$16:$W$34,T$42,0)*$B341</f>
        <v>131.56890000000001</v>
      </c>
      <c r="V341" s="85">
        <f>VLOOKUP($A341,$A$16:$W$34,V$42,0)*$B341</f>
        <v>80.728200000000001</v>
      </c>
      <c r="W341" s="86">
        <f>VLOOKUP($A341,$A$16:$W$34,W$42,0)*$B341</f>
        <v>155.2252</v>
      </c>
    </row>
    <row r="342" spans="1:23">
      <c r="C342" s="88"/>
      <c r="D342" s="88"/>
      <c r="E342" s="89"/>
      <c r="G342" s="88"/>
      <c r="H342" s="89"/>
      <c r="J342" s="88"/>
      <c r="K342" s="89"/>
      <c r="M342" s="88"/>
      <c r="N342" s="89"/>
      <c r="P342" s="88"/>
      <c r="Q342" s="89"/>
      <c r="S342" s="88"/>
      <c r="T342" s="89"/>
      <c r="V342" s="88"/>
      <c r="W342" s="89"/>
    </row>
    <row r="343" spans="1:23">
      <c r="C343" s="88"/>
      <c r="D343" s="88"/>
      <c r="E343" s="89"/>
      <c r="G343" s="88"/>
      <c r="H343" s="89"/>
      <c r="J343" s="88"/>
      <c r="K343" s="89"/>
      <c r="M343" s="88"/>
      <c r="N343" s="89"/>
      <c r="P343" s="88"/>
      <c r="Q343" s="89"/>
      <c r="S343" s="88"/>
      <c r="T343" s="89"/>
      <c r="V343" s="88"/>
      <c r="W343" s="89"/>
    </row>
    <row r="344" spans="1:23">
      <c r="C344" s="88"/>
      <c r="D344" s="88"/>
      <c r="E344" s="89"/>
      <c r="G344" s="88"/>
      <c r="H344" s="89"/>
      <c r="J344" s="88"/>
      <c r="K344" s="89"/>
      <c r="M344" s="88"/>
      <c r="N344" s="89"/>
      <c r="P344" s="88"/>
      <c r="Q344" s="89"/>
      <c r="S344" s="88"/>
      <c r="T344" s="89"/>
      <c r="V344" s="88"/>
      <c r="W344" s="89"/>
    </row>
    <row r="345" spans="1:23" ht="15.75" thickBot="1">
      <c r="B345" s="81" t="s">
        <v>789</v>
      </c>
      <c r="C345" s="116" t="s">
        <v>623</v>
      </c>
      <c r="D345" s="97">
        <f>SUM(D341)</f>
        <v>8.1478000000000002</v>
      </c>
      <c r="E345" s="98">
        <f>SUM(E341)</f>
        <v>82.644800000000004</v>
      </c>
      <c r="F345" s="99"/>
      <c r="G345" s="97">
        <f>SUM(G341)</f>
        <v>35.604999999999997</v>
      </c>
      <c r="H345" s="98">
        <f>SUM(H341)</f>
        <v>110.1019</v>
      </c>
      <c r="I345" s="99"/>
      <c r="J345" s="97">
        <f>SUM(J341)</f>
        <v>57.071899999999999</v>
      </c>
      <c r="K345" s="98">
        <f>SUM(K341)</f>
        <v>131.56890000000001</v>
      </c>
      <c r="L345" s="99"/>
      <c r="M345" s="97">
        <f>SUM(M341)</f>
        <v>8.1478000000000002</v>
      </c>
      <c r="N345" s="98">
        <f>SUM(N341)</f>
        <v>82.644800000000004</v>
      </c>
      <c r="O345" s="99"/>
      <c r="P345" s="97">
        <f>SUM(P341)</f>
        <v>51.814999999999998</v>
      </c>
      <c r="Q345" s="98">
        <f>SUM(Q341)</f>
        <v>126.312</v>
      </c>
      <c r="R345" s="99"/>
      <c r="S345" s="97">
        <f>SUM(S341)</f>
        <v>57.071899999999999</v>
      </c>
      <c r="T345" s="98">
        <f>SUM(T341)</f>
        <v>131.56890000000001</v>
      </c>
      <c r="U345" s="99"/>
      <c r="V345" s="97">
        <f>SUM(V341)</f>
        <v>80.728200000000001</v>
      </c>
      <c r="W345" s="98">
        <f>SUM(W341)</f>
        <v>155.2252</v>
      </c>
    </row>
    <row r="346" spans="1:23" ht="15.75" thickTop="1">
      <c r="C346" s="117" t="s">
        <v>624</v>
      </c>
      <c r="D346" s="101">
        <f>D345*24</f>
        <v>195.5472</v>
      </c>
      <c r="E346" s="102">
        <f>E345*12</f>
        <v>991.73760000000004</v>
      </c>
      <c r="F346" s="99"/>
      <c r="G346" s="101">
        <f>G345*24</f>
        <v>854.52</v>
      </c>
      <c r="H346" s="102">
        <f>H345*12</f>
        <v>1321.2228</v>
      </c>
      <c r="I346" s="99"/>
      <c r="J346" s="101">
        <f>J345*24</f>
        <v>1369.7256</v>
      </c>
      <c r="K346" s="102">
        <f>K345*12</f>
        <v>1578.8268000000003</v>
      </c>
      <c r="L346" s="99"/>
      <c r="M346" s="101">
        <f>M345*24</f>
        <v>195.5472</v>
      </c>
      <c r="N346" s="102">
        <f>N345*12</f>
        <v>991.73760000000004</v>
      </c>
      <c r="O346" s="99"/>
      <c r="P346" s="101">
        <f>P345*24</f>
        <v>1243.56</v>
      </c>
      <c r="Q346" s="102">
        <f>Q345*12</f>
        <v>1515.7439999999999</v>
      </c>
      <c r="R346" s="99"/>
      <c r="S346" s="101">
        <f>S345*24</f>
        <v>1369.7256</v>
      </c>
      <c r="T346" s="102">
        <f>T345*12</f>
        <v>1578.8268000000003</v>
      </c>
      <c r="U346" s="99"/>
      <c r="V346" s="101">
        <f>V345*24</f>
        <v>1937.4767999999999</v>
      </c>
      <c r="W346" s="102">
        <f>W345*12</f>
        <v>1862.7024000000001</v>
      </c>
    </row>
    <row r="347" spans="1:23" ht="15.75" thickBot="1">
      <c r="B347" s="81" t="s">
        <v>790</v>
      </c>
      <c r="C347" s="118" t="s">
        <v>625</v>
      </c>
      <c r="D347" s="104">
        <f>D345+(D345*D$1)</f>
        <v>13.85126</v>
      </c>
      <c r="E347" s="105">
        <f>E345+(E345*E$1)</f>
        <v>140.49616</v>
      </c>
      <c r="F347" s="99"/>
      <c r="G347" s="104">
        <f>G345+(G345*G$1)</f>
        <v>64.088999999999999</v>
      </c>
      <c r="H347" s="105">
        <f>H345+(H345*H$1)</f>
        <v>198.18342000000001</v>
      </c>
      <c r="I347" s="99"/>
      <c r="J347" s="104">
        <f>J345+(J345*J$1)</f>
        <v>108.43661</v>
      </c>
      <c r="K347" s="105">
        <f>K345+(K345*K$1)</f>
        <v>249.98091000000002</v>
      </c>
      <c r="L347" s="99"/>
      <c r="M347" s="104">
        <f>M345+(M345*M$1)</f>
        <v>13.85126</v>
      </c>
      <c r="N347" s="105">
        <f>N345+(N345*N$1)</f>
        <v>140.49616</v>
      </c>
      <c r="O347" s="99"/>
      <c r="P347" s="104">
        <f>P345+(P345*P$1)</f>
        <v>93.266999999999996</v>
      </c>
      <c r="Q347" s="105">
        <f>Q345+(Q345*Q$1)</f>
        <v>227.36160000000001</v>
      </c>
      <c r="R347" s="99"/>
      <c r="S347" s="104">
        <f>S345+(S345*S$1)</f>
        <v>108.43661</v>
      </c>
      <c r="T347" s="105">
        <f>T345+(T345*T$1)</f>
        <v>249.98091000000002</v>
      </c>
      <c r="U347" s="99"/>
      <c r="V347" s="104">
        <f>V345+(V345*V$1)</f>
        <v>161.4564</v>
      </c>
      <c r="W347" s="105">
        <f>W345+(W345*W$1)</f>
        <v>310.4504</v>
      </c>
    </row>
    <row r="348" spans="1:23" ht="15.75" thickTop="1">
      <c r="C348" s="119" t="s">
        <v>626</v>
      </c>
      <c r="D348" s="107">
        <f>(D347-D345)/D345</f>
        <v>0.7</v>
      </c>
      <c r="E348" s="108">
        <f>(E347-E345)/E345</f>
        <v>0.7</v>
      </c>
      <c r="F348" s="99"/>
      <c r="G348" s="107">
        <f>(G347-G345)/G345</f>
        <v>0.80000000000000016</v>
      </c>
      <c r="H348" s="108">
        <f>(H347-H345)/H345</f>
        <v>0.80000000000000016</v>
      </c>
      <c r="I348" s="99"/>
      <c r="J348" s="107">
        <f>(J347-J345)/J345</f>
        <v>0.9</v>
      </c>
      <c r="K348" s="108">
        <f>(K347-K345)/K345</f>
        <v>0.9</v>
      </c>
      <c r="L348" s="99"/>
      <c r="M348" s="107">
        <f>(M347-M345)/M345</f>
        <v>0.7</v>
      </c>
      <c r="N348" s="108">
        <f>(N347-N345)/N345</f>
        <v>0.7</v>
      </c>
      <c r="O348" s="99"/>
      <c r="P348" s="107">
        <f>(P347-P345)/P345</f>
        <v>0.8</v>
      </c>
      <c r="Q348" s="108">
        <f>(Q347-Q345)/Q345</f>
        <v>0.80000000000000016</v>
      </c>
      <c r="R348" s="99"/>
      <c r="S348" s="107">
        <f>(S347-S345)/S345</f>
        <v>0.9</v>
      </c>
      <c r="T348" s="108">
        <f>(T347-T345)/T345</f>
        <v>0.9</v>
      </c>
      <c r="U348" s="99"/>
      <c r="V348" s="107">
        <f>(V347-V345)/V345</f>
        <v>1</v>
      </c>
      <c r="W348" s="108">
        <f>(W347-W345)/W345</f>
        <v>1</v>
      </c>
    </row>
    <row r="349" spans="1:23">
      <c r="C349" s="120" t="s">
        <v>627</v>
      </c>
      <c r="D349" s="110">
        <f>D346+(D346*D$1)</f>
        <v>332.43024000000003</v>
      </c>
      <c r="E349" s="111">
        <f>E346+(E346*E$1)</f>
        <v>1685.9539199999999</v>
      </c>
      <c r="F349" s="99"/>
      <c r="G349" s="110">
        <f>G346+(G346*G$1)</f>
        <v>1538.136</v>
      </c>
      <c r="H349" s="111">
        <f>H346+(H346*H$1)</f>
        <v>2378.2010399999999</v>
      </c>
      <c r="I349" s="99"/>
      <c r="J349" s="110">
        <f>J346+(J346*J$1)</f>
        <v>2602.4786400000003</v>
      </c>
      <c r="K349" s="111">
        <f>K346+(K346*K$1)</f>
        <v>2999.7709200000008</v>
      </c>
      <c r="L349" s="99"/>
      <c r="M349" s="110">
        <f>M346+(M346*M$1)</f>
        <v>332.43024000000003</v>
      </c>
      <c r="N349" s="111">
        <f>N346+(N346*N$1)</f>
        <v>1685.9539199999999</v>
      </c>
      <c r="O349" s="99"/>
      <c r="P349" s="110">
        <f>P346+(P346*P$1)</f>
        <v>2238.4079999999999</v>
      </c>
      <c r="Q349" s="111">
        <f>Q346+(Q346*Q$1)</f>
        <v>2728.3391999999999</v>
      </c>
      <c r="R349" s="99"/>
      <c r="S349" s="110">
        <f>S346+(S346*S$1)</f>
        <v>2602.4786400000003</v>
      </c>
      <c r="T349" s="111">
        <f>T346+(T346*T$1)</f>
        <v>2999.7709200000008</v>
      </c>
      <c r="U349" s="99"/>
      <c r="V349" s="110">
        <f>V346+(V346*V$1)</f>
        <v>3874.9535999999998</v>
      </c>
      <c r="W349" s="111">
        <f>W346+(W346*W$1)</f>
        <v>3725.4048000000003</v>
      </c>
    </row>
    <row r="351" spans="1:23">
      <c r="C351" s="112" t="s">
        <v>684</v>
      </c>
    </row>
    <row r="352" spans="1:23">
      <c r="B352" s="81" t="s">
        <v>629</v>
      </c>
      <c r="C352" s="113" t="s">
        <v>685</v>
      </c>
      <c r="D352" s="80" t="s">
        <v>620</v>
      </c>
      <c r="E352" s="80" t="s">
        <v>616</v>
      </c>
      <c r="G352" s="80" t="s">
        <v>620</v>
      </c>
      <c r="H352" s="80" t="s">
        <v>616</v>
      </c>
      <c r="J352" s="80" t="s">
        <v>620</v>
      </c>
      <c r="K352" s="80" t="s">
        <v>616</v>
      </c>
      <c r="M352" s="80" t="s">
        <v>620</v>
      </c>
      <c r="N352" s="80" t="s">
        <v>616</v>
      </c>
      <c r="P352" s="80" t="s">
        <v>620</v>
      </c>
      <c r="Q352" s="80" t="s">
        <v>616</v>
      </c>
      <c r="S352" s="80" t="s">
        <v>620</v>
      </c>
      <c r="T352" s="80" t="s">
        <v>616</v>
      </c>
      <c r="V352" s="80" t="s">
        <v>620</v>
      </c>
      <c r="W352" s="80" t="s">
        <v>616</v>
      </c>
    </row>
    <row r="353" spans="1:23">
      <c r="B353" s="81" t="s">
        <v>621</v>
      </c>
      <c r="C353" s="81" t="s">
        <v>630</v>
      </c>
    </row>
    <row r="354" spans="1:23">
      <c r="A354" s="82" t="s">
        <v>49</v>
      </c>
      <c r="B354" s="83">
        <v>1</v>
      </c>
      <c r="C354" s="114" t="s">
        <v>686</v>
      </c>
      <c r="D354" s="85">
        <f>VLOOKUP($A354,$A$16:$W$34,D$42,0)*$B354</f>
        <v>10.803599999999999</v>
      </c>
      <c r="E354" s="86">
        <f>VLOOKUP($A354,$A$16:$W$34,E$42,0)*$B354</f>
        <v>23.755800000000001</v>
      </c>
      <c r="G354" s="85">
        <f>VLOOKUP($A354,$A$16:$W$34,G$42,0)*$B354</f>
        <v>18.140999999999998</v>
      </c>
      <c r="H354" s="86">
        <f>VLOOKUP($A354,$A$16:$W$34,H$42,0)*$B354</f>
        <v>31.0932</v>
      </c>
      <c r="J354" s="85">
        <f>VLOOKUP($A354,$A$16:$W$34,J$42,0)*$B354</f>
        <v>25.635200000000001</v>
      </c>
      <c r="K354" s="86">
        <f>VLOOKUP($A354,$A$16:$W$34,K$42,0)*$B354</f>
        <v>38.587400000000002</v>
      </c>
      <c r="M354" s="85">
        <f>VLOOKUP($A354,$A$16:$W$34,M$42,0)*$B354</f>
        <v>10.803599999999999</v>
      </c>
      <c r="N354" s="86">
        <f>VLOOKUP($A354,$A$16:$W$34,N$42,0)*$B354</f>
        <v>23.755800000000001</v>
      </c>
      <c r="P354" s="85">
        <f>VLOOKUP($A354,$A$16:$W$34,P$42,0)*$B354</f>
        <v>24.869599999999998</v>
      </c>
      <c r="Q354" s="86">
        <f>VLOOKUP($A354,$A$16:$W$34,Q$42,0)*$B354</f>
        <v>37.821800000000003</v>
      </c>
      <c r="S354" s="85">
        <f>VLOOKUP($A354,$A$16:$W$34,S$42,0)*$B354</f>
        <v>25.635200000000001</v>
      </c>
      <c r="T354" s="86">
        <f>VLOOKUP($A354,$A$16:$W$34,T$42,0)*$B354</f>
        <v>38.587400000000002</v>
      </c>
      <c r="V354" s="85">
        <f>VLOOKUP($A354,$A$16:$W$34,V$42,0)*$B354</f>
        <v>29.080300000000001</v>
      </c>
      <c r="W354" s="86">
        <f>VLOOKUP($A354,$A$16:$W$34,W$42,0)*$B354</f>
        <v>42.032499999999999</v>
      </c>
    </row>
    <row r="355" spans="1:23">
      <c r="A355" s="82" t="s">
        <v>51</v>
      </c>
      <c r="B355" s="83">
        <v>1</v>
      </c>
      <c r="C355" s="122" t="s">
        <v>687</v>
      </c>
      <c r="D355" s="123">
        <f>VLOOKUP($A355,$A$16:$W$34,D$42,0)*$B355</f>
        <v>16.7807</v>
      </c>
      <c r="E355" s="124">
        <f>VLOOKUP($A355,$A$16:$W$34,E$42,0)*$B355</f>
        <v>35.684699999999999</v>
      </c>
      <c r="G355" s="123">
        <f>VLOOKUP($A355,$A$16:$W$34,G$42,0)*$B355</f>
        <v>29.8154</v>
      </c>
      <c r="H355" s="124">
        <f>VLOOKUP($A355,$A$16:$W$34,H$42,0)*$B355</f>
        <v>48.719299999999997</v>
      </c>
      <c r="J355" s="123">
        <f>VLOOKUP($A355,$A$16:$W$34,J$42,0)*$B355</f>
        <v>36.478700000000003</v>
      </c>
      <c r="K355" s="124">
        <f>VLOOKUP($A355,$A$16:$W$34,K$42,0)*$B355</f>
        <v>55.382599999999996</v>
      </c>
      <c r="M355" s="123">
        <f>VLOOKUP($A355,$A$16:$W$34,M$42,0)*$B355</f>
        <v>16.7807</v>
      </c>
      <c r="N355" s="124">
        <f>VLOOKUP($A355,$A$16:$W$34,N$42,0)*$B355</f>
        <v>35.684699999999999</v>
      </c>
      <c r="P355" s="123">
        <f>VLOOKUP($A355,$A$16:$W$34,P$42,0)*$B355</f>
        <v>34.947499999999998</v>
      </c>
      <c r="Q355" s="124">
        <f>VLOOKUP($A355,$A$16:$W$34,Q$42,0)*$B355</f>
        <v>53.851399999999998</v>
      </c>
      <c r="S355" s="123">
        <f>VLOOKUP($A355,$A$16:$W$34,S$42,0)*$B355</f>
        <v>36.478700000000003</v>
      </c>
      <c r="T355" s="124">
        <f>VLOOKUP($A355,$A$16:$W$34,T$42,0)*$B355</f>
        <v>55.382599999999996</v>
      </c>
      <c r="V355" s="123">
        <f>VLOOKUP($A355,$A$16:$W$34,V$42,0)*$B355</f>
        <v>43.368899999999996</v>
      </c>
      <c r="W355" s="124">
        <f>VLOOKUP($A355,$A$16:$W$34,W$42,0)*$B355</f>
        <v>62.272799999999997</v>
      </c>
    </row>
    <row r="356" spans="1:23">
      <c r="C356" s="88"/>
      <c r="D356" s="88"/>
      <c r="E356" s="89"/>
      <c r="G356" s="88"/>
      <c r="H356" s="89"/>
      <c r="J356" s="88"/>
      <c r="K356" s="89"/>
      <c r="M356" s="88"/>
      <c r="N356" s="89"/>
      <c r="P356" s="88"/>
      <c r="Q356" s="89"/>
      <c r="S356" s="88"/>
      <c r="T356" s="89"/>
      <c r="V356" s="88"/>
      <c r="W356" s="89"/>
    </row>
    <row r="357" spans="1:23">
      <c r="C357" s="88"/>
      <c r="D357" s="88"/>
      <c r="E357" s="89"/>
      <c r="G357" s="88"/>
      <c r="H357" s="89"/>
      <c r="J357" s="88"/>
      <c r="K357" s="89"/>
      <c r="M357" s="88"/>
      <c r="N357" s="89"/>
      <c r="P357" s="88"/>
      <c r="Q357" s="89"/>
      <c r="S357" s="88"/>
      <c r="T357" s="89"/>
      <c r="V357" s="88"/>
      <c r="W357" s="89"/>
    </row>
    <row r="358" spans="1:23" ht="15.75" thickBot="1">
      <c r="B358" s="81" t="s">
        <v>702</v>
      </c>
      <c r="C358" s="116" t="s">
        <v>623</v>
      </c>
      <c r="D358" s="97">
        <f>SUM(D354:D355)</f>
        <v>27.584299999999999</v>
      </c>
      <c r="E358" s="98">
        <f>SUM(E354:E355)</f>
        <v>59.4405</v>
      </c>
      <c r="F358" s="99"/>
      <c r="G358" s="97">
        <f>SUM(G354:G355)</f>
        <v>47.956400000000002</v>
      </c>
      <c r="H358" s="98">
        <f>SUM(H354:H355)</f>
        <v>79.8125</v>
      </c>
      <c r="I358" s="99"/>
      <c r="J358" s="97">
        <f>SUM(J354:J355)</f>
        <v>62.113900000000001</v>
      </c>
      <c r="K358" s="98">
        <f>SUM(K354:K355)</f>
        <v>93.97</v>
      </c>
      <c r="L358" s="99"/>
      <c r="M358" s="97">
        <f>SUM(M354:M355)</f>
        <v>27.584299999999999</v>
      </c>
      <c r="N358" s="98">
        <f>SUM(N354:N355)</f>
        <v>59.4405</v>
      </c>
      <c r="O358" s="99"/>
      <c r="P358" s="97">
        <f>SUM(P354:P355)</f>
        <v>59.817099999999996</v>
      </c>
      <c r="Q358" s="98">
        <f>SUM(Q354:Q355)</f>
        <v>91.673200000000008</v>
      </c>
      <c r="R358" s="99"/>
      <c r="S358" s="97">
        <f>SUM(S354:S355)</f>
        <v>62.113900000000001</v>
      </c>
      <c r="T358" s="98">
        <f>SUM(T354:T355)</f>
        <v>93.97</v>
      </c>
      <c r="U358" s="99"/>
      <c r="V358" s="97">
        <f>SUM(V354:V355)</f>
        <v>72.44919999999999</v>
      </c>
      <c r="W358" s="98">
        <f>SUM(W354:W355)</f>
        <v>104.30529999999999</v>
      </c>
    </row>
    <row r="359" spans="1:23" ht="15.75" thickTop="1">
      <c r="C359" s="117" t="s">
        <v>624</v>
      </c>
      <c r="D359" s="101">
        <f>D358*24</f>
        <v>662.02319999999997</v>
      </c>
      <c r="E359" s="102">
        <f>E358*12</f>
        <v>713.28600000000006</v>
      </c>
      <c r="F359" s="99"/>
      <c r="G359" s="101">
        <f>G358*24</f>
        <v>1150.9536000000001</v>
      </c>
      <c r="H359" s="102">
        <f>H358*12</f>
        <v>957.75</v>
      </c>
      <c r="I359" s="99"/>
      <c r="J359" s="101">
        <f>J358*24</f>
        <v>1490.7336</v>
      </c>
      <c r="K359" s="102">
        <f>K358*12</f>
        <v>1127.6399999999999</v>
      </c>
      <c r="L359" s="99"/>
      <c r="M359" s="101">
        <f>M358*24</f>
        <v>662.02319999999997</v>
      </c>
      <c r="N359" s="102">
        <f>N358*12</f>
        <v>713.28600000000006</v>
      </c>
      <c r="O359" s="99"/>
      <c r="P359" s="101">
        <f>P358*24</f>
        <v>1435.6104</v>
      </c>
      <c r="Q359" s="102">
        <f>Q358*12</f>
        <v>1100.0784000000001</v>
      </c>
      <c r="R359" s="99"/>
      <c r="S359" s="101">
        <f>S358*24</f>
        <v>1490.7336</v>
      </c>
      <c r="T359" s="102">
        <f>T358*12</f>
        <v>1127.6399999999999</v>
      </c>
      <c r="U359" s="99"/>
      <c r="V359" s="101">
        <f>V358*24</f>
        <v>1738.7807999999998</v>
      </c>
      <c r="W359" s="102">
        <f>W358*12</f>
        <v>1251.6635999999999</v>
      </c>
    </row>
    <row r="360" spans="1:23" ht="15.75" thickBot="1">
      <c r="B360" s="81" t="s">
        <v>703</v>
      </c>
      <c r="C360" s="118" t="s">
        <v>625</v>
      </c>
      <c r="D360" s="104">
        <f>D358+(D358*D$1)</f>
        <v>46.89331</v>
      </c>
      <c r="E360" s="105">
        <f>E358+(E358*E$1)</f>
        <v>101.04884999999999</v>
      </c>
      <c r="F360" s="99"/>
      <c r="G360" s="104">
        <f>G358+(G358*G$1)</f>
        <v>86.321520000000007</v>
      </c>
      <c r="H360" s="105">
        <f>H358+(H358*H$1)</f>
        <v>143.66249999999999</v>
      </c>
      <c r="I360" s="99"/>
      <c r="J360" s="104">
        <f>J358+(J358*J$1)</f>
        <v>118.01641000000001</v>
      </c>
      <c r="K360" s="105">
        <f>K358+(K358*K$1)</f>
        <v>178.54300000000001</v>
      </c>
      <c r="L360" s="99"/>
      <c r="M360" s="104">
        <f>M358+(M358*M$1)</f>
        <v>46.89331</v>
      </c>
      <c r="N360" s="105">
        <f>N358+(N358*N$1)</f>
        <v>101.04884999999999</v>
      </c>
      <c r="O360" s="99"/>
      <c r="P360" s="104">
        <f>P358+(P358*P$1)</f>
        <v>107.67077999999999</v>
      </c>
      <c r="Q360" s="105">
        <f>Q358+(Q358*Q$1)</f>
        <v>165.01176000000004</v>
      </c>
      <c r="R360" s="99"/>
      <c r="S360" s="104">
        <f>S358+(S358*S$1)</f>
        <v>118.01641000000001</v>
      </c>
      <c r="T360" s="105">
        <f>T358+(T358*T$1)</f>
        <v>178.54300000000001</v>
      </c>
      <c r="U360" s="99"/>
      <c r="V360" s="104">
        <f>V358+(V358*V$1)</f>
        <v>144.89839999999998</v>
      </c>
      <c r="W360" s="105">
        <f>W358+(W358*W$1)</f>
        <v>208.61059999999998</v>
      </c>
    </row>
    <row r="361" spans="1:23" ht="15.75" thickTop="1">
      <c r="C361" s="119" t="s">
        <v>626</v>
      </c>
      <c r="D361" s="107">
        <f>(D360-D358)/D358</f>
        <v>0.70000000000000007</v>
      </c>
      <c r="E361" s="108">
        <f>(E360-E358)/E358</f>
        <v>0.69999999999999973</v>
      </c>
      <c r="F361" s="99"/>
      <c r="G361" s="107">
        <f>(G360-G358)/G358</f>
        <v>0.8</v>
      </c>
      <c r="H361" s="108">
        <f>(H360-H358)/H358</f>
        <v>0.79999999999999993</v>
      </c>
      <c r="I361" s="99"/>
      <c r="J361" s="107">
        <f>(J360-J358)/J358</f>
        <v>0.90000000000000013</v>
      </c>
      <c r="K361" s="108">
        <f>(K360-K358)/K358</f>
        <v>0.90000000000000013</v>
      </c>
      <c r="L361" s="99"/>
      <c r="M361" s="107">
        <f>(M360-M358)/M358</f>
        <v>0.70000000000000007</v>
      </c>
      <c r="N361" s="108">
        <f>(N360-N358)/N358</f>
        <v>0.69999999999999973</v>
      </c>
      <c r="O361" s="99"/>
      <c r="P361" s="107">
        <f>(P360-P358)/P358</f>
        <v>0.8</v>
      </c>
      <c r="Q361" s="108">
        <f>(Q360-Q358)/Q358</f>
        <v>0.80000000000000027</v>
      </c>
      <c r="R361" s="99"/>
      <c r="S361" s="107">
        <f>(S360-S358)/S358</f>
        <v>0.90000000000000013</v>
      </c>
      <c r="T361" s="108">
        <f>(T360-T358)/T358</f>
        <v>0.90000000000000013</v>
      </c>
      <c r="U361" s="99"/>
      <c r="V361" s="107">
        <f>(V360-V358)/V358</f>
        <v>1</v>
      </c>
      <c r="W361" s="108">
        <f>(W360-W358)/W358</f>
        <v>1</v>
      </c>
    </row>
    <row r="362" spans="1:23">
      <c r="C362" s="120" t="s">
        <v>627</v>
      </c>
      <c r="D362" s="110">
        <f>D359+(D359*D$1)</f>
        <v>1125.4394399999999</v>
      </c>
      <c r="E362" s="111">
        <f>E359+(E359*E$1)</f>
        <v>1212.5862000000002</v>
      </c>
      <c r="F362" s="99"/>
      <c r="G362" s="110">
        <f>G359+(G359*G$1)</f>
        <v>2071.71648</v>
      </c>
      <c r="H362" s="111">
        <f>H359+(H359*H$1)</f>
        <v>1723.95</v>
      </c>
      <c r="I362" s="99"/>
      <c r="J362" s="110">
        <f>J359+(J359*J$1)</f>
        <v>2832.3938400000002</v>
      </c>
      <c r="K362" s="111">
        <f>K359+(K359*K$1)</f>
        <v>2142.5159999999996</v>
      </c>
      <c r="L362" s="99"/>
      <c r="M362" s="110">
        <f>M359+(M359*M$1)</f>
        <v>1125.4394399999999</v>
      </c>
      <c r="N362" s="111">
        <f>N359+(N359*N$1)</f>
        <v>1212.5862000000002</v>
      </c>
      <c r="O362" s="99"/>
      <c r="P362" s="110">
        <f>P359+(P359*P$1)</f>
        <v>2584.09872</v>
      </c>
      <c r="Q362" s="111">
        <f>Q359+(Q359*Q$1)</f>
        <v>1980.1411200000002</v>
      </c>
      <c r="R362" s="99"/>
      <c r="S362" s="110">
        <f>S359+(S359*S$1)</f>
        <v>2832.3938400000002</v>
      </c>
      <c r="T362" s="111">
        <f>T359+(T359*T$1)</f>
        <v>2142.5159999999996</v>
      </c>
      <c r="U362" s="99"/>
      <c r="V362" s="110">
        <f>V359+(V359*V$1)</f>
        <v>3477.5615999999995</v>
      </c>
      <c r="W362" s="111">
        <f>W359+(W359*W$1)</f>
        <v>2503.3271999999997</v>
      </c>
    </row>
    <row r="364" spans="1:23">
      <c r="C364" s="112" t="s">
        <v>684</v>
      </c>
    </row>
    <row r="365" spans="1:23">
      <c r="B365" s="81" t="s">
        <v>629</v>
      </c>
      <c r="C365" s="113" t="s">
        <v>734</v>
      </c>
      <c r="D365" s="80" t="s">
        <v>620</v>
      </c>
      <c r="E365" s="80" t="s">
        <v>616</v>
      </c>
      <c r="G365" s="80" t="s">
        <v>620</v>
      </c>
      <c r="H365" s="80" t="s">
        <v>616</v>
      </c>
      <c r="J365" s="80" t="s">
        <v>620</v>
      </c>
      <c r="K365" s="80" t="s">
        <v>616</v>
      </c>
      <c r="M365" s="80" t="s">
        <v>620</v>
      </c>
      <c r="N365" s="80" t="s">
        <v>616</v>
      </c>
      <c r="P365" s="80" t="s">
        <v>620</v>
      </c>
      <c r="Q365" s="80" t="s">
        <v>616</v>
      </c>
      <c r="S365" s="80" t="s">
        <v>620</v>
      </c>
      <c r="T365" s="80" t="s">
        <v>616</v>
      </c>
      <c r="V365" s="80" t="s">
        <v>620</v>
      </c>
      <c r="W365" s="80" t="s">
        <v>616</v>
      </c>
    </row>
    <row r="366" spans="1:23">
      <c r="B366" s="81" t="s">
        <v>621</v>
      </c>
      <c r="C366" s="81" t="s">
        <v>630</v>
      </c>
    </row>
    <row r="367" spans="1:23">
      <c r="A367" s="82" t="s">
        <v>49</v>
      </c>
      <c r="B367" s="83">
        <v>1</v>
      </c>
      <c r="C367" s="114" t="s">
        <v>735</v>
      </c>
      <c r="D367" s="85">
        <f>VLOOKUP($A367,$A$16:$W$34,D$42,0)*$B367</f>
        <v>10.803599999999999</v>
      </c>
      <c r="E367" s="86">
        <f>VLOOKUP($A367,$A$16:$W$34,E$42,0)*$B367</f>
        <v>23.755800000000001</v>
      </c>
      <c r="G367" s="85">
        <f>VLOOKUP($A367,$A$16:$W$34,G$42,0)*$B367</f>
        <v>18.140999999999998</v>
      </c>
      <c r="H367" s="86">
        <f>VLOOKUP($A367,$A$16:$W$34,H$42,0)*$B367</f>
        <v>31.0932</v>
      </c>
      <c r="J367" s="85">
        <f>VLOOKUP($A367,$A$16:$W$34,J$42,0)*$B367</f>
        <v>25.635200000000001</v>
      </c>
      <c r="K367" s="86">
        <f>VLOOKUP($A367,$A$16:$W$34,K$42,0)*$B367</f>
        <v>38.587400000000002</v>
      </c>
      <c r="M367" s="85">
        <f>VLOOKUP($A367,$A$16:$W$34,M$42,0)*$B367</f>
        <v>10.803599999999999</v>
      </c>
      <c r="N367" s="86">
        <f>VLOOKUP($A367,$A$16:$W$34,N$42,0)*$B367</f>
        <v>23.755800000000001</v>
      </c>
      <c r="P367" s="85">
        <f>VLOOKUP($A367,$A$16:$W$34,P$42,0)*$B367</f>
        <v>24.869599999999998</v>
      </c>
      <c r="Q367" s="86">
        <f>VLOOKUP($A367,$A$16:$W$34,Q$42,0)*$B367</f>
        <v>37.821800000000003</v>
      </c>
      <c r="S367" s="85">
        <f>VLOOKUP($A367,$A$16:$W$34,S$42,0)*$B367</f>
        <v>25.635200000000001</v>
      </c>
      <c r="T367" s="86">
        <f>VLOOKUP($A367,$A$16:$W$34,T$42,0)*$B367</f>
        <v>38.587400000000002</v>
      </c>
      <c r="V367" s="85">
        <f>VLOOKUP($A367,$A$16:$W$34,V$42,0)*$B367</f>
        <v>29.080300000000001</v>
      </c>
      <c r="W367" s="86">
        <f>VLOOKUP($A367,$A$16:$W$34,W$42,0)*$B367</f>
        <v>42.032499999999999</v>
      </c>
    </row>
    <row r="368" spans="1:23">
      <c r="A368" s="82" t="s">
        <v>55</v>
      </c>
      <c r="B368" s="83">
        <v>1</v>
      </c>
      <c r="C368" s="122" t="s">
        <v>736</v>
      </c>
      <c r="D368" s="123">
        <f>VLOOKUP($A368,$A$16:$W$34,D$42,0)*$B368</f>
        <v>8.1478000000000002</v>
      </c>
      <c r="E368" s="124">
        <f>VLOOKUP($A368,$A$16:$W$34,E$42,0)*$B368</f>
        <v>82.644800000000004</v>
      </c>
      <c r="G368" s="123">
        <f>VLOOKUP($A368,$A$16:$W$34,G$42,0)*$B368</f>
        <v>35.604999999999997</v>
      </c>
      <c r="H368" s="124">
        <f>VLOOKUP($A368,$A$16:$W$34,H$42,0)*$B368</f>
        <v>110.1019</v>
      </c>
      <c r="J368" s="123">
        <f>VLOOKUP($A368,$A$16:$W$34,J$42,0)*$B368</f>
        <v>57.071899999999999</v>
      </c>
      <c r="K368" s="124">
        <f>VLOOKUP($A368,$A$16:$W$34,K$42,0)*$B368</f>
        <v>131.56890000000001</v>
      </c>
      <c r="M368" s="123">
        <f>VLOOKUP($A368,$A$16:$W$34,M$42,0)*$B368</f>
        <v>8.1478000000000002</v>
      </c>
      <c r="N368" s="124">
        <f>VLOOKUP($A368,$A$16:$W$34,N$42,0)*$B368</f>
        <v>82.644800000000004</v>
      </c>
      <c r="P368" s="123">
        <f>VLOOKUP($A368,$A$16:$W$34,P$42,0)*$B368</f>
        <v>51.814999999999998</v>
      </c>
      <c r="Q368" s="124">
        <f>VLOOKUP($A368,$A$16:$W$34,Q$42,0)*$B368</f>
        <v>126.312</v>
      </c>
      <c r="S368" s="123">
        <f>VLOOKUP($A368,$A$16:$W$34,S$42,0)*$B368</f>
        <v>57.071899999999999</v>
      </c>
      <c r="T368" s="124">
        <f>VLOOKUP($A368,$A$16:$W$34,T$42,0)*$B368</f>
        <v>131.56890000000001</v>
      </c>
      <c r="V368" s="123">
        <f>VLOOKUP($A368,$A$16:$W$34,V$42,0)*$B368</f>
        <v>80.728200000000001</v>
      </c>
      <c r="W368" s="124">
        <f>VLOOKUP($A368,$A$16:$W$34,W$42,0)*$B368</f>
        <v>155.2252</v>
      </c>
    </row>
    <row r="369" spans="1:23">
      <c r="C369" s="88"/>
      <c r="D369" s="88"/>
      <c r="E369" s="89"/>
      <c r="G369" s="88"/>
      <c r="H369" s="89"/>
      <c r="J369" s="88"/>
      <c r="K369" s="89"/>
      <c r="M369" s="88"/>
      <c r="N369" s="89"/>
      <c r="P369" s="88"/>
      <c r="Q369" s="89"/>
      <c r="S369" s="88"/>
      <c r="T369" s="89"/>
      <c r="V369" s="88"/>
      <c r="W369" s="89"/>
    </row>
    <row r="370" spans="1:23">
      <c r="C370" s="88"/>
      <c r="D370" s="88"/>
      <c r="E370" s="89"/>
      <c r="G370" s="88"/>
      <c r="H370" s="89"/>
      <c r="J370" s="88"/>
      <c r="K370" s="89"/>
      <c r="M370" s="88"/>
      <c r="N370" s="89"/>
      <c r="P370" s="88"/>
      <c r="Q370" s="89"/>
      <c r="S370" s="88"/>
      <c r="T370" s="89"/>
      <c r="V370" s="88"/>
      <c r="W370" s="89"/>
    </row>
    <row r="371" spans="1:23" ht="15.75" thickBot="1">
      <c r="B371" s="81" t="s">
        <v>737</v>
      </c>
      <c r="C371" s="116" t="s">
        <v>623</v>
      </c>
      <c r="D371" s="97">
        <f>SUM(D367:D368)</f>
        <v>18.9514</v>
      </c>
      <c r="E371" s="98">
        <f>SUM(E367:E368)</f>
        <v>106.4006</v>
      </c>
      <c r="F371" s="99"/>
      <c r="G371" s="97">
        <f>SUM(G367:G368)</f>
        <v>53.745999999999995</v>
      </c>
      <c r="H371" s="98">
        <f>SUM(H367:H368)</f>
        <v>141.1951</v>
      </c>
      <c r="I371" s="99"/>
      <c r="J371" s="97">
        <f>SUM(J367:J368)</f>
        <v>82.707099999999997</v>
      </c>
      <c r="K371" s="98">
        <f>SUM(K367:K368)</f>
        <v>170.15630000000002</v>
      </c>
      <c r="L371" s="99"/>
      <c r="M371" s="97">
        <f>SUM(M367:M368)</f>
        <v>18.9514</v>
      </c>
      <c r="N371" s="98">
        <f>SUM(N367:N368)</f>
        <v>106.4006</v>
      </c>
      <c r="O371" s="99"/>
      <c r="P371" s="97">
        <f>SUM(P367:P368)</f>
        <v>76.684599999999989</v>
      </c>
      <c r="Q371" s="98">
        <f>SUM(Q367:Q368)</f>
        <v>164.13380000000001</v>
      </c>
      <c r="R371" s="99"/>
      <c r="S371" s="97">
        <f>SUM(S367:S368)</f>
        <v>82.707099999999997</v>
      </c>
      <c r="T371" s="98">
        <f>SUM(T367:T368)</f>
        <v>170.15630000000002</v>
      </c>
      <c r="U371" s="99"/>
      <c r="V371" s="97">
        <f>SUM(V367:V368)</f>
        <v>109.80850000000001</v>
      </c>
      <c r="W371" s="98">
        <f>SUM(W367:W368)</f>
        <v>197.2577</v>
      </c>
    </row>
    <row r="372" spans="1:23" ht="15.75" thickTop="1">
      <c r="C372" s="117" t="s">
        <v>624</v>
      </c>
      <c r="D372" s="101">
        <f>D371*24</f>
        <v>454.83359999999999</v>
      </c>
      <c r="E372" s="102">
        <f>E371*12</f>
        <v>1276.8072</v>
      </c>
      <c r="F372" s="99"/>
      <c r="G372" s="101">
        <f>G371*24</f>
        <v>1289.904</v>
      </c>
      <c r="H372" s="102">
        <f>H371*12</f>
        <v>1694.3411999999998</v>
      </c>
      <c r="I372" s="99"/>
      <c r="J372" s="101">
        <f>J371*24</f>
        <v>1984.9703999999999</v>
      </c>
      <c r="K372" s="102">
        <f>K371*12</f>
        <v>2041.8756000000003</v>
      </c>
      <c r="L372" s="99"/>
      <c r="M372" s="101">
        <f>M371*24</f>
        <v>454.83359999999999</v>
      </c>
      <c r="N372" s="102">
        <f>N371*12</f>
        <v>1276.8072</v>
      </c>
      <c r="O372" s="99"/>
      <c r="P372" s="101">
        <f>P371*24</f>
        <v>1840.4303999999997</v>
      </c>
      <c r="Q372" s="102">
        <f>Q371*12</f>
        <v>1969.6056000000001</v>
      </c>
      <c r="R372" s="99"/>
      <c r="S372" s="101">
        <f>S371*24</f>
        <v>1984.9703999999999</v>
      </c>
      <c r="T372" s="102">
        <f>T371*12</f>
        <v>2041.8756000000003</v>
      </c>
      <c r="U372" s="99"/>
      <c r="V372" s="101">
        <f>V371*24</f>
        <v>2635.4040000000005</v>
      </c>
      <c r="W372" s="102">
        <f>W371*12</f>
        <v>2367.0924</v>
      </c>
    </row>
    <row r="373" spans="1:23" ht="15.75" thickBot="1">
      <c r="B373" s="81" t="s">
        <v>738</v>
      </c>
      <c r="C373" s="118" t="s">
        <v>625</v>
      </c>
      <c r="D373" s="104">
        <f>D371+(D371*D$1)</f>
        <v>32.217379999999999</v>
      </c>
      <c r="E373" s="105">
        <f>E371+(E371*E$1)</f>
        <v>180.88101999999998</v>
      </c>
      <c r="F373" s="99"/>
      <c r="G373" s="104">
        <f>G371+(G371*G$1)</f>
        <v>96.742799999999988</v>
      </c>
      <c r="H373" s="105">
        <f>H371+(H371*H$1)</f>
        <v>254.15118000000001</v>
      </c>
      <c r="I373" s="99"/>
      <c r="J373" s="104">
        <f>J371+(J371*J$1)</f>
        <v>157.14348999999999</v>
      </c>
      <c r="K373" s="105">
        <f>K371+(K371*K$1)</f>
        <v>323.29697000000004</v>
      </c>
      <c r="L373" s="99"/>
      <c r="M373" s="104">
        <f>M371+(M371*M$1)</f>
        <v>32.217379999999999</v>
      </c>
      <c r="N373" s="105">
        <f>N371+(N371*N$1)</f>
        <v>180.88101999999998</v>
      </c>
      <c r="O373" s="99"/>
      <c r="P373" s="104">
        <f>P371+(P371*P$1)</f>
        <v>138.03227999999999</v>
      </c>
      <c r="Q373" s="105">
        <f>Q371+(Q371*Q$1)</f>
        <v>295.44083999999998</v>
      </c>
      <c r="R373" s="99"/>
      <c r="S373" s="104">
        <f>S371+(S371*S$1)</f>
        <v>157.14348999999999</v>
      </c>
      <c r="T373" s="105">
        <f>T371+(T371*T$1)</f>
        <v>323.29697000000004</v>
      </c>
      <c r="U373" s="99"/>
      <c r="V373" s="104">
        <f>V371+(V371*V$1)</f>
        <v>219.61700000000002</v>
      </c>
      <c r="W373" s="105">
        <f>W371+(W371*W$1)</f>
        <v>394.5154</v>
      </c>
    </row>
    <row r="374" spans="1:23" ht="15.75" thickTop="1">
      <c r="C374" s="119" t="s">
        <v>626</v>
      </c>
      <c r="D374" s="107">
        <f>(D373-D371)/D371</f>
        <v>0.7</v>
      </c>
      <c r="E374" s="108">
        <f>(E373-E371)/E371</f>
        <v>0.69999999999999984</v>
      </c>
      <c r="F374" s="99"/>
      <c r="G374" s="107">
        <f>(G373-G371)/G371</f>
        <v>0.79999999999999993</v>
      </c>
      <c r="H374" s="108">
        <f>(H373-H371)/H371</f>
        <v>0.80000000000000016</v>
      </c>
      <c r="I374" s="99"/>
      <c r="J374" s="107">
        <f>(J373-J371)/J371</f>
        <v>0.89999999999999991</v>
      </c>
      <c r="K374" s="108">
        <f>(K373-K371)/K371</f>
        <v>0.90000000000000013</v>
      </c>
      <c r="L374" s="99"/>
      <c r="M374" s="107">
        <f>(M373-M371)/M371</f>
        <v>0.7</v>
      </c>
      <c r="N374" s="108">
        <f>(N373-N371)/N371</f>
        <v>0.69999999999999984</v>
      </c>
      <c r="O374" s="99"/>
      <c r="P374" s="107">
        <f>(P373-P371)/P371</f>
        <v>0.8</v>
      </c>
      <c r="Q374" s="108">
        <f>(Q373-Q371)/Q371</f>
        <v>0.79999999999999982</v>
      </c>
      <c r="R374" s="99"/>
      <c r="S374" s="107">
        <f>(S373-S371)/S371</f>
        <v>0.89999999999999991</v>
      </c>
      <c r="T374" s="108">
        <f>(T373-T371)/T371</f>
        <v>0.90000000000000013</v>
      </c>
      <c r="U374" s="99"/>
      <c r="V374" s="107">
        <f>(V373-V371)/V371</f>
        <v>1</v>
      </c>
      <c r="W374" s="108">
        <f>(W373-W371)/W371</f>
        <v>1</v>
      </c>
    </row>
    <row r="375" spans="1:23">
      <c r="C375" s="120" t="s">
        <v>627</v>
      </c>
      <c r="D375" s="110">
        <f>D372+(D372*D$1)</f>
        <v>773.21712000000002</v>
      </c>
      <c r="E375" s="111">
        <f>E372+(E372*E$1)</f>
        <v>2170.57224</v>
      </c>
      <c r="F375" s="99"/>
      <c r="G375" s="110">
        <f>G372+(G372*G$1)</f>
        <v>2321.8271999999997</v>
      </c>
      <c r="H375" s="111">
        <f>H372+(H372*H$1)</f>
        <v>3049.8141599999999</v>
      </c>
      <c r="I375" s="99"/>
      <c r="J375" s="110">
        <f>J372+(J372*J$1)</f>
        <v>3771.4437600000001</v>
      </c>
      <c r="K375" s="111">
        <f>K372+(K372*K$1)</f>
        <v>3879.5636400000003</v>
      </c>
      <c r="L375" s="99"/>
      <c r="M375" s="110">
        <f>M372+(M372*M$1)</f>
        <v>773.21712000000002</v>
      </c>
      <c r="N375" s="111">
        <f>N372+(N372*N$1)</f>
        <v>2170.57224</v>
      </c>
      <c r="O375" s="99"/>
      <c r="P375" s="110">
        <f>P372+(P372*P$1)</f>
        <v>3312.7747199999994</v>
      </c>
      <c r="Q375" s="111">
        <f>Q372+(Q372*Q$1)</f>
        <v>3545.2900800000002</v>
      </c>
      <c r="R375" s="99"/>
      <c r="S375" s="110">
        <f>S372+(S372*S$1)</f>
        <v>3771.4437600000001</v>
      </c>
      <c r="T375" s="111">
        <f>T372+(T372*T$1)</f>
        <v>3879.5636400000003</v>
      </c>
      <c r="U375" s="99"/>
      <c r="V375" s="110">
        <f>V372+(V372*V$1)</f>
        <v>5270.8080000000009</v>
      </c>
      <c r="W375" s="111">
        <f>W372+(W372*W$1)</f>
        <v>4734.1848</v>
      </c>
    </row>
    <row r="377" spans="1:23">
      <c r="C377" s="112" t="s">
        <v>684</v>
      </c>
    </row>
    <row r="378" spans="1:23">
      <c r="B378" s="81" t="s">
        <v>629</v>
      </c>
      <c r="C378" s="113" t="s">
        <v>473</v>
      </c>
      <c r="D378" s="80" t="s">
        <v>620</v>
      </c>
      <c r="E378" s="80" t="s">
        <v>616</v>
      </c>
      <c r="G378" s="80" t="s">
        <v>620</v>
      </c>
      <c r="H378" s="80" t="s">
        <v>616</v>
      </c>
      <c r="J378" s="80" t="s">
        <v>620</v>
      </c>
      <c r="K378" s="80" t="s">
        <v>616</v>
      </c>
      <c r="M378" s="80" t="s">
        <v>620</v>
      </c>
      <c r="N378" s="80" t="s">
        <v>616</v>
      </c>
      <c r="P378" s="80" t="s">
        <v>620</v>
      </c>
      <c r="Q378" s="80" t="s">
        <v>616</v>
      </c>
      <c r="S378" s="80" t="s">
        <v>620</v>
      </c>
      <c r="T378" s="80" t="s">
        <v>616</v>
      </c>
      <c r="V378" s="80" t="s">
        <v>620</v>
      </c>
      <c r="W378" s="80" t="s">
        <v>616</v>
      </c>
    </row>
    <row r="379" spans="1:23">
      <c r="B379" s="81" t="s">
        <v>621</v>
      </c>
      <c r="C379" s="81" t="s">
        <v>630</v>
      </c>
    </row>
    <row r="380" spans="1:23">
      <c r="A380" s="82" t="s">
        <v>49</v>
      </c>
      <c r="B380" s="83">
        <v>1</v>
      </c>
      <c r="C380" s="114" t="s">
        <v>735</v>
      </c>
      <c r="D380" s="85">
        <f>VLOOKUP($A380,$A$16:$W$34,D$42,0)*$B380</f>
        <v>10.803599999999999</v>
      </c>
      <c r="E380" s="86">
        <f>VLOOKUP($A380,$A$16:$W$34,E$42,0)*$B380</f>
        <v>23.755800000000001</v>
      </c>
      <c r="G380" s="85">
        <f>VLOOKUP($A380,$A$16:$W$34,G$42,0)*$B380</f>
        <v>18.140999999999998</v>
      </c>
      <c r="H380" s="86">
        <f>VLOOKUP($A380,$A$16:$W$34,H$42,0)*$B380</f>
        <v>31.0932</v>
      </c>
      <c r="J380" s="85">
        <f>VLOOKUP($A380,$A$16:$W$34,J$42,0)*$B380</f>
        <v>25.635200000000001</v>
      </c>
      <c r="K380" s="86">
        <f>VLOOKUP($A380,$A$16:$W$34,K$42,0)*$B380</f>
        <v>38.587400000000002</v>
      </c>
      <c r="M380" s="85">
        <f>VLOOKUP($A380,$A$16:$W$34,M$42,0)*$B380</f>
        <v>10.803599999999999</v>
      </c>
      <c r="N380" s="86">
        <f>VLOOKUP($A380,$A$16:$W$34,N$42,0)*$B380</f>
        <v>23.755800000000001</v>
      </c>
      <c r="P380" s="85">
        <f>VLOOKUP($A380,$A$16:$W$34,P$42,0)*$B380</f>
        <v>24.869599999999998</v>
      </c>
      <c r="Q380" s="86">
        <f>VLOOKUP($A380,$A$16:$W$34,Q$42,0)*$B380</f>
        <v>37.821800000000003</v>
      </c>
      <c r="S380" s="85">
        <f>VLOOKUP($A380,$A$16:$W$34,S$42,0)*$B380</f>
        <v>25.635200000000001</v>
      </c>
      <c r="T380" s="86">
        <f>VLOOKUP($A380,$A$16:$W$34,T$42,0)*$B380</f>
        <v>38.587400000000002</v>
      </c>
      <c r="V380" s="85">
        <f>VLOOKUP($A380,$A$16:$W$34,V$42,0)*$B380</f>
        <v>29.080300000000001</v>
      </c>
      <c r="W380" s="86">
        <f>VLOOKUP($A380,$A$16:$W$34,W$42,0)*$B380</f>
        <v>42.032499999999999</v>
      </c>
    </row>
    <row r="381" spans="1:23">
      <c r="A381" s="82" t="s">
        <v>51</v>
      </c>
      <c r="B381" s="83">
        <v>1</v>
      </c>
      <c r="C381" s="122" t="s">
        <v>420</v>
      </c>
      <c r="D381" s="123">
        <f>VLOOKUP($A381,$A$16:$W$34,D$42,0)*$B381</f>
        <v>16.7807</v>
      </c>
      <c r="E381" s="124">
        <f>VLOOKUP($A381,$A$16:$W$34,E$42,0)*$B381</f>
        <v>35.684699999999999</v>
      </c>
      <c r="G381" s="123">
        <f>VLOOKUP($A381,$A$16:$W$34,G$42,0)*$B381</f>
        <v>29.8154</v>
      </c>
      <c r="H381" s="124">
        <f>VLOOKUP($A381,$A$16:$W$34,H$42,0)*$B381</f>
        <v>48.719299999999997</v>
      </c>
      <c r="J381" s="123">
        <f>VLOOKUP($A381,$A$16:$W$34,J$42,0)*$B381</f>
        <v>36.478700000000003</v>
      </c>
      <c r="K381" s="124">
        <f>VLOOKUP($A381,$A$16:$W$34,K$42,0)*$B381</f>
        <v>55.382599999999996</v>
      </c>
      <c r="M381" s="123">
        <f>VLOOKUP($A381,$A$16:$W$34,M$42,0)*$B381</f>
        <v>16.7807</v>
      </c>
      <c r="N381" s="124">
        <f>VLOOKUP($A381,$A$16:$W$34,N$42,0)*$B381</f>
        <v>35.684699999999999</v>
      </c>
      <c r="P381" s="123">
        <f>VLOOKUP($A381,$A$16:$W$34,P$42,0)*$B381</f>
        <v>34.947499999999998</v>
      </c>
      <c r="Q381" s="124">
        <f>VLOOKUP($A381,$A$16:$W$34,Q$42,0)*$B381</f>
        <v>53.851399999999998</v>
      </c>
      <c r="S381" s="123">
        <f>VLOOKUP($A381,$A$16:$W$34,S$42,0)*$B381</f>
        <v>36.478700000000003</v>
      </c>
      <c r="T381" s="124">
        <f>VLOOKUP($A381,$A$16:$W$34,T$42,0)*$B381</f>
        <v>55.382599999999996</v>
      </c>
      <c r="V381" s="123">
        <f>VLOOKUP($A381,$A$16:$W$34,V$42,0)*$B381</f>
        <v>43.368899999999996</v>
      </c>
      <c r="W381" s="124">
        <f>VLOOKUP($A381,$A$16:$W$34,W$42,0)*$B381</f>
        <v>62.272799999999997</v>
      </c>
    </row>
    <row r="382" spans="1:23">
      <c r="C382" s="88"/>
      <c r="D382" s="88"/>
      <c r="E382" s="89"/>
      <c r="G382" s="88"/>
      <c r="H382" s="89"/>
      <c r="J382" s="88"/>
      <c r="K382" s="89"/>
      <c r="M382" s="88"/>
      <c r="N382" s="89"/>
      <c r="P382" s="88"/>
      <c r="Q382" s="89"/>
      <c r="S382" s="88"/>
      <c r="T382" s="89"/>
      <c r="V382" s="88"/>
      <c r="W382" s="89"/>
    </row>
    <row r="383" spans="1:23">
      <c r="C383" s="88"/>
      <c r="D383" s="88"/>
      <c r="E383" s="89"/>
      <c r="G383" s="88"/>
      <c r="H383" s="89"/>
      <c r="J383" s="88"/>
      <c r="K383" s="89"/>
      <c r="M383" s="88"/>
      <c r="N383" s="89"/>
      <c r="P383" s="88"/>
      <c r="Q383" s="89"/>
      <c r="S383" s="88"/>
      <c r="T383" s="89"/>
      <c r="V383" s="88"/>
      <c r="W383" s="89"/>
    </row>
    <row r="384" spans="1:23" ht="15.75" thickBot="1">
      <c r="B384" s="81" t="s">
        <v>791</v>
      </c>
      <c r="C384" s="116" t="s">
        <v>623</v>
      </c>
      <c r="D384" s="97">
        <f>SUM(D380:D381)</f>
        <v>27.584299999999999</v>
      </c>
      <c r="E384" s="98">
        <f>SUM(E380:E381)</f>
        <v>59.4405</v>
      </c>
      <c r="F384" s="99"/>
      <c r="G384" s="97">
        <f>SUM(G380:G381)</f>
        <v>47.956400000000002</v>
      </c>
      <c r="H384" s="98">
        <f>SUM(H380:H381)</f>
        <v>79.8125</v>
      </c>
      <c r="I384" s="99"/>
      <c r="J384" s="97">
        <f>SUM(J380:J381)</f>
        <v>62.113900000000001</v>
      </c>
      <c r="K384" s="98">
        <f>SUM(K380:K381)</f>
        <v>93.97</v>
      </c>
      <c r="L384" s="99"/>
      <c r="M384" s="97">
        <f>SUM(M380:M381)</f>
        <v>27.584299999999999</v>
      </c>
      <c r="N384" s="98">
        <f>SUM(N380:N381)</f>
        <v>59.4405</v>
      </c>
      <c r="O384" s="99"/>
      <c r="P384" s="97">
        <f>SUM(P380:P381)</f>
        <v>59.817099999999996</v>
      </c>
      <c r="Q384" s="98">
        <f>SUM(Q380:Q381)</f>
        <v>91.673200000000008</v>
      </c>
      <c r="R384" s="99"/>
      <c r="S384" s="97">
        <f>SUM(S380:S381)</f>
        <v>62.113900000000001</v>
      </c>
      <c r="T384" s="98">
        <f>SUM(T380:T381)</f>
        <v>93.97</v>
      </c>
      <c r="U384" s="99"/>
      <c r="V384" s="97">
        <f>SUM(V380:V381)</f>
        <v>72.44919999999999</v>
      </c>
      <c r="W384" s="98">
        <f>SUM(W380:W381)</f>
        <v>104.30529999999999</v>
      </c>
    </row>
    <row r="385" spans="1:23" ht="15.75" thickTop="1">
      <c r="C385" s="117" t="s">
        <v>624</v>
      </c>
      <c r="D385" s="101">
        <f>D384*24</f>
        <v>662.02319999999997</v>
      </c>
      <c r="E385" s="102">
        <f>E384*12</f>
        <v>713.28600000000006</v>
      </c>
      <c r="F385" s="99"/>
      <c r="G385" s="101">
        <f>G384*24</f>
        <v>1150.9536000000001</v>
      </c>
      <c r="H385" s="102">
        <f>H384*12</f>
        <v>957.75</v>
      </c>
      <c r="I385" s="99"/>
      <c r="J385" s="101">
        <f>J384*24</f>
        <v>1490.7336</v>
      </c>
      <c r="K385" s="102">
        <f>K384*12</f>
        <v>1127.6399999999999</v>
      </c>
      <c r="L385" s="99"/>
      <c r="M385" s="101">
        <f>M384*24</f>
        <v>662.02319999999997</v>
      </c>
      <c r="N385" s="102">
        <f>N384*12</f>
        <v>713.28600000000006</v>
      </c>
      <c r="O385" s="99"/>
      <c r="P385" s="101">
        <f>P384*24</f>
        <v>1435.6104</v>
      </c>
      <c r="Q385" s="102">
        <f>Q384*12</f>
        <v>1100.0784000000001</v>
      </c>
      <c r="R385" s="99"/>
      <c r="S385" s="101">
        <f>S384*24</f>
        <v>1490.7336</v>
      </c>
      <c r="T385" s="102">
        <f>T384*12</f>
        <v>1127.6399999999999</v>
      </c>
      <c r="U385" s="99"/>
      <c r="V385" s="101">
        <f>V384*24</f>
        <v>1738.7807999999998</v>
      </c>
      <c r="W385" s="102">
        <f>W384*12</f>
        <v>1251.6635999999999</v>
      </c>
    </row>
    <row r="386" spans="1:23" ht="15.75" thickBot="1">
      <c r="B386" s="81" t="s">
        <v>792</v>
      </c>
      <c r="C386" s="118" t="s">
        <v>625</v>
      </c>
      <c r="D386" s="104">
        <f>D384+(D384*D$1)</f>
        <v>46.89331</v>
      </c>
      <c r="E386" s="105">
        <f>E384+(E384*E$1)</f>
        <v>101.04884999999999</v>
      </c>
      <c r="F386" s="99"/>
      <c r="G386" s="104">
        <f>G384+(G384*G$1)</f>
        <v>86.321520000000007</v>
      </c>
      <c r="H386" s="105">
        <f>H384+(H384*H$1)</f>
        <v>143.66249999999999</v>
      </c>
      <c r="I386" s="99"/>
      <c r="J386" s="104">
        <f>J384+(J384*J$1)</f>
        <v>118.01641000000001</v>
      </c>
      <c r="K386" s="105">
        <f>K384+(K384*K$1)</f>
        <v>178.54300000000001</v>
      </c>
      <c r="L386" s="99"/>
      <c r="M386" s="104">
        <f>M384+(M384*M$1)</f>
        <v>46.89331</v>
      </c>
      <c r="N386" s="105">
        <f>N384+(N384*N$1)</f>
        <v>101.04884999999999</v>
      </c>
      <c r="O386" s="99"/>
      <c r="P386" s="104">
        <f>P384+(P384*P$1)</f>
        <v>107.67077999999999</v>
      </c>
      <c r="Q386" s="105">
        <f>Q384+(Q384*Q$1)</f>
        <v>165.01176000000004</v>
      </c>
      <c r="R386" s="99"/>
      <c r="S386" s="104">
        <f>S384+(S384*S$1)</f>
        <v>118.01641000000001</v>
      </c>
      <c r="T386" s="105">
        <f>T384+(T384*T$1)</f>
        <v>178.54300000000001</v>
      </c>
      <c r="U386" s="99"/>
      <c r="V386" s="104">
        <f>V384+(V384*V$1)</f>
        <v>144.89839999999998</v>
      </c>
      <c r="W386" s="105">
        <f>W384+(W384*W$1)</f>
        <v>208.61059999999998</v>
      </c>
    </row>
    <row r="387" spans="1:23" ht="15.75" thickTop="1">
      <c r="C387" s="119" t="s">
        <v>626</v>
      </c>
      <c r="D387" s="107">
        <f>(D386-D384)/D384</f>
        <v>0.70000000000000007</v>
      </c>
      <c r="E387" s="108">
        <f>(E386-E384)/E384</f>
        <v>0.69999999999999973</v>
      </c>
      <c r="F387" s="99"/>
      <c r="G387" s="107">
        <f>(G386-G384)/G384</f>
        <v>0.8</v>
      </c>
      <c r="H387" s="108">
        <f>(H386-H384)/H384</f>
        <v>0.79999999999999993</v>
      </c>
      <c r="I387" s="99"/>
      <c r="J387" s="107">
        <f>(J386-J384)/J384</f>
        <v>0.90000000000000013</v>
      </c>
      <c r="K387" s="108">
        <f>(K386-K384)/K384</f>
        <v>0.90000000000000013</v>
      </c>
      <c r="L387" s="99"/>
      <c r="M387" s="107">
        <f>(M386-M384)/M384</f>
        <v>0.70000000000000007</v>
      </c>
      <c r="N387" s="108">
        <f>(N386-N384)/N384</f>
        <v>0.69999999999999973</v>
      </c>
      <c r="O387" s="99"/>
      <c r="P387" s="107">
        <f>(P386-P384)/P384</f>
        <v>0.8</v>
      </c>
      <c r="Q387" s="108">
        <f>(Q386-Q384)/Q384</f>
        <v>0.80000000000000027</v>
      </c>
      <c r="R387" s="99"/>
      <c r="S387" s="107">
        <f>(S386-S384)/S384</f>
        <v>0.90000000000000013</v>
      </c>
      <c r="T387" s="108">
        <f>(T386-T384)/T384</f>
        <v>0.90000000000000013</v>
      </c>
      <c r="U387" s="99"/>
      <c r="V387" s="107">
        <f>(V386-V384)/V384</f>
        <v>1</v>
      </c>
      <c r="W387" s="108">
        <f>(W386-W384)/W384</f>
        <v>1</v>
      </c>
    </row>
    <row r="388" spans="1:23">
      <c r="C388" s="120" t="s">
        <v>627</v>
      </c>
      <c r="D388" s="110">
        <f>D385+(D385*D$1)</f>
        <v>1125.4394399999999</v>
      </c>
      <c r="E388" s="111">
        <f>E385+(E385*E$1)</f>
        <v>1212.5862000000002</v>
      </c>
      <c r="F388" s="99"/>
      <c r="G388" s="110">
        <f>G385+(G385*G$1)</f>
        <v>2071.71648</v>
      </c>
      <c r="H388" s="111">
        <f>H385+(H385*H$1)</f>
        <v>1723.95</v>
      </c>
      <c r="I388" s="99"/>
      <c r="J388" s="110">
        <f>J385+(J385*J$1)</f>
        <v>2832.3938400000002</v>
      </c>
      <c r="K388" s="111">
        <f>K385+(K385*K$1)</f>
        <v>2142.5159999999996</v>
      </c>
      <c r="L388" s="99"/>
      <c r="M388" s="110">
        <f>M385+(M385*M$1)</f>
        <v>1125.4394399999999</v>
      </c>
      <c r="N388" s="111">
        <f>N385+(N385*N$1)</f>
        <v>1212.5862000000002</v>
      </c>
      <c r="O388" s="99"/>
      <c r="P388" s="110">
        <f>P385+(P385*P$1)</f>
        <v>2584.09872</v>
      </c>
      <c r="Q388" s="111">
        <f>Q385+(Q385*Q$1)</f>
        <v>1980.1411200000002</v>
      </c>
      <c r="R388" s="99"/>
      <c r="S388" s="110">
        <f>S385+(S385*S$1)</f>
        <v>2832.3938400000002</v>
      </c>
      <c r="T388" s="111">
        <f>T385+(T385*T$1)</f>
        <v>2142.5159999999996</v>
      </c>
      <c r="U388" s="99"/>
      <c r="V388" s="110">
        <f>V385+(V385*V$1)</f>
        <v>3477.5615999999995</v>
      </c>
      <c r="W388" s="111">
        <f>W385+(W385*W$1)</f>
        <v>2503.3271999999997</v>
      </c>
    </row>
    <row r="390" spans="1:23">
      <c r="C390" s="112" t="s">
        <v>793</v>
      </c>
    </row>
    <row r="391" spans="1:23">
      <c r="B391" s="81" t="s">
        <v>629</v>
      </c>
      <c r="C391" s="113" t="s">
        <v>794</v>
      </c>
      <c r="D391" s="80" t="s">
        <v>620</v>
      </c>
      <c r="E391" s="80" t="s">
        <v>616</v>
      </c>
      <c r="G391" s="80" t="s">
        <v>620</v>
      </c>
      <c r="H391" s="80" t="s">
        <v>616</v>
      </c>
      <c r="J391" s="80" t="s">
        <v>620</v>
      </c>
      <c r="K391" s="80" t="s">
        <v>616</v>
      </c>
      <c r="M391" s="80" t="s">
        <v>620</v>
      </c>
      <c r="N391" s="80" t="s">
        <v>616</v>
      </c>
      <c r="P391" s="80" t="s">
        <v>620</v>
      </c>
      <c r="Q391" s="80" t="s">
        <v>616</v>
      </c>
      <c r="S391" s="80" t="s">
        <v>620</v>
      </c>
      <c r="T391" s="80" t="s">
        <v>616</v>
      </c>
      <c r="V391" s="80" t="s">
        <v>620</v>
      </c>
      <c r="W391" s="80" t="s">
        <v>616</v>
      </c>
    </row>
    <row r="392" spans="1:23">
      <c r="B392" s="81" t="s">
        <v>621</v>
      </c>
      <c r="C392" s="81" t="s">
        <v>630</v>
      </c>
    </row>
    <row r="393" spans="1:23">
      <c r="A393" s="82" t="s">
        <v>15</v>
      </c>
      <c r="B393" s="83">
        <v>1</v>
      </c>
      <c r="C393" s="114" t="s">
        <v>794</v>
      </c>
      <c r="D393" s="85">
        <f>VLOOKUP($A393,$A$16:$W$34,D$42,0)*$B393</f>
        <v>24.6815</v>
      </c>
      <c r="E393" s="86">
        <f>VLOOKUP($A393,$A$16:$W$34,E$42,0)*$B393</f>
        <v>48.921999999999997</v>
      </c>
      <c r="G393" s="85">
        <f>VLOOKUP($A393,$A$16:$W$34,G$42,0)*$B393</f>
        <v>40.4499</v>
      </c>
      <c r="H393" s="86">
        <f>VLOOKUP($A393,$A$16:$W$34,H$42,0)*$B393</f>
        <v>64.690399999999997</v>
      </c>
      <c r="J393" s="85">
        <f>VLOOKUP($A393,$A$16:$W$34,J$42,0)*$B393</f>
        <v>47.865499999999997</v>
      </c>
      <c r="K393" s="86">
        <f>VLOOKUP($A393,$A$16:$W$34,K$42,0)*$B393</f>
        <v>72.106099999999998</v>
      </c>
      <c r="M393" s="85">
        <f>VLOOKUP($A393,$A$16:$W$34,M$42,0)*$B393</f>
        <v>24.6815</v>
      </c>
      <c r="N393" s="86">
        <f>VLOOKUP($A393,$A$16:$W$34,N$42,0)*$B393</f>
        <v>48.921999999999997</v>
      </c>
      <c r="P393" s="85">
        <f>VLOOKUP($A393,$A$16:$W$34,P$42,0)*$B393</f>
        <v>46.421799999999998</v>
      </c>
      <c r="Q393" s="86">
        <f>VLOOKUP($A393,$A$16:$W$34,Q$42,0)*$B393</f>
        <v>70.662400000000005</v>
      </c>
      <c r="S393" s="85">
        <f>VLOOKUP($A393,$A$16:$W$34,S$42,0)*$B393</f>
        <v>47.865499999999997</v>
      </c>
      <c r="T393" s="86">
        <f>VLOOKUP($A393,$A$16:$W$34,T$42,0)*$B393</f>
        <v>72.106099999999998</v>
      </c>
      <c r="V393" s="85">
        <f>VLOOKUP($A393,$A$16:$W$34,V$42,0)*$B393</f>
        <v>54.362000000000002</v>
      </c>
      <c r="W393" s="86">
        <f>VLOOKUP($A393,$A$16:$W$34,W$42,0)*$B393</f>
        <v>78.602500000000006</v>
      </c>
    </row>
    <row r="394" spans="1:23">
      <c r="C394" s="88"/>
      <c r="D394" s="88"/>
      <c r="E394" s="89"/>
      <c r="G394" s="88"/>
      <c r="H394" s="89"/>
      <c r="J394" s="88"/>
      <c r="K394" s="89"/>
      <c r="M394" s="88"/>
      <c r="N394" s="89"/>
      <c r="P394" s="88"/>
      <c r="Q394" s="89"/>
      <c r="S394" s="88"/>
      <c r="T394" s="89"/>
      <c r="V394" s="88"/>
      <c r="W394" s="89"/>
    </row>
    <row r="395" spans="1:23">
      <c r="C395" s="88"/>
      <c r="D395" s="88"/>
      <c r="E395" s="89"/>
      <c r="G395" s="88"/>
      <c r="H395" s="89"/>
      <c r="J395" s="88"/>
      <c r="K395" s="89"/>
      <c r="M395" s="88"/>
      <c r="N395" s="89"/>
      <c r="P395" s="88"/>
      <c r="Q395" s="89"/>
      <c r="S395" s="88"/>
      <c r="T395" s="89"/>
      <c r="V395" s="88"/>
      <c r="W395" s="89"/>
    </row>
    <row r="396" spans="1:23">
      <c r="C396" s="88"/>
      <c r="D396" s="88"/>
      <c r="E396" s="89"/>
      <c r="G396" s="88"/>
      <c r="H396" s="89"/>
      <c r="J396" s="88"/>
      <c r="K396" s="89"/>
      <c r="M396" s="88"/>
      <c r="N396" s="89"/>
      <c r="P396" s="88"/>
      <c r="Q396" s="89"/>
      <c r="S396" s="88"/>
      <c r="T396" s="89"/>
      <c r="V396" s="88"/>
      <c r="W396" s="89"/>
    </row>
    <row r="397" spans="1:23" ht="15.75" thickBot="1">
      <c r="B397" s="81" t="s">
        <v>795</v>
      </c>
      <c r="C397" s="116" t="s">
        <v>623</v>
      </c>
      <c r="D397" s="97">
        <f>SUM(D393)</f>
        <v>24.6815</v>
      </c>
      <c r="E397" s="98">
        <f>SUM(E393)</f>
        <v>48.921999999999997</v>
      </c>
      <c r="F397" s="99"/>
      <c r="G397" s="97">
        <f>SUM(G393)</f>
        <v>40.4499</v>
      </c>
      <c r="H397" s="98">
        <f>SUM(H393)</f>
        <v>64.690399999999997</v>
      </c>
      <c r="I397" s="99"/>
      <c r="J397" s="97">
        <f>SUM(J393)</f>
        <v>47.865499999999997</v>
      </c>
      <c r="K397" s="98">
        <f>SUM(K393)</f>
        <v>72.106099999999998</v>
      </c>
      <c r="L397" s="99"/>
      <c r="M397" s="97">
        <f>SUM(M393)</f>
        <v>24.6815</v>
      </c>
      <c r="N397" s="98">
        <f>SUM(N393)</f>
        <v>48.921999999999997</v>
      </c>
      <c r="O397" s="99"/>
      <c r="P397" s="97">
        <f>SUM(P393)</f>
        <v>46.421799999999998</v>
      </c>
      <c r="Q397" s="98">
        <f>SUM(Q393)</f>
        <v>70.662400000000005</v>
      </c>
      <c r="R397" s="99"/>
      <c r="S397" s="97">
        <f>SUM(S393)</f>
        <v>47.865499999999997</v>
      </c>
      <c r="T397" s="98">
        <f>SUM(T393)</f>
        <v>72.106099999999998</v>
      </c>
      <c r="U397" s="99"/>
      <c r="V397" s="97">
        <f>SUM(V393)</f>
        <v>54.362000000000002</v>
      </c>
      <c r="W397" s="98">
        <f>SUM(W393)</f>
        <v>78.602500000000006</v>
      </c>
    </row>
    <row r="398" spans="1:23" ht="15.75" thickTop="1">
      <c r="C398" s="117" t="s">
        <v>624</v>
      </c>
      <c r="D398" s="101">
        <f>D397*24</f>
        <v>592.35599999999999</v>
      </c>
      <c r="E398" s="102">
        <f>E397*12</f>
        <v>587.06399999999996</v>
      </c>
      <c r="F398" s="99"/>
      <c r="G398" s="101">
        <f>G397*24</f>
        <v>970.79759999999999</v>
      </c>
      <c r="H398" s="102">
        <f>H397*12</f>
        <v>776.2847999999999</v>
      </c>
      <c r="I398" s="99"/>
      <c r="J398" s="101">
        <f>J397*24</f>
        <v>1148.7719999999999</v>
      </c>
      <c r="K398" s="102">
        <f>K397*12</f>
        <v>865.27319999999997</v>
      </c>
      <c r="L398" s="99"/>
      <c r="M398" s="101">
        <f>M397*24</f>
        <v>592.35599999999999</v>
      </c>
      <c r="N398" s="102">
        <f>N397*12</f>
        <v>587.06399999999996</v>
      </c>
      <c r="O398" s="99"/>
      <c r="P398" s="101">
        <f>P397*24</f>
        <v>1114.1232</v>
      </c>
      <c r="Q398" s="102">
        <f>Q397*12</f>
        <v>847.94880000000012</v>
      </c>
      <c r="R398" s="99"/>
      <c r="S398" s="101">
        <f>S397*24</f>
        <v>1148.7719999999999</v>
      </c>
      <c r="T398" s="102">
        <f>T397*12</f>
        <v>865.27319999999997</v>
      </c>
      <c r="U398" s="99"/>
      <c r="V398" s="101">
        <f>V397*24</f>
        <v>1304.6880000000001</v>
      </c>
      <c r="W398" s="102">
        <f>W397*12</f>
        <v>943.23</v>
      </c>
    </row>
    <row r="399" spans="1:23" ht="15.75" thickBot="1">
      <c r="B399" s="81" t="s">
        <v>796</v>
      </c>
      <c r="C399" s="118" t="s">
        <v>625</v>
      </c>
      <c r="D399" s="104">
        <f>D397+(D397*D$1)</f>
        <v>41.958550000000002</v>
      </c>
      <c r="E399" s="105">
        <f>E397+(E397*E$1)</f>
        <v>83.167399999999986</v>
      </c>
      <c r="F399" s="99"/>
      <c r="G399" s="104">
        <f>G397+(G397*G$1)</f>
        <v>72.809820000000002</v>
      </c>
      <c r="H399" s="105">
        <f>H397+(H397*H$1)</f>
        <v>116.44271999999999</v>
      </c>
      <c r="I399" s="99"/>
      <c r="J399" s="104">
        <f>J397+(J397*J$1)</f>
        <v>90.944449999999989</v>
      </c>
      <c r="K399" s="105">
        <f>K397+(K397*K$1)</f>
        <v>137.00158999999999</v>
      </c>
      <c r="L399" s="99"/>
      <c r="M399" s="104">
        <f>M397+(M397*M$1)</f>
        <v>41.958550000000002</v>
      </c>
      <c r="N399" s="105">
        <f>N397+(N397*N$1)</f>
        <v>83.167399999999986</v>
      </c>
      <c r="O399" s="99"/>
      <c r="P399" s="104">
        <f>P397+(P397*P$1)</f>
        <v>83.559239999999988</v>
      </c>
      <c r="Q399" s="105">
        <f>Q397+(Q397*Q$1)</f>
        <v>127.19232000000001</v>
      </c>
      <c r="R399" s="99"/>
      <c r="S399" s="104">
        <f>S397+(S397*S$1)</f>
        <v>90.944449999999989</v>
      </c>
      <c r="T399" s="105">
        <f>T397+(T397*T$1)</f>
        <v>137.00158999999999</v>
      </c>
      <c r="U399" s="99"/>
      <c r="V399" s="104">
        <f>V397+(V397*V$1)</f>
        <v>108.724</v>
      </c>
      <c r="W399" s="105">
        <f>W397+(W397*W$1)</f>
        <v>157.20500000000001</v>
      </c>
    </row>
    <row r="400" spans="1:23" ht="15.75" thickTop="1">
      <c r="C400" s="119" t="s">
        <v>626</v>
      </c>
      <c r="D400" s="107">
        <f>(D399-D397)/D397</f>
        <v>0.70000000000000007</v>
      </c>
      <c r="E400" s="108">
        <f>(E399-E397)/E397</f>
        <v>0.69999999999999984</v>
      </c>
      <c r="F400" s="99"/>
      <c r="G400" s="107">
        <f>(G399-G397)/G397</f>
        <v>0.8</v>
      </c>
      <c r="H400" s="108">
        <f>(H399-H397)/H397</f>
        <v>0.8</v>
      </c>
      <c r="I400" s="99"/>
      <c r="J400" s="107">
        <f>(J399-J397)/J397</f>
        <v>0.89999999999999991</v>
      </c>
      <c r="K400" s="108">
        <f>(K399-K397)/K397</f>
        <v>0.89999999999999991</v>
      </c>
      <c r="L400" s="99"/>
      <c r="M400" s="107">
        <f>(M399-M397)/M397</f>
        <v>0.70000000000000007</v>
      </c>
      <c r="N400" s="108">
        <f>(N399-N397)/N397</f>
        <v>0.69999999999999984</v>
      </c>
      <c r="O400" s="99"/>
      <c r="P400" s="107">
        <f>(P399-P397)/P397</f>
        <v>0.79999999999999982</v>
      </c>
      <c r="Q400" s="108">
        <f>(Q399-Q397)/Q397</f>
        <v>0.8</v>
      </c>
      <c r="R400" s="99"/>
      <c r="S400" s="107">
        <f>(S399-S397)/S397</f>
        <v>0.89999999999999991</v>
      </c>
      <c r="T400" s="108">
        <f>(T399-T397)/T397</f>
        <v>0.89999999999999991</v>
      </c>
      <c r="U400" s="99"/>
      <c r="V400" s="107">
        <f>(V399-V397)/V397</f>
        <v>1</v>
      </c>
      <c r="W400" s="108">
        <f>(W399-W397)/W397</f>
        <v>1</v>
      </c>
    </row>
    <row r="401" spans="1:23">
      <c r="C401" s="120" t="s">
        <v>627</v>
      </c>
      <c r="D401" s="110">
        <f>D398+(D398*D$1)</f>
        <v>1007.0051999999999</v>
      </c>
      <c r="E401" s="111">
        <f>E398+(E398*E$1)</f>
        <v>998.00879999999984</v>
      </c>
      <c r="F401" s="99"/>
      <c r="G401" s="110">
        <f>G398+(G398*G$1)</f>
        <v>1747.43568</v>
      </c>
      <c r="H401" s="111">
        <f>H398+(H398*H$1)</f>
        <v>1397.3126399999999</v>
      </c>
      <c r="I401" s="99"/>
      <c r="J401" s="110">
        <f>J398+(J398*J$1)</f>
        <v>2182.6668</v>
      </c>
      <c r="K401" s="111">
        <f>K398+(K398*K$1)</f>
        <v>1644.01908</v>
      </c>
      <c r="L401" s="99"/>
      <c r="M401" s="110">
        <f>M398+(M398*M$1)</f>
        <v>1007.0051999999999</v>
      </c>
      <c r="N401" s="111">
        <f>N398+(N398*N$1)</f>
        <v>998.00879999999984</v>
      </c>
      <c r="O401" s="99"/>
      <c r="P401" s="110">
        <f>P398+(P398*P$1)</f>
        <v>2005.4217600000002</v>
      </c>
      <c r="Q401" s="111">
        <f>Q398+(Q398*Q$1)</f>
        <v>1526.3078400000004</v>
      </c>
      <c r="R401" s="99"/>
      <c r="S401" s="110">
        <f>S398+(S398*S$1)</f>
        <v>2182.6668</v>
      </c>
      <c r="T401" s="111">
        <f>T398+(T398*T$1)</f>
        <v>1644.01908</v>
      </c>
      <c r="U401" s="99"/>
      <c r="V401" s="110">
        <f>V398+(V398*V$1)</f>
        <v>2609.3760000000002</v>
      </c>
      <c r="W401" s="111">
        <f>W398+(W398*W$1)</f>
        <v>1886.46</v>
      </c>
    </row>
    <row r="403" spans="1:23">
      <c r="C403" s="112" t="s">
        <v>684</v>
      </c>
    </row>
    <row r="404" spans="1:23">
      <c r="B404" s="81" t="s">
        <v>629</v>
      </c>
      <c r="C404" s="113" t="s">
        <v>339</v>
      </c>
      <c r="D404" s="80" t="s">
        <v>620</v>
      </c>
      <c r="E404" s="80" t="s">
        <v>616</v>
      </c>
      <c r="G404" s="80" t="s">
        <v>620</v>
      </c>
      <c r="H404" s="80" t="s">
        <v>616</v>
      </c>
      <c r="J404" s="80" t="s">
        <v>620</v>
      </c>
      <c r="K404" s="80" t="s">
        <v>616</v>
      </c>
      <c r="M404" s="80" t="s">
        <v>620</v>
      </c>
      <c r="N404" s="80" t="s">
        <v>616</v>
      </c>
      <c r="P404" s="80" t="s">
        <v>620</v>
      </c>
      <c r="Q404" s="80" t="s">
        <v>616</v>
      </c>
      <c r="S404" s="80" t="s">
        <v>620</v>
      </c>
      <c r="T404" s="80" t="s">
        <v>616</v>
      </c>
      <c r="V404" s="80" t="s">
        <v>620</v>
      </c>
      <c r="W404" s="80" t="s">
        <v>616</v>
      </c>
    </row>
    <row r="405" spans="1:23">
      <c r="B405" s="81" t="s">
        <v>621</v>
      </c>
      <c r="C405" s="81" t="s">
        <v>630</v>
      </c>
    </row>
    <row r="406" spans="1:23">
      <c r="A406" s="82" t="s">
        <v>53</v>
      </c>
      <c r="B406" s="83">
        <v>1</v>
      </c>
      <c r="C406" s="114" t="s">
        <v>339</v>
      </c>
      <c r="D406" s="85">
        <f>VLOOKUP($A406,$A$16:$W$34,D$42,0)*$B406</f>
        <v>52.304299999999998</v>
      </c>
      <c r="E406" s="86">
        <f>VLOOKUP($A406,$A$16:$W$34,E$42,0)*$B406</f>
        <v>63.612400000000001</v>
      </c>
      <c r="G406" s="85">
        <f>VLOOKUP($A406,$A$16:$W$34,G$42,0)*$B406</f>
        <v>75.3917</v>
      </c>
      <c r="H406" s="86">
        <f>VLOOKUP($A406,$A$16:$W$34,H$42,0)*$B406</f>
        <v>86.699700000000007</v>
      </c>
      <c r="J406" s="85">
        <f>VLOOKUP($A406,$A$16:$W$34,J$42,0)*$B406</f>
        <v>84.174700000000001</v>
      </c>
      <c r="K406" s="86">
        <f>VLOOKUP($A406,$A$16:$W$34,K$42,0)*$B406</f>
        <v>95.482799999999997</v>
      </c>
      <c r="M406" s="85">
        <f>VLOOKUP($A406,$A$16:$W$34,M$42,0)*$B406</f>
        <v>52.304299999999998</v>
      </c>
      <c r="N406" s="86">
        <f>VLOOKUP($A406,$A$16:$W$34,N$42,0)*$B406</f>
        <v>63.612400000000001</v>
      </c>
      <c r="P406" s="85">
        <f>VLOOKUP($A406,$A$16:$W$34,P$42,0)*$B406</f>
        <v>82.935199999999995</v>
      </c>
      <c r="Q406" s="86">
        <f>VLOOKUP($A406,$A$16:$W$34,Q$42,0)*$B406</f>
        <v>94.243300000000005</v>
      </c>
      <c r="S406" s="85">
        <f>VLOOKUP($A406,$A$16:$W$34,S$42,0)*$B406</f>
        <v>84.174700000000001</v>
      </c>
      <c r="T406" s="86">
        <f>VLOOKUP($A406,$A$16:$W$34,T$42,0)*$B406</f>
        <v>95.482799999999997</v>
      </c>
      <c r="V406" s="85">
        <f>VLOOKUP($A406,$A$16:$W$34,V$42,0)*$B406</f>
        <v>89.752499999999998</v>
      </c>
      <c r="W406" s="86">
        <f>VLOOKUP($A406,$A$16:$W$34,W$42,0)*$B406</f>
        <v>101.06059999999999</v>
      </c>
    </row>
    <row r="407" spans="1:23">
      <c r="C407" s="88"/>
      <c r="D407" s="88"/>
      <c r="E407" s="89"/>
      <c r="G407" s="88"/>
      <c r="H407" s="89"/>
      <c r="J407" s="88"/>
      <c r="K407" s="89"/>
      <c r="M407" s="88"/>
      <c r="N407" s="89"/>
      <c r="P407" s="88"/>
      <c r="Q407" s="89"/>
      <c r="S407" s="88"/>
      <c r="T407" s="89"/>
      <c r="V407" s="88"/>
      <c r="W407" s="89"/>
    </row>
    <row r="408" spans="1:23">
      <c r="C408" s="88"/>
      <c r="D408" s="88"/>
      <c r="E408" s="89"/>
      <c r="G408" s="88"/>
      <c r="H408" s="89"/>
      <c r="J408" s="88"/>
      <c r="K408" s="89"/>
      <c r="M408" s="88"/>
      <c r="N408" s="89"/>
      <c r="P408" s="88"/>
      <c r="Q408" s="89"/>
      <c r="S408" s="88"/>
      <c r="T408" s="89"/>
      <c r="V408" s="88"/>
      <c r="W408" s="89"/>
    </row>
    <row r="409" spans="1:23">
      <c r="C409" s="88"/>
      <c r="D409" s="88"/>
      <c r="E409" s="89"/>
      <c r="G409" s="88"/>
      <c r="H409" s="89"/>
      <c r="J409" s="88"/>
      <c r="K409" s="89"/>
      <c r="M409" s="88"/>
      <c r="N409" s="89"/>
      <c r="P409" s="88"/>
      <c r="Q409" s="89"/>
      <c r="S409" s="88"/>
      <c r="T409" s="89"/>
      <c r="V409" s="88"/>
      <c r="W409" s="89"/>
    </row>
    <row r="410" spans="1:23" ht="15.75" thickBot="1">
      <c r="B410" s="81" t="s">
        <v>797</v>
      </c>
      <c r="C410" s="116" t="s">
        <v>623</v>
      </c>
      <c r="D410" s="97">
        <f>SUM(D406)</f>
        <v>52.304299999999998</v>
      </c>
      <c r="E410" s="98">
        <f>SUM(E406)</f>
        <v>63.612400000000001</v>
      </c>
      <c r="F410" s="99"/>
      <c r="G410" s="97">
        <f>SUM(G406)</f>
        <v>75.3917</v>
      </c>
      <c r="H410" s="98">
        <f>SUM(H406)</f>
        <v>86.699700000000007</v>
      </c>
      <c r="I410" s="99"/>
      <c r="J410" s="97">
        <f>SUM(J406)</f>
        <v>84.174700000000001</v>
      </c>
      <c r="K410" s="98">
        <f>SUM(K406)</f>
        <v>95.482799999999997</v>
      </c>
      <c r="L410" s="99"/>
      <c r="M410" s="97">
        <f>SUM(M406)</f>
        <v>52.304299999999998</v>
      </c>
      <c r="N410" s="98">
        <f>SUM(N406)</f>
        <v>63.612400000000001</v>
      </c>
      <c r="O410" s="99"/>
      <c r="P410" s="97">
        <f>SUM(P406)</f>
        <v>82.935199999999995</v>
      </c>
      <c r="Q410" s="98">
        <f>SUM(Q406)</f>
        <v>94.243300000000005</v>
      </c>
      <c r="R410" s="99"/>
      <c r="S410" s="97">
        <f>SUM(S406)</f>
        <v>84.174700000000001</v>
      </c>
      <c r="T410" s="98">
        <f>SUM(T406)</f>
        <v>95.482799999999997</v>
      </c>
      <c r="U410" s="99"/>
      <c r="V410" s="97">
        <f>SUM(V406)</f>
        <v>89.752499999999998</v>
      </c>
      <c r="W410" s="98">
        <f>SUM(W406)</f>
        <v>101.06059999999999</v>
      </c>
    </row>
    <row r="411" spans="1:23" ht="15.75" thickTop="1">
      <c r="C411" s="117" t="s">
        <v>624</v>
      </c>
      <c r="D411" s="101">
        <f>D410*24</f>
        <v>1255.3031999999998</v>
      </c>
      <c r="E411" s="102">
        <f>E410*12</f>
        <v>763.34879999999998</v>
      </c>
      <c r="F411" s="99"/>
      <c r="G411" s="101">
        <f>G410*24</f>
        <v>1809.4007999999999</v>
      </c>
      <c r="H411" s="102">
        <f>H410*12</f>
        <v>1040.3964000000001</v>
      </c>
      <c r="I411" s="99"/>
      <c r="J411" s="101">
        <f>J410*24</f>
        <v>2020.1928</v>
      </c>
      <c r="K411" s="102">
        <f>K410*12</f>
        <v>1145.7936</v>
      </c>
      <c r="L411" s="99"/>
      <c r="M411" s="101">
        <f>M410*24</f>
        <v>1255.3031999999998</v>
      </c>
      <c r="N411" s="102">
        <f>N410*12</f>
        <v>763.34879999999998</v>
      </c>
      <c r="O411" s="99"/>
      <c r="P411" s="101">
        <f>P410*24</f>
        <v>1990.4447999999998</v>
      </c>
      <c r="Q411" s="102">
        <f>Q410*12</f>
        <v>1130.9196000000002</v>
      </c>
      <c r="R411" s="99"/>
      <c r="S411" s="101">
        <f>S410*24</f>
        <v>2020.1928</v>
      </c>
      <c r="T411" s="102">
        <f>T410*12</f>
        <v>1145.7936</v>
      </c>
      <c r="U411" s="99"/>
      <c r="V411" s="101">
        <f>V410*24</f>
        <v>2154.06</v>
      </c>
      <c r="W411" s="102">
        <f>W410*12</f>
        <v>1212.7271999999998</v>
      </c>
    </row>
    <row r="412" spans="1:23" ht="15.75" thickBot="1">
      <c r="B412" s="81" t="s">
        <v>798</v>
      </c>
      <c r="C412" s="118" t="s">
        <v>625</v>
      </c>
      <c r="D412" s="104">
        <f>D410+(D410*D$1)</f>
        <v>88.917309999999986</v>
      </c>
      <c r="E412" s="105">
        <f>E410+(E410*E$1)</f>
        <v>108.14108</v>
      </c>
      <c r="F412" s="99"/>
      <c r="G412" s="104">
        <f>G410+(G410*G$1)</f>
        <v>135.70506</v>
      </c>
      <c r="H412" s="105">
        <f>H410+(H410*H$1)</f>
        <v>156.05946</v>
      </c>
      <c r="I412" s="99"/>
      <c r="J412" s="104">
        <f>J410+(J410*J$1)</f>
        <v>159.93193000000002</v>
      </c>
      <c r="K412" s="105">
        <f>K410+(K410*K$1)</f>
        <v>181.41732000000002</v>
      </c>
      <c r="L412" s="99"/>
      <c r="M412" s="104">
        <f>M410+(M410*M$1)</f>
        <v>88.917309999999986</v>
      </c>
      <c r="N412" s="105">
        <f>N410+(N410*N$1)</f>
        <v>108.14108</v>
      </c>
      <c r="O412" s="99"/>
      <c r="P412" s="104">
        <f>P410+(P410*P$1)</f>
        <v>149.28335999999999</v>
      </c>
      <c r="Q412" s="105">
        <f>Q410+(Q410*Q$1)</f>
        <v>169.63794000000001</v>
      </c>
      <c r="R412" s="99"/>
      <c r="S412" s="104">
        <f>S410+(S410*S$1)</f>
        <v>159.93193000000002</v>
      </c>
      <c r="T412" s="105">
        <f>T410+(T410*T$1)</f>
        <v>181.41732000000002</v>
      </c>
      <c r="U412" s="99"/>
      <c r="V412" s="104">
        <f>V410+(V410*V$1)</f>
        <v>179.505</v>
      </c>
      <c r="W412" s="105">
        <f>W410+(W410*W$1)</f>
        <v>202.12119999999999</v>
      </c>
    </row>
    <row r="413" spans="1:23" ht="15.75" thickTop="1">
      <c r="C413" s="119" t="s">
        <v>626</v>
      </c>
      <c r="D413" s="107">
        <f>(D412-D410)/D410</f>
        <v>0.69999999999999984</v>
      </c>
      <c r="E413" s="108">
        <f>(E412-E410)/E410</f>
        <v>0.70000000000000007</v>
      </c>
      <c r="F413" s="99"/>
      <c r="G413" s="107">
        <f>(G412-G410)/G410</f>
        <v>0.8</v>
      </c>
      <c r="H413" s="108">
        <f>(H412-H410)/H410</f>
        <v>0.79999999999999982</v>
      </c>
      <c r="I413" s="99"/>
      <c r="J413" s="107">
        <f>(J412-J410)/J410</f>
        <v>0.90000000000000024</v>
      </c>
      <c r="K413" s="108">
        <f>(K412-K410)/K410</f>
        <v>0.90000000000000024</v>
      </c>
      <c r="L413" s="99"/>
      <c r="M413" s="107">
        <f>(M412-M410)/M410</f>
        <v>0.69999999999999984</v>
      </c>
      <c r="N413" s="108">
        <f>(N412-N410)/N410</f>
        <v>0.70000000000000007</v>
      </c>
      <c r="O413" s="99"/>
      <c r="P413" s="107">
        <f>(P412-P410)/P410</f>
        <v>0.79999999999999993</v>
      </c>
      <c r="Q413" s="108">
        <f>(Q412-Q410)/Q410</f>
        <v>0.8</v>
      </c>
      <c r="R413" s="99"/>
      <c r="S413" s="107">
        <f>(S412-S410)/S410</f>
        <v>0.90000000000000024</v>
      </c>
      <c r="T413" s="108">
        <f>(T412-T410)/T410</f>
        <v>0.90000000000000024</v>
      </c>
      <c r="U413" s="99"/>
      <c r="V413" s="107">
        <f>(V412-V410)/V410</f>
        <v>1</v>
      </c>
      <c r="W413" s="108">
        <f>(W412-W410)/W410</f>
        <v>1</v>
      </c>
    </row>
    <row r="414" spans="1:23">
      <c r="C414" s="120" t="s">
        <v>627</v>
      </c>
      <c r="D414" s="110">
        <f>D411+(D411*D$1)</f>
        <v>2134.0154399999997</v>
      </c>
      <c r="E414" s="111">
        <f>E411+(E411*E$1)</f>
        <v>1297.6929599999999</v>
      </c>
      <c r="F414" s="99"/>
      <c r="G414" s="110">
        <f>G411+(G411*G$1)</f>
        <v>3256.9214400000001</v>
      </c>
      <c r="H414" s="111">
        <f>H411+(H411*H$1)</f>
        <v>1872.7135200000002</v>
      </c>
      <c r="I414" s="99"/>
      <c r="J414" s="110">
        <f>J411+(J411*J$1)</f>
        <v>3838.3663200000001</v>
      </c>
      <c r="K414" s="111">
        <f>K411+(K411*K$1)</f>
        <v>2177.0078400000002</v>
      </c>
      <c r="L414" s="99"/>
      <c r="M414" s="110">
        <f>M411+(M411*M$1)</f>
        <v>2134.0154399999997</v>
      </c>
      <c r="N414" s="111">
        <f>N411+(N411*N$1)</f>
        <v>1297.6929599999999</v>
      </c>
      <c r="O414" s="99"/>
      <c r="P414" s="110">
        <f>P411+(P411*P$1)</f>
        <v>3582.8006399999995</v>
      </c>
      <c r="Q414" s="111">
        <f>Q411+(Q411*Q$1)</f>
        <v>2035.6552800000004</v>
      </c>
      <c r="R414" s="99"/>
      <c r="S414" s="110">
        <f>S411+(S411*S$1)</f>
        <v>3838.3663200000001</v>
      </c>
      <c r="T414" s="111">
        <f>T411+(T411*T$1)</f>
        <v>2177.0078400000002</v>
      </c>
      <c r="U414" s="99"/>
      <c r="V414" s="110">
        <f>V411+(V411*V$1)</f>
        <v>4308.12</v>
      </c>
      <c r="W414" s="111">
        <f>W411+(W411*W$1)</f>
        <v>2425.4543999999996</v>
      </c>
    </row>
    <row r="416" spans="1:23">
      <c r="C416" s="112" t="s">
        <v>684</v>
      </c>
    </row>
    <row r="417" spans="1:23">
      <c r="B417" s="81" t="s">
        <v>629</v>
      </c>
      <c r="C417" s="113" t="s">
        <v>340</v>
      </c>
      <c r="D417" s="80" t="s">
        <v>620</v>
      </c>
      <c r="E417" s="80" t="s">
        <v>616</v>
      </c>
      <c r="G417" s="80" t="s">
        <v>620</v>
      </c>
      <c r="H417" s="80" t="s">
        <v>616</v>
      </c>
      <c r="J417" s="80" t="s">
        <v>620</v>
      </c>
      <c r="K417" s="80" t="s">
        <v>616</v>
      </c>
      <c r="M417" s="80" t="s">
        <v>620</v>
      </c>
      <c r="N417" s="80" t="s">
        <v>616</v>
      </c>
      <c r="P417" s="80" t="s">
        <v>620</v>
      </c>
      <c r="Q417" s="80" t="s">
        <v>616</v>
      </c>
      <c r="S417" s="80" t="s">
        <v>620</v>
      </c>
      <c r="T417" s="80" t="s">
        <v>616</v>
      </c>
      <c r="V417" s="80" t="s">
        <v>620</v>
      </c>
      <c r="W417" s="80" t="s">
        <v>616</v>
      </c>
    </row>
    <row r="418" spans="1:23">
      <c r="B418" s="81" t="s">
        <v>621</v>
      </c>
      <c r="C418" s="81" t="s">
        <v>630</v>
      </c>
    </row>
    <row r="419" spans="1:23">
      <c r="A419" s="82" t="s">
        <v>53</v>
      </c>
      <c r="B419" s="83">
        <v>1</v>
      </c>
      <c r="C419" s="114" t="s">
        <v>340</v>
      </c>
      <c r="D419" s="85">
        <f>VLOOKUP($A419,$A$16:$W$34,D$42,0)*$B419</f>
        <v>52.304299999999998</v>
      </c>
      <c r="E419" s="86">
        <f>VLOOKUP($A419,$A$16:$W$34,E$42,0)*$B419</f>
        <v>63.612400000000001</v>
      </c>
      <c r="G419" s="85">
        <f>VLOOKUP($A419,$A$16:$W$34,G$42,0)*$B419</f>
        <v>75.3917</v>
      </c>
      <c r="H419" s="86">
        <f>VLOOKUP($A419,$A$16:$W$34,H$42,0)*$B419</f>
        <v>86.699700000000007</v>
      </c>
      <c r="J419" s="85">
        <f>VLOOKUP($A419,$A$16:$W$34,J$42,0)*$B419</f>
        <v>84.174700000000001</v>
      </c>
      <c r="K419" s="86">
        <f>VLOOKUP($A419,$A$16:$W$34,K$42,0)*$B419</f>
        <v>95.482799999999997</v>
      </c>
      <c r="M419" s="85">
        <f>VLOOKUP($A419,$A$16:$W$34,M$42,0)*$B419</f>
        <v>52.304299999999998</v>
      </c>
      <c r="N419" s="86">
        <f>VLOOKUP($A419,$A$16:$W$34,N$42,0)*$B419</f>
        <v>63.612400000000001</v>
      </c>
      <c r="P419" s="85">
        <f>VLOOKUP($A419,$A$16:$W$34,P$42,0)*$B419</f>
        <v>82.935199999999995</v>
      </c>
      <c r="Q419" s="86">
        <f>VLOOKUP($A419,$A$16:$W$34,Q$42,0)*$B419</f>
        <v>94.243300000000005</v>
      </c>
      <c r="S419" s="85">
        <f>VLOOKUP($A419,$A$16:$W$34,S$42,0)*$B419</f>
        <v>84.174700000000001</v>
      </c>
      <c r="T419" s="86">
        <f>VLOOKUP($A419,$A$16:$W$34,T$42,0)*$B419</f>
        <v>95.482799999999997</v>
      </c>
      <c r="V419" s="85">
        <f>VLOOKUP($A419,$A$16:$W$34,V$42,0)*$B419</f>
        <v>89.752499999999998</v>
      </c>
      <c r="W419" s="86">
        <f>VLOOKUP($A419,$A$16:$W$34,W$42,0)*$B419</f>
        <v>101.06059999999999</v>
      </c>
    </row>
    <row r="420" spans="1:23">
      <c r="C420" s="88"/>
      <c r="D420" s="88"/>
      <c r="E420" s="89"/>
      <c r="G420" s="88"/>
      <c r="H420" s="89"/>
      <c r="J420" s="88"/>
      <c r="K420" s="89"/>
      <c r="M420" s="88"/>
      <c r="N420" s="89"/>
      <c r="P420" s="88"/>
      <c r="Q420" s="89"/>
      <c r="S420" s="88"/>
      <c r="T420" s="89"/>
      <c r="V420" s="88"/>
      <c r="W420" s="89"/>
    </row>
    <row r="421" spans="1:23">
      <c r="C421" s="88"/>
      <c r="D421" s="88"/>
      <c r="E421" s="89"/>
      <c r="G421" s="88"/>
      <c r="H421" s="89"/>
      <c r="J421" s="88"/>
      <c r="K421" s="89"/>
      <c r="M421" s="88"/>
      <c r="N421" s="89"/>
      <c r="P421" s="88"/>
      <c r="Q421" s="89"/>
      <c r="S421" s="88"/>
      <c r="T421" s="89"/>
      <c r="V421" s="88"/>
      <c r="W421" s="89"/>
    </row>
    <row r="422" spans="1:23">
      <c r="C422" s="88"/>
      <c r="D422" s="88"/>
      <c r="E422" s="89"/>
      <c r="G422" s="88"/>
      <c r="H422" s="89"/>
      <c r="J422" s="88"/>
      <c r="K422" s="89"/>
      <c r="M422" s="88"/>
      <c r="N422" s="89"/>
      <c r="P422" s="88"/>
      <c r="Q422" s="89"/>
      <c r="S422" s="88"/>
      <c r="T422" s="89"/>
      <c r="V422" s="88"/>
      <c r="W422" s="89"/>
    </row>
    <row r="423" spans="1:23" ht="15.75" thickBot="1">
      <c r="B423" s="81" t="s">
        <v>799</v>
      </c>
      <c r="C423" s="116" t="s">
        <v>623</v>
      </c>
      <c r="D423" s="97">
        <f>SUM(D419)</f>
        <v>52.304299999999998</v>
      </c>
      <c r="E423" s="98">
        <f>SUM(E419)</f>
        <v>63.612400000000001</v>
      </c>
      <c r="F423" s="99"/>
      <c r="G423" s="97">
        <f>SUM(G419)</f>
        <v>75.3917</v>
      </c>
      <c r="H423" s="98">
        <f>SUM(H419)</f>
        <v>86.699700000000007</v>
      </c>
      <c r="I423" s="99"/>
      <c r="J423" s="97">
        <f>SUM(J419)</f>
        <v>84.174700000000001</v>
      </c>
      <c r="K423" s="98">
        <f>SUM(K419)</f>
        <v>95.482799999999997</v>
      </c>
      <c r="L423" s="99"/>
      <c r="M423" s="97">
        <f>SUM(M419)</f>
        <v>52.304299999999998</v>
      </c>
      <c r="N423" s="98">
        <f>SUM(N419)</f>
        <v>63.612400000000001</v>
      </c>
      <c r="O423" s="99"/>
      <c r="P423" s="97">
        <f>SUM(P419)</f>
        <v>82.935199999999995</v>
      </c>
      <c r="Q423" s="98">
        <f>SUM(Q419)</f>
        <v>94.243300000000005</v>
      </c>
      <c r="R423" s="99"/>
      <c r="S423" s="97">
        <f>SUM(S419)</f>
        <v>84.174700000000001</v>
      </c>
      <c r="T423" s="98">
        <f>SUM(T419)</f>
        <v>95.482799999999997</v>
      </c>
      <c r="U423" s="99"/>
      <c r="V423" s="97">
        <f>SUM(V419)</f>
        <v>89.752499999999998</v>
      </c>
      <c r="W423" s="98">
        <f>SUM(W419)</f>
        <v>101.06059999999999</v>
      </c>
    </row>
    <row r="424" spans="1:23" ht="15.75" thickTop="1">
      <c r="C424" s="117" t="s">
        <v>624</v>
      </c>
      <c r="D424" s="101">
        <f>D423*24</f>
        <v>1255.3031999999998</v>
      </c>
      <c r="E424" s="102">
        <f>E423*12</f>
        <v>763.34879999999998</v>
      </c>
      <c r="F424" s="99"/>
      <c r="G424" s="101">
        <f>G423*24</f>
        <v>1809.4007999999999</v>
      </c>
      <c r="H424" s="102">
        <f>H423*12</f>
        <v>1040.3964000000001</v>
      </c>
      <c r="I424" s="99"/>
      <c r="J424" s="101">
        <f>J423*24</f>
        <v>2020.1928</v>
      </c>
      <c r="K424" s="102">
        <f>K423*12</f>
        <v>1145.7936</v>
      </c>
      <c r="L424" s="99"/>
      <c r="M424" s="101">
        <f>M423*24</f>
        <v>1255.3031999999998</v>
      </c>
      <c r="N424" s="102">
        <f>N423*12</f>
        <v>763.34879999999998</v>
      </c>
      <c r="O424" s="99"/>
      <c r="P424" s="101">
        <f>P423*24</f>
        <v>1990.4447999999998</v>
      </c>
      <c r="Q424" s="102">
        <f>Q423*12</f>
        <v>1130.9196000000002</v>
      </c>
      <c r="R424" s="99"/>
      <c r="S424" s="101">
        <f>S423*24</f>
        <v>2020.1928</v>
      </c>
      <c r="T424" s="102">
        <f>T423*12</f>
        <v>1145.7936</v>
      </c>
      <c r="U424" s="99"/>
      <c r="V424" s="101">
        <f>V423*24</f>
        <v>2154.06</v>
      </c>
      <c r="W424" s="102">
        <f>W423*12</f>
        <v>1212.7271999999998</v>
      </c>
    </row>
    <row r="425" spans="1:23" ht="15.75" thickBot="1">
      <c r="B425" s="81" t="s">
        <v>800</v>
      </c>
      <c r="C425" s="118" t="s">
        <v>625</v>
      </c>
      <c r="D425" s="104">
        <f>D423+(D423*D$1)</f>
        <v>88.917309999999986</v>
      </c>
      <c r="E425" s="105">
        <f>E423+(E423*E$1)</f>
        <v>108.14108</v>
      </c>
      <c r="F425" s="99"/>
      <c r="G425" s="104">
        <f>G423+(G423*G$1)</f>
        <v>135.70506</v>
      </c>
      <c r="H425" s="105">
        <f>H423+(H423*H$1)</f>
        <v>156.05946</v>
      </c>
      <c r="I425" s="99"/>
      <c r="J425" s="104">
        <f>J423+(J423*J$1)</f>
        <v>159.93193000000002</v>
      </c>
      <c r="K425" s="105">
        <f>K423+(K423*K$1)</f>
        <v>181.41732000000002</v>
      </c>
      <c r="L425" s="99"/>
      <c r="M425" s="104">
        <f>M423+(M423*M$1)</f>
        <v>88.917309999999986</v>
      </c>
      <c r="N425" s="105">
        <f>N423+(N423*N$1)</f>
        <v>108.14108</v>
      </c>
      <c r="O425" s="99"/>
      <c r="P425" s="104">
        <f>P423+(P423*P$1)</f>
        <v>149.28335999999999</v>
      </c>
      <c r="Q425" s="105">
        <f>Q423+(Q423*Q$1)</f>
        <v>169.63794000000001</v>
      </c>
      <c r="R425" s="99"/>
      <c r="S425" s="104">
        <f>S423+(S423*S$1)</f>
        <v>159.93193000000002</v>
      </c>
      <c r="T425" s="105">
        <f>T423+(T423*T$1)</f>
        <v>181.41732000000002</v>
      </c>
      <c r="U425" s="99"/>
      <c r="V425" s="104">
        <f>V423+(V423*V$1)</f>
        <v>179.505</v>
      </c>
      <c r="W425" s="105">
        <f>W423+(W423*W$1)</f>
        <v>202.12119999999999</v>
      </c>
    </row>
    <row r="426" spans="1:23" ht="15.75" thickTop="1">
      <c r="C426" s="119" t="s">
        <v>626</v>
      </c>
      <c r="D426" s="107">
        <f>(D425-D423)/D423</f>
        <v>0.69999999999999984</v>
      </c>
      <c r="E426" s="108">
        <f>(E425-E423)/E423</f>
        <v>0.70000000000000007</v>
      </c>
      <c r="F426" s="99"/>
      <c r="G426" s="107">
        <f>(G425-G423)/G423</f>
        <v>0.8</v>
      </c>
      <c r="H426" s="108">
        <f>(H425-H423)/H423</f>
        <v>0.79999999999999982</v>
      </c>
      <c r="I426" s="99"/>
      <c r="J426" s="107">
        <f>(J425-J423)/J423</f>
        <v>0.90000000000000024</v>
      </c>
      <c r="K426" s="108">
        <f>(K425-K423)/K423</f>
        <v>0.90000000000000024</v>
      </c>
      <c r="L426" s="99"/>
      <c r="M426" s="107">
        <f>(M425-M423)/M423</f>
        <v>0.69999999999999984</v>
      </c>
      <c r="N426" s="108">
        <f>(N425-N423)/N423</f>
        <v>0.70000000000000007</v>
      </c>
      <c r="O426" s="99"/>
      <c r="P426" s="107">
        <f>(P425-P423)/P423</f>
        <v>0.79999999999999993</v>
      </c>
      <c r="Q426" s="108">
        <f>(Q425-Q423)/Q423</f>
        <v>0.8</v>
      </c>
      <c r="R426" s="99"/>
      <c r="S426" s="107">
        <f>(S425-S423)/S423</f>
        <v>0.90000000000000024</v>
      </c>
      <c r="T426" s="108">
        <f>(T425-T423)/T423</f>
        <v>0.90000000000000024</v>
      </c>
      <c r="U426" s="99"/>
      <c r="V426" s="107">
        <f>(V425-V423)/V423</f>
        <v>1</v>
      </c>
      <c r="W426" s="108">
        <f>(W425-W423)/W423</f>
        <v>1</v>
      </c>
    </row>
    <row r="427" spans="1:23">
      <c r="C427" s="120" t="s">
        <v>627</v>
      </c>
      <c r="D427" s="110">
        <f>D424+(D424*D$1)</f>
        <v>2134.0154399999997</v>
      </c>
      <c r="E427" s="111">
        <f>E424+(E424*E$1)</f>
        <v>1297.6929599999999</v>
      </c>
      <c r="F427" s="99"/>
      <c r="G427" s="110">
        <f>G424+(G424*G$1)</f>
        <v>3256.9214400000001</v>
      </c>
      <c r="H427" s="111">
        <f>H424+(H424*H$1)</f>
        <v>1872.7135200000002</v>
      </c>
      <c r="I427" s="99"/>
      <c r="J427" s="110">
        <f>J424+(J424*J$1)</f>
        <v>3838.3663200000001</v>
      </c>
      <c r="K427" s="111">
        <f>K424+(K424*K$1)</f>
        <v>2177.0078400000002</v>
      </c>
      <c r="L427" s="99"/>
      <c r="M427" s="110">
        <f>M424+(M424*M$1)</f>
        <v>2134.0154399999997</v>
      </c>
      <c r="N427" s="111">
        <f>N424+(N424*N$1)</f>
        <v>1297.6929599999999</v>
      </c>
      <c r="O427" s="99"/>
      <c r="P427" s="110">
        <f>P424+(P424*P$1)</f>
        <v>3582.8006399999995</v>
      </c>
      <c r="Q427" s="111">
        <f>Q424+(Q424*Q$1)</f>
        <v>2035.6552800000004</v>
      </c>
      <c r="R427" s="99"/>
      <c r="S427" s="110">
        <f>S424+(S424*S$1)</f>
        <v>3838.3663200000001</v>
      </c>
      <c r="T427" s="111">
        <f>T424+(T424*T$1)</f>
        <v>2177.0078400000002</v>
      </c>
      <c r="U427" s="99"/>
      <c r="V427" s="110">
        <f>V424+(V424*V$1)</f>
        <v>4308.12</v>
      </c>
      <c r="W427" s="111">
        <f>W424+(W424*W$1)</f>
        <v>2425.4543999999996</v>
      </c>
    </row>
    <row r="429" spans="1:23">
      <c r="C429" s="112" t="s">
        <v>684</v>
      </c>
    </row>
    <row r="430" spans="1:23">
      <c r="B430" s="81" t="s">
        <v>629</v>
      </c>
      <c r="C430" s="113" t="s">
        <v>341</v>
      </c>
      <c r="D430" s="80" t="s">
        <v>620</v>
      </c>
      <c r="E430" s="80" t="s">
        <v>616</v>
      </c>
      <c r="G430" s="80" t="s">
        <v>620</v>
      </c>
      <c r="H430" s="80" t="s">
        <v>616</v>
      </c>
      <c r="J430" s="80" t="s">
        <v>620</v>
      </c>
      <c r="K430" s="80" t="s">
        <v>616</v>
      </c>
      <c r="M430" s="80" t="s">
        <v>620</v>
      </c>
      <c r="N430" s="80" t="s">
        <v>616</v>
      </c>
      <c r="P430" s="80" t="s">
        <v>620</v>
      </c>
      <c r="Q430" s="80" t="s">
        <v>616</v>
      </c>
      <c r="S430" s="80" t="s">
        <v>620</v>
      </c>
      <c r="T430" s="80" t="s">
        <v>616</v>
      </c>
      <c r="V430" s="80" t="s">
        <v>620</v>
      </c>
      <c r="W430" s="80" t="s">
        <v>616</v>
      </c>
    </row>
    <row r="431" spans="1:23">
      <c r="B431" s="81" t="s">
        <v>621</v>
      </c>
      <c r="C431" s="81" t="s">
        <v>630</v>
      </c>
    </row>
    <row r="432" spans="1:23">
      <c r="A432" s="82" t="s">
        <v>53</v>
      </c>
      <c r="B432" s="83">
        <v>1</v>
      </c>
      <c r="C432" s="114" t="s">
        <v>341</v>
      </c>
      <c r="D432" s="85">
        <f>VLOOKUP($A432,$A$16:$W$34,D$42,0)*$B432</f>
        <v>52.304299999999998</v>
      </c>
      <c r="E432" s="86">
        <f>VLOOKUP($A432,$A$16:$W$34,E$42,0)*$B432</f>
        <v>63.612400000000001</v>
      </c>
      <c r="G432" s="85">
        <f>VLOOKUP($A432,$A$16:$W$34,G$42,0)*$B432</f>
        <v>75.3917</v>
      </c>
      <c r="H432" s="86">
        <f>VLOOKUP($A432,$A$16:$W$34,H$42,0)*$B432</f>
        <v>86.699700000000007</v>
      </c>
      <c r="J432" s="85">
        <f>VLOOKUP($A432,$A$16:$W$34,J$42,0)*$B432</f>
        <v>84.174700000000001</v>
      </c>
      <c r="K432" s="86">
        <f>VLOOKUP($A432,$A$16:$W$34,K$42,0)*$B432</f>
        <v>95.482799999999997</v>
      </c>
      <c r="M432" s="85">
        <f>VLOOKUP($A432,$A$16:$W$34,M$42,0)*$B432</f>
        <v>52.304299999999998</v>
      </c>
      <c r="N432" s="86">
        <f>VLOOKUP($A432,$A$16:$W$34,N$42,0)*$B432</f>
        <v>63.612400000000001</v>
      </c>
      <c r="P432" s="85">
        <f>VLOOKUP($A432,$A$16:$W$34,P$42,0)*$B432</f>
        <v>82.935199999999995</v>
      </c>
      <c r="Q432" s="86">
        <f>VLOOKUP($A432,$A$16:$W$34,Q$42,0)*$B432</f>
        <v>94.243300000000005</v>
      </c>
      <c r="S432" s="85">
        <f>VLOOKUP($A432,$A$16:$W$34,S$42,0)*$B432</f>
        <v>84.174700000000001</v>
      </c>
      <c r="T432" s="86">
        <f>VLOOKUP($A432,$A$16:$W$34,T$42,0)*$B432</f>
        <v>95.482799999999997</v>
      </c>
      <c r="V432" s="85">
        <f>VLOOKUP($A432,$A$16:$W$34,V$42,0)*$B432</f>
        <v>89.752499999999998</v>
      </c>
      <c r="W432" s="86">
        <f>VLOOKUP($A432,$A$16:$W$34,W$42,0)*$B432</f>
        <v>101.06059999999999</v>
      </c>
    </row>
    <row r="433" spans="1:23">
      <c r="C433" s="88"/>
      <c r="D433" s="88"/>
      <c r="E433" s="89"/>
      <c r="G433" s="88"/>
      <c r="H433" s="89"/>
      <c r="J433" s="88"/>
      <c r="K433" s="89"/>
      <c r="M433" s="88"/>
      <c r="N433" s="89"/>
      <c r="P433" s="88"/>
      <c r="Q433" s="89"/>
      <c r="S433" s="88"/>
      <c r="T433" s="89"/>
      <c r="V433" s="88"/>
      <c r="W433" s="89"/>
    </row>
    <row r="434" spans="1:23">
      <c r="C434" s="88"/>
      <c r="D434" s="88"/>
      <c r="E434" s="89"/>
      <c r="G434" s="88"/>
      <c r="H434" s="89"/>
      <c r="J434" s="88"/>
      <c r="K434" s="89"/>
      <c r="M434" s="88"/>
      <c r="N434" s="89"/>
      <c r="P434" s="88"/>
      <c r="Q434" s="89"/>
      <c r="S434" s="88"/>
      <c r="T434" s="89"/>
      <c r="V434" s="88"/>
      <c r="W434" s="89"/>
    </row>
    <row r="435" spans="1:23">
      <c r="C435" s="88"/>
      <c r="D435" s="88"/>
      <c r="E435" s="89"/>
      <c r="G435" s="88"/>
      <c r="H435" s="89"/>
      <c r="J435" s="88"/>
      <c r="K435" s="89"/>
      <c r="M435" s="88"/>
      <c r="N435" s="89"/>
      <c r="P435" s="88"/>
      <c r="Q435" s="89"/>
      <c r="S435" s="88"/>
      <c r="T435" s="89"/>
      <c r="V435" s="88"/>
      <c r="W435" s="89"/>
    </row>
    <row r="436" spans="1:23" ht="15.75" thickBot="1">
      <c r="B436" s="81" t="s">
        <v>801</v>
      </c>
      <c r="C436" s="116" t="s">
        <v>623</v>
      </c>
      <c r="D436" s="97">
        <f>SUM(D432)</f>
        <v>52.304299999999998</v>
      </c>
      <c r="E436" s="98">
        <f>SUM(E432)</f>
        <v>63.612400000000001</v>
      </c>
      <c r="F436" s="99"/>
      <c r="G436" s="97">
        <f>SUM(G432)</f>
        <v>75.3917</v>
      </c>
      <c r="H436" s="98">
        <f>SUM(H432)</f>
        <v>86.699700000000007</v>
      </c>
      <c r="I436" s="99"/>
      <c r="J436" s="97">
        <f>SUM(J432)</f>
        <v>84.174700000000001</v>
      </c>
      <c r="K436" s="98">
        <f>SUM(K432)</f>
        <v>95.482799999999997</v>
      </c>
      <c r="L436" s="99"/>
      <c r="M436" s="97">
        <f>SUM(M432)</f>
        <v>52.304299999999998</v>
      </c>
      <c r="N436" s="98">
        <f>SUM(N432)</f>
        <v>63.612400000000001</v>
      </c>
      <c r="O436" s="99"/>
      <c r="P436" s="97">
        <f>SUM(P432)</f>
        <v>82.935199999999995</v>
      </c>
      <c r="Q436" s="98">
        <f>SUM(Q432)</f>
        <v>94.243300000000005</v>
      </c>
      <c r="R436" s="99"/>
      <c r="S436" s="97">
        <f>SUM(S432)</f>
        <v>84.174700000000001</v>
      </c>
      <c r="T436" s="98">
        <f>SUM(T432)</f>
        <v>95.482799999999997</v>
      </c>
      <c r="U436" s="99"/>
      <c r="V436" s="97">
        <f>SUM(V432)</f>
        <v>89.752499999999998</v>
      </c>
      <c r="W436" s="98">
        <f>SUM(W432)</f>
        <v>101.06059999999999</v>
      </c>
    </row>
    <row r="437" spans="1:23" ht="15.75" thickTop="1">
      <c r="C437" s="117" t="s">
        <v>624</v>
      </c>
      <c r="D437" s="101">
        <f>D436*24</f>
        <v>1255.3031999999998</v>
      </c>
      <c r="E437" s="102">
        <f>E436*12</f>
        <v>763.34879999999998</v>
      </c>
      <c r="F437" s="99"/>
      <c r="G437" s="101">
        <f>G436*24</f>
        <v>1809.4007999999999</v>
      </c>
      <c r="H437" s="102">
        <f>H436*12</f>
        <v>1040.3964000000001</v>
      </c>
      <c r="I437" s="99"/>
      <c r="J437" s="101">
        <f>J436*24</f>
        <v>2020.1928</v>
      </c>
      <c r="K437" s="102">
        <f>K436*12</f>
        <v>1145.7936</v>
      </c>
      <c r="L437" s="99"/>
      <c r="M437" s="101">
        <f>M436*24</f>
        <v>1255.3031999999998</v>
      </c>
      <c r="N437" s="102">
        <f>N436*12</f>
        <v>763.34879999999998</v>
      </c>
      <c r="O437" s="99"/>
      <c r="P437" s="101">
        <f>P436*24</f>
        <v>1990.4447999999998</v>
      </c>
      <c r="Q437" s="102">
        <f>Q436*12</f>
        <v>1130.9196000000002</v>
      </c>
      <c r="R437" s="99"/>
      <c r="S437" s="101">
        <f>S436*24</f>
        <v>2020.1928</v>
      </c>
      <c r="T437" s="102">
        <f>T436*12</f>
        <v>1145.7936</v>
      </c>
      <c r="U437" s="99"/>
      <c r="V437" s="101">
        <f>V436*24</f>
        <v>2154.06</v>
      </c>
      <c r="W437" s="102">
        <f>W436*12</f>
        <v>1212.7271999999998</v>
      </c>
    </row>
    <row r="438" spans="1:23" ht="15.75" thickBot="1">
      <c r="B438" s="81" t="s">
        <v>802</v>
      </c>
      <c r="C438" s="118" t="s">
        <v>625</v>
      </c>
      <c r="D438" s="104">
        <f>D436+(D436*D$1)</f>
        <v>88.917309999999986</v>
      </c>
      <c r="E438" s="105">
        <f>E436+(E436*E$1)</f>
        <v>108.14108</v>
      </c>
      <c r="F438" s="99"/>
      <c r="G438" s="104">
        <f>G436+(G436*G$1)</f>
        <v>135.70506</v>
      </c>
      <c r="H438" s="105">
        <f>H436+(H436*H$1)</f>
        <v>156.05946</v>
      </c>
      <c r="I438" s="99"/>
      <c r="J438" s="104">
        <f>J436+(J436*J$1)</f>
        <v>159.93193000000002</v>
      </c>
      <c r="K438" s="105">
        <f>K436+(K436*K$1)</f>
        <v>181.41732000000002</v>
      </c>
      <c r="L438" s="99"/>
      <c r="M438" s="104">
        <f>M436+(M436*M$1)</f>
        <v>88.917309999999986</v>
      </c>
      <c r="N438" s="105">
        <f>N436+(N436*N$1)</f>
        <v>108.14108</v>
      </c>
      <c r="O438" s="99"/>
      <c r="P438" s="104">
        <f>P436+(P436*P$1)</f>
        <v>149.28335999999999</v>
      </c>
      <c r="Q438" s="105">
        <f>Q436+(Q436*Q$1)</f>
        <v>169.63794000000001</v>
      </c>
      <c r="R438" s="99"/>
      <c r="S438" s="104">
        <f>S436+(S436*S$1)</f>
        <v>159.93193000000002</v>
      </c>
      <c r="T438" s="105">
        <f>T436+(T436*T$1)</f>
        <v>181.41732000000002</v>
      </c>
      <c r="U438" s="99"/>
      <c r="V438" s="104">
        <f>V436+(V436*V$1)</f>
        <v>179.505</v>
      </c>
      <c r="W438" s="105">
        <f>W436+(W436*W$1)</f>
        <v>202.12119999999999</v>
      </c>
    </row>
    <row r="439" spans="1:23" ht="15.75" thickTop="1">
      <c r="C439" s="119" t="s">
        <v>626</v>
      </c>
      <c r="D439" s="107">
        <f>(D438-D436)/D436</f>
        <v>0.69999999999999984</v>
      </c>
      <c r="E439" s="108">
        <f>(E438-E436)/E436</f>
        <v>0.70000000000000007</v>
      </c>
      <c r="F439" s="99"/>
      <c r="G439" s="107">
        <f>(G438-G436)/G436</f>
        <v>0.8</v>
      </c>
      <c r="H439" s="108">
        <f>(H438-H436)/H436</f>
        <v>0.79999999999999982</v>
      </c>
      <c r="I439" s="99"/>
      <c r="J439" s="107">
        <f>(J438-J436)/J436</f>
        <v>0.90000000000000024</v>
      </c>
      <c r="K439" s="108">
        <f>(K438-K436)/K436</f>
        <v>0.90000000000000024</v>
      </c>
      <c r="L439" s="99"/>
      <c r="M439" s="107">
        <f>(M438-M436)/M436</f>
        <v>0.69999999999999984</v>
      </c>
      <c r="N439" s="108">
        <f>(N438-N436)/N436</f>
        <v>0.70000000000000007</v>
      </c>
      <c r="O439" s="99"/>
      <c r="P439" s="107">
        <f>(P438-P436)/P436</f>
        <v>0.79999999999999993</v>
      </c>
      <c r="Q439" s="108">
        <f>(Q438-Q436)/Q436</f>
        <v>0.8</v>
      </c>
      <c r="R439" s="99"/>
      <c r="S439" s="107">
        <f>(S438-S436)/S436</f>
        <v>0.90000000000000024</v>
      </c>
      <c r="T439" s="108">
        <f>(T438-T436)/T436</f>
        <v>0.90000000000000024</v>
      </c>
      <c r="U439" s="99"/>
      <c r="V439" s="107">
        <f>(V438-V436)/V436</f>
        <v>1</v>
      </c>
      <c r="W439" s="108">
        <f>(W438-W436)/W436</f>
        <v>1</v>
      </c>
    </row>
    <row r="440" spans="1:23">
      <c r="C440" s="120" t="s">
        <v>627</v>
      </c>
      <c r="D440" s="110">
        <f>D437+(D437*D$1)</f>
        <v>2134.0154399999997</v>
      </c>
      <c r="E440" s="111">
        <f>E437+(E437*E$1)</f>
        <v>1297.6929599999999</v>
      </c>
      <c r="F440" s="99"/>
      <c r="G440" s="110">
        <f>G437+(G437*G$1)</f>
        <v>3256.9214400000001</v>
      </c>
      <c r="H440" s="111">
        <f>H437+(H437*H$1)</f>
        <v>1872.7135200000002</v>
      </c>
      <c r="I440" s="99"/>
      <c r="J440" s="110">
        <f>J437+(J437*J$1)</f>
        <v>3838.3663200000001</v>
      </c>
      <c r="K440" s="111">
        <f>K437+(K437*K$1)</f>
        <v>2177.0078400000002</v>
      </c>
      <c r="L440" s="99"/>
      <c r="M440" s="110">
        <f>M437+(M437*M$1)</f>
        <v>2134.0154399999997</v>
      </c>
      <c r="N440" s="111">
        <f>N437+(N437*N$1)</f>
        <v>1297.6929599999999</v>
      </c>
      <c r="O440" s="99"/>
      <c r="P440" s="110">
        <f>P437+(P437*P$1)</f>
        <v>3582.8006399999995</v>
      </c>
      <c r="Q440" s="111">
        <f>Q437+(Q437*Q$1)</f>
        <v>2035.6552800000004</v>
      </c>
      <c r="R440" s="99"/>
      <c r="S440" s="110">
        <f>S437+(S437*S$1)</f>
        <v>3838.3663200000001</v>
      </c>
      <c r="T440" s="111">
        <f>T437+(T437*T$1)</f>
        <v>2177.0078400000002</v>
      </c>
      <c r="U440" s="99"/>
      <c r="V440" s="110">
        <f>V437+(V437*V$1)</f>
        <v>4308.12</v>
      </c>
      <c r="W440" s="111">
        <f>W437+(W437*W$1)</f>
        <v>2425.4543999999996</v>
      </c>
    </row>
    <row r="442" spans="1:23">
      <c r="C442" s="112" t="s">
        <v>684</v>
      </c>
    </row>
    <row r="443" spans="1:23">
      <c r="B443" s="81" t="s">
        <v>629</v>
      </c>
      <c r="C443" s="113" t="s">
        <v>342</v>
      </c>
      <c r="D443" s="80" t="s">
        <v>620</v>
      </c>
      <c r="E443" s="80" t="s">
        <v>616</v>
      </c>
      <c r="G443" s="80" t="s">
        <v>620</v>
      </c>
      <c r="H443" s="80" t="s">
        <v>616</v>
      </c>
      <c r="J443" s="80" t="s">
        <v>620</v>
      </c>
      <c r="K443" s="80" t="s">
        <v>616</v>
      </c>
      <c r="M443" s="80" t="s">
        <v>620</v>
      </c>
      <c r="N443" s="80" t="s">
        <v>616</v>
      </c>
      <c r="P443" s="80" t="s">
        <v>620</v>
      </c>
      <c r="Q443" s="80" t="s">
        <v>616</v>
      </c>
      <c r="S443" s="80" t="s">
        <v>620</v>
      </c>
      <c r="T443" s="80" t="s">
        <v>616</v>
      </c>
      <c r="V443" s="80" t="s">
        <v>620</v>
      </c>
      <c r="W443" s="80" t="s">
        <v>616</v>
      </c>
    </row>
    <row r="444" spans="1:23">
      <c r="B444" s="81" t="s">
        <v>621</v>
      </c>
      <c r="C444" s="81" t="s">
        <v>630</v>
      </c>
    </row>
    <row r="445" spans="1:23">
      <c r="A445" s="82" t="s">
        <v>53</v>
      </c>
      <c r="B445" s="83">
        <v>1</v>
      </c>
      <c r="C445" s="114" t="s">
        <v>342</v>
      </c>
      <c r="D445" s="85">
        <f>VLOOKUP($A445,$A$16:$W$34,D$42,0)*$B445</f>
        <v>52.304299999999998</v>
      </c>
      <c r="E445" s="86">
        <f>VLOOKUP($A445,$A$16:$W$34,E$42,0)*$B445</f>
        <v>63.612400000000001</v>
      </c>
      <c r="G445" s="85">
        <f>VLOOKUP($A445,$A$16:$W$34,G$42,0)*$B445</f>
        <v>75.3917</v>
      </c>
      <c r="H445" s="86">
        <f>VLOOKUP($A445,$A$16:$W$34,H$42,0)*$B445</f>
        <v>86.699700000000007</v>
      </c>
      <c r="J445" s="85">
        <f>VLOOKUP($A445,$A$16:$W$34,J$42,0)*$B445</f>
        <v>84.174700000000001</v>
      </c>
      <c r="K445" s="86">
        <f>VLOOKUP($A445,$A$16:$W$34,K$42,0)*$B445</f>
        <v>95.482799999999997</v>
      </c>
      <c r="M445" s="85">
        <f>VLOOKUP($A445,$A$16:$W$34,M$42,0)*$B445</f>
        <v>52.304299999999998</v>
      </c>
      <c r="N445" s="86">
        <f>VLOOKUP($A445,$A$16:$W$34,N$42,0)*$B445</f>
        <v>63.612400000000001</v>
      </c>
      <c r="P445" s="85">
        <f>VLOOKUP($A445,$A$16:$W$34,P$42,0)*$B445</f>
        <v>82.935199999999995</v>
      </c>
      <c r="Q445" s="86">
        <f>VLOOKUP($A445,$A$16:$W$34,Q$42,0)*$B445</f>
        <v>94.243300000000005</v>
      </c>
      <c r="S445" s="85">
        <f>VLOOKUP($A445,$A$16:$W$34,S$42,0)*$B445</f>
        <v>84.174700000000001</v>
      </c>
      <c r="T445" s="86">
        <f>VLOOKUP($A445,$A$16:$W$34,T$42,0)*$B445</f>
        <v>95.482799999999997</v>
      </c>
      <c r="V445" s="85">
        <f>VLOOKUP($A445,$A$16:$W$34,V$42,0)*$B445</f>
        <v>89.752499999999998</v>
      </c>
      <c r="W445" s="86">
        <f>VLOOKUP($A445,$A$16:$W$34,W$42,0)*$B445</f>
        <v>101.06059999999999</v>
      </c>
    </row>
    <row r="446" spans="1:23">
      <c r="C446" s="88"/>
      <c r="D446" s="88"/>
      <c r="E446" s="89"/>
      <c r="G446" s="88"/>
      <c r="H446" s="89"/>
      <c r="J446" s="88"/>
      <c r="K446" s="89"/>
      <c r="M446" s="88"/>
      <c r="N446" s="89"/>
      <c r="P446" s="88"/>
      <c r="Q446" s="89"/>
      <c r="S446" s="88"/>
      <c r="T446" s="89"/>
      <c r="V446" s="88"/>
      <c r="W446" s="89"/>
    </row>
    <row r="447" spans="1:23">
      <c r="C447" s="88"/>
      <c r="D447" s="88"/>
      <c r="E447" s="89"/>
      <c r="G447" s="88"/>
      <c r="H447" s="89"/>
      <c r="J447" s="88"/>
      <c r="K447" s="89"/>
      <c r="M447" s="88"/>
      <c r="N447" s="89"/>
      <c r="P447" s="88"/>
      <c r="Q447" s="89"/>
      <c r="S447" s="88"/>
      <c r="T447" s="89"/>
      <c r="V447" s="88"/>
      <c r="W447" s="89"/>
    </row>
    <row r="448" spans="1:23">
      <c r="C448" s="88"/>
      <c r="D448" s="88"/>
      <c r="E448" s="89"/>
      <c r="G448" s="88"/>
      <c r="H448" s="89"/>
      <c r="J448" s="88"/>
      <c r="K448" s="89"/>
      <c r="M448" s="88"/>
      <c r="N448" s="89"/>
      <c r="P448" s="88"/>
      <c r="Q448" s="89"/>
      <c r="S448" s="88"/>
      <c r="T448" s="89"/>
      <c r="V448" s="88"/>
      <c r="W448" s="89"/>
    </row>
    <row r="449" spans="1:23" ht="15.75" thickBot="1">
      <c r="B449" s="81" t="s">
        <v>803</v>
      </c>
      <c r="C449" s="116" t="s">
        <v>623</v>
      </c>
      <c r="D449" s="97">
        <f>SUM(D445)</f>
        <v>52.304299999999998</v>
      </c>
      <c r="E449" s="98">
        <f>SUM(E445)</f>
        <v>63.612400000000001</v>
      </c>
      <c r="F449" s="99"/>
      <c r="G449" s="97">
        <f>SUM(G445)</f>
        <v>75.3917</v>
      </c>
      <c r="H449" s="98">
        <f>SUM(H445)</f>
        <v>86.699700000000007</v>
      </c>
      <c r="I449" s="99"/>
      <c r="J449" s="97">
        <f>SUM(J445)</f>
        <v>84.174700000000001</v>
      </c>
      <c r="K449" s="98">
        <f>SUM(K445)</f>
        <v>95.482799999999997</v>
      </c>
      <c r="L449" s="99"/>
      <c r="M449" s="97">
        <f>SUM(M445)</f>
        <v>52.304299999999998</v>
      </c>
      <c r="N449" s="98">
        <f>SUM(N445)</f>
        <v>63.612400000000001</v>
      </c>
      <c r="O449" s="99"/>
      <c r="P449" s="97">
        <f>SUM(P445)</f>
        <v>82.935199999999995</v>
      </c>
      <c r="Q449" s="98">
        <f>SUM(Q445)</f>
        <v>94.243300000000005</v>
      </c>
      <c r="R449" s="99"/>
      <c r="S449" s="97">
        <f>SUM(S445)</f>
        <v>84.174700000000001</v>
      </c>
      <c r="T449" s="98">
        <f>SUM(T445)</f>
        <v>95.482799999999997</v>
      </c>
      <c r="U449" s="99"/>
      <c r="V449" s="97">
        <f>SUM(V445)</f>
        <v>89.752499999999998</v>
      </c>
      <c r="W449" s="98">
        <f>SUM(W445)</f>
        <v>101.06059999999999</v>
      </c>
    </row>
    <row r="450" spans="1:23" ht="15.75" thickTop="1">
      <c r="C450" s="117" t="s">
        <v>624</v>
      </c>
      <c r="D450" s="101">
        <f>D449*24</f>
        <v>1255.3031999999998</v>
      </c>
      <c r="E450" s="102">
        <f>E449*12</f>
        <v>763.34879999999998</v>
      </c>
      <c r="F450" s="99"/>
      <c r="G450" s="101">
        <f>G449*24</f>
        <v>1809.4007999999999</v>
      </c>
      <c r="H450" s="102">
        <f>H449*12</f>
        <v>1040.3964000000001</v>
      </c>
      <c r="I450" s="99"/>
      <c r="J450" s="101">
        <f>J449*24</f>
        <v>2020.1928</v>
      </c>
      <c r="K450" s="102">
        <f>K449*12</f>
        <v>1145.7936</v>
      </c>
      <c r="L450" s="99"/>
      <c r="M450" s="101">
        <f>M449*24</f>
        <v>1255.3031999999998</v>
      </c>
      <c r="N450" s="102">
        <f>N449*12</f>
        <v>763.34879999999998</v>
      </c>
      <c r="O450" s="99"/>
      <c r="P450" s="101">
        <f>P449*24</f>
        <v>1990.4447999999998</v>
      </c>
      <c r="Q450" s="102">
        <f>Q449*12</f>
        <v>1130.9196000000002</v>
      </c>
      <c r="R450" s="99"/>
      <c r="S450" s="101">
        <f>S449*24</f>
        <v>2020.1928</v>
      </c>
      <c r="T450" s="102">
        <f>T449*12</f>
        <v>1145.7936</v>
      </c>
      <c r="U450" s="99"/>
      <c r="V450" s="101">
        <f>V449*24</f>
        <v>2154.06</v>
      </c>
      <c r="W450" s="102">
        <f>W449*12</f>
        <v>1212.7271999999998</v>
      </c>
    </row>
    <row r="451" spans="1:23" ht="15.75" thickBot="1">
      <c r="B451" s="81" t="s">
        <v>804</v>
      </c>
      <c r="C451" s="118" t="s">
        <v>625</v>
      </c>
      <c r="D451" s="104">
        <f>D449+(D449*D$1)</f>
        <v>88.917309999999986</v>
      </c>
      <c r="E451" s="105">
        <f>E449+(E449*E$1)</f>
        <v>108.14108</v>
      </c>
      <c r="F451" s="99"/>
      <c r="G451" s="104">
        <f>G449+(G449*G$1)</f>
        <v>135.70506</v>
      </c>
      <c r="H451" s="105">
        <f>H449+(H449*H$1)</f>
        <v>156.05946</v>
      </c>
      <c r="I451" s="99"/>
      <c r="J451" s="104">
        <f>J449+(J449*J$1)</f>
        <v>159.93193000000002</v>
      </c>
      <c r="K451" s="105">
        <f>K449+(K449*K$1)</f>
        <v>181.41732000000002</v>
      </c>
      <c r="L451" s="99"/>
      <c r="M451" s="104">
        <f>M449+(M449*M$1)</f>
        <v>88.917309999999986</v>
      </c>
      <c r="N451" s="105">
        <f>N449+(N449*N$1)</f>
        <v>108.14108</v>
      </c>
      <c r="O451" s="99"/>
      <c r="P451" s="104">
        <f>P449+(P449*P$1)</f>
        <v>149.28335999999999</v>
      </c>
      <c r="Q451" s="105">
        <f>Q449+(Q449*Q$1)</f>
        <v>169.63794000000001</v>
      </c>
      <c r="R451" s="99"/>
      <c r="S451" s="104">
        <f>S449+(S449*S$1)</f>
        <v>159.93193000000002</v>
      </c>
      <c r="T451" s="105">
        <f>T449+(T449*T$1)</f>
        <v>181.41732000000002</v>
      </c>
      <c r="U451" s="99"/>
      <c r="V451" s="104">
        <f>V449+(V449*V$1)</f>
        <v>179.505</v>
      </c>
      <c r="W451" s="105">
        <f>W449+(W449*W$1)</f>
        <v>202.12119999999999</v>
      </c>
    </row>
    <row r="452" spans="1:23" ht="15.75" thickTop="1">
      <c r="C452" s="119" t="s">
        <v>626</v>
      </c>
      <c r="D452" s="107">
        <f>(D451-D449)/D449</f>
        <v>0.69999999999999984</v>
      </c>
      <c r="E452" s="108">
        <f>(E451-E449)/E449</f>
        <v>0.70000000000000007</v>
      </c>
      <c r="F452" s="99"/>
      <c r="G452" s="107">
        <f>(G451-G449)/G449</f>
        <v>0.8</v>
      </c>
      <c r="H452" s="108">
        <f>(H451-H449)/H449</f>
        <v>0.79999999999999982</v>
      </c>
      <c r="I452" s="99"/>
      <c r="J452" s="107">
        <f>(J451-J449)/J449</f>
        <v>0.90000000000000024</v>
      </c>
      <c r="K452" s="108">
        <f>(K451-K449)/K449</f>
        <v>0.90000000000000024</v>
      </c>
      <c r="L452" s="99"/>
      <c r="M452" s="107">
        <f>(M451-M449)/M449</f>
        <v>0.69999999999999984</v>
      </c>
      <c r="N452" s="108">
        <f>(N451-N449)/N449</f>
        <v>0.70000000000000007</v>
      </c>
      <c r="O452" s="99"/>
      <c r="P452" s="107">
        <f>(P451-P449)/P449</f>
        <v>0.79999999999999993</v>
      </c>
      <c r="Q452" s="108">
        <f>(Q451-Q449)/Q449</f>
        <v>0.8</v>
      </c>
      <c r="R452" s="99"/>
      <c r="S452" s="107">
        <f>(S451-S449)/S449</f>
        <v>0.90000000000000024</v>
      </c>
      <c r="T452" s="108">
        <f>(T451-T449)/T449</f>
        <v>0.90000000000000024</v>
      </c>
      <c r="U452" s="99"/>
      <c r="V452" s="107">
        <f>(V451-V449)/V449</f>
        <v>1</v>
      </c>
      <c r="W452" s="108">
        <f>(W451-W449)/W449</f>
        <v>1</v>
      </c>
    </row>
    <row r="453" spans="1:23">
      <c r="C453" s="120" t="s">
        <v>627</v>
      </c>
      <c r="D453" s="110">
        <f>D450+(D450*D$1)</f>
        <v>2134.0154399999997</v>
      </c>
      <c r="E453" s="111">
        <f>E450+(E450*E$1)</f>
        <v>1297.6929599999999</v>
      </c>
      <c r="F453" s="99"/>
      <c r="G453" s="110">
        <f>G450+(G450*G$1)</f>
        <v>3256.9214400000001</v>
      </c>
      <c r="H453" s="111">
        <f>H450+(H450*H$1)</f>
        <v>1872.7135200000002</v>
      </c>
      <c r="I453" s="99"/>
      <c r="J453" s="110">
        <f>J450+(J450*J$1)</f>
        <v>3838.3663200000001</v>
      </c>
      <c r="K453" s="111">
        <f>K450+(K450*K$1)</f>
        <v>2177.0078400000002</v>
      </c>
      <c r="L453" s="99"/>
      <c r="M453" s="110">
        <f>M450+(M450*M$1)</f>
        <v>2134.0154399999997</v>
      </c>
      <c r="N453" s="111">
        <f>N450+(N450*N$1)</f>
        <v>1297.6929599999999</v>
      </c>
      <c r="O453" s="99"/>
      <c r="P453" s="110">
        <f>P450+(P450*P$1)</f>
        <v>3582.8006399999995</v>
      </c>
      <c r="Q453" s="111">
        <f>Q450+(Q450*Q$1)</f>
        <v>2035.6552800000004</v>
      </c>
      <c r="R453" s="99"/>
      <c r="S453" s="110">
        <f>S450+(S450*S$1)</f>
        <v>3838.3663200000001</v>
      </c>
      <c r="T453" s="111">
        <f>T450+(T450*T$1)</f>
        <v>2177.0078400000002</v>
      </c>
      <c r="U453" s="99"/>
      <c r="V453" s="110">
        <f>V450+(V450*V$1)</f>
        <v>4308.12</v>
      </c>
      <c r="W453" s="111">
        <f>W450+(W450*W$1)</f>
        <v>2425.4543999999996</v>
      </c>
    </row>
    <row r="455" spans="1:23">
      <c r="C455" s="112" t="s">
        <v>684</v>
      </c>
    </row>
    <row r="456" spans="1:23">
      <c r="B456" s="81" t="s">
        <v>629</v>
      </c>
      <c r="C456" s="113" t="s">
        <v>805</v>
      </c>
      <c r="D456" s="80" t="s">
        <v>620</v>
      </c>
      <c r="E456" s="80" t="s">
        <v>616</v>
      </c>
      <c r="G456" s="80" t="s">
        <v>620</v>
      </c>
      <c r="H456" s="80" t="s">
        <v>616</v>
      </c>
      <c r="J456" s="80" t="s">
        <v>620</v>
      </c>
      <c r="K456" s="80" t="s">
        <v>616</v>
      </c>
      <c r="M456" s="80" t="s">
        <v>620</v>
      </c>
      <c r="N456" s="80" t="s">
        <v>616</v>
      </c>
      <c r="P456" s="80" t="s">
        <v>620</v>
      </c>
      <c r="Q456" s="80" t="s">
        <v>616</v>
      </c>
      <c r="S456" s="80" t="s">
        <v>620</v>
      </c>
      <c r="T456" s="80" t="s">
        <v>616</v>
      </c>
      <c r="V456" s="80" t="s">
        <v>620</v>
      </c>
      <c r="W456" s="80" t="s">
        <v>616</v>
      </c>
    </row>
    <row r="457" spans="1:23">
      <c r="B457" s="81" t="s">
        <v>621</v>
      </c>
      <c r="C457" s="81" t="s">
        <v>630</v>
      </c>
    </row>
    <row r="458" spans="1:23">
      <c r="A458" s="82" t="s">
        <v>17</v>
      </c>
      <c r="B458" s="83">
        <v>1</v>
      </c>
      <c r="C458" s="114" t="s">
        <v>805</v>
      </c>
      <c r="D458" s="85">
        <f>VLOOKUP($A458,$A$16:$W$34,D$42,0)*$B458</f>
        <v>23.035399999999999</v>
      </c>
      <c r="E458" s="86">
        <f>VLOOKUP($A458,$A$16:$W$34,E$42,0)*$B458</f>
        <v>43.073599999999999</v>
      </c>
      <c r="G458" s="85">
        <f>VLOOKUP($A458,$A$16:$W$34,G$42,0)*$B458</f>
        <v>38.256999999999998</v>
      </c>
      <c r="H458" s="86">
        <f>VLOOKUP($A458,$A$16:$W$34,H$42,0)*$B458</f>
        <v>58.295299999999997</v>
      </c>
      <c r="J458" s="85">
        <f>VLOOKUP($A458,$A$16:$W$34,J$42,0)*$B458</f>
        <v>45.672600000000003</v>
      </c>
      <c r="K458" s="86">
        <f>VLOOKUP($A458,$A$16:$W$34,K$42,0)*$B458</f>
        <v>65.710899999999995</v>
      </c>
      <c r="M458" s="85">
        <f>VLOOKUP($A458,$A$16:$W$34,M$42,0)*$B458</f>
        <v>23.035399999999999</v>
      </c>
      <c r="N458" s="86">
        <f>VLOOKUP($A458,$A$16:$W$34,N$42,0)*$B458</f>
        <v>43.073599999999999</v>
      </c>
      <c r="P458" s="85">
        <f>VLOOKUP($A458,$A$16:$W$34,P$42,0)*$B458</f>
        <v>44.228999999999999</v>
      </c>
      <c r="Q458" s="86">
        <f>VLOOKUP($A458,$A$16:$W$34,Q$42,0)*$B458</f>
        <v>64.267300000000006</v>
      </c>
      <c r="S458" s="85">
        <f>VLOOKUP($A458,$A$16:$W$34,S$42,0)*$B458</f>
        <v>45.672600000000003</v>
      </c>
      <c r="T458" s="86">
        <f>VLOOKUP($A458,$A$16:$W$34,T$42,0)*$B458</f>
        <v>65.710899999999995</v>
      </c>
      <c r="V458" s="85">
        <f>VLOOKUP($A458,$A$16:$W$34,V$42,0)*$B458</f>
        <v>52.1691</v>
      </c>
      <c r="W458" s="86">
        <f>VLOOKUP($A458,$A$16:$W$34,W$42,0)*$B458</f>
        <v>72.207400000000007</v>
      </c>
    </row>
    <row r="459" spans="1:23">
      <c r="C459" s="88"/>
      <c r="D459" s="88"/>
      <c r="E459" s="89"/>
      <c r="G459" s="88"/>
      <c r="H459" s="89"/>
      <c r="J459" s="88"/>
      <c r="K459" s="89"/>
      <c r="M459" s="88"/>
      <c r="N459" s="89"/>
      <c r="P459" s="88"/>
      <c r="Q459" s="89"/>
      <c r="S459" s="88"/>
      <c r="T459" s="89"/>
      <c r="V459" s="88"/>
      <c r="W459" s="89"/>
    </row>
    <row r="460" spans="1:23">
      <c r="C460" s="88"/>
      <c r="D460" s="88"/>
      <c r="E460" s="89"/>
      <c r="G460" s="88"/>
      <c r="H460" s="89"/>
      <c r="J460" s="88"/>
      <c r="K460" s="89"/>
      <c r="M460" s="88"/>
      <c r="N460" s="89"/>
      <c r="P460" s="88"/>
      <c r="Q460" s="89"/>
      <c r="S460" s="88"/>
      <c r="T460" s="89"/>
      <c r="V460" s="88"/>
      <c r="W460" s="89"/>
    </row>
    <row r="461" spans="1:23">
      <c r="C461" s="88"/>
      <c r="D461" s="88"/>
      <c r="E461" s="89"/>
      <c r="G461" s="88"/>
      <c r="H461" s="89"/>
      <c r="J461" s="88"/>
      <c r="K461" s="89"/>
      <c r="M461" s="88"/>
      <c r="N461" s="89"/>
      <c r="P461" s="88"/>
      <c r="Q461" s="89"/>
      <c r="S461" s="88"/>
      <c r="T461" s="89"/>
      <c r="V461" s="88"/>
      <c r="W461" s="89"/>
    </row>
    <row r="462" spans="1:23" ht="15.75" thickBot="1">
      <c r="B462" s="81" t="s">
        <v>806</v>
      </c>
      <c r="C462" s="116" t="s">
        <v>623</v>
      </c>
      <c r="D462" s="97">
        <f>SUM(D458)</f>
        <v>23.035399999999999</v>
      </c>
      <c r="E462" s="98">
        <f>SUM(E458)</f>
        <v>43.073599999999999</v>
      </c>
      <c r="F462" s="99"/>
      <c r="G462" s="97">
        <f>SUM(G458)</f>
        <v>38.256999999999998</v>
      </c>
      <c r="H462" s="98">
        <f>SUM(H458)</f>
        <v>58.295299999999997</v>
      </c>
      <c r="I462" s="99"/>
      <c r="J462" s="97">
        <f>SUM(J458)</f>
        <v>45.672600000000003</v>
      </c>
      <c r="K462" s="98">
        <f>SUM(K458)</f>
        <v>65.710899999999995</v>
      </c>
      <c r="L462" s="99"/>
      <c r="M462" s="97">
        <f>SUM(M458)</f>
        <v>23.035399999999999</v>
      </c>
      <c r="N462" s="98">
        <f>SUM(N458)</f>
        <v>43.073599999999999</v>
      </c>
      <c r="O462" s="99"/>
      <c r="P462" s="97">
        <f>SUM(P458)</f>
        <v>44.228999999999999</v>
      </c>
      <c r="Q462" s="98">
        <f>SUM(Q458)</f>
        <v>64.267300000000006</v>
      </c>
      <c r="R462" s="99"/>
      <c r="S462" s="97">
        <f>SUM(S458)</f>
        <v>45.672600000000003</v>
      </c>
      <c r="T462" s="98">
        <f>SUM(T458)</f>
        <v>65.710899999999995</v>
      </c>
      <c r="U462" s="99"/>
      <c r="V462" s="97">
        <f>SUM(V458)</f>
        <v>52.1691</v>
      </c>
      <c r="W462" s="98">
        <f>SUM(W458)</f>
        <v>72.207400000000007</v>
      </c>
    </row>
    <row r="463" spans="1:23" ht="15.75" thickTop="1">
      <c r="C463" s="117" t="s">
        <v>624</v>
      </c>
      <c r="D463" s="101">
        <f>D462*24</f>
        <v>552.84960000000001</v>
      </c>
      <c r="E463" s="102">
        <f>E462*12</f>
        <v>516.88319999999999</v>
      </c>
      <c r="F463" s="99"/>
      <c r="G463" s="101">
        <f>G462*24</f>
        <v>918.16799999999989</v>
      </c>
      <c r="H463" s="102">
        <f>H462*12</f>
        <v>699.54359999999997</v>
      </c>
      <c r="I463" s="99"/>
      <c r="J463" s="101">
        <f>J462*24</f>
        <v>1096.1424000000002</v>
      </c>
      <c r="K463" s="102">
        <f>K462*12</f>
        <v>788.5308</v>
      </c>
      <c r="L463" s="99"/>
      <c r="M463" s="101">
        <f>M462*24</f>
        <v>552.84960000000001</v>
      </c>
      <c r="N463" s="102">
        <f>N462*12</f>
        <v>516.88319999999999</v>
      </c>
      <c r="O463" s="99"/>
      <c r="P463" s="101">
        <f>P462*24</f>
        <v>1061.4960000000001</v>
      </c>
      <c r="Q463" s="102">
        <f>Q462*12</f>
        <v>771.20760000000007</v>
      </c>
      <c r="R463" s="99"/>
      <c r="S463" s="101">
        <f>S462*24</f>
        <v>1096.1424000000002</v>
      </c>
      <c r="T463" s="102">
        <f>T462*12</f>
        <v>788.5308</v>
      </c>
      <c r="U463" s="99"/>
      <c r="V463" s="101">
        <f>V462*24</f>
        <v>1252.0583999999999</v>
      </c>
      <c r="W463" s="102">
        <f>W462*12</f>
        <v>866.48880000000008</v>
      </c>
    </row>
    <row r="464" spans="1:23" ht="15.75" thickBot="1">
      <c r="B464" s="81" t="s">
        <v>807</v>
      </c>
      <c r="C464" s="118" t="s">
        <v>625</v>
      </c>
      <c r="D464" s="104">
        <f>D462+(D462*D$1)</f>
        <v>39.160179999999997</v>
      </c>
      <c r="E464" s="105">
        <f>E462+(E462*E$1)</f>
        <v>73.225120000000004</v>
      </c>
      <c r="F464" s="99"/>
      <c r="G464" s="104">
        <f>G462+(G462*G$1)</f>
        <v>68.8626</v>
      </c>
      <c r="H464" s="105">
        <f>H462+(H462*H$1)</f>
        <v>104.93154</v>
      </c>
      <c r="I464" s="99"/>
      <c r="J464" s="104">
        <f>J462+(J462*J$1)</f>
        <v>86.777940000000001</v>
      </c>
      <c r="K464" s="105">
        <f>K462+(K462*K$1)</f>
        <v>124.85070999999999</v>
      </c>
      <c r="L464" s="99"/>
      <c r="M464" s="104">
        <f>M462+(M462*M$1)</f>
        <v>39.160179999999997</v>
      </c>
      <c r="N464" s="105">
        <f>N462+(N462*N$1)</f>
        <v>73.225120000000004</v>
      </c>
      <c r="O464" s="99"/>
      <c r="P464" s="104">
        <f>P462+(P462*P$1)</f>
        <v>79.612200000000001</v>
      </c>
      <c r="Q464" s="105">
        <f>Q462+(Q462*Q$1)</f>
        <v>115.68114000000001</v>
      </c>
      <c r="R464" s="99"/>
      <c r="S464" s="104">
        <f>S462+(S462*S$1)</f>
        <v>86.777940000000001</v>
      </c>
      <c r="T464" s="105">
        <f>T462+(T462*T$1)</f>
        <v>124.85070999999999</v>
      </c>
      <c r="U464" s="99"/>
      <c r="V464" s="104">
        <f>V462+(V462*V$1)</f>
        <v>104.3382</v>
      </c>
      <c r="W464" s="105">
        <f>W462+(W462*W$1)</f>
        <v>144.41480000000001</v>
      </c>
    </row>
    <row r="465" spans="1:23" ht="15.75" thickTop="1">
      <c r="C465" s="119" t="s">
        <v>626</v>
      </c>
      <c r="D465" s="107">
        <f>(D464-D462)/D462</f>
        <v>0.7</v>
      </c>
      <c r="E465" s="108">
        <f>(E464-E462)/E462</f>
        <v>0.70000000000000018</v>
      </c>
      <c r="F465" s="99"/>
      <c r="G465" s="107">
        <f>(G464-G462)/G462</f>
        <v>0.80000000000000016</v>
      </c>
      <c r="H465" s="108">
        <f>(H464-H462)/H462</f>
        <v>0.8</v>
      </c>
      <c r="I465" s="99"/>
      <c r="J465" s="107">
        <f>(J464-J462)/J462</f>
        <v>0.89999999999999991</v>
      </c>
      <c r="K465" s="108">
        <f>(K464-K462)/K462</f>
        <v>0.9</v>
      </c>
      <c r="L465" s="99"/>
      <c r="M465" s="107">
        <f>(M464-M462)/M462</f>
        <v>0.7</v>
      </c>
      <c r="N465" s="108">
        <f>(N464-N462)/N462</f>
        <v>0.70000000000000018</v>
      </c>
      <c r="O465" s="99"/>
      <c r="P465" s="107">
        <f>(P464-P462)/P462</f>
        <v>0.8</v>
      </c>
      <c r="Q465" s="108">
        <f>(Q464-Q462)/Q462</f>
        <v>0.8</v>
      </c>
      <c r="R465" s="99"/>
      <c r="S465" s="107">
        <f>(S464-S462)/S462</f>
        <v>0.89999999999999991</v>
      </c>
      <c r="T465" s="108">
        <f>(T464-T462)/T462</f>
        <v>0.9</v>
      </c>
      <c r="U465" s="99"/>
      <c r="V465" s="107">
        <f>(V464-V462)/V462</f>
        <v>1</v>
      </c>
      <c r="W465" s="108">
        <f>(W464-W462)/W462</f>
        <v>1</v>
      </c>
    </row>
    <row r="466" spans="1:23">
      <c r="C466" s="120" t="s">
        <v>627</v>
      </c>
      <c r="D466" s="110">
        <f>D463+(D463*D$1)</f>
        <v>939.84431999999993</v>
      </c>
      <c r="E466" s="111">
        <f>E463+(E463*E$1)</f>
        <v>878.70143999999993</v>
      </c>
      <c r="F466" s="99"/>
      <c r="G466" s="110">
        <f>G463+(G463*G$1)</f>
        <v>1652.7023999999999</v>
      </c>
      <c r="H466" s="111">
        <f>H463+(H463*H$1)</f>
        <v>1259.17848</v>
      </c>
      <c r="I466" s="99"/>
      <c r="J466" s="110">
        <f>J463+(J463*J$1)</f>
        <v>2082.6705600000005</v>
      </c>
      <c r="K466" s="111">
        <f>K463+(K463*K$1)</f>
        <v>1498.2085200000001</v>
      </c>
      <c r="L466" s="99"/>
      <c r="M466" s="110">
        <f>M463+(M463*M$1)</f>
        <v>939.84431999999993</v>
      </c>
      <c r="N466" s="111">
        <f>N463+(N463*N$1)</f>
        <v>878.70143999999993</v>
      </c>
      <c r="O466" s="99"/>
      <c r="P466" s="110">
        <f>P463+(P463*P$1)</f>
        <v>1910.6928000000003</v>
      </c>
      <c r="Q466" s="111">
        <f>Q463+(Q463*Q$1)</f>
        <v>1388.1736800000003</v>
      </c>
      <c r="R466" s="99"/>
      <c r="S466" s="110">
        <f>S463+(S463*S$1)</f>
        <v>2082.6705600000005</v>
      </c>
      <c r="T466" s="111">
        <f>T463+(T463*T$1)</f>
        <v>1498.2085200000001</v>
      </c>
      <c r="U466" s="99"/>
      <c r="V466" s="110">
        <f>V463+(V463*V$1)</f>
        <v>2504.1167999999998</v>
      </c>
      <c r="W466" s="111">
        <f>W463+(W463*W$1)</f>
        <v>1732.9776000000002</v>
      </c>
    </row>
    <row r="468" spans="1:23">
      <c r="C468" s="112" t="s">
        <v>684</v>
      </c>
    </row>
    <row r="469" spans="1:23">
      <c r="B469" s="81" t="s">
        <v>629</v>
      </c>
      <c r="C469" s="113" t="s">
        <v>475</v>
      </c>
      <c r="D469" s="80" t="s">
        <v>620</v>
      </c>
      <c r="E469" s="80" t="s">
        <v>616</v>
      </c>
      <c r="G469" s="80" t="s">
        <v>620</v>
      </c>
      <c r="H469" s="80" t="s">
        <v>616</v>
      </c>
      <c r="J469" s="80" t="s">
        <v>620</v>
      </c>
      <c r="K469" s="80" t="s">
        <v>616</v>
      </c>
      <c r="M469" s="80" t="s">
        <v>620</v>
      </c>
      <c r="N469" s="80" t="s">
        <v>616</v>
      </c>
      <c r="P469" s="80" t="s">
        <v>620</v>
      </c>
      <c r="Q469" s="80" t="s">
        <v>616</v>
      </c>
      <c r="S469" s="80" t="s">
        <v>620</v>
      </c>
      <c r="T469" s="80" t="s">
        <v>616</v>
      </c>
      <c r="V469" s="80" t="s">
        <v>620</v>
      </c>
      <c r="W469" s="80" t="s">
        <v>616</v>
      </c>
    </row>
    <row r="470" spans="1:23">
      <c r="B470" s="81" t="s">
        <v>621</v>
      </c>
      <c r="C470" s="81" t="s">
        <v>630</v>
      </c>
    </row>
    <row r="471" spans="1:23">
      <c r="A471" s="82" t="s">
        <v>49</v>
      </c>
      <c r="B471" s="83">
        <v>1</v>
      </c>
      <c r="C471" s="114" t="s">
        <v>808</v>
      </c>
      <c r="D471" s="85">
        <f>VLOOKUP($A471,$A$16:$W$34,D$42,0)*$B471</f>
        <v>10.803599999999999</v>
      </c>
      <c r="E471" s="86">
        <f>VLOOKUP($A471,$A$16:$W$34,E$42,0)*$B471</f>
        <v>23.755800000000001</v>
      </c>
      <c r="G471" s="85">
        <f>VLOOKUP($A471,$A$16:$W$34,G$42,0)*$B471</f>
        <v>18.140999999999998</v>
      </c>
      <c r="H471" s="86">
        <f>VLOOKUP($A471,$A$16:$W$34,H$42,0)*$B471</f>
        <v>31.0932</v>
      </c>
      <c r="J471" s="85">
        <f>VLOOKUP($A471,$A$16:$W$34,J$42,0)*$B471</f>
        <v>25.635200000000001</v>
      </c>
      <c r="K471" s="86">
        <f>VLOOKUP($A471,$A$16:$W$34,K$42,0)*$B471</f>
        <v>38.587400000000002</v>
      </c>
      <c r="M471" s="85">
        <f>VLOOKUP($A471,$A$16:$W$34,M$42,0)*$B471</f>
        <v>10.803599999999999</v>
      </c>
      <c r="N471" s="86">
        <f>VLOOKUP($A471,$A$16:$W$34,N$42,0)*$B471</f>
        <v>23.755800000000001</v>
      </c>
      <c r="P471" s="85">
        <f>VLOOKUP($A471,$A$16:$W$34,P$42,0)*$B471</f>
        <v>24.869599999999998</v>
      </c>
      <c r="Q471" s="86">
        <f>VLOOKUP($A471,$A$16:$W$34,Q$42,0)*$B471</f>
        <v>37.821800000000003</v>
      </c>
      <c r="S471" s="85">
        <f>VLOOKUP($A471,$A$16:$W$34,S$42,0)*$B471</f>
        <v>25.635200000000001</v>
      </c>
      <c r="T471" s="86">
        <f>VLOOKUP($A471,$A$16:$W$34,T$42,0)*$B471</f>
        <v>38.587400000000002</v>
      </c>
      <c r="V471" s="85">
        <f>VLOOKUP($A471,$A$16:$W$34,V$42,0)*$B471</f>
        <v>29.080300000000001</v>
      </c>
      <c r="W471" s="86">
        <f>VLOOKUP($A471,$A$16:$W$34,W$42,0)*$B471</f>
        <v>42.032499999999999</v>
      </c>
    </row>
    <row r="472" spans="1:23">
      <c r="A472" s="82" t="s">
        <v>51</v>
      </c>
      <c r="B472" s="83">
        <v>1</v>
      </c>
      <c r="C472" s="122" t="s">
        <v>493</v>
      </c>
      <c r="D472" s="123">
        <f>VLOOKUP($A472,$A$16:$W$34,D$42,0)*$B472</f>
        <v>16.7807</v>
      </c>
      <c r="E472" s="124">
        <f>VLOOKUP($A472,$A$16:$W$34,E$42,0)*$B472</f>
        <v>35.684699999999999</v>
      </c>
      <c r="G472" s="123">
        <f>VLOOKUP($A472,$A$16:$W$34,G$42,0)*$B472</f>
        <v>29.8154</v>
      </c>
      <c r="H472" s="124">
        <f>VLOOKUP($A472,$A$16:$W$34,H$42,0)*$B472</f>
        <v>48.719299999999997</v>
      </c>
      <c r="J472" s="123">
        <f>VLOOKUP($A472,$A$16:$W$34,J$42,0)*$B472</f>
        <v>36.478700000000003</v>
      </c>
      <c r="K472" s="124">
        <f>VLOOKUP($A472,$A$16:$W$34,K$42,0)*$B472</f>
        <v>55.382599999999996</v>
      </c>
      <c r="M472" s="123">
        <f>VLOOKUP($A472,$A$16:$W$34,M$42,0)*$B472</f>
        <v>16.7807</v>
      </c>
      <c r="N472" s="124">
        <f>VLOOKUP($A472,$A$16:$W$34,N$42,0)*$B472</f>
        <v>35.684699999999999</v>
      </c>
      <c r="P472" s="123">
        <f>VLOOKUP($A472,$A$16:$W$34,P$42,0)*$B472</f>
        <v>34.947499999999998</v>
      </c>
      <c r="Q472" s="124">
        <f>VLOOKUP($A472,$A$16:$W$34,Q$42,0)*$B472</f>
        <v>53.851399999999998</v>
      </c>
      <c r="S472" s="123">
        <f>VLOOKUP($A472,$A$16:$W$34,S$42,0)*$B472</f>
        <v>36.478700000000003</v>
      </c>
      <c r="T472" s="124">
        <f>VLOOKUP($A472,$A$16:$W$34,T$42,0)*$B472</f>
        <v>55.382599999999996</v>
      </c>
      <c r="V472" s="123">
        <f>VLOOKUP($A472,$A$16:$W$34,V$42,0)*$B472</f>
        <v>43.368899999999996</v>
      </c>
      <c r="W472" s="124">
        <f>VLOOKUP($A472,$A$16:$W$34,W$42,0)*$B472</f>
        <v>62.272799999999997</v>
      </c>
    </row>
    <row r="473" spans="1:23">
      <c r="C473" s="88"/>
      <c r="D473" s="88"/>
      <c r="E473" s="89"/>
      <c r="G473" s="88"/>
      <c r="H473" s="89"/>
      <c r="J473" s="88"/>
      <c r="K473" s="89"/>
      <c r="M473" s="88"/>
      <c r="N473" s="89"/>
      <c r="P473" s="88"/>
      <c r="Q473" s="89"/>
      <c r="S473" s="88"/>
      <c r="T473" s="89"/>
      <c r="V473" s="88"/>
      <c r="W473" s="89"/>
    </row>
    <row r="474" spans="1:23">
      <c r="C474" s="88"/>
      <c r="D474" s="88"/>
      <c r="E474" s="89"/>
      <c r="G474" s="88"/>
      <c r="H474" s="89"/>
      <c r="J474" s="88"/>
      <c r="K474" s="89"/>
      <c r="M474" s="88"/>
      <c r="N474" s="89"/>
      <c r="P474" s="88"/>
      <c r="Q474" s="89"/>
      <c r="S474" s="88"/>
      <c r="T474" s="89"/>
      <c r="V474" s="88"/>
      <c r="W474" s="89"/>
    </row>
    <row r="475" spans="1:23" ht="15.75" thickBot="1">
      <c r="B475" s="81" t="s">
        <v>809</v>
      </c>
      <c r="C475" s="116" t="s">
        <v>623</v>
      </c>
      <c r="D475" s="97">
        <f>SUM(D471:D472)</f>
        <v>27.584299999999999</v>
      </c>
      <c r="E475" s="98">
        <f>SUM(E471:E472)</f>
        <v>59.4405</v>
      </c>
      <c r="F475" s="99"/>
      <c r="G475" s="97">
        <f>SUM(G471:G472)</f>
        <v>47.956400000000002</v>
      </c>
      <c r="H475" s="98">
        <f>SUM(H471:H472)</f>
        <v>79.8125</v>
      </c>
      <c r="I475" s="99"/>
      <c r="J475" s="97">
        <f>SUM(J471:J472)</f>
        <v>62.113900000000001</v>
      </c>
      <c r="K475" s="98">
        <f>SUM(K471:K472)</f>
        <v>93.97</v>
      </c>
      <c r="L475" s="99"/>
      <c r="M475" s="97">
        <f>SUM(M471:M472)</f>
        <v>27.584299999999999</v>
      </c>
      <c r="N475" s="98">
        <f>SUM(N471:N472)</f>
        <v>59.4405</v>
      </c>
      <c r="O475" s="99"/>
      <c r="P475" s="97">
        <f>SUM(P471:P472)</f>
        <v>59.817099999999996</v>
      </c>
      <c r="Q475" s="98">
        <f>SUM(Q471:Q472)</f>
        <v>91.673200000000008</v>
      </c>
      <c r="R475" s="99"/>
      <c r="S475" s="97">
        <f>SUM(S471:S472)</f>
        <v>62.113900000000001</v>
      </c>
      <c r="T475" s="98">
        <f>SUM(T471:T472)</f>
        <v>93.97</v>
      </c>
      <c r="U475" s="99"/>
      <c r="V475" s="97">
        <f>SUM(V471:V472)</f>
        <v>72.44919999999999</v>
      </c>
      <c r="W475" s="98">
        <f>SUM(W471:W472)</f>
        <v>104.30529999999999</v>
      </c>
    </row>
    <row r="476" spans="1:23" ht="15.75" thickTop="1">
      <c r="C476" s="117" t="s">
        <v>624</v>
      </c>
      <c r="D476" s="101">
        <f>D475*24</f>
        <v>662.02319999999997</v>
      </c>
      <c r="E476" s="102">
        <f>E475*12</f>
        <v>713.28600000000006</v>
      </c>
      <c r="F476" s="99"/>
      <c r="G476" s="101">
        <f>G475*24</f>
        <v>1150.9536000000001</v>
      </c>
      <c r="H476" s="102">
        <f>H475*12</f>
        <v>957.75</v>
      </c>
      <c r="I476" s="99"/>
      <c r="J476" s="101">
        <f>J475*24</f>
        <v>1490.7336</v>
      </c>
      <c r="K476" s="102">
        <f>K475*12</f>
        <v>1127.6399999999999</v>
      </c>
      <c r="L476" s="99"/>
      <c r="M476" s="101">
        <f>M475*24</f>
        <v>662.02319999999997</v>
      </c>
      <c r="N476" s="102">
        <f>N475*12</f>
        <v>713.28600000000006</v>
      </c>
      <c r="O476" s="99"/>
      <c r="P476" s="101">
        <f>P475*24</f>
        <v>1435.6104</v>
      </c>
      <c r="Q476" s="102">
        <f>Q475*12</f>
        <v>1100.0784000000001</v>
      </c>
      <c r="R476" s="99"/>
      <c r="S476" s="101">
        <f>S475*24</f>
        <v>1490.7336</v>
      </c>
      <c r="T476" s="102">
        <f>T475*12</f>
        <v>1127.6399999999999</v>
      </c>
      <c r="U476" s="99"/>
      <c r="V476" s="101">
        <f>V475*24</f>
        <v>1738.7807999999998</v>
      </c>
      <c r="W476" s="102">
        <f>W475*12</f>
        <v>1251.6635999999999</v>
      </c>
    </row>
    <row r="477" spans="1:23" ht="15.75" thickBot="1">
      <c r="B477" s="81" t="s">
        <v>810</v>
      </c>
      <c r="C477" s="118" t="s">
        <v>625</v>
      </c>
      <c r="D477" s="104">
        <f>D475+(D475*D$1)</f>
        <v>46.89331</v>
      </c>
      <c r="E477" s="105">
        <f>E475+(E475*E$1)</f>
        <v>101.04884999999999</v>
      </c>
      <c r="F477" s="99"/>
      <c r="G477" s="104">
        <f>G475+(G475*G$1)</f>
        <v>86.321520000000007</v>
      </c>
      <c r="H477" s="105">
        <f>H475+(H475*H$1)</f>
        <v>143.66249999999999</v>
      </c>
      <c r="I477" s="99"/>
      <c r="J477" s="104">
        <f>J475+(J475*J$1)</f>
        <v>118.01641000000001</v>
      </c>
      <c r="K477" s="105">
        <f>K475+(K475*K$1)</f>
        <v>178.54300000000001</v>
      </c>
      <c r="L477" s="99"/>
      <c r="M477" s="104">
        <f>M475+(M475*M$1)</f>
        <v>46.89331</v>
      </c>
      <c r="N477" s="105">
        <f>N475+(N475*N$1)</f>
        <v>101.04884999999999</v>
      </c>
      <c r="O477" s="99"/>
      <c r="P477" s="104">
        <f>P475+(P475*P$1)</f>
        <v>107.67077999999999</v>
      </c>
      <c r="Q477" s="105">
        <f>Q475+(Q475*Q$1)</f>
        <v>165.01176000000004</v>
      </c>
      <c r="R477" s="99"/>
      <c r="S477" s="104">
        <f>S475+(S475*S$1)</f>
        <v>118.01641000000001</v>
      </c>
      <c r="T477" s="105">
        <f>T475+(T475*T$1)</f>
        <v>178.54300000000001</v>
      </c>
      <c r="U477" s="99"/>
      <c r="V477" s="104">
        <f>V475+(V475*V$1)</f>
        <v>144.89839999999998</v>
      </c>
      <c r="W477" s="105">
        <f>W475+(W475*W$1)</f>
        <v>208.61059999999998</v>
      </c>
    </row>
    <row r="478" spans="1:23" ht="15.75" thickTop="1">
      <c r="C478" s="119" t="s">
        <v>626</v>
      </c>
      <c r="D478" s="107">
        <f>(D477-D475)/D475</f>
        <v>0.70000000000000007</v>
      </c>
      <c r="E478" s="108">
        <f>(E477-E475)/E475</f>
        <v>0.69999999999999973</v>
      </c>
      <c r="F478" s="99"/>
      <c r="G478" s="107">
        <f>(G477-G475)/G475</f>
        <v>0.8</v>
      </c>
      <c r="H478" s="108">
        <f>(H477-H475)/H475</f>
        <v>0.79999999999999993</v>
      </c>
      <c r="I478" s="99"/>
      <c r="J478" s="107">
        <f>(J477-J475)/J475</f>
        <v>0.90000000000000013</v>
      </c>
      <c r="K478" s="108">
        <f>(K477-K475)/K475</f>
        <v>0.90000000000000013</v>
      </c>
      <c r="L478" s="99"/>
      <c r="M478" s="107">
        <f>(M477-M475)/M475</f>
        <v>0.70000000000000007</v>
      </c>
      <c r="N478" s="108">
        <f>(N477-N475)/N475</f>
        <v>0.69999999999999973</v>
      </c>
      <c r="O478" s="99"/>
      <c r="P478" s="107">
        <f>(P477-P475)/P475</f>
        <v>0.8</v>
      </c>
      <c r="Q478" s="108">
        <f>(Q477-Q475)/Q475</f>
        <v>0.80000000000000027</v>
      </c>
      <c r="R478" s="99"/>
      <c r="S478" s="107">
        <f>(S477-S475)/S475</f>
        <v>0.90000000000000013</v>
      </c>
      <c r="T478" s="108">
        <f>(T477-T475)/T475</f>
        <v>0.90000000000000013</v>
      </c>
      <c r="U478" s="99"/>
      <c r="V478" s="107">
        <f>(V477-V475)/V475</f>
        <v>1</v>
      </c>
      <c r="W478" s="108">
        <f>(W477-W475)/W475</f>
        <v>1</v>
      </c>
    </row>
    <row r="479" spans="1:23">
      <c r="C479" s="120" t="s">
        <v>627</v>
      </c>
      <c r="D479" s="110">
        <f>D476+(D476*D$1)</f>
        <v>1125.4394399999999</v>
      </c>
      <c r="E479" s="111">
        <f>E476+(E476*E$1)</f>
        <v>1212.5862000000002</v>
      </c>
      <c r="F479" s="99"/>
      <c r="G479" s="110">
        <f>G476+(G476*G$1)</f>
        <v>2071.71648</v>
      </c>
      <c r="H479" s="111">
        <f>H476+(H476*H$1)</f>
        <v>1723.95</v>
      </c>
      <c r="I479" s="99"/>
      <c r="J479" s="110">
        <f>J476+(J476*J$1)</f>
        <v>2832.3938400000002</v>
      </c>
      <c r="K479" s="111">
        <f>K476+(K476*K$1)</f>
        <v>2142.5159999999996</v>
      </c>
      <c r="L479" s="99"/>
      <c r="M479" s="110">
        <f>M476+(M476*M$1)</f>
        <v>1125.4394399999999</v>
      </c>
      <c r="N479" s="111">
        <f>N476+(N476*N$1)</f>
        <v>1212.5862000000002</v>
      </c>
      <c r="O479" s="99"/>
      <c r="P479" s="110">
        <f>P476+(P476*P$1)</f>
        <v>2584.09872</v>
      </c>
      <c r="Q479" s="111">
        <f>Q476+(Q476*Q$1)</f>
        <v>1980.1411200000002</v>
      </c>
      <c r="R479" s="99"/>
      <c r="S479" s="110">
        <f>S476+(S476*S$1)</f>
        <v>2832.3938400000002</v>
      </c>
      <c r="T479" s="111">
        <f>T476+(T476*T$1)</f>
        <v>2142.5159999999996</v>
      </c>
      <c r="U479" s="99"/>
      <c r="V479" s="110">
        <f>V476+(V476*V$1)</f>
        <v>3477.5615999999995</v>
      </c>
      <c r="W479" s="111">
        <f>W476+(W476*W$1)</f>
        <v>2503.3271999999997</v>
      </c>
    </row>
    <row r="481" spans="1:23">
      <c r="C481" s="112" t="s">
        <v>684</v>
      </c>
    </row>
    <row r="482" spans="1:23">
      <c r="B482" s="81" t="s">
        <v>629</v>
      </c>
      <c r="C482" s="113" t="s">
        <v>477</v>
      </c>
      <c r="D482" s="80" t="s">
        <v>620</v>
      </c>
      <c r="E482" s="80" t="s">
        <v>616</v>
      </c>
      <c r="G482" s="80" t="s">
        <v>620</v>
      </c>
      <c r="H482" s="80" t="s">
        <v>616</v>
      </c>
      <c r="J482" s="80" t="s">
        <v>620</v>
      </c>
      <c r="K482" s="80" t="s">
        <v>616</v>
      </c>
      <c r="M482" s="80" t="s">
        <v>620</v>
      </c>
      <c r="N482" s="80" t="s">
        <v>616</v>
      </c>
      <c r="P482" s="80" t="s">
        <v>620</v>
      </c>
      <c r="Q482" s="80" t="s">
        <v>616</v>
      </c>
      <c r="S482" s="80" t="s">
        <v>620</v>
      </c>
      <c r="T482" s="80" t="s">
        <v>616</v>
      </c>
      <c r="V482" s="80" t="s">
        <v>620</v>
      </c>
      <c r="W482" s="80" t="s">
        <v>616</v>
      </c>
    </row>
    <row r="483" spans="1:23">
      <c r="B483" s="81" t="s">
        <v>621</v>
      </c>
      <c r="C483" s="81" t="s">
        <v>630</v>
      </c>
    </row>
    <row r="484" spans="1:23">
      <c r="A484" s="82" t="s">
        <v>49</v>
      </c>
      <c r="B484" s="83">
        <v>1</v>
      </c>
      <c r="C484" s="114" t="s">
        <v>808</v>
      </c>
      <c r="D484" s="85">
        <f>VLOOKUP($A484,$A$16:$W$34,D$42,0)*$B484</f>
        <v>10.803599999999999</v>
      </c>
      <c r="E484" s="86">
        <f>VLOOKUP($A484,$A$16:$W$34,E$42,0)*$B484</f>
        <v>23.755800000000001</v>
      </c>
      <c r="G484" s="85">
        <f>VLOOKUP($A484,$A$16:$W$34,G$42,0)*$B484</f>
        <v>18.140999999999998</v>
      </c>
      <c r="H484" s="86">
        <f>VLOOKUP($A484,$A$16:$W$34,H$42,0)*$B484</f>
        <v>31.0932</v>
      </c>
      <c r="J484" s="85">
        <f>VLOOKUP($A484,$A$16:$W$34,J$42,0)*$B484</f>
        <v>25.635200000000001</v>
      </c>
      <c r="K484" s="86">
        <f>VLOOKUP($A484,$A$16:$W$34,K$42,0)*$B484</f>
        <v>38.587400000000002</v>
      </c>
      <c r="M484" s="85">
        <f>VLOOKUP($A484,$A$16:$W$34,M$42,0)*$B484</f>
        <v>10.803599999999999</v>
      </c>
      <c r="N484" s="86">
        <f>VLOOKUP($A484,$A$16:$W$34,N$42,0)*$B484</f>
        <v>23.755800000000001</v>
      </c>
      <c r="P484" s="85">
        <f>VLOOKUP($A484,$A$16:$W$34,P$42,0)*$B484</f>
        <v>24.869599999999998</v>
      </c>
      <c r="Q484" s="86">
        <f>VLOOKUP($A484,$A$16:$W$34,Q$42,0)*$B484</f>
        <v>37.821800000000003</v>
      </c>
      <c r="S484" s="85">
        <f>VLOOKUP($A484,$A$16:$W$34,S$42,0)*$B484</f>
        <v>25.635200000000001</v>
      </c>
      <c r="T484" s="86">
        <f>VLOOKUP($A484,$A$16:$W$34,T$42,0)*$B484</f>
        <v>38.587400000000002</v>
      </c>
      <c r="V484" s="85">
        <f>VLOOKUP($A484,$A$16:$W$34,V$42,0)*$B484</f>
        <v>29.080300000000001</v>
      </c>
      <c r="W484" s="86">
        <f>VLOOKUP($A484,$A$16:$W$34,W$42,0)*$B484</f>
        <v>42.032499999999999</v>
      </c>
    </row>
    <row r="485" spans="1:23">
      <c r="A485" s="82" t="s">
        <v>51</v>
      </c>
      <c r="B485" s="83">
        <v>1</v>
      </c>
      <c r="C485" s="122" t="s">
        <v>494</v>
      </c>
      <c r="D485" s="123">
        <f>VLOOKUP($A485,$A$16:$W$34,D$42,0)*$B485</f>
        <v>16.7807</v>
      </c>
      <c r="E485" s="124">
        <f>VLOOKUP($A485,$A$16:$W$34,E$42,0)*$B485</f>
        <v>35.684699999999999</v>
      </c>
      <c r="G485" s="123">
        <f>VLOOKUP($A485,$A$16:$W$34,G$42,0)*$B485</f>
        <v>29.8154</v>
      </c>
      <c r="H485" s="124">
        <f>VLOOKUP($A485,$A$16:$W$34,H$42,0)*$B485</f>
        <v>48.719299999999997</v>
      </c>
      <c r="J485" s="123">
        <f>VLOOKUP($A485,$A$16:$W$34,J$42,0)*$B485</f>
        <v>36.478700000000003</v>
      </c>
      <c r="K485" s="124">
        <f>VLOOKUP($A485,$A$16:$W$34,K$42,0)*$B485</f>
        <v>55.382599999999996</v>
      </c>
      <c r="M485" s="123">
        <f>VLOOKUP($A485,$A$16:$W$34,M$42,0)*$B485</f>
        <v>16.7807</v>
      </c>
      <c r="N485" s="124">
        <f>VLOOKUP($A485,$A$16:$W$34,N$42,0)*$B485</f>
        <v>35.684699999999999</v>
      </c>
      <c r="P485" s="123">
        <f>VLOOKUP($A485,$A$16:$W$34,P$42,0)*$B485</f>
        <v>34.947499999999998</v>
      </c>
      <c r="Q485" s="124">
        <f>VLOOKUP($A485,$A$16:$W$34,Q$42,0)*$B485</f>
        <v>53.851399999999998</v>
      </c>
      <c r="S485" s="123">
        <f>VLOOKUP($A485,$A$16:$W$34,S$42,0)*$B485</f>
        <v>36.478700000000003</v>
      </c>
      <c r="T485" s="124">
        <f>VLOOKUP($A485,$A$16:$W$34,T$42,0)*$B485</f>
        <v>55.382599999999996</v>
      </c>
      <c r="V485" s="123">
        <f>VLOOKUP($A485,$A$16:$W$34,V$42,0)*$B485</f>
        <v>43.368899999999996</v>
      </c>
      <c r="W485" s="124">
        <f>VLOOKUP($A485,$A$16:$W$34,W$42,0)*$B485</f>
        <v>62.272799999999997</v>
      </c>
    </row>
    <row r="486" spans="1:23">
      <c r="C486" s="88"/>
      <c r="D486" s="88"/>
      <c r="E486" s="89"/>
      <c r="G486" s="88"/>
      <c r="H486" s="89"/>
      <c r="J486" s="88"/>
      <c r="K486" s="89"/>
      <c r="M486" s="88"/>
      <c r="N486" s="89"/>
      <c r="P486" s="88"/>
      <c r="Q486" s="89"/>
      <c r="S486" s="88"/>
      <c r="T486" s="89"/>
      <c r="V486" s="88"/>
      <c r="W486" s="89"/>
    </row>
    <row r="487" spans="1:23">
      <c r="C487" s="88"/>
      <c r="D487" s="88"/>
      <c r="E487" s="89"/>
      <c r="G487" s="88"/>
      <c r="H487" s="89"/>
      <c r="J487" s="88"/>
      <c r="K487" s="89"/>
      <c r="M487" s="88"/>
      <c r="N487" s="89"/>
      <c r="P487" s="88"/>
      <c r="Q487" s="89"/>
      <c r="S487" s="88"/>
      <c r="T487" s="89"/>
      <c r="V487" s="88"/>
      <c r="W487" s="89"/>
    </row>
    <row r="488" spans="1:23" ht="15.75" thickBot="1">
      <c r="B488" s="81" t="s">
        <v>811</v>
      </c>
      <c r="C488" s="116" t="s">
        <v>623</v>
      </c>
      <c r="D488" s="97">
        <f>SUM(D484:D485)</f>
        <v>27.584299999999999</v>
      </c>
      <c r="E488" s="98">
        <f>SUM(E484:E485)</f>
        <v>59.4405</v>
      </c>
      <c r="F488" s="99"/>
      <c r="G488" s="97">
        <f>SUM(G484:G485)</f>
        <v>47.956400000000002</v>
      </c>
      <c r="H488" s="98">
        <f>SUM(H484:H485)</f>
        <v>79.8125</v>
      </c>
      <c r="I488" s="99"/>
      <c r="J488" s="97">
        <f>SUM(J484:J485)</f>
        <v>62.113900000000001</v>
      </c>
      <c r="K488" s="98">
        <f>SUM(K484:K485)</f>
        <v>93.97</v>
      </c>
      <c r="L488" s="99"/>
      <c r="M488" s="97">
        <f>SUM(M484:M485)</f>
        <v>27.584299999999999</v>
      </c>
      <c r="N488" s="98">
        <f>SUM(N484:N485)</f>
        <v>59.4405</v>
      </c>
      <c r="O488" s="99"/>
      <c r="P488" s="97">
        <f>SUM(P484:P485)</f>
        <v>59.817099999999996</v>
      </c>
      <c r="Q488" s="98">
        <f>SUM(Q484:Q485)</f>
        <v>91.673200000000008</v>
      </c>
      <c r="R488" s="99"/>
      <c r="S488" s="97">
        <f>SUM(S484:S485)</f>
        <v>62.113900000000001</v>
      </c>
      <c r="T488" s="98">
        <f>SUM(T484:T485)</f>
        <v>93.97</v>
      </c>
      <c r="U488" s="99"/>
      <c r="V488" s="97">
        <f>SUM(V484:V485)</f>
        <v>72.44919999999999</v>
      </c>
      <c r="W488" s="98">
        <f>SUM(W484:W485)</f>
        <v>104.30529999999999</v>
      </c>
    </row>
    <row r="489" spans="1:23" ht="15.75" thickTop="1">
      <c r="C489" s="117" t="s">
        <v>624</v>
      </c>
      <c r="D489" s="101">
        <f>D488*24</f>
        <v>662.02319999999997</v>
      </c>
      <c r="E489" s="102">
        <f>E488*12</f>
        <v>713.28600000000006</v>
      </c>
      <c r="F489" s="99"/>
      <c r="G489" s="101">
        <f>G488*24</f>
        <v>1150.9536000000001</v>
      </c>
      <c r="H489" s="102">
        <f>H488*12</f>
        <v>957.75</v>
      </c>
      <c r="I489" s="99"/>
      <c r="J489" s="101">
        <f>J488*24</f>
        <v>1490.7336</v>
      </c>
      <c r="K489" s="102">
        <f>K488*12</f>
        <v>1127.6399999999999</v>
      </c>
      <c r="L489" s="99"/>
      <c r="M489" s="101">
        <f>M488*24</f>
        <v>662.02319999999997</v>
      </c>
      <c r="N489" s="102">
        <f>N488*12</f>
        <v>713.28600000000006</v>
      </c>
      <c r="O489" s="99"/>
      <c r="P489" s="101">
        <f>P488*24</f>
        <v>1435.6104</v>
      </c>
      <c r="Q489" s="102">
        <f>Q488*12</f>
        <v>1100.0784000000001</v>
      </c>
      <c r="R489" s="99"/>
      <c r="S489" s="101">
        <f>S488*24</f>
        <v>1490.7336</v>
      </c>
      <c r="T489" s="102">
        <f>T488*12</f>
        <v>1127.6399999999999</v>
      </c>
      <c r="U489" s="99"/>
      <c r="V489" s="101">
        <f>V488*24</f>
        <v>1738.7807999999998</v>
      </c>
      <c r="W489" s="102">
        <f>W488*12</f>
        <v>1251.6635999999999</v>
      </c>
    </row>
    <row r="490" spans="1:23" ht="15.75" thickBot="1">
      <c r="B490" s="81" t="s">
        <v>812</v>
      </c>
      <c r="C490" s="118" t="s">
        <v>625</v>
      </c>
      <c r="D490" s="104">
        <f>D488+(D488*D$1)</f>
        <v>46.89331</v>
      </c>
      <c r="E490" s="105">
        <f>E488+(E488*E$1)</f>
        <v>101.04884999999999</v>
      </c>
      <c r="F490" s="99"/>
      <c r="G490" s="104">
        <f>G488+(G488*G$1)</f>
        <v>86.321520000000007</v>
      </c>
      <c r="H490" s="105">
        <f>H488+(H488*H$1)</f>
        <v>143.66249999999999</v>
      </c>
      <c r="I490" s="99"/>
      <c r="J490" s="104">
        <f>J488+(J488*J$1)</f>
        <v>118.01641000000001</v>
      </c>
      <c r="K490" s="105">
        <f>K488+(K488*K$1)</f>
        <v>178.54300000000001</v>
      </c>
      <c r="L490" s="99"/>
      <c r="M490" s="104">
        <f>M488+(M488*M$1)</f>
        <v>46.89331</v>
      </c>
      <c r="N490" s="105">
        <f>N488+(N488*N$1)</f>
        <v>101.04884999999999</v>
      </c>
      <c r="O490" s="99"/>
      <c r="P490" s="104">
        <f>P488+(P488*P$1)</f>
        <v>107.67077999999999</v>
      </c>
      <c r="Q490" s="105">
        <f>Q488+(Q488*Q$1)</f>
        <v>165.01176000000004</v>
      </c>
      <c r="R490" s="99"/>
      <c r="S490" s="104">
        <f>S488+(S488*S$1)</f>
        <v>118.01641000000001</v>
      </c>
      <c r="T490" s="105">
        <f>T488+(T488*T$1)</f>
        <v>178.54300000000001</v>
      </c>
      <c r="U490" s="99"/>
      <c r="V490" s="104">
        <f>V488+(V488*V$1)</f>
        <v>144.89839999999998</v>
      </c>
      <c r="W490" s="105">
        <f>W488+(W488*W$1)</f>
        <v>208.61059999999998</v>
      </c>
    </row>
    <row r="491" spans="1:23" ht="15.75" thickTop="1">
      <c r="C491" s="119" t="s">
        <v>626</v>
      </c>
      <c r="D491" s="107">
        <f>(D490-D488)/D488</f>
        <v>0.70000000000000007</v>
      </c>
      <c r="E491" s="108">
        <f>(E490-E488)/E488</f>
        <v>0.69999999999999973</v>
      </c>
      <c r="F491" s="99"/>
      <c r="G491" s="107">
        <f>(G490-G488)/G488</f>
        <v>0.8</v>
      </c>
      <c r="H491" s="108">
        <f>(H490-H488)/H488</f>
        <v>0.79999999999999993</v>
      </c>
      <c r="I491" s="99"/>
      <c r="J491" s="107">
        <f>(J490-J488)/J488</f>
        <v>0.90000000000000013</v>
      </c>
      <c r="K491" s="108">
        <f>(K490-K488)/K488</f>
        <v>0.90000000000000013</v>
      </c>
      <c r="L491" s="99"/>
      <c r="M491" s="107">
        <f>(M490-M488)/M488</f>
        <v>0.70000000000000007</v>
      </c>
      <c r="N491" s="108">
        <f>(N490-N488)/N488</f>
        <v>0.69999999999999973</v>
      </c>
      <c r="O491" s="99"/>
      <c r="P491" s="107">
        <f>(P490-P488)/P488</f>
        <v>0.8</v>
      </c>
      <c r="Q491" s="108">
        <f>(Q490-Q488)/Q488</f>
        <v>0.80000000000000027</v>
      </c>
      <c r="R491" s="99"/>
      <c r="S491" s="107">
        <f>(S490-S488)/S488</f>
        <v>0.90000000000000013</v>
      </c>
      <c r="T491" s="108">
        <f>(T490-T488)/T488</f>
        <v>0.90000000000000013</v>
      </c>
      <c r="U491" s="99"/>
      <c r="V491" s="107">
        <f>(V490-V488)/V488</f>
        <v>1</v>
      </c>
      <c r="W491" s="108">
        <f>(W490-W488)/W488</f>
        <v>1</v>
      </c>
    </row>
    <row r="492" spans="1:23">
      <c r="C492" s="120" t="s">
        <v>627</v>
      </c>
      <c r="D492" s="110">
        <f>D489+(D489*D$1)</f>
        <v>1125.4394399999999</v>
      </c>
      <c r="E492" s="111">
        <f>E489+(E489*E$1)</f>
        <v>1212.5862000000002</v>
      </c>
      <c r="F492" s="99"/>
      <c r="G492" s="110">
        <f>G489+(G489*G$1)</f>
        <v>2071.71648</v>
      </c>
      <c r="H492" s="111">
        <f>H489+(H489*H$1)</f>
        <v>1723.95</v>
      </c>
      <c r="I492" s="99"/>
      <c r="J492" s="110">
        <f>J489+(J489*J$1)</f>
        <v>2832.3938400000002</v>
      </c>
      <c r="K492" s="111">
        <f>K489+(K489*K$1)</f>
        <v>2142.5159999999996</v>
      </c>
      <c r="L492" s="99"/>
      <c r="M492" s="110">
        <f>M489+(M489*M$1)</f>
        <v>1125.4394399999999</v>
      </c>
      <c r="N492" s="111">
        <f>N489+(N489*N$1)</f>
        <v>1212.5862000000002</v>
      </c>
      <c r="O492" s="99"/>
      <c r="P492" s="110">
        <f>P489+(P489*P$1)</f>
        <v>2584.09872</v>
      </c>
      <c r="Q492" s="111">
        <f>Q489+(Q489*Q$1)</f>
        <v>1980.1411200000002</v>
      </c>
      <c r="R492" s="99"/>
      <c r="S492" s="110">
        <f>S489+(S489*S$1)</f>
        <v>2832.3938400000002</v>
      </c>
      <c r="T492" s="111">
        <f>T489+(T489*T$1)</f>
        <v>2142.5159999999996</v>
      </c>
      <c r="U492" s="99"/>
      <c r="V492" s="110">
        <f>V489+(V489*V$1)</f>
        <v>3477.5615999999995</v>
      </c>
      <c r="W492" s="111">
        <f>W489+(W489*W$1)</f>
        <v>2503.3271999999997</v>
      </c>
    </row>
    <row r="494" spans="1:23">
      <c r="C494" s="112" t="s">
        <v>684</v>
      </c>
    </row>
    <row r="495" spans="1:23">
      <c r="B495" s="81" t="s">
        <v>629</v>
      </c>
      <c r="C495" s="113" t="s">
        <v>479</v>
      </c>
      <c r="D495" s="80" t="s">
        <v>620</v>
      </c>
      <c r="E495" s="80" t="s">
        <v>616</v>
      </c>
      <c r="G495" s="80" t="s">
        <v>620</v>
      </c>
      <c r="H495" s="80" t="s">
        <v>616</v>
      </c>
      <c r="J495" s="80" t="s">
        <v>620</v>
      </c>
      <c r="K495" s="80" t="s">
        <v>616</v>
      </c>
      <c r="M495" s="80" t="s">
        <v>620</v>
      </c>
      <c r="N495" s="80" t="s">
        <v>616</v>
      </c>
      <c r="P495" s="80" t="s">
        <v>620</v>
      </c>
      <c r="Q495" s="80" t="s">
        <v>616</v>
      </c>
      <c r="S495" s="80" t="s">
        <v>620</v>
      </c>
      <c r="T495" s="80" t="s">
        <v>616</v>
      </c>
      <c r="V495" s="80" t="s">
        <v>620</v>
      </c>
      <c r="W495" s="80" t="s">
        <v>616</v>
      </c>
    </row>
    <row r="496" spans="1:23">
      <c r="B496" s="81" t="s">
        <v>621</v>
      </c>
      <c r="C496" s="81" t="s">
        <v>630</v>
      </c>
    </row>
    <row r="497" spans="1:23">
      <c r="A497" s="82" t="s">
        <v>49</v>
      </c>
      <c r="B497" s="83">
        <v>1</v>
      </c>
      <c r="C497" s="114" t="s">
        <v>808</v>
      </c>
      <c r="D497" s="85">
        <f>VLOOKUP($A497,$A$16:$W$34,D$42,0)*$B497</f>
        <v>10.803599999999999</v>
      </c>
      <c r="E497" s="86">
        <f>VLOOKUP($A497,$A$16:$W$34,E$42,0)*$B497</f>
        <v>23.755800000000001</v>
      </c>
      <c r="G497" s="85">
        <f>VLOOKUP($A497,$A$16:$W$34,G$42,0)*$B497</f>
        <v>18.140999999999998</v>
      </c>
      <c r="H497" s="86">
        <f>VLOOKUP($A497,$A$16:$W$34,H$42,0)*$B497</f>
        <v>31.0932</v>
      </c>
      <c r="J497" s="85">
        <f>VLOOKUP($A497,$A$16:$W$34,J$42,0)*$B497</f>
        <v>25.635200000000001</v>
      </c>
      <c r="K497" s="86">
        <f>VLOOKUP($A497,$A$16:$W$34,K$42,0)*$B497</f>
        <v>38.587400000000002</v>
      </c>
      <c r="M497" s="85">
        <f>VLOOKUP($A497,$A$16:$W$34,M$42,0)*$B497</f>
        <v>10.803599999999999</v>
      </c>
      <c r="N497" s="86">
        <f>VLOOKUP($A497,$A$16:$W$34,N$42,0)*$B497</f>
        <v>23.755800000000001</v>
      </c>
      <c r="P497" s="85">
        <f>VLOOKUP($A497,$A$16:$W$34,P$42,0)*$B497</f>
        <v>24.869599999999998</v>
      </c>
      <c r="Q497" s="86">
        <f>VLOOKUP($A497,$A$16:$W$34,Q$42,0)*$B497</f>
        <v>37.821800000000003</v>
      </c>
      <c r="S497" s="85">
        <f>VLOOKUP($A497,$A$16:$W$34,S$42,0)*$B497</f>
        <v>25.635200000000001</v>
      </c>
      <c r="T497" s="86">
        <f>VLOOKUP($A497,$A$16:$W$34,T$42,0)*$B497</f>
        <v>38.587400000000002</v>
      </c>
      <c r="V497" s="85">
        <f>VLOOKUP($A497,$A$16:$W$34,V$42,0)*$B497</f>
        <v>29.080300000000001</v>
      </c>
      <c r="W497" s="86">
        <f>VLOOKUP($A497,$A$16:$W$34,W$42,0)*$B497</f>
        <v>42.032499999999999</v>
      </c>
    </row>
    <row r="498" spans="1:23">
      <c r="A498" s="82" t="s">
        <v>51</v>
      </c>
      <c r="B498" s="83">
        <v>1</v>
      </c>
      <c r="C498" s="122" t="s">
        <v>495</v>
      </c>
      <c r="D498" s="123">
        <f>VLOOKUP($A498,$A$16:$W$34,D$42,0)*$B498</f>
        <v>16.7807</v>
      </c>
      <c r="E498" s="124">
        <f>VLOOKUP($A498,$A$16:$W$34,E$42,0)*$B498</f>
        <v>35.684699999999999</v>
      </c>
      <c r="G498" s="123">
        <f>VLOOKUP($A498,$A$16:$W$34,G$42,0)*$B498</f>
        <v>29.8154</v>
      </c>
      <c r="H498" s="124">
        <f>VLOOKUP($A498,$A$16:$W$34,H$42,0)*$B498</f>
        <v>48.719299999999997</v>
      </c>
      <c r="J498" s="123">
        <f>VLOOKUP($A498,$A$16:$W$34,J$42,0)*$B498</f>
        <v>36.478700000000003</v>
      </c>
      <c r="K498" s="124">
        <f>VLOOKUP($A498,$A$16:$W$34,K$42,0)*$B498</f>
        <v>55.382599999999996</v>
      </c>
      <c r="M498" s="123">
        <f>VLOOKUP($A498,$A$16:$W$34,M$42,0)*$B498</f>
        <v>16.7807</v>
      </c>
      <c r="N498" s="124">
        <f>VLOOKUP($A498,$A$16:$W$34,N$42,0)*$B498</f>
        <v>35.684699999999999</v>
      </c>
      <c r="P498" s="123">
        <f>VLOOKUP($A498,$A$16:$W$34,P$42,0)*$B498</f>
        <v>34.947499999999998</v>
      </c>
      <c r="Q498" s="124">
        <f>VLOOKUP($A498,$A$16:$W$34,Q$42,0)*$B498</f>
        <v>53.851399999999998</v>
      </c>
      <c r="S498" s="123">
        <f>VLOOKUP($A498,$A$16:$W$34,S$42,0)*$B498</f>
        <v>36.478700000000003</v>
      </c>
      <c r="T498" s="124">
        <f>VLOOKUP($A498,$A$16:$W$34,T$42,0)*$B498</f>
        <v>55.382599999999996</v>
      </c>
      <c r="V498" s="123">
        <f>VLOOKUP($A498,$A$16:$W$34,V$42,0)*$B498</f>
        <v>43.368899999999996</v>
      </c>
      <c r="W498" s="124">
        <f>VLOOKUP($A498,$A$16:$W$34,W$42,0)*$B498</f>
        <v>62.272799999999997</v>
      </c>
    </row>
    <row r="499" spans="1:23">
      <c r="C499" s="88"/>
      <c r="D499" s="88"/>
      <c r="E499" s="89"/>
      <c r="G499" s="88"/>
      <c r="H499" s="89"/>
      <c r="J499" s="88"/>
      <c r="K499" s="89"/>
      <c r="M499" s="88"/>
      <c r="N499" s="89"/>
      <c r="P499" s="88"/>
      <c r="Q499" s="89"/>
      <c r="S499" s="88"/>
      <c r="T499" s="89"/>
      <c r="V499" s="88"/>
      <c r="W499" s="89"/>
    </row>
    <row r="500" spans="1:23">
      <c r="C500" s="88"/>
      <c r="D500" s="88"/>
      <c r="E500" s="89"/>
      <c r="G500" s="88"/>
      <c r="H500" s="89"/>
      <c r="J500" s="88"/>
      <c r="K500" s="89"/>
      <c r="M500" s="88"/>
      <c r="N500" s="89"/>
      <c r="P500" s="88"/>
      <c r="Q500" s="89"/>
      <c r="S500" s="88"/>
      <c r="T500" s="89"/>
      <c r="V500" s="88"/>
      <c r="W500" s="89"/>
    </row>
    <row r="501" spans="1:23" ht="15.75" thickBot="1">
      <c r="B501" s="81" t="s">
        <v>813</v>
      </c>
      <c r="C501" s="116" t="s">
        <v>623</v>
      </c>
      <c r="D501" s="97">
        <f>SUM(D497:D498)</f>
        <v>27.584299999999999</v>
      </c>
      <c r="E501" s="98">
        <f>SUM(E497:E498)</f>
        <v>59.4405</v>
      </c>
      <c r="F501" s="99"/>
      <c r="G501" s="97">
        <f>SUM(G497:G498)</f>
        <v>47.956400000000002</v>
      </c>
      <c r="H501" s="98">
        <f>SUM(H497:H498)</f>
        <v>79.8125</v>
      </c>
      <c r="I501" s="99"/>
      <c r="J501" s="97">
        <f>SUM(J497:J498)</f>
        <v>62.113900000000001</v>
      </c>
      <c r="K501" s="98">
        <f>SUM(K497:K498)</f>
        <v>93.97</v>
      </c>
      <c r="L501" s="99"/>
      <c r="M501" s="97">
        <f>SUM(M497:M498)</f>
        <v>27.584299999999999</v>
      </c>
      <c r="N501" s="98">
        <f>SUM(N497:N498)</f>
        <v>59.4405</v>
      </c>
      <c r="O501" s="99"/>
      <c r="P501" s="97">
        <f>SUM(P497:P498)</f>
        <v>59.817099999999996</v>
      </c>
      <c r="Q501" s="98">
        <f>SUM(Q497:Q498)</f>
        <v>91.673200000000008</v>
      </c>
      <c r="R501" s="99"/>
      <c r="S501" s="97">
        <f>SUM(S497:S498)</f>
        <v>62.113900000000001</v>
      </c>
      <c r="T501" s="98">
        <f>SUM(T497:T498)</f>
        <v>93.97</v>
      </c>
      <c r="U501" s="99"/>
      <c r="V501" s="97">
        <f>SUM(V497:V498)</f>
        <v>72.44919999999999</v>
      </c>
      <c r="W501" s="98">
        <f>SUM(W497:W498)</f>
        <v>104.30529999999999</v>
      </c>
    </row>
    <row r="502" spans="1:23" ht="15.75" thickTop="1">
      <c r="C502" s="117" t="s">
        <v>624</v>
      </c>
      <c r="D502" s="101">
        <f>D501*24</f>
        <v>662.02319999999997</v>
      </c>
      <c r="E502" s="102">
        <f>E501*12</f>
        <v>713.28600000000006</v>
      </c>
      <c r="F502" s="99"/>
      <c r="G502" s="101">
        <f>G501*24</f>
        <v>1150.9536000000001</v>
      </c>
      <c r="H502" s="102">
        <f>H501*12</f>
        <v>957.75</v>
      </c>
      <c r="I502" s="99"/>
      <c r="J502" s="101">
        <f>J501*24</f>
        <v>1490.7336</v>
      </c>
      <c r="K502" s="102">
        <f>K501*12</f>
        <v>1127.6399999999999</v>
      </c>
      <c r="L502" s="99"/>
      <c r="M502" s="101">
        <f>M501*24</f>
        <v>662.02319999999997</v>
      </c>
      <c r="N502" s="102">
        <f>N501*12</f>
        <v>713.28600000000006</v>
      </c>
      <c r="O502" s="99"/>
      <c r="P502" s="101">
        <f>P501*24</f>
        <v>1435.6104</v>
      </c>
      <c r="Q502" s="102">
        <f>Q501*12</f>
        <v>1100.0784000000001</v>
      </c>
      <c r="R502" s="99"/>
      <c r="S502" s="101">
        <f>S501*24</f>
        <v>1490.7336</v>
      </c>
      <c r="T502" s="102">
        <f>T501*12</f>
        <v>1127.6399999999999</v>
      </c>
      <c r="U502" s="99"/>
      <c r="V502" s="101">
        <f>V501*24</f>
        <v>1738.7807999999998</v>
      </c>
      <c r="W502" s="102">
        <f>W501*12</f>
        <v>1251.6635999999999</v>
      </c>
    </row>
    <row r="503" spans="1:23" ht="15.75" thickBot="1">
      <c r="B503" s="81" t="s">
        <v>814</v>
      </c>
      <c r="C503" s="118" t="s">
        <v>625</v>
      </c>
      <c r="D503" s="104">
        <f>D501+(D501*D$1)</f>
        <v>46.89331</v>
      </c>
      <c r="E503" s="105">
        <f>E501+(E501*E$1)</f>
        <v>101.04884999999999</v>
      </c>
      <c r="F503" s="99"/>
      <c r="G503" s="104">
        <f>G501+(G501*G$1)</f>
        <v>86.321520000000007</v>
      </c>
      <c r="H503" s="105">
        <f>H501+(H501*H$1)</f>
        <v>143.66249999999999</v>
      </c>
      <c r="I503" s="99"/>
      <c r="J503" s="104">
        <f>J501+(J501*J$1)</f>
        <v>118.01641000000001</v>
      </c>
      <c r="K503" s="105">
        <f>K501+(K501*K$1)</f>
        <v>178.54300000000001</v>
      </c>
      <c r="L503" s="99"/>
      <c r="M503" s="104">
        <f>M501+(M501*M$1)</f>
        <v>46.89331</v>
      </c>
      <c r="N503" s="105">
        <f>N501+(N501*N$1)</f>
        <v>101.04884999999999</v>
      </c>
      <c r="O503" s="99"/>
      <c r="P503" s="104">
        <f>P501+(P501*P$1)</f>
        <v>107.67077999999999</v>
      </c>
      <c r="Q503" s="105">
        <f>Q501+(Q501*Q$1)</f>
        <v>165.01176000000004</v>
      </c>
      <c r="R503" s="99"/>
      <c r="S503" s="104">
        <f>S501+(S501*S$1)</f>
        <v>118.01641000000001</v>
      </c>
      <c r="T503" s="105">
        <f>T501+(T501*T$1)</f>
        <v>178.54300000000001</v>
      </c>
      <c r="U503" s="99"/>
      <c r="V503" s="104">
        <f>V501+(V501*V$1)</f>
        <v>144.89839999999998</v>
      </c>
      <c r="W503" s="105">
        <f>W501+(W501*W$1)</f>
        <v>208.61059999999998</v>
      </c>
    </row>
    <row r="504" spans="1:23" ht="15.75" thickTop="1">
      <c r="C504" s="119" t="s">
        <v>626</v>
      </c>
      <c r="D504" s="107">
        <f>(D503-D501)/D501</f>
        <v>0.70000000000000007</v>
      </c>
      <c r="E504" s="108">
        <f>(E503-E501)/E501</f>
        <v>0.69999999999999973</v>
      </c>
      <c r="F504" s="99"/>
      <c r="G504" s="107">
        <f>(G503-G501)/G501</f>
        <v>0.8</v>
      </c>
      <c r="H504" s="108">
        <f>(H503-H501)/H501</f>
        <v>0.79999999999999993</v>
      </c>
      <c r="I504" s="99"/>
      <c r="J504" s="107">
        <f>(J503-J501)/J501</f>
        <v>0.90000000000000013</v>
      </c>
      <c r="K504" s="108">
        <f>(K503-K501)/K501</f>
        <v>0.90000000000000013</v>
      </c>
      <c r="L504" s="99"/>
      <c r="M504" s="107">
        <f>(M503-M501)/M501</f>
        <v>0.70000000000000007</v>
      </c>
      <c r="N504" s="108">
        <f>(N503-N501)/N501</f>
        <v>0.69999999999999973</v>
      </c>
      <c r="O504" s="99"/>
      <c r="P504" s="107">
        <f>(P503-P501)/P501</f>
        <v>0.8</v>
      </c>
      <c r="Q504" s="108">
        <f>(Q503-Q501)/Q501</f>
        <v>0.80000000000000027</v>
      </c>
      <c r="R504" s="99"/>
      <c r="S504" s="107">
        <f>(S503-S501)/S501</f>
        <v>0.90000000000000013</v>
      </c>
      <c r="T504" s="108">
        <f>(T503-T501)/T501</f>
        <v>0.90000000000000013</v>
      </c>
      <c r="U504" s="99"/>
      <c r="V504" s="107">
        <f>(V503-V501)/V501</f>
        <v>1</v>
      </c>
      <c r="W504" s="108">
        <f>(W503-W501)/W501</f>
        <v>1</v>
      </c>
    </row>
    <row r="505" spans="1:23">
      <c r="C505" s="120" t="s">
        <v>627</v>
      </c>
      <c r="D505" s="110">
        <f>D502+(D502*D$1)</f>
        <v>1125.4394399999999</v>
      </c>
      <c r="E505" s="111">
        <f>E502+(E502*E$1)</f>
        <v>1212.5862000000002</v>
      </c>
      <c r="F505" s="99"/>
      <c r="G505" s="110">
        <f>G502+(G502*G$1)</f>
        <v>2071.71648</v>
      </c>
      <c r="H505" s="111">
        <f>H502+(H502*H$1)</f>
        <v>1723.95</v>
      </c>
      <c r="I505" s="99"/>
      <c r="J505" s="110">
        <f>J502+(J502*J$1)</f>
        <v>2832.3938400000002</v>
      </c>
      <c r="K505" s="111">
        <f>K502+(K502*K$1)</f>
        <v>2142.5159999999996</v>
      </c>
      <c r="L505" s="99"/>
      <c r="M505" s="110">
        <f>M502+(M502*M$1)</f>
        <v>1125.4394399999999</v>
      </c>
      <c r="N505" s="111">
        <f>N502+(N502*N$1)</f>
        <v>1212.5862000000002</v>
      </c>
      <c r="O505" s="99"/>
      <c r="P505" s="110">
        <f>P502+(P502*P$1)</f>
        <v>2584.09872</v>
      </c>
      <c r="Q505" s="111">
        <f>Q502+(Q502*Q$1)</f>
        <v>1980.1411200000002</v>
      </c>
      <c r="R505" s="99"/>
      <c r="S505" s="110">
        <f>S502+(S502*S$1)</f>
        <v>2832.3938400000002</v>
      </c>
      <c r="T505" s="111">
        <f>T502+(T502*T$1)</f>
        <v>2142.5159999999996</v>
      </c>
      <c r="U505" s="99"/>
      <c r="V505" s="110">
        <f>V502+(V502*V$1)</f>
        <v>3477.5615999999995</v>
      </c>
      <c r="W505" s="111">
        <f>W502+(W502*W$1)</f>
        <v>2503.3271999999997</v>
      </c>
    </row>
    <row r="507" spans="1:23">
      <c r="C507" s="112" t="s">
        <v>684</v>
      </c>
    </row>
    <row r="508" spans="1:23">
      <c r="B508" s="81" t="s">
        <v>629</v>
      </c>
      <c r="C508" s="113" t="s">
        <v>481</v>
      </c>
      <c r="D508" s="80" t="s">
        <v>620</v>
      </c>
      <c r="E508" s="80" t="s">
        <v>616</v>
      </c>
      <c r="G508" s="80" t="s">
        <v>620</v>
      </c>
      <c r="H508" s="80" t="s">
        <v>616</v>
      </c>
      <c r="J508" s="80" t="s">
        <v>620</v>
      </c>
      <c r="K508" s="80" t="s">
        <v>616</v>
      </c>
      <c r="M508" s="80" t="s">
        <v>620</v>
      </c>
      <c r="N508" s="80" t="s">
        <v>616</v>
      </c>
      <c r="P508" s="80" t="s">
        <v>620</v>
      </c>
      <c r="Q508" s="80" t="s">
        <v>616</v>
      </c>
      <c r="S508" s="80" t="s">
        <v>620</v>
      </c>
      <c r="T508" s="80" t="s">
        <v>616</v>
      </c>
      <c r="V508" s="80" t="s">
        <v>620</v>
      </c>
      <c r="W508" s="80" t="s">
        <v>616</v>
      </c>
    </row>
    <row r="509" spans="1:23">
      <c r="B509" s="81" t="s">
        <v>621</v>
      </c>
      <c r="C509" s="81" t="s">
        <v>630</v>
      </c>
    </row>
    <row r="510" spans="1:23">
      <c r="A510" s="82" t="s">
        <v>49</v>
      </c>
      <c r="B510" s="83">
        <v>1</v>
      </c>
      <c r="C510" s="114" t="s">
        <v>808</v>
      </c>
      <c r="D510" s="85">
        <f>VLOOKUP($A510,$A$16:$W$34,D$42,0)*$B510</f>
        <v>10.803599999999999</v>
      </c>
      <c r="E510" s="86">
        <f>VLOOKUP($A510,$A$16:$W$34,E$42,0)*$B510</f>
        <v>23.755800000000001</v>
      </c>
      <c r="G510" s="85">
        <f>VLOOKUP($A510,$A$16:$W$34,G$42,0)*$B510</f>
        <v>18.140999999999998</v>
      </c>
      <c r="H510" s="86">
        <f>VLOOKUP($A510,$A$16:$W$34,H$42,0)*$B510</f>
        <v>31.0932</v>
      </c>
      <c r="J510" s="85">
        <f>VLOOKUP($A510,$A$16:$W$34,J$42,0)*$B510</f>
        <v>25.635200000000001</v>
      </c>
      <c r="K510" s="86">
        <f>VLOOKUP($A510,$A$16:$W$34,K$42,0)*$B510</f>
        <v>38.587400000000002</v>
      </c>
      <c r="M510" s="85">
        <f>VLOOKUP($A510,$A$16:$W$34,M$42,0)*$B510</f>
        <v>10.803599999999999</v>
      </c>
      <c r="N510" s="86">
        <f>VLOOKUP($A510,$A$16:$W$34,N$42,0)*$B510</f>
        <v>23.755800000000001</v>
      </c>
      <c r="P510" s="85">
        <f>VLOOKUP($A510,$A$16:$W$34,P$42,0)*$B510</f>
        <v>24.869599999999998</v>
      </c>
      <c r="Q510" s="86">
        <f>VLOOKUP($A510,$A$16:$W$34,Q$42,0)*$B510</f>
        <v>37.821800000000003</v>
      </c>
      <c r="S510" s="85">
        <f>VLOOKUP($A510,$A$16:$W$34,S$42,0)*$B510</f>
        <v>25.635200000000001</v>
      </c>
      <c r="T510" s="86">
        <f>VLOOKUP($A510,$A$16:$W$34,T$42,0)*$B510</f>
        <v>38.587400000000002</v>
      </c>
      <c r="V510" s="85">
        <f>VLOOKUP($A510,$A$16:$W$34,V$42,0)*$B510</f>
        <v>29.080300000000001</v>
      </c>
      <c r="W510" s="86">
        <f>VLOOKUP($A510,$A$16:$W$34,W$42,0)*$B510</f>
        <v>42.032499999999999</v>
      </c>
    </row>
    <row r="511" spans="1:23">
      <c r="A511" s="82" t="s">
        <v>51</v>
      </c>
      <c r="B511" s="83">
        <v>1</v>
      </c>
      <c r="C511" s="122" t="s">
        <v>496</v>
      </c>
      <c r="D511" s="123">
        <f>VLOOKUP($A511,$A$16:$W$34,D$42,0)*$B511</f>
        <v>16.7807</v>
      </c>
      <c r="E511" s="124">
        <f>VLOOKUP($A511,$A$16:$W$34,E$42,0)*$B511</f>
        <v>35.684699999999999</v>
      </c>
      <c r="G511" s="123">
        <f>VLOOKUP($A511,$A$16:$W$34,G$42,0)*$B511</f>
        <v>29.8154</v>
      </c>
      <c r="H511" s="124">
        <f>VLOOKUP($A511,$A$16:$W$34,H$42,0)*$B511</f>
        <v>48.719299999999997</v>
      </c>
      <c r="J511" s="123">
        <f>VLOOKUP($A511,$A$16:$W$34,J$42,0)*$B511</f>
        <v>36.478700000000003</v>
      </c>
      <c r="K511" s="124">
        <f>VLOOKUP($A511,$A$16:$W$34,K$42,0)*$B511</f>
        <v>55.382599999999996</v>
      </c>
      <c r="M511" s="123">
        <f>VLOOKUP($A511,$A$16:$W$34,M$42,0)*$B511</f>
        <v>16.7807</v>
      </c>
      <c r="N511" s="124">
        <f>VLOOKUP($A511,$A$16:$W$34,N$42,0)*$B511</f>
        <v>35.684699999999999</v>
      </c>
      <c r="P511" s="123">
        <f>VLOOKUP($A511,$A$16:$W$34,P$42,0)*$B511</f>
        <v>34.947499999999998</v>
      </c>
      <c r="Q511" s="124">
        <f>VLOOKUP($A511,$A$16:$W$34,Q$42,0)*$B511</f>
        <v>53.851399999999998</v>
      </c>
      <c r="S511" s="123">
        <f>VLOOKUP($A511,$A$16:$W$34,S$42,0)*$B511</f>
        <v>36.478700000000003</v>
      </c>
      <c r="T511" s="124">
        <f>VLOOKUP($A511,$A$16:$W$34,T$42,0)*$B511</f>
        <v>55.382599999999996</v>
      </c>
      <c r="V511" s="123">
        <f>VLOOKUP($A511,$A$16:$W$34,V$42,0)*$B511</f>
        <v>43.368899999999996</v>
      </c>
      <c r="W511" s="124">
        <f>VLOOKUP($A511,$A$16:$W$34,W$42,0)*$B511</f>
        <v>62.272799999999997</v>
      </c>
    </row>
    <row r="512" spans="1:23">
      <c r="C512" s="88"/>
      <c r="D512" s="88"/>
      <c r="E512" s="89"/>
      <c r="G512" s="88"/>
      <c r="H512" s="89"/>
      <c r="J512" s="88"/>
      <c r="K512" s="89"/>
      <c r="M512" s="88"/>
      <c r="N512" s="89"/>
      <c r="P512" s="88"/>
      <c r="Q512" s="89"/>
      <c r="S512" s="88"/>
      <c r="T512" s="89"/>
      <c r="V512" s="88"/>
      <c r="W512" s="89"/>
    </row>
    <row r="513" spans="1:23">
      <c r="C513" s="88"/>
      <c r="D513" s="88"/>
      <c r="E513" s="89"/>
      <c r="G513" s="88"/>
      <c r="H513" s="89"/>
      <c r="J513" s="88"/>
      <c r="K513" s="89"/>
      <c r="M513" s="88"/>
      <c r="N513" s="89"/>
      <c r="P513" s="88"/>
      <c r="Q513" s="89"/>
      <c r="S513" s="88"/>
      <c r="T513" s="89"/>
      <c r="V513" s="88"/>
      <c r="W513" s="89"/>
    </row>
    <row r="514" spans="1:23" ht="15.75" thickBot="1">
      <c r="B514" s="81" t="s">
        <v>815</v>
      </c>
      <c r="C514" s="116" t="s">
        <v>623</v>
      </c>
      <c r="D514" s="97">
        <f>SUM(D510:D511)</f>
        <v>27.584299999999999</v>
      </c>
      <c r="E514" s="98">
        <f>SUM(E510:E511)</f>
        <v>59.4405</v>
      </c>
      <c r="F514" s="99"/>
      <c r="G514" s="97">
        <f>SUM(G510:G511)</f>
        <v>47.956400000000002</v>
      </c>
      <c r="H514" s="98">
        <f>SUM(H510:H511)</f>
        <v>79.8125</v>
      </c>
      <c r="I514" s="99"/>
      <c r="J514" s="97">
        <f>SUM(J510:J511)</f>
        <v>62.113900000000001</v>
      </c>
      <c r="K514" s="98">
        <f>SUM(K510:K511)</f>
        <v>93.97</v>
      </c>
      <c r="L514" s="99"/>
      <c r="M514" s="97">
        <f>SUM(M510:M511)</f>
        <v>27.584299999999999</v>
      </c>
      <c r="N514" s="98">
        <f>SUM(N510:N511)</f>
        <v>59.4405</v>
      </c>
      <c r="O514" s="99"/>
      <c r="P514" s="97">
        <f>SUM(P510:P511)</f>
        <v>59.817099999999996</v>
      </c>
      <c r="Q514" s="98">
        <f>SUM(Q510:Q511)</f>
        <v>91.673200000000008</v>
      </c>
      <c r="R514" s="99"/>
      <c r="S514" s="97">
        <f>SUM(S510:S511)</f>
        <v>62.113900000000001</v>
      </c>
      <c r="T514" s="98">
        <f>SUM(T510:T511)</f>
        <v>93.97</v>
      </c>
      <c r="U514" s="99"/>
      <c r="V514" s="97">
        <f>SUM(V510:V511)</f>
        <v>72.44919999999999</v>
      </c>
      <c r="W514" s="98">
        <f>SUM(W510:W511)</f>
        <v>104.30529999999999</v>
      </c>
    </row>
    <row r="515" spans="1:23" ht="15.75" thickTop="1">
      <c r="C515" s="117" t="s">
        <v>624</v>
      </c>
      <c r="D515" s="101">
        <f>D514*24</f>
        <v>662.02319999999997</v>
      </c>
      <c r="E515" s="102">
        <f>E514*12</f>
        <v>713.28600000000006</v>
      </c>
      <c r="F515" s="99"/>
      <c r="G515" s="101">
        <f>G514*24</f>
        <v>1150.9536000000001</v>
      </c>
      <c r="H515" s="102">
        <f>H514*12</f>
        <v>957.75</v>
      </c>
      <c r="I515" s="99"/>
      <c r="J515" s="101">
        <f>J514*24</f>
        <v>1490.7336</v>
      </c>
      <c r="K515" s="102">
        <f>K514*12</f>
        <v>1127.6399999999999</v>
      </c>
      <c r="L515" s="99"/>
      <c r="M515" s="101">
        <f>M514*24</f>
        <v>662.02319999999997</v>
      </c>
      <c r="N515" s="102">
        <f>N514*12</f>
        <v>713.28600000000006</v>
      </c>
      <c r="O515" s="99"/>
      <c r="P515" s="101">
        <f>P514*24</f>
        <v>1435.6104</v>
      </c>
      <c r="Q515" s="102">
        <f>Q514*12</f>
        <v>1100.0784000000001</v>
      </c>
      <c r="R515" s="99"/>
      <c r="S515" s="101">
        <f>S514*24</f>
        <v>1490.7336</v>
      </c>
      <c r="T515" s="102">
        <f>T514*12</f>
        <v>1127.6399999999999</v>
      </c>
      <c r="U515" s="99"/>
      <c r="V515" s="101">
        <f>V514*24</f>
        <v>1738.7807999999998</v>
      </c>
      <c r="W515" s="102">
        <f>W514*12</f>
        <v>1251.6635999999999</v>
      </c>
    </row>
    <row r="516" spans="1:23" ht="15.75" thickBot="1">
      <c r="B516" s="81" t="s">
        <v>816</v>
      </c>
      <c r="C516" s="118" t="s">
        <v>625</v>
      </c>
      <c r="D516" s="104">
        <f>D514+(D514*D$1)</f>
        <v>46.89331</v>
      </c>
      <c r="E516" s="105">
        <f>E514+(E514*E$1)</f>
        <v>101.04884999999999</v>
      </c>
      <c r="F516" s="99"/>
      <c r="G516" s="104">
        <f>G514+(G514*G$1)</f>
        <v>86.321520000000007</v>
      </c>
      <c r="H516" s="105">
        <f>H514+(H514*H$1)</f>
        <v>143.66249999999999</v>
      </c>
      <c r="I516" s="99"/>
      <c r="J516" s="104">
        <f>J514+(J514*J$1)</f>
        <v>118.01641000000001</v>
      </c>
      <c r="K516" s="105">
        <f>K514+(K514*K$1)</f>
        <v>178.54300000000001</v>
      </c>
      <c r="L516" s="99"/>
      <c r="M516" s="104">
        <f>M514+(M514*M$1)</f>
        <v>46.89331</v>
      </c>
      <c r="N516" s="105">
        <f>N514+(N514*N$1)</f>
        <v>101.04884999999999</v>
      </c>
      <c r="O516" s="99"/>
      <c r="P516" s="104">
        <f>P514+(P514*P$1)</f>
        <v>107.67077999999999</v>
      </c>
      <c r="Q516" s="105">
        <f>Q514+(Q514*Q$1)</f>
        <v>165.01176000000004</v>
      </c>
      <c r="R516" s="99"/>
      <c r="S516" s="104">
        <f>S514+(S514*S$1)</f>
        <v>118.01641000000001</v>
      </c>
      <c r="T516" s="105">
        <f>T514+(T514*T$1)</f>
        <v>178.54300000000001</v>
      </c>
      <c r="U516" s="99"/>
      <c r="V516" s="104">
        <f>V514+(V514*V$1)</f>
        <v>144.89839999999998</v>
      </c>
      <c r="W516" s="105">
        <f>W514+(W514*W$1)</f>
        <v>208.61059999999998</v>
      </c>
    </row>
    <row r="517" spans="1:23" ht="15.75" thickTop="1">
      <c r="C517" s="119" t="s">
        <v>626</v>
      </c>
      <c r="D517" s="107">
        <f>(D516-D514)/D514</f>
        <v>0.70000000000000007</v>
      </c>
      <c r="E517" s="108">
        <f>(E516-E514)/E514</f>
        <v>0.69999999999999973</v>
      </c>
      <c r="F517" s="99"/>
      <c r="G517" s="107">
        <f>(G516-G514)/G514</f>
        <v>0.8</v>
      </c>
      <c r="H517" s="108">
        <f>(H516-H514)/H514</f>
        <v>0.79999999999999993</v>
      </c>
      <c r="I517" s="99"/>
      <c r="J517" s="107">
        <f>(J516-J514)/J514</f>
        <v>0.90000000000000013</v>
      </c>
      <c r="K517" s="108">
        <f>(K516-K514)/K514</f>
        <v>0.90000000000000013</v>
      </c>
      <c r="L517" s="99"/>
      <c r="M517" s="107">
        <f>(M516-M514)/M514</f>
        <v>0.70000000000000007</v>
      </c>
      <c r="N517" s="108">
        <f>(N516-N514)/N514</f>
        <v>0.69999999999999973</v>
      </c>
      <c r="O517" s="99"/>
      <c r="P517" s="107">
        <f>(P516-P514)/P514</f>
        <v>0.8</v>
      </c>
      <c r="Q517" s="108">
        <f>(Q516-Q514)/Q514</f>
        <v>0.80000000000000027</v>
      </c>
      <c r="R517" s="99"/>
      <c r="S517" s="107">
        <f>(S516-S514)/S514</f>
        <v>0.90000000000000013</v>
      </c>
      <c r="T517" s="108">
        <f>(T516-T514)/T514</f>
        <v>0.90000000000000013</v>
      </c>
      <c r="U517" s="99"/>
      <c r="V517" s="107">
        <f>(V516-V514)/V514</f>
        <v>1</v>
      </c>
      <c r="W517" s="108">
        <f>(W516-W514)/W514</f>
        <v>1</v>
      </c>
    </row>
    <row r="518" spans="1:23">
      <c r="C518" s="120" t="s">
        <v>627</v>
      </c>
      <c r="D518" s="110">
        <f>D515+(D515*D$1)</f>
        <v>1125.4394399999999</v>
      </c>
      <c r="E518" s="111">
        <f>E515+(E515*E$1)</f>
        <v>1212.5862000000002</v>
      </c>
      <c r="F518" s="99"/>
      <c r="G518" s="110">
        <f>G515+(G515*G$1)</f>
        <v>2071.71648</v>
      </c>
      <c r="H518" s="111">
        <f>H515+(H515*H$1)</f>
        <v>1723.95</v>
      </c>
      <c r="I518" s="99"/>
      <c r="J518" s="110">
        <f>J515+(J515*J$1)</f>
        <v>2832.3938400000002</v>
      </c>
      <c r="K518" s="111">
        <f>K515+(K515*K$1)</f>
        <v>2142.5159999999996</v>
      </c>
      <c r="L518" s="99"/>
      <c r="M518" s="110">
        <f>M515+(M515*M$1)</f>
        <v>1125.4394399999999</v>
      </c>
      <c r="N518" s="111">
        <f>N515+(N515*N$1)</f>
        <v>1212.5862000000002</v>
      </c>
      <c r="O518" s="99"/>
      <c r="P518" s="110">
        <f>P515+(P515*P$1)</f>
        <v>2584.09872</v>
      </c>
      <c r="Q518" s="111">
        <f>Q515+(Q515*Q$1)</f>
        <v>1980.1411200000002</v>
      </c>
      <c r="R518" s="99"/>
      <c r="S518" s="110">
        <f>S515+(S515*S$1)</f>
        <v>2832.3938400000002</v>
      </c>
      <c r="T518" s="111">
        <f>T515+(T515*T$1)</f>
        <v>2142.5159999999996</v>
      </c>
      <c r="U518" s="99"/>
      <c r="V518" s="110">
        <f>V515+(V515*V$1)</f>
        <v>3477.5615999999995</v>
      </c>
      <c r="W518" s="111">
        <f>W515+(W515*W$1)</f>
        <v>2503.3271999999997</v>
      </c>
    </row>
    <row r="520" spans="1:23">
      <c r="C520" s="112" t="s">
        <v>684</v>
      </c>
    </row>
    <row r="521" spans="1:23">
      <c r="B521" s="81" t="s">
        <v>629</v>
      </c>
      <c r="C521" s="113" t="s">
        <v>483</v>
      </c>
      <c r="D521" s="80" t="s">
        <v>620</v>
      </c>
      <c r="E521" s="80" t="s">
        <v>616</v>
      </c>
      <c r="G521" s="80" t="s">
        <v>620</v>
      </c>
      <c r="H521" s="80" t="s">
        <v>616</v>
      </c>
      <c r="J521" s="80" t="s">
        <v>620</v>
      </c>
      <c r="K521" s="80" t="s">
        <v>616</v>
      </c>
      <c r="M521" s="80" t="s">
        <v>620</v>
      </c>
      <c r="N521" s="80" t="s">
        <v>616</v>
      </c>
      <c r="P521" s="80" t="s">
        <v>620</v>
      </c>
      <c r="Q521" s="80" t="s">
        <v>616</v>
      </c>
      <c r="S521" s="80" t="s">
        <v>620</v>
      </c>
      <c r="T521" s="80" t="s">
        <v>616</v>
      </c>
      <c r="V521" s="80" t="s">
        <v>620</v>
      </c>
      <c r="W521" s="80" t="s">
        <v>616</v>
      </c>
    </row>
    <row r="522" spans="1:23">
      <c r="B522" s="81" t="s">
        <v>621</v>
      </c>
      <c r="C522" s="81" t="s">
        <v>630</v>
      </c>
    </row>
    <row r="523" spans="1:23">
      <c r="A523" s="82" t="s">
        <v>49</v>
      </c>
      <c r="B523" s="83">
        <v>1</v>
      </c>
      <c r="C523" s="114" t="s">
        <v>808</v>
      </c>
      <c r="D523" s="85">
        <f>VLOOKUP($A523,$A$16:$W$34,D$42,0)*$B523</f>
        <v>10.803599999999999</v>
      </c>
      <c r="E523" s="86">
        <f>VLOOKUP($A523,$A$16:$W$34,E$42,0)*$B523</f>
        <v>23.755800000000001</v>
      </c>
      <c r="G523" s="85">
        <f>VLOOKUP($A523,$A$16:$W$34,G$42,0)*$B523</f>
        <v>18.140999999999998</v>
      </c>
      <c r="H523" s="86">
        <f>VLOOKUP($A523,$A$16:$W$34,H$42,0)*$B523</f>
        <v>31.0932</v>
      </c>
      <c r="J523" s="85">
        <f>VLOOKUP($A523,$A$16:$W$34,J$42,0)*$B523</f>
        <v>25.635200000000001</v>
      </c>
      <c r="K523" s="86">
        <f>VLOOKUP($A523,$A$16:$W$34,K$42,0)*$B523</f>
        <v>38.587400000000002</v>
      </c>
      <c r="M523" s="85">
        <f>VLOOKUP($A523,$A$16:$W$34,M$42,0)*$B523</f>
        <v>10.803599999999999</v>
      </c>
      <c r="N523" s="86">
        <f>VLOOKUP($A523,$A$16:$W$34,N$42,0)*$B523</f>
        <v>23.755800000000001</v>
      </c>
      <c r="P523" s="85">
        <f>VLOOKUP($A523,$A$16:$W$34,P$42,0)*$B523</f>
        <v>24.869599999999998</v>
      </c>
      <c r="Q523" s="86">
        <f>VLOOKUP($A523,$A$16:$W$34,Q$42,0)*$B523</f>
        <v>37.821800000000003</v>
      </c>
      <c r="S523" s="85">
        <f>VLOOKUP($A523,$A$16:$W$34,S$42,0)*$B523</f>
        <v>25.635200000000001</v>
      </c>
      <c r="T523" s="86">
        <f>VLOOKUP($A523,$A$16:$W$34,T$42,0)*$B523</f>
        <v>38.587400000000002</v>
      </c>
      <c r="V523" s="85">
        <f>VLOOKUP($A523,$A$16:$W$34,V$42,0)*$B523</f>
        <v>29.080300000000001</v>
      </c>
      <c r="W523" s="86">
        <f>VLOOKUP($A523,$A$16:$W$34,W$42,0)*$B523</f>
        <v>42.032499999999999</v>
      </c>
    </row>
    <row r="524" spans="1:23">
      <c r="A524" s="82" t="s">
        <v>51</v>
      </c>
      <c r="B524" s="83">
        <v>1</v>
      </c>
      <c r="C524" s="122" t="s">
        <v>489</v>
      </c>
      <c r="D524" s="123">
        <f>VLOOKUP($A524,$A$16:$W$34,D$42,0)*$B524</f>
        <v>16.7807</v>
      </c>
      <c r="E524" s="124">
        <f>VLOOKUP($A524,$A$16:$W$34,E$42,0)*$B524</f>
        <v>35.684699999999999</v>
      </c>
      <c r="G524" s="123">
        <f>VLOOKUP($A524,$A$16:$W$34,G$42,0)*$B524</f>
        <v>29.8154</v>
      </c>
      <c r="H524" s="124">
        <f>VLOOKUP($A524,$A$16:$W$34,H$42,0)*$B524</f>
        <v>48.719299999999997</v>
      </c>
      <c r="J524" s="123">
        <f>VLOOKUP($A524,$A$16:$W$34,J$42,0)*$B524</f>
        <v>36.478700000000003</v>
      </c>
      <c r="K524" s="124">
        <f>VLOOKUP($A524,$A$16:$W$34,K$42,0)*$B524</f>
        <v>55.382599999999996</v>
      </c>
      <c r="M524" s="123">
        <f>VLOOKUP($A524,$A$16:$W$34,M$42,0)*$B524</f>
        <v>16.7807</v>
      </c>
      <c r="N524" s="124">
        <f>VLOOKUP($A524,$A$16:$W$34,N$42,0)*$B524</f>
        <v>35.684699999999999</v>
      </c>
      <c r="P524" s="123">
        <f>VLOOKUP($A524,$A$16:$W$34,P$42,0)*$B524</f>
        <v>34.947499999999998</v>
      </c>
      <c r="Q524" s="124">
        <f>VLOOKUP($A524,$A$16:$W$34,Q$42,0)*$B524</f>
        <v>53.851399999999998</v>
      </c>
      <c r="S524" s="123">
        <f>VLOOKUP($A524,$A$16:$W$34,S$42,0)*$B524</f>
        <v>36.478700000000003</v>
      </c>
      <c r="T524" s="124">
        <f>VLOOKUP($A524,$A$16:$W$34,T$42,0)*$B524</f>
        <v>55.382599999999996</v>
      </c>
      <c r="V524" s="123">
        <f>VLOOKUP($A524,$A$16:$W$34,V$42,0)*$B524</f>
        <v>43.368899999999996</v>
      </c>
      <c r="W524" s="124">
        <f>VLOOKUP($A524,$A$16:$W$34,W$42,0)*$B524</f>
        <v>62.272799999999997</v>
      </c>
    </row>
    <row r="525" spans="1:23">
      <c r="C525" s="88"/>
      <c r="D525" s="88"/>
      <c r="E525" s="89"/>
      <c r="G525" s="88"/>
      <c r="H525" s="89"/>
      <c r="J525" s="88"/>
      <c r="K525" s="89"/>
      <c r="M525" s="88"/>
      <c r="N525" s="89"/>
      <c r="P525" s="88"/>
      <c r="Q525" s="89"/>
      <c r="S525" s="88"/>
      <c r="T525" s="89"/>
      <c r="V525" s="88"/>
      <c r="W525" s="89"/>
    </row>
    <row r="526" spans="1:23">
      <c r="C526" s="88"/>
      <c r="D526" s="88"/>
      <c r="E526" s="89"/>
      <c r="G526" s="88"/>
      <c r="H526" s="89"/>
      <c r="J526" s="88"/>
      <c r="K526" s="89"/>
      <c r="M526" s="88"/>
      <c r="N526" s="89"/>
      <c r="P526" s="88"/>
      <c r="Q526" s="89"/>
      <c r="S526" s="88"/>
      <c r="T526" s="89"/>
      <c r="V526" s="88"/>
      <c r="W526" s="89"/>
    </row>
    <row r="527" spans="1:23" ht="15.75" thickBot="1">
      <c r="B527" s="81" t="s">
        <v>817</v>
      </c>
      <c r="C527" s="116" t="s">
        <v>623</v>
      </c>
      <c r="D527" s="97">
        <f>SUM(D523:D524)</f>
        <v>27.584299999999999</v>
      </c>
      <c r="E527" s="98">
        <f>SUM(E523:E524)</f>
        <v>59.4405</v>
      </c>
      <c r="F527" s="99"/>
      <c r="G527" s="97">
        <f>SUM(G523:G524)</f>
        <v>47.956400000000002</v>
      </c>
      <c r="H527" s="98">
        <f>SUM(H523:H524)</f>
        <v>79.8125</v>
      </c>
      <c r="I527" s="99"/>
      <c r="J527" s="97">
        <f>SUM(J523:J524)</f>
        <v>62.113900000000001</v>
      </c>
      <c r="K527" s="98">
        <f>SUM(K523:K524)</f>
        <v>93.97</v>
      </c>
      <c r="L527" s="99"/>
      <c r="M527" s="97">
        <f>SUM(M523:M524)</f>
        <v>27.584299999999999</v>
      </c>
      <c r="N527" s="98">
        <f>SUM(N523:N524)</f>
        <v>59.4405</v>
      </c>
      <c r="O527" s="99"/>
      <c r="P527" s="97">
        <f>SUM(P523:P524)</f>
        <v>59.817099999999996</v>
      </c>
      <c r="Q527" s="98">
        <f>SUM(Q523:Q524)</f>
        <v>91.673200000000008</v>
      </c>
      <c r="R527" s="99"/>
      <c r="S527" s="97">
        <f>SUM(S523:S524)</f>
        <v>62.113900000000001</v>
      </c>
      <c r="T527" s="98">
        <f>SUM(T523:T524)</f>
        <v>93.97</v>
      </c>
      <c r="U527" s="99"/>
      <c r="V527" s="97">
        <f>SUM(V523:V524)</f>
        <v>72.44919999999999</v>
      </c>
      <c r="W527" s="98">
        <f>SUM(W523:W524)</f>
        <v>104.30529999999999</v>
      </c>
    </row>
    <row r="528" spans="1:23" ht="15.75" thickTop="1">
      <c r="C528" s="117" t="s">
        <v>624</v>
      </c>
      <c r="D528" s="101">
        <f>D527*24</f>
        <v>662.02319999999997</v>
      </c>
      <c r="E528" s="102">
        <f>E527*12</f>
        <v>713.28600000000006</v>
      </c>
      <c r="F528" s="99"/>
      <c r="G528" s="101">
        <f>G527*24</f>
        <v>1150.9536000000001</v>
      </c>
      <c r="H528" s="102">
        <f>H527*12</f>
        <v>957.75</v>
      </c>
      <c r="I528" s="99"/>
      <c r="J528" s="101">
        <f>J527*24</f>
        <v>1490.7336</v>
      </c>
      <c r="K528" s="102">
        <f>K527*12</f>
        <v>1127.6399999999999</v>
      </c>
      <c r="L528" s="99"/>
      <c r="M528" s="101">
        <f>M527*24</f>
        <v>662.02319999999997</v>
      </c>
      <c r="N528" s="102">
        <f>N527*12</f>
        <v>713.28600000000006</v>
      </c>
      <c r="O528" s="99"/>
      <c r="P528" s="101">
        <f>P527*24</f>
        <v>1435.6104</v>
      </c>
      <c r="Q528" s="102">
        <f>Q527*12</f>
        <v>1100.0784000000001</v>
      </c>
      <c r="R528" s="99"/>
      <c r="S528" s="101">
        <f>S527*24</f>
        <v>1490.7336</v>
      </c>
      <c r="T528" s="102">
        <f>T527*12</f>
        <v>1127.6399999999999</v>
      </c>
      <c r="U528" s="99"/>
      <c r="V528" s="101">
        <f>V527*24</f>
        <v>1738.7807999999998</v>
      </c>
      <c r="W528" s="102">
        <f>W527*12</f>
        <v>1251.6635999999999</v>
      </c>
    </row>
    <row r="529" spans="1:23" ht="15.75" thickBot="1">
      <c r="B529" s="81" t="s">
        <v>818</v>
      </c>
      <c r="C529" s="118" t="s">
        <v>625</v>
      </c>
      <c r="D529" s="104">
        <f>D527+(D527*D$1)</f>
        <v>46.89331</v>
      </c>
      <c r="E529" s="105">
        <f>E527+(E527*E$1)</f>
        <v>101.04884999999999</v>
      </c>
      <c r="F529" s="99"/>
      <c r="G529" s="104">
        <f>G527+(G527*G$1)</f>
        <v>86.321520000000007</v>
      </c>
      <c r="H529" s="105">
        <f>H527+(H527*H$1)</f>
        <v>143.66249999999999</v>
      </c>
      <c r="I529" s="99"/>
      <c r="J529" s="104">
        <f>J527+(J527*J$1)</f>
        <v>118.01641000000001</v>
      </c>
      <c r="K529" s="105">
        <f>K527+(K527*K$1)</f>
        <v>178.54300000000001</v>
      </c>
      <c r="L529" s="99"/>
      <c r="M529" s="104">
        <f>M527+(M527*M$1)</f>
        <v>46.89331</v>
      </c>
      <c r="N529" s="105">
        <f>N527+(N527*N$1)</f>
        <v>101.04884999999999</v>
      </c>
      <c r="O529" s="99"/>
      <c r="P529" s="104">
        <f>P527+(P527*P$1)</f>
        <v>107.67077999999999</v>
      </c>
      <c r="Q529" s="105">
        <f>Q527+(Q527*Q$1)</f>
        <v>165.01176000000004</v>
      </c>
      <c r="R529" s="99"/>
      <c r="S529" s="104">
        <f>S527+(S527*S$1)</f>
        <v>118.01641000000001</v>
      </c>
      <c r="T529" s="105">
        <f>T527+(T527*T$1)</f>
        <v>178.54300000000001</v>
      </c>
      <c r="U529" s="99"/>
      <c r="V529" s="104">
        <f>V527+(V527*V$1)</f>
        <v>144.89839999999998</v>
      </c>
      <c r="W529" s="105">
        <f>W527+(W527*W$1)</f>
        <v>208.61059999999998</v>
      </c>
    </row>
    <row r="530" spans="1:23" ht="15.75" thickTop="1">
      <c r="C530" s="119" t="s">
        <v>626</v>
      </c>
      <c r="D530" s="107">
        <f>(D529-D527)/D527</f>
        <v>0.70000000000000007</v>
      </c>
      <c r="E530" s="108">
        <f>(E529-E527)/E527</f>
        <v>0.69999999999999973</v>
      </c>
      <c r="F530" s="99"/>
      <c r="G530" s="107">
        <f>(G529-G527)/G527</f>
        <v>0.8</v>
      </c>
      <c r="H530" s="108">
        <f>(H529-H527)/H527</f>
        <v>0.79999999999999993</v>
      </c>
      <c r="I530" s="99"/>
      <c r="J530" s="107">
        <f>(J529-J527)/J527</f>
        <v>0.90000000000000013</v>
      </c>
      <c r="K530" s="108">
        <f>(K529-K527)/K527</f>
        <v>0.90000000000000013</v>
      </c>
      <c r="L530" s="99"/>
      <c r="M530" s="107">
        <f>(M529-M527)/M527</f>
        <v>0.70000000000000007</v>
      </c>
      <c r="N530" s="108">
        <f>(N529-N527)/N527</f>
        <v>0.69999999999999973</v>
      </c>
      <c r="O530" s="99"/>
      <c r="P530" s="107">
        <f>(P529-P527)/P527</f>
        <v>0.8</v>
      </c>
      <c r="Q530" s="108">
        <f>(Q529-Q527)/Q527</f>
        <v>0.80000000000000027</v>
      </c>
      <c r="R530" s="99"/>
      <c r="S530" s="107">
        <f>(S529-S527)/S527</f>
        <v>0.90000000000000013</v>
      </c>
      <c r="T530" s="108">
        <f>(T529-T527)/T527</f>
        <v>0.90000000000000013</v>
      </c>
      <c r="U530" s="99"/>
      <c r="V530" s="107">
        <f>(V529-V527)/V527</f>
        <v>1</v>
      </c>
      <c r="W530" s="108">
        <f>(W529-W527)/W527</f>
        <v>1</v>
      </c>
    </row>
    <row r="531" spans="1:23">
      <c r="C531" s="120" t="s">
        <v>627</v>
      </c>
      <c r="D531" s="110">
        <f>D528+(D528*D$1)</f>
        <v>1125.4394399999999</v>
      </c>
      <c r="E531" s="111">
        <f>E528+(E528*E$1)</f>
        <v>1212.5862000000002</v>
      </c>
      <c r="F531" s="99"/>
      <c r="G531" s="110">
        <f>G528+(G528*G$1)</f>
        <v>2071.71648</v>
      </c>
      <c r="H531" s="111">
        <f>H528+(H528*H$1)</f>
        <v>1723.95</v>
      </c>
      <c r="I531" s="99"/>
      <c r="J531" s="110">
        <f>J528+(J528*J$1)</f>
        <v>2832.3938400000002</v>
      </c>
      <c r="K531" s="111">
        <f>K528+(K528*K$1)</f>
        <v>2142.5159999999996</v>
      </c>
      <c r="L531" s="99"/>
      <c r="M531" s="110">
        <f>M528+(M528*M$1)</f>
        <v>1125.4394399999999</v>
      </c>
      <c r="N531" s="111">
        <f>N528+(N528*N$1)</f>
        <v>1212.5862000000002</v>
      </c>
      <c r="O531" s="99"/>
      <c r="P531" s="110">
        <f>P528+(P528*P$1)</f>
        <v>2584.09872</v>
      </c>
      <c r="Q531" s="111">
        <f>Q528+(Q528*Q$1)</f>
        <v>1980.1411200000002</v>
      </c>
      <c r="R531" s="99"/>
      <c r="S531" s="110">
        <f>S528+(S528*S$1)</f>
        <v>2832.3938400000002</v>
      </c>
      <c r="T531" s="111">
        <f>T528+(T528*T$1)</f>
        <v>2142.5159999999996</v>
      </c>
      <c r="U531" s="99"/>
      <c r="V531" s="110">
        <f>V528+(V528*V$1)</f>
        <v>3477.5615999999995</v>
      </c>
      <c r="W531" s="111">
        <f>W528+(W528*W$1)</f>
        <v>2503.3271999999997</v>
      </c>
    </row>
    <row r="533" spans="1:23">
      <c r="C533" s="112" t="s">
        <v>684</v>
      </c>
    </row>
    <row r="534" spans="1:23">
      <c r="B534" s="81" t="s">
        <v>629</v>
      </c>
      <c r="C534" s="113" t="s">
        <v>485</v>
      </c>
      <c r="D534" s="80" t="s">
        <v>620</v>
      </c>
      <c r="E534" s="80" t="s">
        <v>616</v>
      </c>
      <c r="G534" s="80" t="s">
        <v>620</v>
      </c>
      <c r="H534" s="80" t="s">
        <v>616</v>
      </c>
      <c r="J534" s="80" t="s">
        <v>620</v>
      </c>
      <c r="K534" s="80" t="s">
        <v>616</v>
      </c>
      <c r="M534" s="80" t="s">
        <v>620</v>
      </c>
      <c r="N534" s="80" t="s">
        <v>616</v>
      </c>
      <c r="P534" s="80" t="s">
        <v>620</v>
      </c>
      <c r="Q534" s="80" t="s">
        <v>616</v>
      </c>
      <c r="S534" s="80" t="s">
        <v>620</v>
      </c>
      <c r="T534" s="80" t="s">
        <v>616</v>
      </c>
      <c r="V534" s="80" t="s">
        <v>620</v>
      </c>
      <c r="W534" s="80" t="s">
        <v>616</v>
      </c>
    </row>
    <row r="535" spans="1:23">
      <c r="B535" s="81" t="s">
        <v>621</v>
      </c>
      <c r="C535" s="81" t="s">
        <v>630</v>
      </c>
    </row>
    <row r="536" spans="1:23">
      <c r="A536" s="82" t="s">
        <v>49</v>
      </c>
      <c r="B536" s="83">
        <v>1</v>
      </c>
      <c r="C536" s="114" t="s">
        <v>808</v>
      </c>
      <c r="D536" s="85">
        <f>VLOOKUP($A536,$A$16:$W$34,D$42,0)*$B536</f>
        <v>10.803599999999999</v>
      </c>
      <c r="E536" s="86">
        <f>VLOOKUP($A536,$A$16:$W$34,E$42,0)*$B536</f>
        <v>23.755800000000001</v>
      </c>
      <c r="G536" s="85">
        <f>VLOOKUP($A536,$A$16:$W$34,G$42,0)*$B536</f>
        <v>18.140999999999998</v>
      </c>
      <c r="H536" s="86">
        <f>VLOOKUP($A536,$A$16:$W$34,H$42,0)*$B536</f>
        <v>31.0932</v>
      </c>
      <c r="J536" s="85">
        <f>VLOOKUP($A536,$A$16:$W$34,J$42,0)*$B536</f>
        <v>25.635200000000001</v>
      </c>
      <c r="K536" s="86">
        <f>VLOOKUP($A536,$A$16:$W$34,K$42,0)*$B536</f>
        <v>38.587400000000002</v>
      </c>
      <c r="M536" s="85">
        <f>VLOOKUP($A536,$A$16:$W$34,M$42,0)*$B536</f>
        <v>10.803599999999999</v>
      </c>
      <c r="N536" s="86">
        <f>VLOOKUP($A536,$A$16:$W$34,N$42,0)*$B536</f>
        <v>23.755800000000001</v>
      </c>
      <c r="P536" s="85">
        <f>VLOOKUP($A536,$A$16:$W$34,P$42,0)*$B536</f>
        <v>24.869599999999998</v>
      </c>
      <c r="Q536" s="86">
        <f>VLOOKUP($A536,$A$16:$W$34,Q$42,0)*$B536</f>
        <v>37.821800000000003</v>
      </c>
      <c r="S536" s="85">
        <f>VLOOKUP($A536,$A$16:$W$34,S$42,0)*$B536</f>
        <v>25.635200000000001</v>
      </c>
      <c r="T536" s="86">
        <f>VLOOKUP($A536,$A$16:$W$34,T$42,0)*$B536</f>
        <v>38.587400000000002</v>
      </c>
      <c r="V536" s="85">
        <f>VLOOKUP($A536,$A$16:$W$34,V$42,0)*$B536</f>
        <v>29.080300000000001</v>
      </c>
      <c r="W536" s="86">
        <f>VLOOKUP($A536,$A$16:$W$34,W$42,0)*$B536</f>
        <v>42.032499999999999</v>
      </c>
    </row>
    <row r="537" spans="1:23">
      <c r="A537" s="82" t="s">
        <v>51</v>
      </c>
      <c r="B537" s="83">
        <v>1</v>
      </c>
      <c r="C537" s="122" t="s">
        <v>491</v>
      </c>
      <c r="D537" s="123">
        <f>VLOOKUP($A537,$A$16:$W$34,D$42,0)*$B537</f>
        <v>16.7807</v>
      </c>
      <c r="E537" s="124">
        <f>VLOOKUP($A537,$A$16:$W$34,E$42,0)*$B537</f>
        <v>35.684699999999999</v>
      </c>
      <c r="G537" s="123">
        <f>VLOOKUP($A537,$A$16:$W$34,G$42,0)*$B537</f>
        <v>29.8154</v>
      </c>
      <c r="H537" s="124">
        <f>VLOOKUP($A537,$A$16:$W$34,H$42,0)*$B537</f>
        <v>48.719299999999997</v>
      </c>
      <c r="J537" s="123">
        <f>VLOOKUP($A537,$A$16:$W$34,J$42,0)*$B537</f>
        <v>36.478700000000003</v>
      </c>
      <c r="K537" s="124">
        <f>VLOOKUP($A537,$A$16:$W$34,K$42,0)*$B537</f>
        <v>55.382599999999996</v>
      </c>
      <c r="M537" s="123">
        <f>VLOOKUP($A537,$A$16:$W$34,M$42,0)*$B537</f>
        <v>16.7807</v>
      </c>
      <c r="N537" s="124">
        <f>VLOOKUP($A537,$A$16:$W$34,N$42,0)*$B537</f>
        <v>35.684699999999999</v>
      </c>
      <c r="P537" s="123">
        <f>VLOOKUP($A537,$A$16:$W$34,P$42,0)*$B537</f>
        <v>34.947499999999998</v>
      </c>
      <c r="Q537" s="124">
        <f>VLOOKUP($A537,$A$16:$W$34,Q$42,0)*$B537</f>
        <v>53.851399999999998</v>
      </c>
      <c r="S537" s="123">
        <f>VLOOKUP($A537,$A$16:$W$34,S$42,0)*$B537</f>
        <v>36.478700000000003</v>
      </c>
      <c r="T537" s="124">
        <f>VLOOKUP($A537,$A$16:$W$34,T$42,0)*$B537</f>
        <v>55.382599999999996</v>
      </c>
      <c r="V537" s="123">
        <f>VLOOKUP($A537,$A$16:$W$34,V$42,0)*$B537</f>
        <v>43.368899999999996</v>
      </c>
      <c r="W537" s="124">
        <f>VLOOKUP($A537,$A$16:$W$34,W$42,0)*$B537</f>
        <v>62.272799999999997</v>
      </c>
    </row>
    <row r="538" spans="1:23">
      <c r="C538" s="88"/>
      <c r="D538" s="88"/>
      <c r="E538" s="89"/>
      <c r="G538" s="88"/>
      <c r="H538" s="89"/>
      <c r="J538" s="88"/>
      <c r="K538" s="89"/>
      <c r="M538" s="88"/>
      <c r="N538" s="89"/>
      <c r="P538" s="88"/>
      <c r="Q538" s="89"/>
      <c r="S538" s="88"/>
      <c r="T538" s="89"/>
      <c r="V538" s="88"/>
      <c r="W538" s="89"/>
    </row>
    <row r="539" spans="1:23">
      <c r="C539" s="88"/>
      <c r="D539" s="88"/>
      <c r="E539" s="89"/>
      <c r="G539" s="88"/>
      <c r="H539" s="89"/>
      <c r="J539" s="88"/>
      <c r="K539" s="89"/>
      <c r="M539" s="88"/>
      <c r="N539" s="89"/>
      <c r="P539" s="88"/>
      <c r="Q539" s="89"/>
      <c r="S539" s="88"/>
      <c r="T539" s="89"/>
      <c r="V539" s="88"/>
      <c r="W539" s="89"/>
    </row>
    <row r="540" spans="1:23" ht="15.75" thickBot="1">
      <c r="B540" s="81" t="s">
        <v>819</v>
      </c>
      <c r="C540" s="116" t="s">
        <v>623</v>
      </c>
      <c r="D540" s="97">
        <f>SUM(D536:D537)</f>
        <v>27.584299999999999</v>
      </c>
      <c r="E540" s="98">
        <f>SUM(E536:E537)</f>
        <v>59.4405</v>
      </c>
      <c r="F540" s="99"/>
      <c r="G540" s="97">
        <f>SUM(G536:G537)</f>
        <v>47.956400000000002</v>
      </c>
      <c r="H540" s="98">
        <f>SUM(H536:H537)</f>
        <v>79.8125</v>
      </c>
      <c r="I540" s="99"/>
      <c r="J540" s="97">
        <f>SUM(J536:J537)</f>
        <v>62.113900000000001</v>
      </c>
      <c r="K540" s="98">
        <f>SUM(K536:K537)</f>
        <v>93.97</v>
      </c>
      <c r="L540" s="99"/>
      <c r="M540" s="97">
        <f>SUM(M536:M537)</f>
        <v>27.584299999999999</v>
      </c>
      <c r="N540" s="98">
        <f>SUM(N536:N537)</f>
        <v>59.4405</v>
      </c>
      <c r="O540" s="99"/>
      <c r="P540" s="97">
        <f>SUM(P536:P537)</f>
        <v>59.817099999999996</v>
      </c>
      <c r="Q540" s="98">
        <f>SUM(Q536:Q537)</f>
        <v>91.673200000000008</v>
      </c>
      <c r="R540" s="99"/>
      <c r="S540" s="97">
        <f>SUM(S536:S537)</f>
        <v>62.113900000000001</v>
      </c>
      <c r="T540" s="98">
        <f>SUM(T536:T537)</f>
        <v>93.97</v>
      </c>
      <c r="U540" s="99"/>
      <c r="V540" s="97">
        <f>SUM(V536:V537)</f>
        <v>72.44919999999999</v>
      </c>
      <c r="W540" s="98">
        <f>SUM(W536:W537)</f>
        <v>104.30529999999999</v>
      </c>
    </row>
    <row r="541" spans="1:23" ht="15.75" thickTop="1">
      <c r="C541" s="117" t="s">
        <v>624</v>
      </c>
      <c r="D541" s="101">
        <f>D540*24</f>
        <v>662.02319999999997</v>
      </c>
      <c r="E541" s="102">
        <f>E540*12</f>
        <v>713.28600000000006</v>
      </c>
      <c r="F541" s="99"/>
      <c r="G541" s="101">
        <f>G540*24</f>
        <v>1150.9536000000001</v>
      </c>
      <c r="H541" s="102">
        <f>H540*12</f>
        <v>957.75</v>
      </c>
      <c r="I541" s="99"/>
      <c r="J541" s="101">
        <f>J540*24</f>
        <v>1490.7336</v>
      </c>
      <c r="K541" s="102">
        <f>K540*12</f>
        <v>1127.6399999999999</v>
      </c>
      <c r="L541" s="99"/>
      <c r="M541" s="101">
        <f>M540*24</f>
        <v>662.02319999999997</v>
      </c>
      <c r="N541" s="102">
        <f>N540*12</f>
        <v>713.28600000000006</v>
      </c>
      <c r="O541" s="99"/>
      <c r="P541" s="101">
        <f>P540*24</f>
        <v>1435.6104</v>
      </c>
      <c r="Q541" s="102">
        <f>Q540*12</f>
        <v>1100.0784000000001</v>
      </c>
      <c r="R541" s="99"/>
      <c r="S541" s="101">
        <f>S540*24</f>
        <v>1490.7336</v>
      </c>
      <c r="T541" s="102">
        <f>T540*12</f>
        <v>1127.6399999999999</v>
      </c>
      <c r="U541" s="99"/>
      <c r="V541" s="101">
        <f>V540*24</f>
        <v>1738.7807999999998</v>
      </c>
      <c r="W541" s="102">
        <f>W540*12</f>
        <v>1251.6635999999999</v>
      </c>
    </row>
    <row r="542" spans="1:23" ht="15.75" thickBot="1">
      <c r="B542" s="81" t="s">
        <v>820</v>
      </c>
      <c r="C542" s="118" t="s">
        <v>625</v>
      </c>
      <c r="D542" s="104">
        <f>D540+(D540*D$1)</f>
        <v>46.89331</v>
      </c>
      <c r="E542" s="105">
        <f>E540+(E540*E$1)</f>
        <v>101.04884999999999</v>
      </c>
      <c r="F542" s="99"/>
      <c r="G542" s="104">
        <f>G540+(G540*G$1)</f>
        <v>86.321520000000007</v>
      </c>
      <c r="H542" s="105">
        <f>H540+(H540*H$1)</f>
        <v>143.66249999999999</v>
      </c>
      <c r="I542" s="99"/>
      <c r="J542" s="104">
        <f>J540+(J540*J$1)</f>
        <v>118.01641000000001</v>
      </c>
      <c r="K542" s="105">
        <f>K540+(K540*K$1)</f>
        <v>178.54300000000001</v>
      </c>
      <c r="L542" s="99"/>
      <c r="M542" s="104">
        <f>M540+(M540*M$1)</f>
        <v>46.89331</v>
      </c>
      <c r="N542" s="105">
        <f>N540+(N540*N$1)</f>
        <v>101.04884999999999</v>
      </c>
      <c r="O542" s="99"/>
      <c r="P542" s="104">
        <f>P540+(P540*P$1)</f>
        <v>107.67077999999999</v>
      </c>
      <c r="Q542" s="105">
        <f>Q540+(Q540*Q$1)</f>
        <v>165.01176000000004</v>
      </c>
      <c r="R542" s="99"/>
      <c r="S542" s="104">
        <f>S540+(S540*S$1)</f>
        <v>118.01641000000001</v>
      </c>
      <c r="T542" s="105">
        <f>T540+(T540*T$1)</f>
        <v>178.54300000000001</v>
      </c>
      <c r="U542" s="99"/>
      <c r="V542" s="104">
        <f>V540+(V540*V$1)</f>
        <v>144.89839999999998</v>
      </c>
      <c r="W542" s="105">
        <f>W540+(W540*W$1)</f>
        <v>208.61059999999998</v>
      </c>
    </row>
    <row r="543" spans="1:23" ht="15.75" thickTop="1">
      <c r="C543" s="119" t="s">
        <v>626</v>
      </c>
      <c r="D543" s="107">
        <f>(D542-D540)/D540</f>
        <v>0.70000000000000007</v>
      </c>
      <c r="E543" s="108">
        <f>(E542-E540)/E540</f>
        <v>0.69999999999999973</v>
      </c>
      <c r="F543" s="99"/>
      <c r="G543" s="107">
        <f>(G542-G540)/G540</f>
        <v>0.8</v>
      </c>
      <c r="H543" s="108">
        <f>(H542-H540)/H540</f>
        <v>0.79999999999999993</v>
      </c>
      <c r="I543" s="99"/>
      <c r="J543" s="107">
        <f>(J542-J540)/J540</f>
        <v>0.90000000000000013</v>
      </c>
      <c r="K543" s="108">
        <f>(K542-K540)/K540</f>
        <v>0.90000000000000013</v>
      </c>
      <c r="L543" s="99"/>
      <c r="M543" s="107">
        <f>(M542-M540)/M540</f>
        <v>0.70000000000000007</v>
      </c>
      <c r="N543" s="108">
        <f>(N542-N540)/N540</f>
        <v>0.69999999999999973</v>
      </c>
      <c r="O543" s="99"/>
      <c r="P543" s="107">
        <f>(P542-P540)/P540</f>
        <v>0.8</v>
      </c>
      <c r="Q543" s="108">
        <f>(Q542-Q540)/Q540</f>
        <v>0.80000000000000027</v>
      </c>
      <c r="R543" s="99"/>
      <c r="S543" s="107">
        <f>(S542-S540)/S540</f>
        <v>0.90000000000000013</v>
      </c>
      <c r="T543" s="108">
        <f>(T542-T540)/T540</f>
        <v>0.90000000000000013</v>
      </c>
      <c r="U543" s="99"/>
      <c r="V543" s="107">
        <f>(V542-V540)/V540</f>
        <v>1</v>
      </c>
      <c r="W543" s="108">
        <f>(W542-W540)/W540</f>
        <v>1</v>
      </c>
    </row>
    <row r="544" spans="1:23">
      <c r="C544" s="120" t="s">
        <v>627</v>
      </c>
      <c r="D544" s="110">
        <f>D541+(D541*D$1)</f>
        <v>1125.4394399999999</v>
      </c>
      <c r="E544" s="111">
        <f>E541+(E541*E$1)</f>
        <v>1212.5862000000002</v>
      </c>
      <c r="F544" s="99"/>
      <c r="G544" s="110">
        <f>G541+(G541*G$1)</f>
        <v>2071.71648</v>
      </c>
      <c r="H544" s="111">
        <f>H541+(H541*H$1)</f>
        <v>1723.95</v>
      </c>
      <c r="I544" s="99"/>
      <c r="J544" s="110">
        <f>J541+(J541*J$1)</f>
        <v>2832.3938400000002</v>
      </c>
      <c r="K544" s="111">
        <f>K541+(K541*K$1)</f>
        <v>2142.5159999999996</v>
      </c>
      <c r="L544" s="99"/>
      <c r="M544" s="110">
        <f>M541+(M541*M$1)</f>
        <v>1125.4394399999999</v>
      </c>
      <c r="N544" s="111">
        <f>N541+(N541*N$1)</f>
        <v>1212.5862000000002</v>
      </c>
      <c r="O544" s="99"/>
      <c r="P544" s="110">
        <f>P541+(P541*P$1)</f>
        <v>2584.09872</v>
      </c>
      <c r="Q544" s="111">
        <f>Q541+(Q541*Q$1)</f>
        <v>1980.1411200000002</v>
      </c>
      <c r="R544" s="99"/>
      <c r="S544" s="110">
        <f>S541+(S541*S$1)</f>
        <v>2832.3938400000002</v>
      </c>
      <c r="T544" s="111">
        <f>T541+(T541*T$1)</f>
        <v>2142.5159999999996</v>
      </c>
      <c r="U544" s="99"/>
      <c r="V544" s="110">
        <f>V541+(V541*V$1)</f>
        <v>3477.5615999999995</v>
      </c>
      <c r="W544" s="111">
        <f>W541+(W541*W$1)</f>
        <v>2503.3271999999997</v>
      </c>
    </row>
    <row r="546" spans="1:23">
      <c r="C546" s="112" t="s">
        <v>488</v>
      </c>
    </row>
    <row r="547" spans="1:23">
      <c r="B547" s="81" t="s">
        <v>629</v>
      </c>
      <c r="C547" s="113" t="s">
        <v>487</v>
      </c>
      <c r="D547" s="80" t="s">
        <v>620</v>
      </c>
      <c r="E547" s="80" t="s">
        <v>616</v>
      </c>
      <c r="G547" s="80" t="s">
        <v>620</v>
      </c>
      <c r="H547" s="80" t="s">
        <v>616</v>
      </c>
      <c r="J547" s="80" t="s">
        <v>620</v>
      </c>
      <c r="K547" s="80" t="s">
        <v>616</v>
      </c>
      <c r="M547" s="80" t="s">
        <v>620</v>
      </c>
      <c r="N547" s="80" t="s">
        <v>616</v>
      </c>
      <c r="P547" s="80" t="s">
        <v>620</v>
      </c>
      <c r="Q547" s="80" t="s">
        <v>616</v>
      </c>
      <c r="S547" s="80" t="s">
        <v>620</v>
      </c>
      <c r="T547" s="80" t="s">
        <v>616</v>
      </c>
      <c r="V547" s="80" t="s">
        <v>620</v>
      </c>
      <c r="W547" s="80" t="s">
        <v>616</v>
      </c>
    </row>
    <row r="548" spans="1:23">
      <c r="B548" s="81" t="s">
        <v>621</v>
      </c>
      <c r="C548" s="81" t="s">
        <v>630</v>
      </c>
    </row>
    <row r="549" spans="1:23">
      <c r="A549" s="82" t="s">
        <v>49</v>
      </c>
      <c r="B549" s="83">
        <v>1</v>
      </c>
      <c r="C549" s="114" t="s">
        <v>808</v>
      </c>
      <c r="D549" s="85">
        <f>VLOOKUP($A549,$A$16:$W$34,D$42,0)*$B549</f>
        <v>10.803599999999999</v>
      </c>
      <c r="E549" s="86">
        <f>VLOOKUP($A549,$A$16:$W$34,E$42,0)*$B549</f>
        <v>23.755800000000001</v>
      </c>
      <c r="G549" s="85">
        <f>VLOOKUP($A549,$A$16:$W$34,G$42,0)*$B549</f>
        <v>18.140999999999998</v>
      </c>
      <c r="H549" s="86">
        <f>VLOOKUP($A549,$A$16:$W$34,H$42,0)*$B549</f>
        <v>31.0932</v>
      </c>
      <c r="J549" s="85">
        <f>VLOOKUP($A549,$A$16:$W$34,J$42,0)*$B549</f>
        <v>25.635200000000001</v>
      </c>
      <c r="K549" s="86">
        <f>VLOOKUP($A549,$A$16:$W$34,K$42,0)*$B549</f>
        <v>38.587400000000002</v>
      </c>
      <c r="M549" s="85">
        <f>VLOOKUP($A549,$A$16:$W$34,M$42,0)*$B549</f>
        <v>10.803599999999999</v>
      </c>
      <c r="N549" s="86">
        <f>VLOOKUP($A549,$A$16:$W$34,N$42,0)*$B549</f>
        <v>23.755800000000001</v>
      </c>
      <c r="P549" s="85">
        <f>VLOOKUP($A549,$A$16:$W$34,P$42,0)*$B549</f>
        <v>24.869599999999998</v>
      </c>
      <c r="Q549" s="86">
        <f>VLOOKUP($A549,$A$16:$W$34,Q$42,0)*$B549</f>
        <v>37.821800000000003</v>
      </c>
      <c r="S549" s="85">
        <f>VLOOKUP($A549,$A$16:$W$34,S$42,0)*$B549</f>
        <v>25.635200000000001</v>
      </c>
      <c r="T549" s="86">
        <f>VLOOKUP($A549,$A$16:$W$34,T$42,0)*$B549</f>
        <v>38.587400000000002</v>
      </c>
      <c r="V549" s="85">
        <f>VLOOKUP($A549,$A$16:$W$34,V$42,0)*$B549</f>
        <v>29.080300000000001</v>
      </c>
      <c r="W549" s="86">
        <f>VLOOKUP($A549,$A$16:$W$34,W$42,0)*$B549</f>
        <v>42.032499999999999</v>
      </c>
    </row>
    <row r="550" spans="1:23">
      <c r="C550" s="88"/>
      <c r="D550" s="88"/>
      <c r="E550" s="89"/>
      <c r="G550" s="88"/>
      <c r="H550" s="89"/>
      <c r="J550" s="88"/>
      <c r="K550" s="89"/>
      <c r="M550" s="88"/>
      <c r="N550" s="89"/>
      <c r="P550" s="88"/>
      <c r="Q550" s="89"/>
      <c r="S550" s="88"/>
      <c r="T550" s="89"/>
      <c r="V550" s="88"/>
      <c r="W550" s="89"/>
    </row>
    <row r="551" spans="1:23">
      <c r="C551" s="88"/>
      <c r="D551" s="88"/>
      <c r="E551" s="89"/>
      <c r="G551" s="88"/>
      <c r="H551" s="89"/>
      <c r="J551" s="88"/>
      <c r="K551" s="89"/>
      <c r="M551" s="88"/>
      <c r="N551" s="89"/>
      <c r="P551" s="88"/>
      <c r="Q551" s="89"/>
      <c r="S551" s="88"/>
      <c r="T551" s="89"/>
      <c r="V551" s="88"/>
      <c r="W551" s="89"/>
    </row>
    <row r="552" spans="1:23">
      <c r="C552" s="88"/>
      <c r="D552" s="88"/>
      <c r="E552" s="89"/>
      <c r="G552" s="88"/>
      <c r="H552" s="89"/>
      <c r="J552" s="88"/>
      <c r="K552" s="89"/>
      <c r="M552" s="88"/>
      <c r="N552" s="89"/>
      <c r="P552" s="88"/>
      <c r="Q552" s="89"/>
      <c r="S552" s="88"/>
      <c r="T552" s="89"/>
      <c r="V552" s="88"/>
      <c r="W552" s="89"/>
    </row>
    <row r="553" spans="1:23" ht="15.75" thickBot="1">
      <c r="B553" s="81" t="s">
        <v>821</v>
      </c>
      <c r="C553" s="116" t="s">
        <v>623</v>
      </c>
      <c r="D553" s="97">
        <f>SUM(D549)</f>
        <v>10.803599999999999</v>
      </c>
      <c r="E553" s="98">
        <f>SUM(E549)</f>
        <v>23.755800000000001</v>
      </c>
      <c r="F553" s="99"/>
      <c r="G553" s="97">
        <f>SUM(G549)</f>
        <v>18.140999999999998</v>
      </c>
      <c r="H553" s="98">
        <f>SUM(H549)</f>
        <v>31.0932</v>
      </c>
      <c r="I553" s="99"/>
      <c r="J553" s="97">
        <f>SUM(J549)</f>
        <v>25.635200000000001</v>
      </c>
      <c r="K553" s="98">
        <f>SUM(K549)</f>
        <v>38.587400000000002</v>
      </c>
      <c r="L553" s="99"/>
      <c r="M553" s="97">
        <f>SUM(M549)</f>
        <v>10.803599999999999</v>
      </c>
      <c r="N553" s="98">
        <f>SUM(N549)</f>
        <v>23.755800000000001</v>
      </c>
      <c r="O553" s="99"/>
      <c r="P553" s="97">
        <f>SUM(P549)</f>
        <v>24.869599999999998</v>
      </c>
      <c r="Q553" s="98">
        <f>SUM(Q549)</f>
        <v>37.821800000000003</v>
      </c>
      <c r="R553" s="99"/>
      <c r="S553" s="97">
        <f>SUM(S549)</f>
        <v>25.635200000000001</v>
      </c>
      <c r="T553" s="98">
        <f>SUM(T549)</f>
        <v>38.587400000000002</v>
      </c>
      <c r="U553" s="99"/>
      <c r="V553" s="97">
        <f>SUM(V549)</f>
        <v>29.080300000000001</v>
      </c>
      <c r="W553" s="98">
        <f>SUM(W549)</f>
        <v>42.032499999999999</v>
      </c>
    </row>
    <row r="554" spans="1:23" ht="15.75" thickTop="1">
      <c r="C554" s="117" t="s">
        <v>624</v>
      </c>
      <c r="D554" s="101">
        <f>D553*24</f>
        <v>259.28639999999996</v>
      </c>
      <c r="E554" s="102">
        <f>E553*12</f>
        <v>285.06960000000004</v>
      </c>
      <c r="F554" s="99"/>
      <c r="G554" s="101">
        <f>G553*24</f>
        <v>435.38399999999996</v>
      </c>
      <c r="H554" s="102">
        <f>H553*12</f>
        <v>373.11840000000001</v>
      </c>
      <c r="I554" s="99"/>
      <c r="J554" s="101">
        <f>J553*24</f>
        <v>615.24480000000005</v>
      </c>
      <c r="K554" s="102">
        <f>K553*12</f>
        <v>463.04880000000003</v>
      </c>
      <c r="L554" s="99"/>
      <c r="M554" s="101">
        <f>M553*24</f>
        <v>259.28639999999996</v>
      </c>
      <c r="N554" s="102">
        <f>N553*12</f>
        <v>285.06960000000004</v>
      </c>
      <c r="O554" s="99"/>
      <c r="P554" s="101">
        <f>P553*24</f>
        <v>596.87040000000002</v>
      </c>
      <c r="Q554" s="102">
        <f>Q553*12</f>
        <v>453.86160000000007</v>
      </c>
      <c r="R554" s="99"/>
      <c r="S554" s="101">
        <f>S553*24</f>
        <v>615.24480000000005</v>
      </c>
      <c r="T554" s="102">
        <f>T553*12</f>
        <v>463.04880000000003</v>
      </c>
      <c r="U554" s="99"/>
      <c r="V554" s="101">
        <f>V553*24</f>
        <v>697.92720000000008</v>
      </c>
      <c r="W554" s="102">
        <f>W553*12</f>
        <v>504.39</v>
      </c>
    </row>
    <row r="555" spans="1:23" ht="15.75" thickBot="1">
      <c r="B555" s="81" t="s">
        <v>822</v>
      </c>
      <c r="C555" s="118" t="s">
        <v>625</v>
      </c>
      <c r="D555" s="104">
        <f>D553+(D553*D$1)</f>
        <v>18.366119999999999</v>
      </c>
      <c r="E555" s="105">
        <f>E553+(E553*E$1)</f>
        <v>40.384860000000003</v>
      </c>
      <c r="F555" s="99"/>
      <c r="G555" s="104">
        <f>G553+(G553*G$1)</f>
        <v>32.653799999999997</v>
      </c>
      <c r="H555" s="105">
        <f>H553+(H553*H$1)</f>
        <v>55.967759999999998</v>
      </c>
      <c r="I555" s="99"/>
      <c r="J555" s="104">
        <f>J553+(J553*J$1)</f>
        <v>48.706879999999998</v>
      </c>
      <c r="K555" s="105">
        <f>K553+(K553*K$1)</f>
        <v>73.316060000000007</v>
      </c>
      <c r="L555" s="99"/>
      <c r="M555" s="104">
        <f>M553+(M553*M$1)</f>
        <v>18.366119999999999</v>
      </c>
      <c r="N555" s="105">
        <f>N553+(N553*N$1)</f>
        <v>40.384860000000003</v>
      </c>
      <c r="O555" s="99"/>
      <c r="P555" s="104">
        <f>P553+(P553*P$1)</f>
        <v>44.765279999999997</v>
      </c>
      <c r="Q555" s="105">
        <f>Q553+(Q553*Q$1)</f>
        <v>68.079239999999999</v>
      </c>
      <c r="R555" s="99"/>
      <c r="S555" s="104">
        <f>S553+(S553*S$1)</f>
        <v>48.706879999999998</v>
      </c>
      <c r="T555" s="105">
        <f>T553+(T553*T$1)</f>
        <v>73.316060000000007</v>
      </c>
      <c r="U555" s="99"/>
      <c r="V555" s="104">
        <f>V553+(V553*V$1)</f>
        <v>58.160600000000002</v>
      </c>
      <c r="W555" s="105">
        <f>W553+(W553*W$1)</f>
        <v>84.064999999999998</v>
      </c>
    </row>
    <row r="556" spans="1:23" ht="15.75" thickTop="1">
      <c r="C556" s="119" t="s">
        <v>626</v>
      </c>
      <c r="D556" s="107">
        <f>(D555-D553)/D553</f>
        <v>0.7</v>
      </c>
      <c r="E556" s="108">
        <f>(E555-E553)/E553</f>
        <v>0.70000000000000007</v>
      </c>
      <c r="F556" s="99"/>
      <c r="G556" s="107">
        <f>(G555-G553)/G553</f>
        <v>0.8</v>
      </c>
      <c r="H556" s="108">
        <f>(H555-H553)/H553</f>
        <v>0.79999999999999993</v>
      </c>
      <c r="I556" s="99"/>
      <c r="J556" s="107">
        <f>(J555-J553)/J553</f>
        <v>0.8999999999999998</v>
      </c>
      <c r="K556" s="108">
        <f>(K555-K553)/K553</f>
        <v>0.9</v>
      </c>
      <c r="L556" s="99"/>
      <c r="M556" s="107">
        <f>(M555-M553)/M553</f>
        <v>0.7</v>
      </c>
      <c r="N556" s="108">
        <f>(N555-N553)/N553</f>
        <v>0.70000000000000007</v>
      </c>
      <c r="O556" s="99"/>
      <c r="P556" s="107">
        <f>(P555-P553)/P553</f>
        <v>0.8</v>
      </c>
      <c r="Q556" s="108">
        <f>(Q555-Q553)/Q553</f>
        <v>0.79999999999999982</v>
      </c>
      <c r="R556" s="99"/>
      <c r="S556" s="107">
        <f>(S555-S553)/S553</f>
        <v>0.8999999999999998</v>
      </c>
      <c r="T556" s="108">
        <f>(T555-T553)/T553</f>
        <v>0.9</v>
      </c>
      <c r="U556" s="99"/>
      <c r="V556" s="107">
        <f>(V555-V553)/V553</f>
        <v>1</v>
      </c>
      <c r="W556" s="108">
        <f>(W555-W553)/W553</f>
        <v>1</v>
      </c>
    </row>
    <row r="557" spans="1:23">
      <c r="C557" s="120" t="s">
        <v>627</v>
      </c>
      <c r="D557" s="110">
        <f>D554+(D554*D$1)</f>
        <v>440.78687999999988</v>
      </c>
      <c r="E557" s="111">
        <f>E554+(E554*E$1)</f>
        <v>484.61832000000004</v>
      </c>
      <c r="F557" s="99"/>
      <c r="G557" s="110">
        <f>G554+(G554*G$1)</f>
        <v>783.69119999999998</v>
      </c>
      <c r="H557" s="111">
        <f>H554+(H554*H$1)</f>
        <v>671.61311999999998</v>
      </c>
      <c r="I557" s="99"/>
      <c r="J557" s="110">
        <f>J554+(J554*J$1)</f>
        <v>1168.9651200000001</v>
      </c>
      <c r="K557" s="111">
        <f>K554+(K554*K$1)</f>
        <v>879.79272000000014</v>
      </c>
      <c r="L557" s="99"/>
      <c r="M557" s="110">
        <f>M554+(M554*M$1)</f>
        <v>440.78687999999988</v>
      </c>
      <c r="N557" s="111">
        <f>N554+(N554*N$1)</f>
        <v>484.61832000000004</v>
      </c>
      <c r="O557" s="99"/>
      <c r="P557" s="110">
        <f>P554+(P554*P$1)</f>
        <v>1074.36672</v>
      </c>
      <c r="Q557" s="111">
        <f>Q554+(Q554*Q$1)</f>
        <v>816.9508800000001</v>
      </c>
      <c r="R557" s="99"/>
      <c r="S557" s="110">
        <f>S554+(S554*S$1)</f>
        <v>1168.9651200000001</v>
      </c>
      <c r="T557" s="111">
        <f>T554+(T554*T$1)</f>
        <v>879.79272000000014</v>
      </c>
      <c r="U557" s="99"/>
      <c r="V557" s="110">
        <f>V554+(V554*V$1)</f>
        <v>1395.8544000000002</v>
      </c>
      <c r="W557" s="111">
        <f>W554+(W554*W$1)</f>
        <v>1008.78</v>
      </c>
    </row>
    <row r="559" spans="1:23">
      <c r="C559" s="112" t="s">
        <v>684</v>
      </c>
    </row>
    <row r="560" spans="1:23">
      <c r="B560" s="81" t="s">
        <v>629</v>
      </c>
      <c r="C560" s="113" t="s">
        <v>853</v>
      </c>
      <c r="D560" s="80" t="s">
        <v>620</v>
      </c>
      <c r="E560" s="80" t="s">
        <v>616</v>
      </c>
      <c r="G560" s="80" t="s">
        <v>620</v>
      </c>
      <c r="H560" s="80" t="s">
        <v>616</v>
      </c>
      <c r="J560" s="80" t="s">
        <v>620</v>
      </c>
      <c r="K560" s="80" t="s">
        <v>616</v>
      </c>
      <c r="M560" s="80" t="s">
        <v>620</v>
      </c>
      <c r="N560" s="80" t="s">
        <v>616</v>
      </c>
      <c r="P560" s="80" t="s">
        <v>620</v>
      </c>
      <c r="Q560" s="80" t="s">
        <v>616</v>
      </c>
      <c r="S560" s="80" t="s">
        <v>620</v>
      </c>
      <c r="T560" s="80" t="s">
        <v>616</v>
      </c>
      <c r="V560" s="80" t="s">
        <v>620</v>
      </c>
      <c r="W560" s="80" t="s">
        <v>616</v>
      </c>
    </row>
    <row r="561" spans="1:23">
      <c r="B561" s="81" t="s">
        <v>621</v>
      </c>
      <c r="C561" s="81" t="s">
        <v>630</v>
      </c>
    </row>
    <row r="562" spans="1:23">
      <c r="A562" s="82" t="s">
        <v>53</v>
      </c>
      <c r="B562" s="83">
        <v>1</v>
      </c>
      <c r="C562" s="163" t="s">
        <v>853</v>
      </c>
      <c r="D562" s="85">
        <f>VLOOKUP($A562,$A$16:$W$34,D$42,0)*$B562</f>
        <v>52.304299999999998</v>
      </c>
      <c r="E562" s="86">
        <f>VLOOKUP($A562,$A$16:$W$34,E$42,0)*$B562</f>
        <v>63.612400000000001</v>
      </c>
      <c r="G562" s="85">
        <f>VLOOKUP($A562,$A$16:$W$34,G$42,0)*$B562</f>
        <v>75.3917</v>
      </c>
      <c r="H562" s="86">
        <f>VLOOKUP($A562,$A$16:$W$34,H$42,0)*$B562</f>
        <v>86.699700000000007</v>
      </c>
      <c r="J562" s="85">
        <f>VLOOKUP($A562,$A$16:$W$34,J$42,0)*$B562</f>
        <v>84.174700000000001</v>
      </c>
      <c r="K562" s="86">
        <f>VLOOKUP($A562,$A$16:$W$34,K$42,0)*$B562</f>
        <v>95.482799999999997</v>
      </c>
      <c r="M562" s="85">
        <f>VLOOKUP($A562,$A$16:$W$34,M$42,0)*$B562</f>
        <v>52.304299999999998</v>
      </c>
      <c r="N562" s="86">
        <f>VLOOKUP($A562,$A$16:$W$34,N$42,0)*$B562</f>
        <v>63.612400000000001</v>
      </c>
      <c r="P562" s="85">
        <f>VLOOKUP($A562,$A$16:$W$34,P$42,0)*$B562</f>
        <v>82.935199999999995</v>
      </c>
      <c r="Q562" s="86">
        <f>VLOOKUP($A562,$A$16:$W$34,Q$42,0)*$B562</f>
        <v>94.243300000000005</v>
      </c>
      <c r="S562" s="85">
        <f>VLOOKUP($A562,$A$16:$W$34,S$42,0)*$B562</f>
        <v>84.174700000000001</v>
      </c>
      <c r="T562" s="86">
        <f>VLOOKUP($A562,$A$16:$W$34,T$42,0)*$B562</f>
        <v>95.482799999999997</v>
      </c>
      <c r="V562" s="85">
        <f>VLOOKUP($A562,$A$16:$W$34,V$42,0)*$B562</f>
        <v>89.752499999999998</v>
      </c>
      <c r="W562" s="86">
        <f>VLOOKUP($A562,$A$16:$W$34,W$42,0)*$B562</f>
        <v>101.06059999999999</v>
      </c>
    </row>
    <row r="563" spans="1:23">
      <c r="C563" s="88"/>
      <c r="D563" s="88"/>
      <c r="E563" s="89"/>
      <c r="G563" s="88"/>
      <c r="H563" s="89"/>
      <c r="J563" s="88"/>
      <c r="K563" s="89"/>
      <c r="M563" s="88"/>
      <c r="N563" s="89"/>
      <c r="P563" s="88"/>
      <c r="Q563" s="89"/>
      <c r="S563" s="88"/>
      <c r="T563" s="89"/>
      <c r="V563" s="88"/>
      <c r="W563" s="89"/>
    </row>
    <row r="564" spans="1:23">
      <c r="C564" s="88"/>
      <c r="D564" s="88"/>
      <c r="E564" s="89"/>
      <c r="G564" s="88"/>
      <c r="H564" s="89"/>
      <c r="J564" s="88"/>
      <c r="K564" s="89"/>
      <c r="M564" s="88"/>
      <c r="N564" s="89"/>
      <c r="P564" s="88"/>
      <c r="Q564" s="89"/>
      <c r="S564" s="88"/>
      <c r="T564" s="89"/>
      <c r="V564" s="88"/>
      <c r="W564" s="89"/>
    </row>
    <row r="565" spans="1:23">
      <c r="C565" s="88"/>
      <c r="D565" s="88"/>
      <c r="E565" s="89"/>
      <c r="G565" s="88"/>
      <c r="H565" s="89"/>
      <c r="J565" s="88"/>
      <c r="K565" s="89"/>
      <c r="M565" s="88"/>
      <c r="N565" s="89"/>
      <c r="P565" s="88"/>
      <c r="Q565" s="89"/>
      <c r="S565" s="88"/>
      <c r="T565" s="89"/>
      <c r="V565" s="88"/>
      <c r="W565" s="89"/>
    </row>
    <row r="566" spans="1:23" ht="15.75" thickBot="1">
      <c r="B566" s="81" t="s">
        <v>852</v>
      </c>
      <c r="C566" s="116" t="s">
        <v>623</v>
      </c>
      <c r="D566" s="97">
        <f>SUM(D562)</f>
        <v>52.304299999999998</v>
      </c>
      <c r="E566" s="98">
        <f>SUM(E562)</f>
        <v>63.612400000000001</v>
      </c>
      <c r="F566" s="99"/>
      <c r="G566" s="97">
        <f>SUM(G562)</f>
        <v>75.3917</v>
      </c>
      <c r="H566" s="98">
        <f>SUM(H562)</f>
        <v>86.699700000000007</v>
      </c>
      <c r="I566" s="99"/>
      <c r="J566" s="97">
        <f>SUM(J562)</f>
        <v>84.174700000000001</v>
      </c>
      <c r="K566" s="98">
        <f>SUM(K562)</f>
        <v>95.482799999999997</v>
      </c>
      <c r="L566" s="99"/>
      <c r="M566" s="97">
        <f>SUM(M562)</f>
        <v>52.304299999999998</v>
      </c>
      <c r="N566" s="98">
        <f>SUM(N562)</f>
        <v>63.612400000000001</v>
      </c>
      <c r="O566" s="99"/>
      <c r="P566" s="97">
        <f>SUM(P562)</f>
        <v>82.935199999999995</v>
      </c>
      <c r="Q566" s="98">
        <f>SUM(Q562)</f>
        <v>94.243300000000005</v>
      </c>
      <c r="R566" s="99"/>
      <c r="S566" s="97">
        <f>SUM(S562)</f>
        <v>84.174700000000001</v>
      </c>
      <c r="T566" s="98">
        <f>SUM(T562)</f>
        <v>95.482799999999997</v>
      </c>
      <c r="U566" s="99"/>
      <c r="V566" s="97">
        <f>SUM(V562)</f>
        <v>89.752499999999998</v>
      </c>
      <c r="W566" s="98">
        <f>SUM(W562)</f>
        <v>101.06059999999999</v>
      </c>
    </row>
    <row r="567" spans="1:23" ht="15.75" thickTop="1">
      <c r="C567" s="117" t="s">
        <v>624</v>
      </c>
      <c r="D567" s="101">
        <f>D566*24</f>
        <v>1255.3031999999998</v>
      </c>
      <c r="E567" s="102">
        <f>E566*12</f>
        <v>763.34879999999998</v>
      </c>
      <c r="F567" s="99"/>
      <c r="G567" s="101">
        <f>G566*24</f>
        <v>1809.4007999999999</v>
      </c>
      <c r="H567" s="102">
        <f>H566*12</f>
        <v>1040.3964000000001</v>
      </c>
      <c r="I567" s="99"/>
      <c r="J567" s="101">
        <f>J566*24</f>
        <v>2020.1928</v>
      </c>
      <c r="K567" s="102">
        <f>K566*12</f>
        <v>1145.7936</v>
      </c>
      <c r="L567" s="99"/>
      <c r="M567" s="101">
        <f>M566*24</f>
        <v>1255.3031999999998</v>
      </c>
      <c r="N567" s="102">
        <f>N566*12</f>
        <v>763.34879999999998</v>
      </c>
      <c r="O567" s="99"/>
      <c r="P567" s="101">
        <f>P566*24</f>
        <v>1990.4447999999998</v>
      </c>
      <c r="Q567" s="102">
        <f>Q566*12</f>
        <v>1130.9196000000002</v>
      </c>
      <c r="R567" s="99"/>
      <c r="S567" s="101">
        <f>S566*24</f>
        <v>2020.1928</v>
      </c>
      <c r="T567" s="102">
        <f>T566*12</f>
        <v>1145.7936</v>
      </c>
      <c r="U567" s="99"/>
      <c r="V567" s="101">
        <f>V566*24</f>
        <v>2154.06</v>
      </c>
      <c r="W567" s="102">
        <f>W566*12</f>
        <v>1212.7271999999998</v>
      </c>
    </row>
    <row r="568" spans="1:23" ht="15.75" thickBot="1">
      <c r="B568" s="81" t="s">
        <v>823</v>
      </c>
      <c r="C568" s="118" t="s">
        <v>625</v>
      </c>
      <c r="D568" s="104">
        <f>D566+(D566*D$1)</f>
        <v>88.917309999999986</v>
      </c>
      <c r="E568" s="105">
        <f>E566+(E566*E$1)</f>
        <v>108.14108</v>
      </c>
      <c r="F568" s="99"/>
      <c r="G568" s="104">
        <f>G566+(G566*G$1)</f>
        <v>135.70506</v>
      </c>
      <c r="H568" s="105">
        <f>H566+(H566*H$1)</f>
        <v>156.05946</v>
      </c>
      <c r="I568" s="99"/>
      <c r="J568" s="104">
        <f>J566+(J566*J$1)</f>
        <v>159.93193000000002</v>
      </c>
      <c r="K568" s="105">
        <f>K566+(K566*K$1)</f>
        <v>181.41732000000002</v>
      </c>
      <c r="L568" s="99"/>
      <c r="M568" s="104">
        <f>M566+(M566*M$1)</f>
        <v>88.917309999999986</v>
      </c>
      <c r="N568" s="105">
        <f>N566+(N566*N$1)</f>
        <v>108.14108</v>
      </c>
      <c r="O568" s="99"/>
      <c r="P568" s="104">
        <f>P566+(P566*P$1)</f>
        <v>149.28335999999999</v>
      </c>
      <c r="Q568" s="105">
        <f>Q566+(Q566*Q$1)</f>
        <v>169.63794000000001</v>
      </c>
      <c r="R568" s="99"/>
      <c r="S568" s="104">
        <f>S566+(S566*S$1)</f>
        <v>159.93193000000002</v>
      </c>
      <c r="T568" s="105">
        <f>T566+(T566*T$1)</f>
        <v>181.41732000000002</v>
      </c>
      <c r="U568" s="99"/>
      <c r="V568" s="104">
        <f>V566+(V566*V$1)</f>
        <v>179.505</v>
      </c>
      <c r="W568" s="105">
        <f>W566+(W566*W$1)</f>
        <v>202.12119999999999</v>
      </c>
    </row>
    <row r="569" spans="1:23" ht="15.75" thickTop="1">
      <c r="C569" s="119" t="s">
        <v>626</v>
      </c>
      <c r="D569" s="107">
        <f>(D568-D566)/D566</f>
        <v>0.69999999999999984</v>
      </c>
      <c r="E569" s="108">
        <f>(E568-E566)/E566</f>
        <v>0.70000000000000007</v>
      </c>
      <c r="F569" s="99"/>
      <c r="G569" s="107">
        <f>(G568-G566)/G566</f>
        <v>0.8</v>
      </c>
      <c r="H569" s="108">
        <f>(H568-H566)/H566</f>
        <v>0.79999999999999982</v>
      </c>
      <c r="I569" s="99"/>
      <c r="J569" s="107">
        <f>(J568-J566)/J566</f>
        <v>0.90000000000000024</v>
      </c>
      <c r="K569" s="108">
        <f>(K568-K566)/K566</f>
        <v>0.90000000000000024</v>
      </c>
      <c r="L569" s="99"/>
      <c r="M569" s="107">
        <f>(M568-M566)/M566</f>
        <v>0.69999999999999984</v>
      </c>
      <c r="N569" s="108">
        <f>(N568-N566)/N566</f>
        <v>0.70000000000000007</v>
      </c>
      <c r="O569" s="99"/>
      <c r="P569" s="107">
        <f>(P568-P566)/P566</f>
        <v>0.79999999999999993</v>
      </c>
      <c r="Q569" s="108">
        <f>(Q568-Q566)/Q566</f>
        <v>0.8</v>
      </c>
      <c r="R569" s="99"/>
      <c r="S569" s="107">
        <f>(S568-S566)/S566</f>
        <v>0.90000000000000024</v>
      </c>
      <c r="T569" s="108">
        <f>(T568-T566)/T566</f>
        <v>0.90000000000000024</v>
      </c>
      <c r="U569" s="99"/>
      <c r="V569" s="107">
        <f>(V568-V566)/V566</f>
        <v>1</v>
      </c>
      <c r="W569" s="108">
        <f>(W568-W566)/W566</f>
        <v>1</v>
      </c>
    </row>
    <row r="570" spans="1:23">
      <c r="C570" s="120" t="s">
        <v>627</v>
      </c>
      <c r="D570" s="110">
        <f>D567+(D567*D$1)</f>
        <v>2134.0154399999997</v>
      </c>
      <c r="E570" s="111">
        <f>E567+(E567*E$1)</f>
        <v>1297.6929599999999</v>
      </c>
      <c r="F570" s="99"/>
      <c r="G570" s="110">
        <f>G567+(G567*G$1)</f>
        <v>3256.9214400000001</v>
      </c>
      <c r="H570" s="111">
        <f>H567+(H567*H$1)</f>
        <v>1872.7135200000002</v>
      </c>
      <c r="I570" s="99"/>
      <c r="J570" s="110">
        <f>J567+(J567*J$1)</f>
        <v>3838.3663200000001</v>
      </c>
      <c r="K570" s="111">
        <f>K567+(K567*K$1)</f>
        <v>2177.0078400000002</v>
      </c>
      <c r="L570" s="99"/>
      <c r="M570" s="110">
        <f>M567+(M567*M$1)</f>
        <v>2134.0154399999997</v>
      </c>
      <c r="N570" s="111">
        <f>N567+(N567*N$1)</f>
        <v>1297.6929599999999</v>
      </c>
      <c r="O570" s="99"/>
      <c r="P570" s="110">
        <f>P567+(P567*P$1)</f>
        <v>3582.8006399999995</v>
      </c>
      <c r="Q570" s="111">
        <f>Q567+(Q567*Q$1)</f>
        <v>2035.6552800000004</v>
      </c>
      <c r="R570" s="99"/>
      <c r="S570" s="110">
        <f>S567+(S567*S$1)</f>
        <v>3838.3663200000001</v>
      </c>
      <c r="T570" s="111">
        <f>T567+(T567*T$1)</f>
        <v>2177.0078400000002</v>
      </c>
      <c r="U570" s="99"/>
      <c r="V570" s="110">
        <f>V567+(V567*V$1)</f>
        <v>4308.12</v>
      </c>
      <c r="W570" s="111">
        <f>W567+(W567*W$1)</f>
        <v>2425.4543999999996</v>
      </c>
    </row>
    <row r="572" spans="1:23">
      <c r="C572" s="112" t="s">
        <v>824</v>
      </c>
    </row>
    <row r="573" spans="1:23">
      <c r="B573" s="81" t="s">
        <v>629</v>
      </c>
      <c r="C573" s="113" t="s">
        <v>825</v>
      </c>
      <c r="D573" s="80" t="s">
        <v>620</v>
      </c>
      <c r="E573" s="80" t="s">
        <v>616</v>
      </c>
      <c r="G573" s="80" t="s">
        <v>620</v>
      </c>
      <c r="H573" s="80" t="s">
        <v>616</v>
      </c>
      <c r="J573" s="80" t="s">
        <v>620</v>
      </c>
      <c r="K573" s="80" t="s">
        <v>616</v>
      </c>
      <c r="M573" s="80" t="s">
        <v>620</v>
      </c>
      <c r="N573" s="80" t="s">
        <v>616</v>
      </c>
      <c r="P573" s="80" t="s">
        <v>620</v>
      </c>
      <c r="Q573" s="80" t="s">
        <v>616</v>
      </c>
      <c r="S573" s="80" t="s">
        <v>620</v>
      </c>
      <c r="T573" s="80" t="s">
        <v>616</v>
      </c>
      <c r="V573" s="80" t="s">
        <v>620</v>
      </c>
      <c r="W573" s="80" t="s">
        <v>616</v>
      </c>
    </row>
    <row r="574" spans="1:23">
      <c r="B574" s="81" t="s">
        <v>621</v>
      </c>
      <c r="C574" s="81" t="s">
        <v>630</v>
      </c>
    </row>
    <row r="575" spans="1:23">
      <c r="A575" s="82" t="s">
        <v>51</v>
      </c>
      <c r="B575" s="83">
        <v>1</v>
      </c>
      <c r="C575" s="114" t="s">
        <v>825</v>
      </c>
      <c r="D575" s="85">
        <f>VLOOKUP($A575,$A$16:$W$34,D$42,0)*$B575</f>
        <v>16.7807</v>
      </c>
      <c r="E575" s="86">
        <f>VLOOKUP($A575,$A$16:$W$34,E$42,0)*$B575</f>
        <v>35.684699999999999</v>
      </c>
      <c r="G575" s="85">
        <f>VLOOKUP($A575,$A$16:$W$34,G$42,0)*$B575</f>
        <v>29.8154</v>
      </c>
      <c r="H575" s="86">
        <f>VLOOKUP($A575,$A$16:$W$34,H$42,0)*$B575</f>
        <v>48.719299999999997</v>
      </c>
      <c r="J575" s="85">
        <f>VLOOKUP($A575,$A$16:$W$34,J$42,0)*$B575</f>
        <v>36.478700000000003</v>
      </c>
      <c r="K575" s="86">
        <f>VLOOKUP($A575,$A$16:$W$34,K$42,0)*$B575</f>
        <v>55.382599999999996</v>
      </c>
      <c r="M575" s="85">
        <f>VLOOKUP($A575,$A$16:$W$34,M$42,0)*$B575</f>
        <v>16.7807</v>
      </c>
      <c r="N575" s="86">
        <f>VLOOKUP($A575,$A$16:$W$34,N$42,0)*$B575</f>
        <v>35.684699999999999</v>
      </c>
      <c r="P575" s="85">
        <f>VLOOKUP($A575,$A$16:$W$34,P$42,0)*$B575</f>
        <v>34.947499999999998</v>
      </c>
      <c r="Q575" s="86">
        <f>VLOOKUP($A575,$A$16:$W$34,Q$42,0)*$B575</f>
        <v>53.851399999999998</v>
      </c>
      <c r="S575" s="85">
        <f>VLOOKUP($A575,$A$16:$W$34,S$42,0)*$B575</f>
        <v>36.478700000000003</v>
      </c>
      <c r="T575" s="86">
        <f>VLOOKUP($A575,$A$16:$W$34,T$42,0)*$B575</f>
        <v>55.382599999999996</v>
      </c>
      <c r="V575" s="85">
        <f>VLOOKUP($A575,$A$16:$W$34,V$42,0)*$B575</f>
        <v>43.368899999999996</v>
      </c>
      <c r="W575" s="86">
        <f>VLOOKUP($A575,$A$16:$W$34,W$42,0)*$B575</f>
        <v>62.272799999999997</v>
      </c>
    </row>
    <row r="576" spans="1:23">
      <c r="C576" s="88"/>
      <c r="D576" s="88"/>
      <c r="E576" s="89"/>
      <c r="G576" s="88"/>
      <c r="H576" s="89"/>
      <c r="J576" s="88"/>
      <c r="K576" s="89"/>
      <c r="M576" s="88"/>
      <c r="N576" s="89"/>
      <c r="P576" s="88"/>
      <c r="Q576" s="89"/>
      <c r="S576" s="88"/>
      <c r="T576" s="89"/>
      <c r="V576" s="88"/>
      <c r="W576" s="89"/>
    </row>
    <row r="577" spans="1:23">
      <c r="C577" s="88"/>
      <c r="D577" s="88"/>
      <c r="E577" s="89"/>
      <c r="G577" s="88"/>
      <c r="H577" s="89"/>
      <c r="J577" s="88"/>
      <c r="K577" s="89"/>
      <c r="M577" s="88"/>
      <c r="N577" s="89"/>
      <c r="P577" s="88"/>
      <c r="Q577" s="89"/>
      <c r="S577" s="88"/>
      <c r="T577" s="89"/>
      <c r="V577" s="88"/>
      <c r="W577" s="89"/>
    </row>
    <row r="578" spans="1:23">
      <c r="C578" s="88"/>
      <c r="D578" s="88"/>
      <c r="E578" s="89"/>
      <c r="G578" s="88"/>
      <c r="H578" s="89"/>
      <c r="J578" s="88"/>
      <c r="K578" s="89"/>
      <c r="M578" s="88"/>
      <c r="N578" s="89"/>
      <c r="P578" s="88"/>
      <c r="Q578" s="89"/>
      <c r="S578" s="88"/>
      <c r="T578" s="89"/>
      <c r="V578" s="88"/>
      <c r="W578" s="89"/>
    </row>
    <row r="579" spans="1:23" ht="15.75" thickBot="1">
      <c r="B579" s="81" t="s">
        <v>826</v>
      </c>
      <c r="C579" s="116" t="s">
        <v>623</v>
      </c>
      <c r="D579" s="97">
        <f>SUM(D575)</f>
        <v>16.7807</v>
      </c>
      <c r="E579" s="98">
        <f>SUM(E575)</f>
        <v>35.684699999999999</v>
      </c>
      <c r="F579" s="99"/>
      <c r="G579" s="97">
        <f>SUM(G575)</f>
        <v>29.8154</v>
      </c>
      <c r="H579" s="98">
        <f>SUM(H575)</f>
        <v>48.719299999999997</v>
      </c>
      <c r="I579" s="99"/>
      <c r="J579" s="97">
        <f>SUM(J575)</f>
        <v>36.478700000000003</v>
      </c>
      <c r="K579" s="98">
        <f>SUM(K575)</f>
        <v>55.382599999999996</v>
      </c>
      <c r="L579" s="99"/>
      <c r="M579" s="97">
        <f>SUM(M575)</f>
        <v>16.7807</v>
      </c>
      <c r="N579" s="98">
        <f>SUM(N575)</f>
        <v>35.684699999999999</v>
      </c>
      <c r="O579" s="99"/>
      <c r="P579" s="97">
        <f>SUM(P575)</f>
        <v>34.947499999999998</v>
      </c>
      <c r="Q579" s="98">
        <f>SUM(Q575)</f>
        <v>53.851399999999998</v>
      </c>
      <c r="R579" s="99"/>
      <c r="S579" s="97">
        <f>SUM(S575)</f>
        <v>36.478700000000003</v>
      </c>
      <c r="T579" s="98">
        <f>SUM(T575)</f>
        <v>55.382599999999996</v>
      </c>
      <c r="U579" s="99"/>
      <c r="V579" s="97">
        <f>SUM(V575)</f>
        <v>43.368899999999996</v>
      </c>
      <c r="W579" s="98">
        <f>SUM(W575)</f>
        <v>62.272799999999997</v>
      </c>
    </row>
    <row r="580" spans="1:23" ht="15.75" thickTop="1">
      <c r="C580" s="117" t="s">
        <v>624</v>
      </c>
      <c r="D580" s="101">
        <f>D579*24</f>
        <v>402.73680000000002</v>
      </c>
      <c r="E580" s="102">
        <f>E579*12</f>
        <v>428.21640000000002</v>
      </c>
      <c r="F580" s="99"/>
      <c r="G580" s="101">
        <f>G579*24</f>
        <v>715.56960000000004</v>
      </c>
      <c r="H580" s="102">
        <f>H579*12</f>
        <v>584.63159999999993</v>
      </c>
      <c r="I580" s="99"/>
      <c r="J580" s="101">
        <f>J579*24</f>
        <v>875.48880000000008</v>
      </c>
      <c r="K580" s="102">
        <f>K579*12</f>
        <v>664.59119999999996</v>
      </c>
      <c r="L580" s="99"/>
      <c r="M580" s="101">
        <f>M579*24</f>
        <v>402.73680000000002</v>
      </c>
      <c r="N580" s="102">
        <f>N579*12</f>
        <v>428.21640000000002</v>
      </c>
      <c r="O580" s="99"/>
      <c r="P580" s="101">
        <f>P579*24</f>
        <v>838.74</v>
      </c>
      <c r="Q580" s="102">
        <f>Q579*12</f>
        <v>646.21679999999992</v>
      </c>
      <c r="R580" s="99"/>
      <c r="S580" s="101">
        <f>S579*24</f>
        <v>875.48880000000008</v>
      </c>
      <c r="T580" s="102">
        <f>T579*12</f>
        <v>664.59119999999996</v>
      </c>
      <c r="U580" s="99"/>
      <c r="V580" s="101">
        <f>V579*24</f>
        <v>1040.8535999999999</v>
      </c>
      <c r="W580" s="102">
        <f>W579*12</f>
        <v>747.27359999999999</v>
      </c>
    </row>
    <row r="581" spans="1:23" ht="15.75" thickBot="1">
      <c r="B581" s="81" t="s">
        <v>827</v>
      </c>
      <c r="C581" s="118" t="s">
        <v>625</v>
      </c>
      <c r="D581" s="104">
        <f>D579+(D579*D$1)</f>
        <v>28.527189999999997</v>
      </c>
      <c r="E581" s="105">
        <f>E579+(E579*E$1)</f>
        <v>60.663989999999998</v>
      </c>
      <c r="F581" s="99"/>
      <c r="G581" s="104">
        <f>G579+(G579*G$1)</f>
        <v>53.667720000000003</v>
      </c>
      <c r="H581" s="105">
        <f>H579+(H579*H$1)</f>
        <v>87.694739999999996</v>
      </c>
      <c r="I581" s="99"/>
      <c r="J581" s="104">
        <f>J579+(J579*J$1)</f>
        <v>69.309530000000009</v>
      </c>
      <c r="K581" s="105">
        <f>K579+(K579*K$1)</f>
        <v>105.22693999999998</v>
      </c>
      <c r="L581" s="99"/>
      <c r="M581" s="104">
        <f>M579+(M579*M$1)</f>
        <v>28.527189999999997</v>
      </c>
      <c r="N581" s="105">
        <f>N579+(N579*N$1)</f>
        <v>60.663989999999998</v>
      </c>
      <c r="O581" s="99"/>
      <c r="P581" s="104">
        <f>P579+(P579*P$1)</f>
        <v>62.905499999999996</v>
      </c>
      <c r="Q581" s="105">
        <f>Q579+(Q579*Q$1)</f>
        <v>96.932519999999997</v>
      </c>
      <c r="R581" s="99"/>
      <c r="S581" s="104">
        <f>S579+(S579*S$1)</f>
        <v>69.309530000000009</v>
      </c>
      <c r="T581" s="105">
        <f>T579+(T579*T$1)</f>
        <v>105.22693999999998</v>
      </c>
      <c r="U581" s="99"/>
      <c r="V581" s="104">
        <f>V579+(V579*V$1)</f>
        <v>86.737799999999993</v>
      </c>
      <c r="W581" s="105">
        <f>W579+(W579*W$1)</f>
        <v>124.54559999999999</v>
      </c>
    </row>
    <row r="582" spans="1:23" ht="15.75" thickTop="1">
      <c r="C582" s="119" t="s">
        <v>626</v>
      </c>
      <c r="D582" s="107">
        <f>(D581-D579)/D579</f>
        <v>0.69999999999999984</v>
      </c>
      <c r="E582" s="108">
        <f>(E581-E579)/E579</f>
        <v>0.7</v>
      </c>
      <c r="F582" s="99"/>
      <c r="G582" s="107">
        <f>(G581-G579)/G579</f>
        <v>0.8</v>
      </c>
      <c r="H582" s="108">
        <f>(H581-H579)/H579</f>
        <v>0.8</v>
      </c>
      <c r="I582" s="99"/>
      <c r="J582" s="107">
        <f>(J581-J579)/J579</f>
        <v>0.90000000000000013</v>
      </c>
      <c r="K582" s="108">
        <f>(K581-K579)/K579</f>
        <v>0.8999999999999998</v>
      </c>
      <c r="L582" s="99"/>
      <c r="M582" s="107">
        <f>(M581-M579)/M579</f>
        <v>0.69999999999999984</v>
      </c>
      <c r="N582" s="108">
        <f>(N581-N579)/N579</f>
        <v>0.7</v>
      </c>
      <c r="O582" s="99"/>
      <c r="P582" s="107">
        <f>(P581-P579)/P579</f>
        <v>0.8</v>
      </c>
      <c r="Q582" s="108">
        <f>(Q581-Q579)/Q579</f>
        <v>0.8</v>
      </c>
      <c r="R582" s="99"/>
      <c r="S582" s="107">
        <f>(S581-S579)/S579</f>
        <v>0.90000000000000013</v>
      </c>
      <c r="T582" s="108">
        <f>(T581-T579)/T579</f>
        <v>0.8999999999999998</v>
      </c>
      <c r="U582" s="99"/>
      <c r="V582" s="107">
        <f>(V581-V579)/V579</f>
        <v>1</v>
      </c>
      <c r="W582" s="108">
        <f>(W581-W579)/W579</f>
        <v>1</v>
      </c>
    </row>
    <row r="583" spans="1:23">
      <c r="C583" s="120" t="s">
        <v>627</v>
      </c>
      <c r="D583" s="110">
        <f>D580+(D580*D$1)</f>
        <v>684.65255999999999</v>
      </c>
      <c r="E583" s="111">
        <f>E580+(E580*E$1)</f>
        <v>727.96788000000004</v>
      </c>
      <c r="F583" s="99"/>
      <c r="G583" s="110">
        <f>G580+(G580*G$1)</f>
        <v>1288.0252800000001</v>
      </c>
      <c r="H583" s="111">
        <f>H580+(H580*H$1)</f>
        <v>1052.3368799999998</v>
      </c>
      <c r="I583" s="99"/>
      <c r="J583" s="110">
        <f>J580+(J580*J$1)</f>
        <v>1663.4287200000003</v>
      </c>
      <c r="K583" s="111">
        <f>K580+(K580*K$1)</f>
        <v>1262.7232799999999</v>
      </c>
      <c r="L583" s="99"/>
      <c r="M583" s="110">
        <f>M580+(M580*M$1)</f>
        <v>684.65255999999999</v>
      </c>
      <c r="N583" s="111">
        <f>N580+(N580*N$1)</f>
        <v>727.96788000000004</v>
      </c>
      <c r="O583" s="99"/>
      <c r="P583" s="110">
        <f>P580+(P580*P$1)</f>
        <v>1509.732</v>
      </c>
      <c r="Q583" s="111">
        <f>Q580+(Q580*Q$1)</f>
        <v>1163.1902399999999</v>
      </c>
      <c r="R583" s="99"/>
      <c r="S583" s="110">
        <f>S580+(S580*S$1)</f>
        <v>1663.4287200000003</v>
      </c>
      <c r="T583" s="111">
        <f>T580+(T580*T$1)</f>
        <v>1262.7232799999999</v>
      </c>
      <c r="U583" s="99"/>
      <c r="V583" s="110">
        <f>V580+(V580*V$1)</f>
        <v>2081.7071999999998</v>
      </c>
      <c r="W583" s="111">
        <f>W580+(W580*W$1)</f>
        <v>1494.5472</v>
      </c>
    </row>
    <row r="585" spans="1:23">
      <c r="C585" s="112" t="s">
        <v>824</v>
      </c>
    </row>
    <row r="586" spans="1:23">
      <c r="B586" s="81" t="s">
        <v>629</v>
      </c>
      <c r="C586" s="113" t="s">
        <v>489</v>
      </c>
      <c r="D586" s="80" t="s">
        <v>620</v>
      </c>
      <c r="E586" s="80" t="s">
        <v>616</v>
      </c>
      <c r="G586" s="80" t="s">
        <v>620</v>
      </c>
      <c r="H586" s="80" t="s">
        <v>616</v>
      </c>
      <c r="J586" s="80" t="s">
        <v>620</v>
      </c>
      <c r="K586" s="80" t="s">
        <v>616</v>
      </c>
      <c r="M586" s="80" t="s">
        <v>620</v>
      </c>
      <c r="N586" s="80" t="s">
        <v>616</v>
      </c>
      <c r="P586" s="80" t="s">
        <v>620</v>
      </c>
      <c r="Q586" s="80" t="s">
        <v>616</v>
      </c>
      <c r="S586" s="80" t="s">
        <v>620</v>
      </c>
      <c r="T586" s="80" t="s">
        <v>616</v>
      </c>
      <c r="V586" s="80" t="s">
        <v>620</v>
      </c>
      <c r="W586" s="80" t="s">
        <v>616</v>
      </c>
    </row>
    <row r="587" spans="1:23">
      <c r="B587" s="81" t="s">
        <v>621</v>
      </c>
      <c r="C587" s="81" t="s">
        <v>630</v>
      </c>
    </row>
    <row r="588" spans="1:23">
      <c r="A588" s="82" t="s">
        <v>55</v>
      </c>
      <c r="B588" s="83">
        <v>1</v>
      </c>
      <c r="C588" s="114" t="s">
        <v>828</v>
      </c>
      <c r="D588" s="85">
        <f>VLOOKUP($A588,$A$16:$W$34,D$42,0)*$B588</f>
        <v>8.1478000000000002</v>
      </c>
      <c r="E588" s="86">
        <f>VLOOKUP($A588,$A$16:$W$34,E$42,0)*$B588</f>
        <v>82.644800000000004</v>
      </c>
      <c r="G588" s="85">
        <f>VLOOKUP($A588,$A$16:$W$34,G$42,0)*$B588</f>
        <v>35.604999999999997</v>
      </c>
      <c r="H588" s="86">
        <f>VLOOKUP($A588,$A$16:$W$34,H$42,0)*$B588</f>
        <v>110.1019</v>
      </c>
      <c r="J588" s="85">
        <f>VLOOKUP($A588,$A$16:$W$34,J$42,0)*$B588</f>
        <v>57.071899999999999</v>
      </c>
      <c r="K588" s="86">
        <f>VLOOKUP($A588,$A$16:$W$34,K$42,0)*$B588</f>
        <v>131.56890000000001</v>
      </c>
      <c r="M588" s="85">
        <f>VLOOKUP($A588,$A$16:$W$34,M$42,0)*$B588</f>
        <v>8.1478000000000002</v>
      </c>
      <c r="N588" s="86">
        <f>VLOOKUP($A588,$A$16:$W$34,N$42,0)*$B588</f>
        <v>82.644800000000004</v>
      </c>
      <c r="P588" s="85">
        <f>VLOOKUP($A588,$A$16:$W$34,P$42,0)*$B588</f>
        <v>51.814999999999998</v>
      </c>
      <c r="Q588" s="86">
        <f>VLOOKUP($A588,$A$16:$W$34,Q$42,0)*$B588</f>
        <v>126.312</v>
      </c>
      <c r="S588" s="85">
        <f>VLOOKUP($A588,$A$16:$W$34,S$42,0)*$B588</f>
        <v>57.071899999999999</v>
      </c>
      <c r="T588" s="86">
        <f>VLOOKUP($A588,$A$16:$W$34,T$42,0)*$B588</f>
        <v>131.56890000000001</v>
      </c>
      <c r="V588" s="85">
        <f>VLOOKUP($A588,$A$16:$W$34,V$42,0)*$B588</f>
        <v>80.728200000000001</v>
      </c>
      <c r="W588" s="86">
        <f>VLOOKUP($A588,$A$16:$W$34,W$42,0)*$B588</f>
        <v>155.2252</v>
      </c>
    </row>
    <row r="589" spans="1:23">
      <c r="C589" s="88"/>
      <c r="D589" s="88"/>
      <c r="E589" s="89"/>
      <c r="G589" s="88"/>
      <c r="H589" s="89"/>
      <c r="J589" s="88"/>
      <c r="K589" s="89"/>
      <c r="M589" s="88"/>
      <c r="N589" s="89"/>
      <c r="P589" s="88"/>
      <c r="Q589" s="89"/>
      <c r="S589" s="88"/>
      <c r="T589" s="89"/>
      <c r="V589" s="88"/>
      <c r="W589" s="89"/>
    </row>
    <row r="590" spans="1:23">
      <c r="C590" s="88"/>
      <c r="D590" s="88"/>
      <c r="E590" s="89"/>
      <c r="G590" s="88"/>
      <c r="H590" s="89"/>
      <c r="J590" s="88"/>
      <c r="K590" s="89"/>
      <c r="M590" s="88"/>
      <c r="N590" s="89"/>
      <c r="P590" s="88"/>
      <c r="Q590" s="89"/>
      <c r="S590" s="88"/>
      <c r="T590" s="89"/>
      <c r="V590" s="88"/>
      <c r="W590" s="89"/>
    </row>
    <row r="591" spans="1:23">
      <c r="C591" s="88"/>
      <c r="D591" s="88"/>
      <c r="E591" s="89"/>
      <c r="G591" s="88"/>
      <c r="H591" s="89"/>
      <c r="J591" s="88"/>
      <c r="K591" s="89"/>
      <c r="M591" s="88"/>
      <c r="N591" s="89"/>
      <c r="P591" s="88"/>
      <c r="Q591" s="89"/>
      <c r="S591" s="88"/>
      <c r="T591" s="89"/>
      <c r="V591" s="88"/>
      <c r="W591" s="89"/>
    </row>
    <row r="592" spans="1:23" ht="15.75" thickBot="1">
      <c r="B592" s="81" t="s">
        <v>829</v>
      </c>
      <c r="C592" s="116" t="s">
        <v>623</v>
      </c>
      <c r="D592" s="97">
        <f>SUM(D588)</f>
        <v>8.1478000000000002</v>
      </c>
      <c r="E592" s="98">
        <f>SUM(E588)</f>
        <v>82.644800000000004</v>
      </c>
      <c r="F592" s="99"/>
      <c r="G592" s="97">
        <f>SUM(G588)</f>
        <v>35.604999999999997</v>
      </c>
      <c r="H592" s="98">
        <f>SUM(H588)</f>
        <v>110.1019</v>
      </c>
      <c r="I592" s="99"/>
      <c r="J592" s="97">
        <f>SUM(J588)</f>
        <v>57.071899999999999</v>
      </c>
      <c r="K592" s="98">
        <f>SUM(K588)</f>
        <v>131.56890000000001</v>
      </c>
      <c r="L592" s="99"/>
      <c r="M592" s="97">
        <f>SUM(M588)</f>
        <v>8.1478000000000002</v>
      </c>
      <c r="N592" s="98">
        <f>SUM(N588)</f>
        <v>82.644800000000004</v>
      </c>
      <c r="O592" s="99"/>
      <c r="P592" s="97">
        <f>SUM(P588)</f>
        <v>51.814999999999998</v>
      </c>
      <c r="Q592" s="98">
        <f>SUM(Q588)</f>
        <v>126.312</v>
      </c>
      <c r="R592" s="99"/>
      <c r="S592" s="97">
        <f>SUM(S588)</f>
        <v>57.071899999999999</v>
      </c>
      <c r="T592" s="98">
        <f>SUM(T588)</f>
        <v>131.56890000000001</v>
      </c>
      <c r="U592" s="99"/>
      <c r="V592" s="97">
        <f>SUM(V588)</f>
        <v>80.728200000000001</v>
      </c>
      <c r="W592" s="98">
        <f>SUM(W588)</f>
        <v>155.2252</v>
      </c>
    </row>
    <row r="593" spans="1:23" ht="15.75" thickTop="1">
      <c r="C593" s="117" t="s">
        <v>624</v>
      </c>
      <c r="D593" s="101">
        <f>D592*24</f>
        <v>195.5472</v>
      </c>
      <c r="E593" s="102">
        <f>E592*12</f>
        <v>991.73760000000004</v>
      </c>
      <c r="F593" s="99"/>
      <c r="G593" s="101">
        <f>G592*24</f>
        <v>854.52</v>
      </c>
      <c r="H593" s="102">
        <f>H592*12</f>
        <v>1321.2228</v>
      </c>
      <c r="I593" s="99"/>
      <c r="J593" s="101">
        <f>J592*24</f>
        <v>1369.7256</v>
      </c>
      <c r="K593" s="102">
        <f>K592*12</f>
        <v>1578.8268000000003</v>
      </c>
      <c r="L593" s="99"/>
      <c r="M593" s="101">
        <f>M592*24</f>
        <v>195.5472</v>
      </c>
      <c r="N593" s="102">
        <f>N592*12</f>
        <v>991.73760000000004</v>
      </c>
      <c r="O593" s="99"/>
      <c r="P593" s="101">
        <f>P592*24</f>
        <v>1243.56</v>
      </c>
      <c r="Q593" s="102">
        <f>Q592*12</f>
        <v>1515.7439999999999</v>
      </c>
      <c r="R593" s="99"/>
      <c r="S593" s="101">
        <f>S592*24</f>
        <v>1369.7256</v>
      </c>
      <c r="T593" s="102">
        <f>T592*12</f>
        <v>1578.8268000000003</v>
      </c>
      <c r="U593" s="99"/>
      <c r="V593" s="101">
        <f>V592*24</f>
        <v>1937.4767999999999</v>
      </c>
      <c r="W593" s="102">
        <f>W592*12</f>
        <v>1862.7024000000001</v>
      </c>
    </row>
    <row r="594" spans="1:23" ht="15.75" thickBot="1">
      <c r="B594" s="81" t="s">
        <v>830</v>
      </c>
      <c r="C594" s="118" t="s">
        <v>625</v>
      </c>
      <c r="D594" s="104">
        <f>D592+(D592*D$1)</f>
        <v>13.85126</v>
      </c>
      <c r="E594" s="105">
        <f>E592+(E592*E$1)</f>
        <v>140.49616</v>
      </c>
      <c r="F594" s="99"/>
      <c r="G594" s="104">
        <f>G592+(G592*G$1)</f>
        <v>64.088999999999999</v>
      </c>
      <c r="H594" s="105">
        <f>H592+(H592*H$1)</f>
        <v>198.18342000000001</v>
      </c>
      <c r="I594" s="99"/>
      <c r="J594" s="104">
        <f>J592+(J592*J$1)</f>
        <v>108.43661</v>
      </c>
      <c r="K594" s="105">
        <f>K592+(K592*K$1)</f>
        <v>249.98091000000002</v>
      </c>
      <c r="L594" s="99"/>
      <c r="M594" s="104">
        <f>M592+(M592*M$1)</f>
        <v>13.85126</v>
      </c>
      <c r="N594" s="105">
        <f>N592+(N592*N$1)</f>
        <v>140.49616</v>
      </c>
      <c r="O594" s="99"/>
      <c r="P594" s="104">
        <f>P592+(P592*P$1)</f>
        <v>93.266999999999996</v>
      </c>
      <c r="Q594" s="105">
        <f>Q592+(Q592*Q$1)</f>
        <v>227.36160000000001</v>
      </c>
      <c r="R594" s="99"/>
      <c r="S594" s="104">
        <f>S592+(S592*S$1)</f>
        <v>108.43661</v>
      </c>
      <c r="T594" s="105">
        <f>T592+(T592*T$1)</f>
        <v>249.98091000000002</v>
      </c>
      <c r="U594" s="99"/>
      <c r="V594" s="104">
        <f>V592+(V592*V$1)</f>
        <v>161.4564</v>
      </c>
      <c r="W594" s="105">
        <f>W592+(W592*W$1)</f>
        <v>310.4504</v>
      </c>
    </row>
    <row r="595" spans="1:23" ht="15.75" thickTop="1">
      <c r="C595" s="119" t="s">
        <v>626</v>
      </c>
      <c r="D595" s="107">
        <f>(D594-D592)/D592</f>
        <v>0.7</v>
      </c>
      <c r="E595" s="108">
        <f>(E594-E592)/E592</f>
        <v>0.7</v>
      </c>
      <c r="F595" s="99"/>
      <c r="G595" s="107">
        <f>(G594-G592)/G592</f>
        <v>0.80000000000000016</v>
      </c>
      <c r="H595" s="108">
        <f>(H594-H592)/H592</f>
        <v>0.80000000000000016</v>
      </c>
      <c r="I595" s="99"/>
      <c r="J595" s="107">
        <f>(J594-J592)/J592</f>
        <v>0.9</v>
      </c>
      <c r="K595" s="108">
        <f>(K594-K592)/K592</f>
        <v>0.9</v>
      </c>
      <c r="L595" s="99"/>
      <c r="M595" s="107">
        <f>(M594-M592)/M592</f>
        <v>0.7</v>
      </c>
      <c r="N595" s="108">
        <f>(N594-N592)/N592</f>
        <v>0.7</v>
      </c>
      <c r="O595" s="99"/>
      <c r="P595" s="107">
        <f>(P594-P592)/P592</f>
        <v>0.8</v>
      </c>
      <c r="Q595" s="108">
        <f>(Q594-Q592)/Q592</f>
        <v>0.80000000000000016</v>
      </c>
      <c r="R595" s="99"/>
      <c r="S595" s="107">
        <f>(S594-S592)/S592</f>
        <v>0.9</v>
      </c>
      <c r="T595" s="108">
        <f>(T594-T592)/T592</f>
        <v>0.9</v>
      </c>
      <c r="U595" s="99"/>
      <c r="V595" s="107">
        <f>(V594-V592)/V592</f>
        <v>1</v>
      </c>
      <c r="W595" s="108">
        <f>(W594-W592)/W592</f>
        <v>1</v>
      </c>
    </row>
    <row r="596" spans="1:23">
      <c r="C596" s="120" t="s">
        <v>627</v>
      </c>
      <c r="D596" s="110">
        <f>D593+(D593*D$1)</f>
        <v>332.43024000000003</v>
      </c>
      <c r="E596" s="111">
        <f>E593+(E593*E$1)</f>
        <v>1685.9539199999999</v>
      </c>
      <c r="F596" s="99"/>
      <c r="G596" s="110">
        <f>G593+(G593*G$1)</f>
        <v>1538.136</v>
      </c>
      <c r="H596" s="111">
        <f>H593+(H593*H$1)</f>
        <v>2378.2010399999999</v>
      </c>
      <c r="I596" s="99"/>
      <c r="J596" s="110">
        <f>J593+(J593*J$1)</f>
        <v>2602.4786400000003</v>
      </c>
      <c r="K596" s="111">
        <f>K593+(K593*K$1)</f>
        <v>2999.7709200000008</v>
      </c>
      <c r="L596" s="99"/>
      <c r="M596" s="110">
        <f>M593+(M593*M$1)</f>
        <v>332.43024000000003</v>
      </c>
      <c r="N596" s="111">
        <f>N593+(N593*N$1)</f>
        <v>1685.9539199999999</v>
      </c>
      <c r="O596" s="99"/>
      <c r="P596" s="110">
        <f>P593+(P593*P$1)</f>
        <v>2238.4079999999999</v>
      </c>
      <c r="Q596" s="111">
        <f>Q593+(Q593*Q$1)</f>
        <v>2728.3391999999999</v>
      </c>
      <c r="R596" s="99"/>
      <c r="S596" s="110">
        <f>S593+(S593*S$1)</f>
        <v>2602.4786400000003</v>
      </c>
      <c r="T596" s="111">
        <f>T593+(T593*T$1)</f>
        <v>2999.7709200000008</v>
      </c>
      <c r="U596" s="99"/>
      <c r="V596" s="110">
        <f>V593+(V593*V$1)</f>
        <v>3874.9535999999998</v>
      </c>
      <c r="W596" s="111">
        <f>W593+(W593*W$1)</f>
        <v>3725.4048000000003</v>
      </c>
    </row>
    <row r="598" spans="1:23">
      <c r="C598" s="112" t="s">
        <v>500</v>
      </c>
    </row>
    <row r="599" spans="1:23">
      <c r="B599" s="81" t="s">
        <v>629</v>
      </c>
      <c r="C599" s="113" t="s">
        <v>831</v>
      </c>
      <c r="D599" s="80" t="s">
        <v>620</v>
      </c>
      <c r="E599" s="80" t="s">
        <v>616</v>
      </c>
      <c r="G599" s="80" t="s">
        <v>620</v>
      </c>
      <c r="H599" s="80" t="s">
        <v>616</v>
      </c>
      <c r="J599" s="80" t="s">
        <v>620</v>
      </c>
      <c r="K599" s="80" t="s">
        <v>616</v>
      </c>
      <c r="M599" s="80" t="s">
        <v>620</v>
      </c>
      <c r="N599" s="80" t="s">
        <v>616</v>
      </c>
      <c r="P599" s="80" t="s">
        <v>620</v>
      </c>
      <c r="Q599" s="80" t="s">
        <v>616</v>
      </c>
      <c r="S599" s="80" t="s">
        <v>620</v>
      </c>
      <c r="T599" s="80" t="s">
        <v>616</v>
      </c>
      <c r="V599" s="80" t="s">
        <v>620</v>
      </c>
      <c r="W599" s="80" t="s">
        <v>616</v>
      </c>
    </row>
    <row r="600" spans="1:23">
      <c r="B600" s="81" t="s">
        <v>621</v>
      </c>
      <c r="C600" s="81" t="s">
        <v>630</v>
      </c>
    </row>
    <row r="601" spans="1:23">
      <c r="A601" s="82" t="s">
        <v>51</v>
      </c>
      <c r="B601" s="83">
        <v>1</v>
      </c>
      <c r="C601" s="114" t="s">
        <v>808</v>
      </c>
      <c r="D601" s="85">
        <f>VLOOKUP($A601,$A$16:$W$34,D$42,0)*$B601</f>
        <v>16.7807</v>
      </c>
      <c r="E601" s="86">
        <f>VLOOKUP($A601,$A$16:$W$34,E$42,0)*$B601</f>
        <v>35.684699999999999</v>
      </c>
      <c r="G601" s="85">
        <f>VLOOKUP($A601,$A$16:$W$34,G$42,0)*$B601</f>
        <v>29.8154</v>
      </c>
      <c r="H601" s="86">
        <f>VLOOKUP($A601,$A$16:$W$34,H$42,0)*$B601</f>
        <v>48.719299999999997</v>
      </c>
      <c r="J601" s="85">
        <f>VLOOKUP($A601,$A$16:$W$34,J$42,0)*$B601</f>
        <v>36.478700000000003</v>
      </c>
      <c r="K601" s="86">
        <f>VLOOKUP($A601,$A$16:$W$34,K$42,0)*$B601</f>
        <v>55.382599999999996</v>
      </c>
      <c r="M601" s="85">
        <f>VLOOKUP($A601,$A$16:$W$34,M$42,0)*$B601</f>
        <v>16.7807</v>
      </c>
      <c r="N601" s="86">
        <f>VLOOKUP($A601,$A$16:$W$34,N$42,0)*$B601</f>
        <v>35.684699999999999</v>
      </c>
      <c r="P601" s="85">
        <f>VLOOKUP($A601,$A$16:$W$34,P$42,0)*$B601</f>
        <v>34.947499999999998</v>
      </c>
      <c r="Q601" s="86">
        <f>VLOOKUP($A601,$A$16:$W$34,Q$42,0)*$B601</f>
        <v>53.851399999999998</v>
      </c>
      <c r="S601" s="85">
        <f>VLOOKUP($A601,$A$16:$W$34,S$42,0)*$B601</f>
        <v>36.478700000000003</v>
      </c>
      <c r="T601" s="86">
        <f>VLOOKUP($A601,$A$16:$W$34,T$42,0)*$B601</f>
        <v>55.382599999999996</v>
      </c>
      <c r="V601" s="85">
        <f>VLOOKUP($A601,$A$16:$W$34,V$42,0)*$B601</f>
        <v>43.368899999999996</v>
      </c>
      <c r="W601" s="86">
        <f>VLOOKUP($A601,$A$16:$W$34,W$42,0)*$B601</f>
        <v>62.272799999999997</v>
      </c>
    </row>
    <row r="602" spans="1:23">
      <c r="A602" s="82" t="s">
        <v>49</v>
      </c>
      <c r="B602" s="83">
        <v>1</v>
      </c>
      <c r="C602" s="122" t="s">
        <v>497</v>
      </c>
      <c r="D602" s="123">
        <f>VLOOKUP($A602,$A$16:$W$34,D$42,0)*$B602</f>
        <v>10.803599999999999</v>
      </c>
      <c r="E602" s="124">
        <f>VLOOKUP($A602,$A$16:$W$34,E$42,0)*$B602</f>
        <v>23.755800000000001</v>
      </c>
      <c r="G602" s="123">
        <f>VLOOKUP($A602,$A$16:$W$34,G$42,0)*$B602</f>
        <v>18.140999999999998</v>
      </c>
      <c r="H602" s="124">
        <f>VLOOKUP($A602,$A$16:$W$34,H$42,0)*$B602</f>
        <v>31.0932</v>
      </c>
      <c r="J602" s="123">
        <f>VLOOKUP($A602,$A$16:$W$34,J$42,0)*$B602</f>
        <v>25.635200000000001</v>
      </c>
      <c r="K602" s="124">
        <f>VLOOKUP($A602,$A$16:$W$34,K$42,0)*$B602</f>
        <v>38.587400000000002</v>
      </c>
      <c r="M602" s="123">
        <f>VLOOKUP($A602,$A$16:$W$34,M$42,0)*$B602</f>
        <v>10.803599999999999</v>
      </c>
      <c r="N602" s="124">
        <f>VLOOKUP($A602,$A$16:$W$34,N$42,0)*$B602</f>
        <v>23.755800000000001</v>
      </c>
      <c r="P602" s="123">
        <f>VLOOKUP($A602,$A$16:$W$34,P$42,0)*$B602</f>
        <v>24.869599999999998</v>
      </c>
      <c r="Q602" s="124">
        <f>VLOOKUP($A602,$A$16:$W$34,Q$42,0)*$B602</f>
        <v>37.821800000000003</v>
      </c>
      <c r="S602" s="123">
        <f>VLOOKUP($A602,$A$16:$W$34,S$42,0)*$B602</f>
        <v>25.635200000000001</v>
      </c>
      <c r="T602" s="124">
        <f>VLOOKUP($A602,$A$16:$W$34,T$42,0)*$B602</f>
        <v>38.587400000000002</v>
      </c>
      <c r="V602" s="123">
        <f>VLOOKUP($A602,$A$16:$W$34,V$42,0)*$B602</f>
        <v>29.080300000000001</v>
      </c>
      <c r="W602" s="124">
        <f>VLOOKUP($A602,$A$16:$W$34,W$42,0)*$B602</f>
        <v>42.032499999999999</v>
      </c>
    </row>
    <row r="603" spans="1:23">
      <c r="C603" s="88"/>
      <c r="D603" s="88"/>
      <c r="E603" s="89"/>
      <c r="G603" s="88"/>
      <c r="H603" s="89"/>
      <c r="J603" s="88"/>
      <c r="K603" s="89"/>
      <c r="M603" s="88"/>
      <c r="N603" s="89"/>
      <c r="P603" s="88"/>
      <c r="Q603" s="89"/>
      <c r="S603" s="88"/>
      <c r="T603" s="89"/>
      <c r="V603" s="88"/>
      <c r="W603" s="89"/>
    </row>
    <row r="604" spans="1:23">
      <c r="C604" s="88"/>
      <c r="D604" s="88"/>
      <c r="E604" s="89"/>
      <c r="G604" s="88"/>
      <c r="H604" s="89"/>
      <c r="J604" s="88"/>
      <c r="K604" s="89"/>
      <c r="M604" s="88"/>
      <c r="N604" s="89"/>
      <c r="P604" s="88"/>
      <c r="Q604" s="89"/>
      <c r="S604" s="88"/>
      <c r="T604" s="89"/>
      <c r="V604" s="88"/>
      <c r="W604" s="89"/>
    </row>
    <row r="605" spans="1:23" ht="15.75" thickBot="1">
      <c r="B605" s="81" t="s">
        <v>832</v>
      </c>
      <c r="C605" s="116" t="s">
        <v>623</v>
      </c>
      <c r="D605" s="97">
        <f>SUM(D601:D602)</f>
        <v>27.584299999999999</v>
      </c>
      <c r="E605" s="98">
        <f>SUM(E601:E602)</f>
        <v>59.4405</v>
      </c>
      <c r="F605" s="99"/>
      <c r="G605" s="97">
        <f>SUM(G601:G602)</f>
        <v>47.956400000000002</v>
      </c>
      <c r="H605" s="98">
        <f>SUM(H601:H602)</f>
        <v>79.8125</v>
      </c>
      <c r="I605" s="99"/>
      <c r="J605" s="97">
        <f>SUM(J601:J602)</f>
        <v>62.113900000000001</v>
      </c>
      <c r="K605" s="98">
        <f>SUM(K601:K602)</f>
        <v>93.97</v>
      </c>
      <c r="L605" s="99"/>
      <c r="M605" s="97">
        <f>SUM(M601:M602)</f>
        <v>27.584299999999999</v>
      </c>
      <c r="N605" s="98">
        <f>SUM(N601:N602)</f>
        <v>59.4405</v>
      </c>
      <c r="O605" s="99"/>
      <c r="P605" s="97">
        <f>SUM(P601:P602)</f>
        <v>59.817099999999996</v>
      </c>
      <c r="Q605" s="98">
        <f>SUM(Q601:Q602)</f>
        <v>91.673200000000008</v>
      </c>
      <c r="R605" s="99"/>
      <c r="S605" s="97">
        <f>SUM(S601:S602)</f>
        <v>62.113900000000001</v>
      </c>
      <c r="T605" s="98">
        <f>SUM(T601:T602)</f>
        <v>93.97</v>
      </c>
      <c r="U605" s="99"/>
      <c r="V605" s="97">
        <f>SUM(V601:V602)</f>
        <v>72.44919999999999</v>
      </c>
      <c r="W605" s="98">
        <f>SUM(W601:W602)</f>
        <v>104.30529999999999</v>
      </c>
    </row>
    <row r="606" spans="1:23" ht="15.75" thickTop="1">
      <c r="C606" s="117" t="s">
        <v>624</v>
      </c>
      <c r="D606" s="101">
        <f>D605*24</f>
        <v>662.02319999999997</v>
      </c>
      <c r="E606" s="102">
        <f>E605*12</f>
        <v>713.28600000000006</v>
      </c>
      <c r="F606" s="99"/>
      <c r="G606" s="101">
        <f>G605*24</f>
        <v>1150.9536000000001</v>
      </c>
      <c r="H606" s="102">
        <f>H605*12</f>
        <v>957.75</v>
      </c>
      <c r="I606" s="99"/>
      <c r="J606" s="101">
        <f>J605*24</f>
        <v>1490.7336</v>
      </c>
      <c r="K606" s="102">
        <f>K605*12</f>
        <v>1127.6399999999999</v>
      </c>
      <c r="L606" s="99"/>
      <c r="M606" s="101">
        <f>M605*24</f>
        <v>662.02319999999997</v>
      </c>
      <c r="N606" s="102">
        <f>N605*12</f>
        <v>713.28600000000006</v>
      </c>
      <c r="O606" s="99"/>
      <c r="P606" s="101">
        <f>P605*24</f>
        <v>1435.6104</v>
      </c>
      <c r="Q606" s="102">
        <f>Q605*12</f>
        <v>1100.0784000000001</v>
      </c>
      <c r="R606" s="99"/>
      <c r="S606" s="101">
        <f>S605*24</f>
        <v>1490.7336</v>
      </c>
      <c r="T606" s="102">
        <f>T605*12</f>
        <v>1127.6399999999999</v>
      </c>
      <c r="U606" s="99"/>
      <c r="V606" s="101">
        <f>V605*24</f>
        <v>1738.7807999999998</v>
      </c>
      <c r="W606" s="102">
        <f>W605*12</f>
        <v>1251.6635999999999</v>
      </c>
    </row>
    <row r="607" spans="1:23" ht="15.75" thickBot="1">
      <c r="B607" s="81" t="s">
        <v>833</v>
      </c>
      <c r="C607" s="118" t="s">
        <v>625</v>
      </c>
      <c r="D607" s="104">
        <f>D605+(D605*D$1)</f>
        <v>46.89331</v>
      </c>
      <c r="E607" s="105">
        <f>E605+(E605*E$1)</f>
        <v>101.04884999999999</v>
      </c>
      <c r="F607" s="99"/>
      <c r="G607" s="104">
        <f>G605+(G605*G$1)</f>
        <v>86.321520000000007</v>
      </c>
      <c r="H607" s="105">
        <f>H605+(H605*H$1)</f>
        <v>143.66249999999999</v>
      </c>
      <c r="I607" s="99"/>
      <c r="J607" s="104">
        <f>J605+(J605*J$1)</f>
        <v>118.01641000000001</v>
      </c>
      <c r="K607" s="105">
        <f>K605+(K605*K$1)</f>
        <v>178.54300000000001</v>
      </c>
      <c r="L607" s="99"/>
      <c r="M607" s="104">
        <f>M605+(M605*M$1)</f>
        <v>46.89331</v>
      </c>
      <c r="N607" s="105">
        <f>N605+(N605*N$1)</f>
        <v>101.04884999999999</v>
      </c>
      <c r="O607" s="99"/>
      <c r="P607" s="104">
        <f>P605+(P605*P$1)</f>
        <v>107.67077999999999</v>
      </c>
      <c r="Q607" s="105">
        <f>Q605+(Q605*Q$1)</f>
        <v>165.01176000000004</v>
      </c>
      <c r="R607" s="99"/>
      <c r="S607" s="104">
        <f>S605+(S605*S$1)</f>
        <v>118.01641000000001</v>
      </c>
      <c r="T607" s="105">
        <f>T605+(T605*T$1)</f>
        <v>178.54300000000001</v>
      </c>
      <c r="U607" s="99"/>
      <c r="V607" s="104">
        <f>V605+(V605*V$1)</f>
        <v>144.89839999999998</v>
      </c>
      <c r="W607" s="105">
        <f>W605+(W605*W$1)</f>
        <v>208.61059999999998</v>
      </c>
    </row>
    <row r="608" spans="1:23" ht="15.75" thickTop="1">
      <c r="C608" s="119" t="s">
        <v>626</v>
      </c>
      <c r="D608" s="107">
        <f>(D607-D605)/D605</f>
        <v>0.70000000000000007</v>
      </c>
      <c r="E608" s="108">
        <f>(E607-E605)/E605</f>
        <v>0.69999999999999973</v>
      </c>
      <c r="F608" s="99"/>
      <c r="G608" s="107">
        <f>(G607-G605)/G605</f>
        <v>0.8</v>
      </c>
      <c r="H608" s="108">
        <f>(H607-H605)/H605</f>
        <v>0.79999999999999993</v>
      </c>
      <c r="I608" s="99"/>
      <c r="J608" s="107">
        <f>(J607-J605)/J605</f>
        <v>0.90000000000000013</v>
      </c>
      <c r="K608" s="108">
        <f>(K607-K605)/K605</f>
        <v>0.90000000000000013</v>
      </c>
      <c r="L608" s="99"/>
      <c r="M608" s="107">
        <f>(M607-M605)/M605</f>
        <v>0.70000000000000007</v>
      </c>
      <c r="N608" s="108">
        <f>(N607-N605)/N605</f>
        <v>0.69999999999999973</v>
      </c>
      <c r="O608" s="99"/>
      <c r="P608" s="107">
        <f>(P607-P605)/P605</f>
        <v>0.8</v>
      </c>
      <c r="Q608" s="108">
        <f>(Q607-Q605)/Q605</f>
        <v>0.80000000000000027</v>
      </c>
      <c r="R608" s="99"/>
      <c r="S608" s="107">
        <f>(S607-S605)/S605</f>
        <v>0.90000000000000013</v>
      </c>
      <c r="T608" s="108">
        <f>(T607-T605)/T605</f>
        <v>0.90000000000000013</v>
      </c>
      <c r="U608" s="99"/>
      <c r="V608" s="107">
        <f>(V607-V605)/V605</f>
        <v>1</v>
      </c>
      <c r="W608" s="108">
        <f>(W607-W605)/W605</f>
        <v>1</v>
      </c>
    </row>
    <row r="609" spans="1:23">
      <c r="C609" s="120" t="s">
        <v>627</v>
      </c>
      <c r="D609" s="110">
        <f>D606+(D606*D$1)</f>
        <v>1125.4394399999999</v>
      </c>
      <c r="E609" s="111">
        <f>E606+(E606*E$1)</f>
        <v>1212.5862000000002</v>
      </c>
      <c r="F609" s="99"/>
      <c r="G609" s="110">
        <f>G606+(G606*G$1)</f>
        <v>2071.71648</v>
      </c>
      <c r="H609" s="111">
        <f>H606+(H606*H$1)</f>
        <v>1723.95</v>
      </c>
      <c r="I609" s="99"/>
      <c r="J609" s="110">
        <f>J606+(J606*J$1)</f>
        <v>2832.3938400000002</v>
      </c>
      <c r="K609" s="111">
        <f>K606+(K606*K$1)</f>
        <v>2142.5159999999996</v>
      </c>
      <c r="L609" s="99"/>
      <c r="M609" s="110">
        <f>M606+(M606*M$1)</f>
        <v>1125.4394399999999</v>
      </c>
      <c r="N609" s="111">
        <f>N606+(N606*N$1)</f>
        <v>1212.5862000000002</v>
      </c>
      <c r="O609" s="99"/>
      <c r="P609" s="110">
        <f>P606+(P606*P$1)</f>
        <v>2584.09872</v>
      </c>
      <c r="Q609" s="111">
        <f>Q606+(Q606*Q$1)</f>
        <v>1980.1411200000002</v>
      </c>
      <c r="R609" s="99"/>
      <c r="S609" s="110">
        <f>S606+(S606*S$1)</f>
        <v>2832.3938400000002</v>
      </c>
      <c r="T609" s="111">
        <f>T606+(T606*T$1)</f>
        <v>2142.5159999999996</v>
      </c>
      <c r="U609" s="99"/>
      <c r="V609" s="110">
        <f>V606+(V606*V$1)</f>
        <v>3477.5615999999995</v>
      </c>
      <c r="W609" s="111">
        <f>W606+(W606*W$1)</f>
        <v>2503.3271999999997</v>
      </c>
    </row>
    <row r="611" spans="1:23">
      <c r="C611" s="112" t="s">
        <v>824</v>
      </c>
    </row>
    <row r="612" spans="1:23">
      <c r="B612" s="81" t="s">
        <v>629</v>
      </c>
      <c r="C612" s="113" t="s">
        <v>489</v>
      </c>
      <c r="D612" s="80" t="s">
        <v>620</v>
      </c>
      <c r="E612" s="80" t="s">
        <v>616</v>
      </c>
      <c r="G612" s="80" t="s">
        <v>620</v>
      </c>
      <c r="H612" s="80" t="s">
        <v>616</v>
      </c>
      <c r="J612" s="80" t="s">
        <v>620</v>
      </c>
      <c r="K612" s="80" t="s">
        <v>616</v>
      </c>
      <c r="M612" s="80" t="s">
        <v>620</v>
      </c>
      <c r="N612" s="80" t="s">
        <v>616</v>
      </c>
      <c r="P612" s="80" t="s">
        <v>620</v>
      </c>
      <c r="Q612" s="80" t="s">
        <v>616</v>
      </c>
      <c r="S612" s="80" t="s">
        <v>620</v>
      </c>
      <c r="T612" s="80" t="s">
        <v>616</v>
      </c>
      <c r="V612" s="80" t="s">
        <v>620</v>
      </c>
      <c r="W612" s="80" t="s">
        <v>616</v>
      </c>
    </row>
    <row r="613" spans="1:23">
      <c r="B613" s="81" t="s">
        <v>621</v>
      </c>
      <c r="C613" s="81" t="s">
        <v>630</v>
      </c>
    </row>
    <row r="614" spans="1:23">
      <c r="A614" s="82" t="s">
        <v>55</v>
      </c>
      <c r="B614" s="83">
        <v>1</v>
      </c>
      <c r="C614" s="114" t="s">
        <v>828</v>
      </c>
      <c r="D614" s="85">
        <f>VLOOKUP($A614,$A$16:$W$34,D$42,0)*$B614</f>
        <v>8.1478000000000002</v>
      </c>
      <c r="E614" s="86">
        <f>VLOOKUP($A614,$A$16:$W$34,E$42,0)*$B614</f>
        <v>82.644800000000004</v>
      </c>
      <c r="G614" s="85">
        <f>VLOOKUP($A614,$A$16:$W$34,G$42,0)*$B614</f>
        <v>35.604999999999997</v>
      </c>
      <c r="H614" s="86">
        <f>VLOOKUP($A614,$A$16:$W$34,H$42,0)*$B614</f>
        <v>110.1019</v>
      </c>
      <c r="J614" s="85">
        <f>VLOOKUP($A614,$A$16:$W$34,J$42,0)*$B614</f>
        <v>57.071899999999999</v>
      </c>
      <c r="K614" s="86">
        <f>VLOOKUP($A614,$A$16:$W$34,K$42,0)*$B614</f>
        <v>131.56890000000001</v>
      </c>
      <c r="M614" s="85">
        <f>VLOOKUP($A614,$A$16:$W$34,M$42,0)*$B614</f>
        <v>8.1478000000000002</v>
      </c>
      <c r="N614" s="86">
        <f>VLOOKUP($A614,$A$16:$W$34,N$42,0)*$B614</f>
        <v>82.644800000000004</v>
      </c>
      <c r="P614" s="85">
        <f>VLOOKUP($A614,$A$16:$W$34,P$42,0)*$B614</f>
        <v>51.814999999999998</v>
      </c>
      <c r="Q614" s="86">
        <f>VLOOKUP($A614,$A$16:$W$34,Q$42,0)*$B614</f>
        <v>126.312</v>
      </c>
      <c r="S614" s="85">
        <f>VLOOKUP($A614,$A$16:$W$34,S$42,0)*$B614</f>
        <v>57.071899999999999</v>
      </c>
      <c r="T614" s="86">
        <f>VLOOKUP($A614,$A$16:$W$34,T$42,0)*$B614</f>
        <v>131.56890000000001</v>
      </c>
      <c r="V614" s="85">
        <f>VLOOKUP($A614,$A$16:$W$34,V$42,0)*$B614</f>
        <v>80.728200000000001</v>
      </c>
      <c r="W614" s="86">
        <f>VLOOKUP($A614,$A$16:$W$34,W$42,0)*$B614</f>
        <v>155.2252</v>
      </c>
    </row>
    <row r="615" spans="1:23">
      <c r="C615" s="88"/>
      <c r="D615" s="88"/>
      <c r="E615" s="89"/>
      <c r="G615" s="88"/>
      <c r="H615" s="89"/>
      <c r="J615" s="88"/>
      <c r="K615" s="89"/>
      <c r="M615" s="88"/>
      <c r="N615" s="89"/>
      <c r="P615" s="88"/>
      <c r="Q615" s="89"/>
      <c r="S615" s="88"/>
      <c r="T615" s="89"/>
      <c r="V615" s="88"/>
      <c r="W615" s="89"/>
    </row>
    <row r="616" spans="1:23">
      <c r="C616" s="88"/>
      <c r="D616" s="88"/>
      <c r="E616" s="89"/>
      <c r="G616" s="88"/>
      <c r="H616" s="89"/>
      <c r="J616" s="88"/>
      <c r="K616" s="89"/>
      <c r="M616" s="88"/>
      <c r="N616" s="89"/>
      <c r="P616" s="88"/>
      <c r="Q616" s="89"/>
      <c r="S616" s="88"/>
      <c r="T616" s="89"/>
      <c r="V616" s="88"/>
      <c r="W616" s="89"/>
    </row>
    <row r="617" spans="1:23">
      <c r="C617" s="88"/>
      <c r="D617" s="88"/>
      <c r="E617" s="89"/>
      <c r="G617" s="88"/>
      <c r="H617" s="89"/>
      <c r="J617" s="88"/>
      <c r="K617" s="89"/>
      <c r="M617" s="88"/>
      <c r="N617" s="89"/>
      <c r="P617" s="88"/>
      <c r="Q617" s="89"/>
      <c r="S617" s="88"/>
      <c r="T617" s="89"/>
      <c r="V617" s="88"/>
      <c r="W617" s="89"/>
    </row>
    <row r="618" spans="1:23" ht="15.75" thickBot="1">
      <c r="B618" s="81" t="s">
        <v>834</v>
      </c>
      <c r="C618" s="116" t="s">
        <v>623</v>
      </c>
      <c r="D618" s="97">
        <f>SUM(D614)</f>
        <v>8.1478000000000002</v>
      </c>
      <c r="E618" s="98">
        <f>SUM(E614)</f>
        <v>82.644800000000004</v>
      </c>
      <c r="F618" s="99"/>
      <c r="G618" s="97">
        <f>SUM(G614)</f>
        <v>35.604999999999997</v>
      </c>
      <c r="H618" s="98">
        <f>SUM(H614)</f>
        <v>110.1019</v>
      </c>
      <c r="I618" s="99"/>
      <c r="J618" s="97">
        <f>SUM(J614)</f>
        <v>57.071899999999999</v>
      </c>
      <c r="K618" s="98">
        <f>SUM(K614)</f>
        <v>131.56890000000001</v>
      </c>
      <c r="L618" s="99"/>
      <c r="M618" s="97">
        <f>SUM(M614)</f>
        <v>8.1478000000000002</v>
      </c>
      <c r="N618" s="98">
        <f>SUM(N614)</f>
        <v>82.644800000000004</v>
      </c>
      <c r="O618" s="99"/>
      <c r="P618" s="97">
        <f>SUM(P614)</f>
        <v>51.814999999999998</v>
      </c>
      <c r="Q618" s="98">
        <f>SUM(Q614)</f>
        <v>126.312</v>
      </c>
      <c r="R618" s="99"/>
      <c r="S618" s="97">
        <f>SUM(S614)</f>
        <v>57.071899999999999</v>
      </c>
      <c r="T618" s="98">
        <f>SUM(T614)</f>
        <v>131.56890000000001</v>
      </c>
      <c r="U618" s="99"/>
      <c r="V618" s="97">
        <f>SUM(V614)</f>
        <v>80.728200000000001</v>
      </c>
      <c r="W618" s="98">
        <f>SUM(W614)</f>
        <v>155.2252</v>
      </c>
    </row>
    <row r="619" spans="1:23" ht="15.75" thickTop="1">
      <c r="C619" s="117" t="s">
        <v>624</v>
      </c>
      <c r="D619" s="101">
        <f>D618*24</f>
        <v>195.5472</v>
      </c>
      <c r="E619" s="102">
        <f>E618*12</f>
        <v>991.73760000000004</v>
      </c>
      <c r="F619" s="99"/>
      <c r="G619" s="101">
        <f>G618*24</f>
        <v>854.52</v>
      </c>
      <c r="H619" s="102">
        <f>H618*12</f>
        <v>1321.2228</v>
      </c>
      <c r="I619" s="99"/>
      <c r="J619" s="101">
        <f>J618*24</f>
        <v>1369.7256</v>
      </c>
      <c r="K619" s="102">
        <f>K618*12</f>
        <v>1578.8268000000003</v>
      </c>
      <c r="L619" s="99"/>
      <c r="M619" s="101">
        <f>M618*24</f>
        <v>195.5472</v>
      </c>
      <c r="N619" s="102">
        <f>N618*12</f>
        <v>991.73760000000004</v>
      </c>
      <c r="O619" s="99"/>
      <c r="P619" s="101">
        <f>P618*24</f>
        <v>1243.56</v>
      </c>
      <c r="Q619" s="102">
        <f>Q618*12</f>
        <v>1515.7439999999999</v>
      </c>
      <c r="R619" s="99"/>
      <c r="S619" s="101">
        <f>S618*24</f>
        <v>1369.7256</v>
      </c>
      <c r="T619" s="102">
        <f>T618*12</f>
        <v>1578.8268000000003</v>
      </c>
      <c r="U619" s="99"/>
      <c r="V619" s="101">
        <f>V618*24</f>
        <v>1937.4767999999999</v>
      </c>
      <c r="W619" s="102">
        <f>W618*12</f>
        <v>1862.7024000000001</v>
      </c>
    </row>
    <row r="620" spans="1:23" ht="15.75" thickBot="1">
      <c r="B620" s="81" t="s">
        <v>835</v>
      </c>
      <c r="C620" s="118" t="s">
        <v>625</v>
      </c>
      <c r="D620" s="104">
        <f>D618+(D618*D$1)</f>
        <v>13.85126</v>
      </c>
      <c r="E620" s="105">
        <f>E618+(E618*E$1)</f>
        <v>140.49616</v>
      </c>
      <c r="F620" s="99"/>
      <c r="G620" s="104">
        <f>G618+(G618*G$1)</f>
        <v>64.088999999999999</v>
      </c>
      <c r="H620" s="105">
        <f>H618+(H618*H$1)</f>
        <v>198.18342000000001</v>
      </c>
      <c r="I620" s="99"/>
      <c r="J620" s="104">
        <f>J618+(J618*J$1)</f>
        <v>108.43661</v>
      </c>
      <c r="K620" s="105">
        <f>K618+(K618*K$1)</f>
        <v>249.98091000000002</v>
      </c>
      <c r="L620" s="99"/>
      <c r="M620" s="104">
        <f>M618+(M618*M$1)</f>
        <v>13.85126</v>
      </c>
      <c r="N620" s="105">
        <f>N618+(N618*N$1)</f>
        <v>140.49616</v>
      </c>
      <c r="O620" s="99"/>
      <c r="P620" s="104">
        <f>P618+(P618*P$1)</f>
        <v>93.266999999999996</v>
      </c>
      <c r="Q620" s="105">
        <f>Q618+(Q618*Q$1)</f>
        <v>227.36160000000001</v>
      </c>
      <c r="R620" s="99"/>
      <c r="S620" s="104">
        <f>S618+(S618*S$1)</f>
        <v>108.43661</v>
      </c>
      <c r="T620" s="105">
        <f>T618+(T618*T$1)</f>
        <v>249.98091000000002</v>
      </c>
      <c r="U620" s="99"/>
      <c r="V620" s="104">
        <f>V618+(V618*V$1)</f>
        <v>161.4564</v>
      </c>
      <c r="W620" s="105">
        <f>W618+(W618*W$1)</f>
        <v>310.4504</v>
      </c>
    </row>
    <row r="621" spans="1:23" ht="15.75" thickTop="1">
      <c r="C621" s="119" t="s">
        <v>626</v>
      </c>
      <c r="D621" s="107">
        <f>(D620-D618)/D618</f>
        <v>0.7</v>
      </c>
      <c r="E621" s="108">
        <f>(E620-E618)/E618</f>
        <v>0.7</v>
      </c>
      <c r="F621" s="99"/>
      <c r="G621" s="107">
        <f>(G620-G618)/G618</f>
        <v>0.80000000000000016</v>
      </c>
      <c r="H621" s="108">
        <f>(H620-H618)/H618</f>
        <v>0.80000000000000016</v>
      </c>
      <c r="I621" s="99"/>
      <c r="J621" s="107">
        <f>(J620-J618)/J618</f>
        <v>0.9</v>
      </c>
      <c r="K621" s="108">
        <f>(K620-K618)/K618</f>
        <v>0.9</v>
      </c>
      <c r="L621" s="99"/>
      <c r="M621" s="107">
        <f>(M620-M618)/M618</f>
        <v>0.7</v>
      </c>
      <c r="N621" s="108">
        <f>(N620-N618)/N618</f>
        <v>0.7</v>
      </c>
      <c r="O621" s="99"/>
      <c r="P621" s="107">
        <f>(P620-P618)/P618</f>
        <v>0.8</v>
      </c>
      <c r="Q621" s="108">
        <f>(Q620-Q618)/Q618</f>
        <v>0.80000000000000016</v>
      </c>
      <c r="R621" s="99"/>
      <c r="S621" s="107">
        <f>(S620-S618)/S618</f>
        <v>0.9</v>
      </c>
      <c r="T621" s="108">
        <f>(T620-T618)/T618</f>
        <v>0.9</v>
      </c>
      <c r="U621" s="99"/>
      <c r="V621" s="107">
        <f>(V620-V618)/V618</f>
        <v>1</v>
      </c>
      <c r="W621" s="108">
        <f>(W620-W618)/W618</f>
        <v>1</v>
      </c>
    </row>
    <row r="622" spans="1:23">
      <c r="C622" s="120" t="s">
        <v>627</v>
      </c>
      <c r="D622" s="110">
        <f>D619+(D619*D$1)</f>
        <v>332.43024000000003</v>
      </c>
      <c r="E622" s="111">
        <f>E619+(E619*E$1)</f>
        <v>1685.9539199999999</v>
      </c>
      <c r="F622" s="99"/>
      <c r="G622" s="110">
        <f>G619+(G619*G$1)</f>
        <v>1538.136</v>
      </c>
      <c r="H622" s="111">
        <f>H619+(H619*H$1)</f>
        <v>2378.2010399999999</v>
      </c>
      <c r="I622" s="99"/>
      <c r="J622" s="110">
        <f>J619+(J619*J$1)</f>
        <v>2602.4786400000003</v>
      </c>
      <c r="K622" s="111">
        <f>K619+(K619*K$1)</f>
        <v>2999.7709200000008</v>
      </c>
      <c r="L622" s="99"/>
      <c r="M622" s="110">
        <f>M619+(M619*M$1)</f>
        <v>332.43024000000003</v>
      </c>
      <c r="N622" s="111">
        <f>N619+(N619*N$1)</f>
        <v>1685.9539199999999</v>
      </c>
      <c r="O622" s="99"/>
      <c r="P622" s="110">
        <f>P619+(P619*P$1)</f>
        <v>2238.4079999999999</v>
      </c>
      <c r="Q622" s="111">
        <f>Q619+(Q619*Q$1)</f>
        <v>2728.3391999999999</v>
      </c>
      <c r="R622" s="99"/>
      <c r="S622" s="110">
        <f>S619+(S619*S$1)</f>
        <v>2602.4786400000003</v>
      </c>
      <c r="T622" s="111">
        <f>T619+(T619*T$1)</f>
        <v>2999.7709200000008</v>
      </c>
      <c r="U622" s="99"/>
      <c r="V622" s="110">
        <f>V619+(V619*V$1)</f>
        <v>3874.9535999999998</v>
      </c>
      <c r="W622" s="111">
        <f>W619+(W619*W$1)</f>
        <v>3725.4048000000003</v>
      </c>
    </row>
    <row r="624" spans="1:23">
      <c r="C624" s="112" t="s">
        <v>490</v>
      </c>
    </row>
    <row r="625" spans="1:23">
      <c r="B625" s="81" t="s">
        <v>629</v>
      </c>
      <c r="C625" s="113" t="s">
        <v>491</v>
      </c>
      <c r="D625" s="80" t="s">
        <v>620</v>
      </c>
      <c r="E625" s="80" t="s">
        <v>616</v>
      </c>
      <c r="G625" s="80" t="s">
        <v>620</v>
      </c>
      <c r="H625" s="80" t="s">
        <v>616</v>
      </c>
      <c r="J625" s="80" t="s">
        <v>620</v>
      </c>
      <c r="K625" s="80" t="s">
        <v>616</v>
      </c>
      <c r="M625" s="80" t="s">
        <v>620</v>
      </c>
      <c r="N625" s="80" t="s">
        <v>616</v>
      </c>
      <c r="P625" s="80" t="s">
        <v>620</v>
      </c>
      <c r="Q625" s="80" t="s">
        <v>616</v>
      </c>
      <c r="S625" s="80" t="s">
        <v>620</v>
      </c>
      <c r="T625" s="80" t="s">
        <v>616</v>
      </c>
      <c r="V625" s="80" t="s">
        <v>620</v>
      </c>
      <c r="W625" s="80" t="s">
        <v>616</v>
      </c>
    </row>
    <row r="626" spans="1:23">
      <c r="B626" s="81" t="s">
        <v>621</v>
      </c>
      <c r="C626" s="81" t="s">
        <v>630</v>
      </c>
    </row>
    <row r="627" spans="1:23">
      <c r="A627" s="82" t="s">
        <v>55</v>
      </c>
      <c r="B627" s="83">
        <v>1</v>
      </c>
      <c r="C627" s="114" t="s">
        <v>491</v>
      </c>
      <c r="D627" s="85">
        <f>VLOOKUP($A627,$A$16:$W$34,D$42,0)*$B627</f>
        <v>8.1478000000000002</v>
      </c>
      <c r="E627" s="86">
        <f>VLOOKUP($A627,$A$16:$W$34,E$42,0)*$B627</f>
        <v>82.644800000000004</v>
      </c>
      <c r="G627" s="85">
        <f>VLOOKUP($A627,$A$16:$W$34,G$42,0)*$B627</f>
        <v>35.604999999999997</v>
      </c>
      <c r="H627" s="86">
        <f>VLOOKUP($A627,$A$16:$W$34,H$42,0)*$B627</f>
        <v>110.1019</v>
      </c>
      <c r="J627" s="85">
        <f>VLOOKUP($A627,$A$16:$W$34,J$42,0)*$B627</f>
        <v>57.071899999999999</v>
      </c>
      <c r="K627" s="86">
        <f>VLOOKUP($A627,$A$16:$W$34,K$42,0)*$B627</f>
        <v>131.56890000000001</v>
      </c>
      <c r="M627" s="85">
        <f>VLOOKUP($A627,$A$16:$W$34,M$42,0)*$B627</f>
        <v>8.1478000000000002</v>
      </c>
      <c r="N627" s="86">
        <f>VLOOKUP($A627,$A$16:$W$34,N$42,0)*$B627</f>
        <v>82.644800000000004</v>
      </c>
      <c r="P627" s="85">
        <f>VLOOKUP($A627,$A$16:$W$34,P$42,0)*$B627</f>
        <v>51.814999999999998</v>
      </c>
      <c r="Q627" s="86">
        <f>VLOOKUP($A627,$A$16:$W$34,Q$42,0)*$B627</f>
        <v>126.312</v>
      </c>
      <c r="S627" s="85">
        <f>VLOOKUP($A627,$A$16:$W$34,S$42,0)*$B627</f>
        <v>57.071899999999999</v>
      </c>
      <c r="T627" s="86">
        <f>VLOOKUP($A627,$A$16:$W$34,T$42,0)*$B627</f>
        <v>131.56890000000001</v>
      </c>
      <c r="V627" s="85">
        <f>VLOOKUP($A627,$A$16:$W$34,V$42,0)*$B627</f>
        <v>80.728200000000001</v>
      </c>
      <c r="W627" s="86">
        <f>VLOOKUP($A627,$A$16:$W$34,W$42,0)*$B627</f>
        <v>155.2252</v>
      </c>
    </row>
    <row r="628" spans="1:23">
      <c r="C628" s="88"/>
      <c r="D628" s="88"/>
      <c r="E628" s="89"/>
      <c r="G628" s="88"/>
      <c r="H628" s="89"/>
      <c r="J628" s="88"/>
      <c r="K628" s="89"/>
      <c r="M628" s="88"/>
      <c r="N628" s="89"/>
      <c r="P628" s="88"/>
      <c r="Q628" s="89"/>
      <c r="S628" s="88"/>
      <c r="T628" s="89"/>
      <c r="V628" s="88"/>
      <c r="W628" s="89"/>
    </row>
    <row r="629" spans="1:23">
      <c r="C629" s="88"/>
      <c r="D629" s="88"/>
      <c r="E629" s="89"/>
      <c r="G629" s="88"/>
      <c r="H629" s="89"/>
      <c r="J629" s="88"/>
      <c r="K629" s="89"/>
      <c r="M629" s="88"/>
      <c r="N629" s="89"/>
      <c r="P629" s="88"/>
      <c r="Q629" s="89"/>
      <c r="S629" s="88"/>
      <c r="T629" s="89"/>
      <c r="V629" s="88"/>
      <c r="W629" s="89"/>
    </row>
    <row r="630" spans="1:23">
      <c r="C630" s="88"/>
      <c r="D630" s="88"/>
      <c r="E630" s="89"/>
      <c r="G630" s="88"/>
      <c r="H630" s="89"/>
      <c r="J630" s="88"/>
      <c r="K630" s="89"/>
      <c r="M630" s="88"/>
      <c r="N630" s="89"/>
      <c r="P630" s="88"/>
      <c r="Q630" s="89"/>
      <c r="S630" s="88"/>
      <c r="T630" s="89"/>
      <c r="V630" s="88"/>
      <c r="W630" s="89"/>
    </row>
    <row r="631" spans="1:23" ht="15.75" thickBot="1">
      <c r="B631" s="81" t="s">
        <v>836</v>
      </c>
      <c r="C631" s="116" t="s">
        <v>623</v>
      </c>
      <c r="D631" s="97">
        <f>SUM(D627)</f>
        <v>8.1478000000000002</v>
      </c>
      <c r="E631" s="98">
        <f>SUM(E627)</f>
        <v>82.644800000000004</v>
      </c>
      <c r="F631" s="99"/>
      <c r="G631" s="97">
        <f>SUM(G627)</f>
        <v>35.604999999999997</v>
      </c>
      <c r="H631" s="98">
        <f>SUM(H627)</f>
        <v>110.1019</v>
      </c>
      <c r="I631" s="99"/>
      <c r="J631" s="97">
        <f>SUM(J627)</f>
        <v>57.071899999999999</v>
      </c>
      <c r="K631" s="98">
        <f>SUM(K627)</f>
        <v>131.56890000000001</v>
      </c>
      <c r="L631" s="99"/>
      <c r="M631" s="97">
        <f>SUM(M627)</f>
        <v>8.1478000000000002</v>
      </c>
      <c r="N631" s="98">
        <f>SUM(N627)</f>
        <v>82.644800000000004</v>
      </c>
      <c r="O631" s="99"/>
      <c r="P631" s="97">
        <f>SUM(P627)</f>
        <v>51.814999999999998</v>
      </c>
      <c r="Q631" s="98">
        <f>SUM(Q627)</f>
        <v>126.312</v>
      </c>
      <c r="R631" s="99"/>
      <c r="S631" s="97">
        <f>SUM(S627)</f>
        <v>57.071899999999999</v>
      </c>
      <c r="T631" s="98">
        <f>SUM(T627)</f>
        <v>131.56890000000001</v>
      </c>
      <c r="U631" s="99"/>
      <c r="V631" s="97">
        <f>SUM(V627)</f>
        <v>80.728200000000001</v>
      </c>
      <c r="W631" s="98">
        <f>SUM(W627)</f>
        <v>155.2252</v>
      </c>
    </row>
    <row r="632" spans="1:23" ht="15.75" thickTop="1">
      <c r="C632" s="117" t="s">
        <v>624</v>
      </c>
      <c r="D632" s="101">
        <f>D631*24</f>
        <v>195.5472</v>
      </c>
      <c r="E632" s="102">
        <f>E631*12</f>
        <v>991.73760000000004</v>
      </c>
      <c r="F632" s="99"/>
      <c r="G632" s="101">
        <f>G631*24</f>
        <v>854.52</v>
      </c>
      <c r="H632" s="102">
        <f>H631*12</f>
        <v>1321.2228</v>
      </c>
      <c r="I632" s="99"/>
      <c r="J632" s="101">
        <f>J631*24</f>
        <v>1369.7256</v>
      </c>
      <c r="K632" s="102">
        <f>K631*12</f>
        <v>1578.8268000000003</v>
      </c>
      <c r="L632" s="99"/>
      <c r="M632" s="101">
        <f>M631*24</f>
        <v>195.5472</v>
      </c>
      <c r="N632" s="102">
        <f>N631*12</f>
        <v>991.73760000000004</v>
      </c>
      <c r="O632" s="99"/>
      <c r="P632" s="101">
        <f>P631*24</f>
        <v>1243.56</v>
      </c>
      <c r="Q632" s="102">
        <f>Q631*12</f>
        <v>1515.7439999999999</v>
      </c>
      <c r="R632" s="99"/>
      <c r="S632" s="101">
        <f>S631*24</f>
        <v>1369.7256</v>
      </c>
      <c r="T632" s="102">
        <f>T631*12</f>
        <v>1578.8268000000003</v>
      </c>
      <c r="U632" s="99"/>
      <c r="V632" s="101">
        <f>V631*24</f>
        <v>1937.4767999999999</v>
      </c>
      <c r="W632" s="102">
        <f>W631*12</f>
        <v>1862.7024000000001</v>
      </c>
    </row>
    <row r="633" spans="1:23" ht="15.75" thickBot="1">
      <c r="B633" s="81" t="s">
        <v>837</v>
      </c>
      <c r="C633" s="118" t="s">
        <v>625</v>
      </c>
      <c r="D633" s="104">
        <f>D631+(D631*D$1)</f>
        <v>13.85126</v>
      </c>
      <c r="E633" s="105">
        <f>E631+(E631*E$1)</f>
        <v>140.49616</v>
      </c>
      <c r="F633" s="99"/>
      <c r="G633" s="104">
        <f>G631+(G631*G$1)</f>
        <v>64.088999999999999</v>
      </c>
      <c r="H633" s="105">
        <f>H631+(H631*H$1)</f>
        <v>198.18342000000001</v>
      </c>
      <c r="I633" s="99"/>
      <c r="J633" s="104">
        <f>J631+(J631*J$1)</f>
        <v>108.43661</v>
      </c>
      <c r="K633" s="105">
        <f>K631+(K631*K$1)</f>
        <v>249.98091000000002</v>
      </c>
      <c r="L633" s="99"/>
      <c r="M633" s="104">
        <f>M631+(M631*M$1)</f>
        <v>13.85126</v>
      </c>
      <c r="N633" s="105">
        <f>N631+(N631*N$1)</f>
        <v>140.49616</v>
      </c>
      <c r="O633" s="99"/>
      <c r="P633" s="104">
        <f>P631+(P631*P$1)</f>
        <v>93.266999999999996</v>
      </c>
      <c r="Q633" s="105">
        <f>Q631+(Q631*Q$1)</f>
        <v>227.36160000000001</v>
      </c>
      <c r="R633" s="99"/>
      <c r="S633" s="104">
        <f>S631+(S631*S$1)</f>
        <v>108.43661</v>
      </c>
      <c r="T633" s="105">
        <f>T631+(T631*T$1)</f>
        <v>249.98091000000002</v>
      </c>
      <c r="U633" s="99"/>
      <c r="V633" s="104">
        <f>V631+(V631*V$1)</f>
        <v>161.4564</v>
      </c>
      <c r="W633" s="105">
        <f>W631+(W631*W$1)</f>
        <v>310.4504</v>
      </c>
    </row>
    <row r="634" spans="1:23" ht="15.75" thickTop="1">
      <c r="C634" s="119" t="s">
        <v>626</v>
      </c>
      <c r="D634" s="107">
        <f>(D633-D631)/D631</f>
        <v>0.7</v>
      </c>
      <c r="E634" s="108">
        <f>(E633-E631)/E631</f>
        <v>0.7</v>
      </c>
      <c r="F634" s="99"/>
      <c r="G634" s="107">
        <f>(G633-G631)/G631</f>
        <v>0.80000000000000016</v>
      </c>
      <c r="H634" s="108">
        <f>(H633-H631)/H631</f>
        <v>0.80000000000000016</v>
      </c>
      <c r="I634" s="99"/>
      <c r="J634" s="107">
        <f>(J633-J631)/J631</f>
        <v>0.9</v>
      </c>
      <c r="K634" s="108">
        <f>(K633-K631)/K631</f>
        <v>0.9</v>
      </c>
      <c r="L634" s="99"/>
      <c r="M634" s="107">
        <f>(M633-M631)/M631</f>
        <v>0.7</v>
      </c>
      <c r="N634" s="108">
        <f>(N633-N631)/N631</f>
        <v>0.7</v>
      </c>
      <c r="O634" s="99"/>
      <c r="P634" s="107">
        <f>(P633-P631)/P631</f>
        <v>0.8</v>
      </c>
      <c r="Q634" s="108">
        <f>(Q633-Q631)/Q631</f>
        <v>0.80000000000000016</v>
      </c>
      <c r="R634" s="99"/>
      <c r="S634" s="107">
        <f>(S633-S631)/S631</f>
        <v>0.9</v>
      </c>
      <c r="T634" s="108">
        <f>(T633-T631)/T631</f>
        <v>0.9</v>
      </c>
      <c r="U634" s="99"/>
      <c r="V634" s="107">
        <f>(V633-V631)/V631</f>
        <v>1</v>
      </c>
      <c r="W634" s="108">
        <f>(W633-W631)/W631</f>
        <v>1</v>
      </c>
    </row>
    <row r="635" spans="1:23">
      <c r="C635" s="120" t="s">
        <v>627</v>
      </c>
      <c r="D635" s="110">
        <f>D632+(D632*D$1)</f>
        <v>332.43024000000003</v>
      </c>
      <c r="E635" s="111">
        <f>E632+(E632*E$1)</f>
        <v>1685.9539199999999</v>
      </c>
      <c r="F635" s="99"/>
      <c r="G635" s="110">
        <f>G632+(G632*G$1)</f>
        <v>1538.136</v>
      </c>
      <c r="H635" s="111">
        <f>H632+(H632*H$1)</f>
        <v>2378.2010399999999</v>
      </c>
      <c r="I635" s="99"/>
      <c r="J635" s="110">
        <f>J632+(J632*J$1)</f>
        <v>2602.4786400000003</v>
      </c>
      <c r="K635" s="111">
        <f>K632+(K632*K$1)</f>
        <v>2999.7709200000008</v>
      </c>
      <c r="L635" s="99"/>
      <c r="M635" s="110">
        <f>M632+(M632*M$1)</f>
        <v>332.43024000000003</v>
      </c>
      <c r="N635" s="111">
        <f>N632+(N632*N$1)</f>
        <v>1685.9539199999999</v>
      </c>
      <c r="O635" s="99"/>
      <c r="P635" s="110">
        <f>P632+(P632*P$1)</f>
        <v>2238.4079999999999</v>
      </c>
      <c r="Q635" s="111">
        <f>Q632+(Q632*Q$1)</f>
        <v>2728.3391999999999</v>
      </c>
      <c r="R635" s="99"/>
      <c r="S635" s="110">
        <f>S632+(S632*S$1)</f>
        <v>2602.4786400000003</v>
      </c>
      <c r="T635" s="111">
        <f>T632+(T632*T$1)</f>
        <v>2999.7709200000008</v>
      </c>
      <c r="U635" s="99"/>
      <c r="V635" s="110">
        <f>V632+(V632*V$1)</f>
        <v>3874.9535999999998</v>
      </c>
      <c r="W635" s="111">
        <f>W632+(W632*W$1)</f>
        <v>3725.4048000000003</v>
      </c>
    </row>
    <row r="636" spans="1:23" customFormat="1" ht="12.75"/>
    <row r="637" spans="1:23" hidden="1" outlineLevel="1"/>
    <row r="638" spans="1:23" hidden="1" outlineLevel="1">
      <c r="A638"/>
      <c r="C638" s="112"/>
    </row>
    <row r="639" spans="1:23" hidden="1" outlineLevel="1">
      <c r="B639" s="81" t="s">
        <v>629</v>
      </c>
      <c r="C639" s="113"/>
      <c r="D639" s="80" t="s">
        <v>620</v>
      </c>
      <c r="E639" s="80" t="s">
        <v>616</v>
      </c>
      <c r="G639" s="80" t="s">
        <v>620</v>
      </c>
      <c r="H639" s="80" t="s">
        <v>616</v>
      </c>
      <c r="J639" s="80" t="s">
        <v>620</v>
      </c>
      <c r="K639" s="80" t="s">
        <v>616</v>
      </c>
      <c r="M639" s="80" t="s">
        <v>620</v>
      </c>
      <c r="N639" s="80" t="s">
        <v>616</v>
      </c>
      <c r="P639" s="80" t="s">
        <v>620</v>
      </c>
      <c r="Q639" s="80" t="s">
        <v>616</v>
      </c>
      <c r="S639" s="80" t="s">
        <v>620</v>
      </c>
      <c r="T639" s="80" t="s">
        <v>616</v>
      </c>
      <c r="V639" s="80" t="s">
        <v>620</v>
      </c>
      <c r="W639" s="80" t="s">
        <v>616</v>
      </c>
    </row>
    <row r="640" spans="1:23" hidden="1" outlineLevel="1">
      <c r="B640" s="81" t="s">
        <v>621</v>
      </c>
      <c r="C640" s="81" t="s">
        <v>630</v>
      </c>
    </row>
    <row r="641" spans="1:23" hidden="1" outlineLevel="1">
      <c r="A641" s="82"/>
      <c r="B641" s="83"/>
      <c r="C641" s="114"/>
      <c r="D641" s="85" t="e">
        <f t="shared" ref="D641:E645" si="21">VLOOKUP($A641,$A$16:$W$34,D$42,0)*$B641</f>
        <v>#N/A</v>
      </c>
      <c r="E641" s="86" t="e">
        <f t="shared" si="21"/>
        <v>#N/A</v>
      </c>
      <c r="G641" s="85" t="e">
        <f t="shared" ref="G641:H645" si="22">VLOOKUP($A641,$A$16:$W$34,G$42,0)*$B641</f>
        <v>#N/A</v>
      </c>
      <c r="H641" s="86" t="e">
        <f t="shared" si="22"/>
        <v>#N/A</v>
      </c>
      <c r="J641" s="85" t="e">
        <f t="shared" ref="J641:K645" si="23">VLOOKUP($A641,$A$16:$W$34,J$42,0)*$B641</f>
        <v>#N/A</v>
      </c>
      <c r="K641" s="86" t="e">
        <f t="shared" si="23"/>
        <v>#N/A</v>
      </c>
      <c r="M641" s="85" t="e">
        <f t="shared" ref="M641:N645" si="24">VLOOKUP($A641,$A$16:$W$34,M$42,0)*$B641</f>
        <v>#N/A</v>
      </c>
      <c r="N641" s="86" t="e">
        <f t="shared" si="24"/>
        <v>#N/A</v>
      </c>
      <c r="P641" s="85" t="e">
        <f t="shared" ref="P641:Q645" si="25">VLOOKUP($A641,$A$16:$W$34,P$42,0)*$B641</f>
        <v>#N/A</v>
      </c>
      <c r="Q641" s="86" t="e">
        <f t="shared" si="25"/>
        <v>#N/A</v>
      </c>
      <c r="S641" s="85" t="e">
        <f t="shared" ref="S641:T645" si="26">VLOOKUP($A641,$A$16:$W$34,S$42,0)*$B641</f>
        <v>#N/A</v>
      </c>
      <c r="T641" s="86" t="e">
        <f t="shared" si="26"/>
        <v>#N/A</v>
      </c>
      <c r="V641" s="85" t="e">
        <f t="shared" ref="V641:W645" si="27">VLOOKUP($A641,$A$16:$W$34,V$42,0)*$B641</f>
        <v>#N/A</v>
      </c>
      <c r="W641" s="86" t="e">
        <f t="shared" si="27"/>
        <v>#N/A</v>
      </c>
    </row>
    <row r="642" spans="1:23" hidden="1" outlineLevel="1">
      <c r="A642" s="82"/>
      <c r="B642" s="83"/>
      <c r="C642" s="122"/>
      <c r="D642" s="123" t="e">
        <f t="shared" si="21"/>
        <v>#N/A</v>
      </c>
      <c r="E642" s="124" t="e">
        <f t="shared" si="21"/>
        <v>#N/A</v>
      </c>
      <c r="G642" s="123" t="e">
        <f t="shared" si="22"/>
        <v>#N/A</v>
      </c>
      <c r="H642" s="124" t="e">
        <f t="shared" si="22"/>
        <v>#N/A</v>
      </c>
      <c r="J642" s="123" t="e">
        <f t="shared" si="23"/>
        <v>#N/A</v>
      </c>
      <c r="K642" s="124" t="e">
        <f t="shared" si="23"/>
        <v>#N/A</v>
      </c>
      <c r="M642" s="123" t="e">
        <f t="shared" si="24"/>
        <v>#N/A</v>
      </c>
      <c r="N642" s="124" t="e">
        <f t="shared" si="24"/>
        <v>#N/A</v>
      </c>
      <c r="P642" s="123" t="e">
        <f t="shared" si="25"/>
        <v>#N/A</v>
      </c>
      <c r="Q642" s="124" t="e">
        <f t="shared" si="25"/>
        <v>#N/A</v>
      </c>
      <c r="S642" s="123" t="e">
        <f t="shared" si="26"/>
        <v>#N/A</v>
      </c>
      <c r="T642" s="124" t="e">
        <f t="shared" si="26"/>
        <v>#N/A</v>
      </c>
      <c r="V642" s="123" t="e">
        <f t="shared" si="27"/>
        <v>#N/A</v>
      </c>
      <c r="W642" s="124" t="e">
        <f t="shared" si="27"/>
        <v>#N/A</v>
      </c>
    </row>
    <row r="643" spans="1:23" hidden="1" outlineLevel="1">
      <c r="A643" s="82"/>
      <c r="B643" s="83"/>
      <c r="C643" s="122"/>
      <c r="D643" s="123" t="e">
        <f t="shared" si="21"/>
        <v>#N/A</v>
      </c>
      <c r="E643" s="124" t="e">
        <f t="shared" si="21"/>
        <v>#N/A</v>
      </c>
      <c r="G643" s="123" t="e">
        <f t="shared" si="22"/>
        <v>#N/A</v>
      </c>
      <c r="H643" s="124" t="e">
        <f t="shared" si="22"/>
        <v>#N/A</v>
      </c>
      <c r="J643" s="123" t="e">
        <f t="shared" si="23"/>
        <v>#N/A</v>
      </c>
      <c r="K643" s="124" t="e">
        <f t="shared" si="23"/>
        <v>#N/A</v>
      </c>
      <c r="M643" s="123" t="e">
        <f t="shared" si="24"/>
        <v>#N/A</v>
      </c>
      <c r="N643" s="124" t="e">
        <f t="shared" si="24"/>
        <v>#N/A</v>
      </c>
      <c r="P643" s="123" t="e">
        <f t="shared" si="25"/>
        <v>#N/A</v>
      </c>
      <c r="Q643" s="124" t="e">
        <f t="shared" si="25"/>
        <v>#N/A</v>
      </c>
      <c r="S643" s="123" t="e">
        <f t="shared" si="26"/>
        <v>#N/A</v>
      </c>
      <c r="T643" s="124" t="e">
        <f t="shared" si="26"/>
        <v>#N/A</v>
      </c>
      <c r="V643" s="123" t="e">
        <f t="shared" si="27"/>
        <v>#N/A</v>
      </c>
      <c r="W643" s="124" t="e">
        <f t="shared" si="27"/>
        <v>#N/A</v>
      </c>
    </row>
    <row r="644" spans="1:23" hidden="1" outlineLevel="1">
      <c r="A644" s="82"/>
      <c r="B644" s="83"/>
      <c r="C644" s="122"/>
      <c r="D644" s="123" t="e">
        <f t="shared" si="21"/>
        <v>#N/A</v>
      </c>
      <c r="E644" s="124" t="e">
        <f t="shared" si="21"/>
        <v>#N/A</v>
      </c>
      <c r="G644" s="123" t="e">
        <f t="shared" si="22"/>
        <v>#N/A</v>
      </c>
      <c r="H644" s="124" t="e">
        <f t="shared" si="22"/>
        <v>#N/A</v>
      </c>
      <c r="J644" s="123" t="e">
        <f t="shared" si="23"/>
        <v>#N/A</v>
      </c>
      <c r="K644" s="124" t="e">
        <f t="shared" si="23"/>
        <v>#N/A</v>
      </c>
      <c r="M644" s="123" t="e">
        <f t="shared" si="24"/>
        <v>#N/A</v>
      </c>
      <c r="N644" s="124" t="e">
        <f t="shared" si="24"/>
        <v>#N/A</v>
      </c>
      <c r="P644" s="123" t="e">
        <f t="shared" si="25"/>
        <v>#N/A</v>
      </c>
      <c r="Q644" s="124" t="e">
        <f t="shared" si="25"/>
        <v>#N/A</v>
      </c>
      <c r="S644" s="123" t="e">
        <f t="shared" si="26"/>
        <v>#N/A</v>
      </c>
      <c r="T644" s="124" t="e">
        <f t="shared" si="26"/>
        <v>#N/A</v>
      </c>
      <c r="V644" s="123" t="e">
        <f t="shared" si="27"/>
        <v>#N/A</v>
      </c>
      <c r="W644" s="124" t="e">
        <f t="shared" si="27"/>
        <v>#N/A</v>
      </c>
    </row>
    <row r="645" spans="1:23" hidden="1" outlineLevel="1">
      <c r="A645" s="82"/>
      <c r="B645" s="83"/>
      <c r="C645" s="122"/>
      <c r="D645" s="123" t="e">
        <f t="shared" si="21"/>
        <v>#N/A</v>
      </c>
      <c r="E645" s="124" t="e">
        <f t="shared" si="21"/>
        <v>#N/A</v>
      </c>
      <c r="G645" s="123" t="e">
        <f t="shared" si="22"/>
        <v>#N/A</v>
      </c>
      <c r="H645" s="124" t="e">
        <f t="shared" si="22"/>
        <v>#N/A</v>
      </c>
      <c r="J645" s="123" t="e">
        <f t="shared" si="23"/>
        <v>#N/A</v>
      </c>
      <c r="K645" s="124" t="e">
        <f t="shared" si="23"/>
        <v>#N/A</v>
      </c>
      <c r="M645" s="123" t="e">
        <f t="shared" si="24"/>
        <v>#N/A</v>
      </c>
      <c r="N645" s="124" t="e">
        <f t="shared" si="24"/>
        <v>#N/A</v>
      </c>
      <c r="P645" s="123" t="e">
        <f t="shared" si="25"/>
        <v>#N/A</v>
      </c>
      <c r="Q645" s="124" t="e">
        <f t="shared" si="25"/>
        <v>#N/A</v>
      </c>
      <c r="S645" s="123" t="e">
        <f t="shared" si="26"/>
        <v>#N/A</v>
      </c>
      <c r="T645" s="124" t="e">
        <f t="shared" si="26"/>
        <v>#N/A</v>
      </c>
      <c r="V645" s="123" t="e">
        <f t="shared" si="27"/>
        <v>#N/A</v>
      </c>
      <c r="W645" s="124" t="e">
        <f t="shared" si="27"/>
        <v>#N/A</v>
      </c>
    </row>
    <row r="646" spans="1:23" hidden="1" outlineLevel="1">
      <c r="C646" s="88"/>
      <c r="D646" s="88"/>
      <c r="E646" s="89"/>
      <c r="G646" s="88"/>
      <c r="H646" s="89"/>
      <c r="J646" s="88"/>
      <c r="K646" s="89"/>
      <c r="M646" s="88"/>
      <c r="N646" s="89"/>
      <c r="P646" s="88"/>
      <c r="Q646" s="89"/>
      <c r="S646" s="88"/>
      <c r="T646" s="89"/>
      <c r="V646" s="88"/>
      <c r="W646" s="89"/>
    </row>
    <row r="647" spans="1:23" hidden="1" outlineLevel="1">
      <c r="C647" s="88"/>
      <c r="D647" s="88"/>
      <c r="E647" s="89"/>
      <c r="G647" s="88"/>
      <c r="H647" s="89"/>
      <c r="J647" s="88"/>
      <c r="K647" s="89"/>
      <c r="M647" s="88"/>
      <c r="N647" s="89"/>
      <c r="P647" s="88"/>
      <c r="Q647" s="89"/>
      <c r="S647" s="88"/>
      <c r="T647" s="89"/>
      <c r="V647" s="88"/>
      <c r="W647" s="89"/>
    </row>
    <row r="648" spans="1:23" ht="15.75" hidden="1" outlineLevel="1" thickBot="1">
      <c r="B648" s="81"/>
      <c r="C648" s="116" t="s">
        <v>623</v>
      </c>
      <c r="D648" s="97" t="e">
        <f>SUM(D641:D645)</f>
        <v>#N/A</v>
      </c>
      <c r="E648" s="98" t="e">
        <f>SUM(E641:E645)</f>
        <v>#N/A</v>
      </c>
      <c r="F648" s="99"/>
      <c r="G648" s="97" t="e">
        <f>SUM(G641:G645)</f>
        <v>#N/A</v>
      </c>
      <c r="H648" s="98" t="e">
        <f>SUM(H641:H645)</f>
        <v>#N/A</v>
      </c>
      <c r="I648" s="99"/>
      <c r="J648" s="97" t="e">
        <f>SUM(J641:J645)</f>
        <v>#N/A</v>
      </c>
      <c r="K648" s="98" t="e">
        <f>SUM(K641:K645)</f>
        <v>#N/A</v>
      </c>
      <c r="L648" s="99"/>
      <c r="M648" s="97" t="e">
        <f>SUM(M641:M645)</f>
        <v>#N/A</v>
      </c>
      <c r="N648" s="98" t="e">
        <f>SUM(N641:N645)</f>
        <v>#N/A</v>
      </c>
      <c r="O648" s="99"/>
      <c r="P648" s="97" t="e">
        <f>SUM(P641:P645)</f>
        <v>#N/A</v>
      </c>
      <c r="Q648" s="98" t="e">
        <f>SUM(Q641:Q645)</f>
        <v>#N/A</v>
      </c>
      <c r="R648" s="99"/>
      <c r="S648" s="97" t="e">
        <f>SUM(S641:S645)</f>
        <v>#N/A</v>
      </c>
      <c r="T648" s="98" t="e">
        <f>SUM(T641:T645)</f>
        <v>#N/A</v>
      </c>
      <c r="U648" s="99"/>
      <c r="V648" s="97" t="e">
        <f>SUM(V641:V645)</f>
        <v>#N/A</v>
      </c>
      <c r="W648" s="98" t="e">
        <f>SUM(W641:W645)</f>
        <v>#N/A</v>
      </c>
    </row>
    <row r="649" spans="1:23" ht="15.75" hidden="1" outlineLevel="1" thickTop="1">
      <c r="C649" s="117" t="s">
        <v>624</v>
      </c>
      <c r="D649" s="101" t="e">
        <f>D648*24</f>
        <v>#N/A</v>
      </c>
      <c r="E649" s="102" t="e">
        <f>E648*12</f>
        <v>#N/A</v>
      </c>
      <c r="F649" s="99"/>
      <c r="G649" s="101" t="e">
        <f>G648*24</f>
        <v>#N/A</v>
      </c>
      <c r="H649" s="102" t="e">
        <f>H648*12</f>
        <v>#N/A</v>
      </c>
      <c r="I649" s="99"/>
      <c r="J649" s="101" t="e">
        <f>J648*24</f>
        <v>#N/A</v>
      </c>
      <c r="K649" s="102" t="e">
        <f>K648*12</f>
        <v>#N/A</v>
      </c>
      <c r="L649" s="99"/>
      <c r="M649" s="101" t="e">
        <f>M648*24</f>
        <v>#N/A</v>
      </c>
      <c r="N649" s="102" t="e">
        <f>N648*12</f>
        <v>#N/A</v>
      </c>
      <c r="O649" s="99"/>
      <c r="P649" s="101" t="e">
        <f>P648*24</f>
        <v>#N/A</v>
      </c>
      <c r="Q649" s="102" t="e">
        <f>Q648*12</f>
        <v>#N/A</v>
      </c>
      <c r="R649" s="99"/>
      <c r="S649" s="101" t="e">
        <f>S648*24</f>
        <v>#N/A</v>
      </c>
      <c r="T649" s="102" t="e">
        <f>T648*12</f>
        <v>#N/A</v>
      </c>
      <c r="U649" s="99"/>
      <c r="V649" s="101" t="e">
        <f>V648*24</f>
        <v>#N/A</v>
      </c>
      <c r="W649" s="102" t="e">
        <f>W648*12</f>
        <v>#N/A</v>
      </c>
    </row>
    <row r="650" spans="1:23" ht="15.75" hidden="1" outlineLevel="1" thickBot="1">
      <c r="B650" s="81"/>
      <c r="C650" s="118" t="s">
        <v>625</v>
      </c>
      <c r="D650" s="104" t="e">
        <f>D648+(D648*D$1)</f>
        <v>#N/A</v>
      </c>
      <c r="E650" s="105" t="e">
        <f>E648+(E648*E$1)</f>
        <v>#N/A</v>
      </c>
      <c r="F650" s="99"/>
      <c r="G650" s="104" t="e">
        <f>G648+(G648*G$1)</f>
        <v>#N/A</v>
      </c>
      <c r="H650" s="105" t="e">
        <f>H648+(H648*H$1)</f>
        <v>#N/A</v>
      </c>
      <c r="I650" s="99"/>
      <c r="J650" s="104" t="e">
        <f>J648+(J648*J$1)</f>
        <v>#N/A</v>
      </c>
      <c r="K650" s="105" t="e">
        <f>K648+(K648*K$1)</f>
        <v>#N/A</v>
      </c>
      <c r="L650" s="99"/>
      <c r="M650" s="104" t="e">
        <f>M648+(M648*M$1)</f>
        <v>#N/A</v>
      </c>
      <c r="N650" s="105" t="e">
        <f>N648+(N648*N$1)</f>
        <v>#N/A</v>
      </c>
      <c r="O650" s="99"/>
      <c r="P650" s="104" t="e">
        <f>P648+(P648*P$1)</f>
        <v>#N/A</v>
      </c>
      <c r="Q650" s="105" t="e">
        <f>Q648+(Q648*Q$1)</f>
        <v>#N/A</v>
      </c>
      <c r="R650" s="99"/>
      <c r="S650" s="104" t="e">
        <f>S648+(S648*S$1)</f>
        <v>#N/A</v>
      </c>
      <c r="T650" s="105" t="e">
        <f>T648+(T648*T$1)</f>
        <v>#N/A</v>
      </c>
      <c r="U650" s="99"/>
      <c r="V650" s="104" t="e">
        <f>V648+(V648*V$1)</f>
        <v>#N/A</v>
      </c>
      <c r="W650" s="105" t="e">
        <f>W648+(W648*W$1)</f>
        <v>#N/A</v>
      </c>
    </row>
    <row r="651" spans="1:23" ht="15.75" hidden="1" outlineLevel="1" thickTop="1">
      <c r="C651" s="119" t="s">
        <v>626</v>
      </c>
      <c r="D651" s="107" t="e">
        <f>(D650-D648)/D648</f>
        <v>#N/A</v>
      </c>
      <c r="E651" s="108" t="e">
        <f>(E650-E648)/E648</f>
        <v>#N/A</v>
      </c>
      <c r="F651" s="99"/>
      <c r="G651" s="107" t="e">
        <f>(G650-G648)/G648</f>
        <v>#N/A</v>
      </c>
      <c r="H651" s="108" t="e">
        <f>(H650-H648)/H648</f>
        <v>#N/A</v>
      </c>
      <c r="I651" s="99"/>
      <c r="J651" s="107" t="e">
        <f>(J650-J648)/J648</f>
        <v>#N/A</v>
      </c>
      <c r="K651" s="108" t="e">
        <f>(K650-K648)/K648</f>
        <v>#N/A</v>
      </c>
      <c r="L651" s="99"/>
      <c r="M651" s="107" t="e">
        <f>(M650-M648)/M648</f>
        <v>#N/A</v>
      </c>
      <c r="N651" s="108" t="e">
        <f>(N650-N648)/N648</f>
        <v>#N/A</v>
      </c>
      <c r="O651" s="99"/>
      <c r="P651" s="107" t="e">
        <f>(P650-P648)/P648</f>
        <v>#N/A</v>
      </c>
      <c r="Q651" s="108" t="e">
        <f>(Q650-Q648)/Q648</f>
        <v>#N/A</v>
      </c>
      <c r="R651" s="99"/>
      <c r="S651" s="107" t="e">
        <f>(S650-S648)/S648</f>
        <v>#N/A</v>
      </c>
      <c r="T651" s="108" t="e">
        <f>(T650-T648)/T648</f>
        <v>#N/A</v>
      </c>
      <c r="U651" s="99"/>
      <c r="V651" s="107" t="e">
        <f>(V650-V648)/V648</f>
        <v>#N/A</v>
      </c>
      <c r="W651" s="108" t="e">
        <f>(W650-W648)/W648</f>
        <v>#N/A</v>
      </c>
    </row>
    <row r="652" spans="1:23" hidden="1" outlineLevel="1">
      <c r="C652" s="120" t="s">
        <v>627</v>
      </c>
      <c r="D652" s="110" t="e">
        <f>D649+(D649*D$1)</f>
        <v>#N/A</v>
      </c>
      <c r="E652" s="111" t="e">
        <f>E649+(E649*E$1)</f>
        <v>#N/A</v>
      </c>
      <c r="F652" s="99"/>
      <c r="G652" s="110" t="e">
        <f>G649+(G649*G$1)</f>
        <v>#N/A</v>
      </c>
      <c r="H652" s="111" t="e">
        <f>H649+(H649*H$1)</f>
        <v>#N/A</v>
      </c>
      <c r="I652" s="99"/>
      <c r="J652" s="110" t="e">
        <f>J649+(J649*J$1)</f>
        <v>#N/A</v>
      </c>
      <c r="K652" s="111" t="e">
        <f>K649+(K649*K$1)</f>
        <v>#N/A</v>
      </c>
      <c r="L652" s="99"/>
      <c r="M652" s="110" t="e">
        <f>M649+(M649*M$1)</f>
        <v>#N/A</v>
      </c>
      <c r="N652" s="111" t="e">
        <f>N649+(N649*N$1)</f>
        <v>#N/A</v>
      </c>
      <c r="O652" s="99"/>
      <c r="P652" s="110" t="e">
        <f>P649+(P649*P$1)</f>
        <v>#N/A</v>
      </c>
      <c r="Q652" s="111" t="e">
        <f>Q649+(Q649*Q$1)</f>
        <v>#N/A</v>
      </c>
      <c r="R652" s="99"/>
      <c r="S652" s="110" t="e">
        <f>S649+(S649*S$1)</f>
        <v>#N/A</v>
      </c>
      <c r="T652" s="111" t="e">
        <f>T649+(T649*T$1)</f>
        <v>#N/A</v>
      </c>
      <c r="U652" s="99"/>
      <c r="V652" s="110" t="e">
        <f>V649+(V649*V$1)</f>
        <v>#N/A</v>
      </c>
      <c r="W652" s="111" t="e">
        <f>W649+(W649*W$1)</f>
        <v>#N/A</v>
      </c>
    </row>
    <row r="653" spans="1:23" collapsed="1"/>
    <row r="657" spans="1:23">
      <c r="A657" s="125"/>
      <c r="B657" s="126"/>
      <c r="C657" s="126"/>
      <c r="D657" s="126"/>
      <c r="E657" s="126"/>
      <c r="F657" s="126"/>
      <c r="G657" s="126"/>
      <c r="H657" s="126"/>
      <c r="I657" s="126"/>
      <c r="J657" s="126"/>
      <c r="K657" s="126"/>
      <c r="L657" s="126"/>
      <c r="M657" s="126"/>
      <c r="N657" s="126"/>
      <c r="O657" s="126"/>
      <c r="P657" s="126"/>
      <c r="Q657" s="126"/>
      <c r="R657" s="126"/>
      <c r="S657" s="126"/>
      <c r="T657" s="126"/>
      <c r="U657" s="126"/>
      <c r="V657" s="126"/>
      <c r="W657" s="126"/>
    </row>
    <row r="658" spans="1:23" customFormat="1" ht="12.75"/>
    <row r="659" spans="1:23" outlineLevel="1">
      <c r="D659" s="67">
        <v>3</v>
      </c>
      <c r="E659" s="67">
        <v>4</v>
      </c>
      <c r="F659" s="67"/>
      <c r="G659" s="67">
        <v>5</v>
      </c>
    </row>
    <row r="660" spans="1:23">
      <c r="C660" s="127" t="s">
        <v>634</v>
      </c>
      <c r="D660" s="127" t="s">
        <v>210</v>
      </c>
      <c r="E660" s="127" t="s">
        <v>635</v>
      </c>
      <c r="F660" s="127"/>
      <c r="G660" s="127" t="s">
        <v>636</v>
      </c>
      <c r="H660" s="127" t="s">
        <v>637</v>
      </c>
    </row>
    <row r="661" spans="1:23">
      <c r="A661" s="67" t="s">
        <v>53</v>
      </c>
      <c r="B661" s="33" t="str">
        <f>"HDD"&amp;C661</f>
        <v>HDDCS-8200-P14</v>
      </c>
      <c r="C661" s="128" t="s">
        <v>318</v>
      </c>
      <c r="D661" s="129">
        <f>VLOOKUP($A661,HDD_Retention!$A:$E,D$659,0)*$H661</f>
        <v>77.88</v>
      </c>
      <c r="E661" s="129">
        <f>VLOOKUP($A661,HDD_Retention!$A:$E,E$659,0)*$H661</f>
        <v>93.456000000000003</v>
      </c>
      <c r="F661" s="130"/>
      <c r="G661" s="129">
        <f>VLOOKUP($A661,HDD_Retention!$A:$E,G$659,0)*$H661</f>
        <v>109.03200000000001</v>
      </c>
      <c r="H661" s="131">
        <v>3</v>
      </c>
    </row>
    <row r="662" spans="1:23">
      <c r="A662" s="67" t="s">
        <v>53</v>
      </c>
      <c r="B662" s="33" t="str">
        <f t="shared" ref="B662:B726" si="28">"HDD"&amp;C662</f>
        <v>HDDCS-8400-P14</v>
      </c>
      <c r="C662" s="128" t="s">
        <v>320</v>
      </c>
      <c r="D662" s="129">
        <f>VLOOKUP($A662,HDD_Retention!$A:$E,D$659,0)*$H662</f>
        <v>155.76</v>
      </c>
      <c r="E662" s="129">
        <f>VLOOKUP($A662,HDD_Retention!$A:$E,E$659,0)*$H662</f>
        <v>186.91200000000001</v>
      </c>
      <c r="F662" s="132"/>
      <c r="G662" s="129">
        <f>VLOOKUP($A662,HDD_Retention!$A:$E,G$659,0)*$H662</f>
        <v>218.06400000000002</v>
      </c>
      <c r="H662" s="131">
        <v>6</v>
      </c>
    </row>
    <row r="663" spans="1:23">
      <c r="A663" s="67" t="s">
        <v>53</v>
      </c>
      <c r="B663" s="33" t="str">
        <f t="shared" si="28"/>
        <v>HDDCS-8800-P14</v>
      </c>
      <c r="C663" s="128" t="s">
        <v>322</v>
      </c>
      <c r="D663" s="129">
        <f>VLOOKUP($A663,HDD_Retention!$A:$E,D$659,0)*$H663</f>
        <v>155.76</v>
      </c>
      <c r="E663" s="129">
        <f>VLOOKUP($A663,HDD_Retention!$A:$E,E$659,0)*$H663</f>
        <v>186.91200000000001</v>
      </c>
      <c r="F663" s="132"/>
      <c r="G663" s="129">
        <f>VLOOKUP($A663,HDD_Retention!$A:$E,G$659,0)*$H663</f>
        <v>218.06400000000002</v>
      </c>
      <c r="H663" s="131">
        <v>6</v>
      </c>
    </row>
    <row r="664" spans="1:23">
      <c r="A664" s="67" t="s">
        <v>53</v>
      </c>
      <c r="B664" s="33" t="str">
        <f t="shared" si="28"/>
        <v>HDDCS-IUP-R2544</v>
      </c>
      <c r="C664" s="128" t="s">
        <v>338</v>
      </c>
      <c r="D664" s="129">
        <f>VLOOKUP($A664,HDD_Retention!$A:$E,D$659,0)*$H664</f>
        <v>25.96</v>
      </c>
      <c r="E664" s="129">
        <f>VLOOKUP($A664,HDD_Retention!$A:$E,E$659,0)*$H664</f>
        <v>31.152000000000001</v>
      </c>
      <c r="F664" s="132"/>
      <c r="G664" s="129">
        <f>VLOOKUP($A664,HDD_Retention!$A:$E,G$659,0)*$H664</f>
        <v>36.344000000000001</v>
      </c>
      <c r="H664" s="131">
        <v>1</v>
      </c>
    </row>
    <row r="665" spans="1:23">
      <c r="A665" s="67" t="s">
        <v>53</v>
      </c>
      <c r="B665" s="33" t="str">
        <f t="shared" si="28"/>
        <v>HDDCS-ICP-R2544</v>
      </c>
      <c r="C665" s="128" t="s">
        <v>339</v>
      </c>
      <c r="D665" s="129">
        <f>VLOOKUP($A665,HDD_Retention!$A:$E,D$659,0)*$H665</f>
        <v>25.96</v>
      </c>
      <c r="E665" s="129">
        <f>VLOOKUP($A665,HDD_Retention!$A:$E,E$659,0)*$H665</f>
        <v>31.152000000000001</v>
      </c>
      <c r="F665" s="132"/>
      <c r="G665" s="129">
        <f>VLOOKUP($A665,HDD_Retention!$A:$E,G$659,0)*$H665</f>
        <v>36.344000000000001</v>
      </c>
      <c r="H665" s="131">
        <v>1</v>
      </c>
    </row>
    <row r="666" spans="1:23">
      <c r="A666" s="67" t="s">
        <v>53</v>
      </c>
      <c r="B666" s="33" t="str">
        <f t="shared" si="28"/>
        <v>HDDCS-VLP-R2544</v>
      </c>
      <c r="C666" s="128" t="s">
        <v>341</v>
      </c>
      <c r="D666" s="129">
        <f>VLOOKUP($A666,HDD_Retention!$A:$E,D$659,0)*$H666</f>
        <v>25.96</v>
      </c>
      <c r="E666" s="129">
        <f>VLOOKUP($A666,HDD_Retention!$A:$E,E$659,0)*$H666</f>
        <v>31.152000000000001</v>
      </c>
      <c r="F666" s="132"/>
      <c r="G666" s="129">
        <f>VLOOKUP($A666,HDD_Retention!$A:$E,G$659,0)*$H666</f>
        <v>36.344000000000001</v>
      </c>
      <c r="H666" s="131">
        <v>1</v>
      </c>
    </row>
    <row r="667" spans="1:23">
      <c r="A667" s="67" t="s">
        <v>53</v>
      </c>
      <c r="B667" s="33" t="str">
        <f t="shared" si="28"/>
        <v>HDDCS-TBP-R2544</v>
      </c>
      <c r="C667" s="128" t="s">
        <v>342</v>
      </c>
      <c r="D667" s="129">
        <f>VLOOKUP($A667,HDD_Retention!$A:$E,D$659,0)*$H667</f>
        <v>25.96</v>
      </c>
      <c r="E667" s="129">
        <f>VLOOKUP($A667,HDD_Retention!$A:$E,E$659,0)*$H667</f>
        <v>31.152000000000001</v>
      </c>
      <c r="F667" s="132"/>
      <c r="G667" s="129">
        <f>VLOOKUP($A667,HDD_Retention!$A:$E,G$659,0)*$H667</f>
        <v>36.344000000000001</v>
      </c>
      <c r="H667" s="131">
        <v>1</v>
      </c>
    </row>
    <row r="668" spans="1:23">
      <c r="A668" s="67" t="s">
        <v>53</v>
      </c>
      <c r="B668" s="33" t="str">
        <f t="shared" si="28"/>
        <v>HDDCS-SAS-R2544</v>
      </c>
      <c r="C668" s="128" t="s">
        <v>343</v>
      </c>
      <c r="D668" s="129">
        <f>VLOOKUP($A668,HDD_Retention!$A:$E,D$659,0)*$H668</f>
        <v>25.96</v>
      </c>
      <c r="E668" s="129">
        <f>VLOOKUP($A668,HDD_Retention!$A:$E,E$659,0)*$H668</f>
        <v>31.152000000000001</v>
      </c>
      <c r="F668" s="132"/>
      <c r="G668" s="129">
        <f>VLOOKUP($A668,HDD_Retention!$A:$E,G$659,0)*$H668</f>
        <v>36.344000000000001</v>
      </c>
      <c r="H668" s="131">
        <v>1</v>
      </c>
    </row>
    <row r="669" spans="1:23">
      <c r="A669" s="67" t="s">
        <v>53</v>
      </c>
      <c r="B669" s="33" t="str">
        <f t="shared" ref="B669" si="29">"HDD"&amp;C669</f>
        <v>HDDCS-FLEX-R2544</v>
      </c>
      <c r="C669" s="280" t="s">
        <v>853</v>
      </c>
      <c r="D669" s="129">
        <f>VLOOKUP($A669,HDD_Retention!$A:$E,D$659,0)*$H669</f>
        <v>25.96</v>
      </c>
      <c r="E669" s="129">
        <f>VLOOKUP($A669,HDD_Retention!$A:$E,E$659,0)*$H669</f>
        <v>31.152000000000001</v>
      </c>
      <c r="F669" s="132"/>
      <c r="G669" s="129">
        <f>VLOOKUP($A669,HDD_Retention!$A:$E,G$659,0)*$H669</f>
        <v>36.344000000000001</v>
      </c>
      <c r="H669" s="131">
        <v>1</v>
      </c>
    </row>
    <row r="670" spans="1:23">
      <c r="A670" s="67" t="s">
        <v>53</v>
      </c>
      <c r="B670" s="33" t="str">
        <f t="shared" si="28"/>
        <v>HDDCS-IDP-R2544</v>
      </c>
      <c r="C670" s="128" t="s">
        <v>340</v>
      </c>
      <c r="D670" s="129">
        <f>VLOOKUP($A670,HDD_Retention!$A:$E,D$659,0)*$H670</f>
        <v>25.96</v>
      </c>
      <c r="E670" s="129">
        <f>VLOOKUP($A670,HDD_Retention!$A:$E,E$659,0)*$H670</f>
        <v>31.152000000000001</v>
      </c>
      <c r="F670" s="132"/>
      <c r="G670" s="129">
        <f>VLOOKUP($A670,HDD_Retention!$A:$E,G$659,0)*$H670</f>
        <v>36.344000000000001</v>
      </c>
      <c r="H670" s="131">
        <v>1</v>
      </c>
    </row>
    <row r="671" spans="1:23">
      <c r="A671" s="67" t="s">
        <v>53</v>
      </c>
      <c r="B671" s="33" t="str">
        <f t="shared" si="28"/>
        <v>HDDCS-DDS-R2544</v>
      </c>
      <c r="C671" s="128" t="s">
        <v>838</v>
      </c>
      <c r="D671" s="129">
        <f>VLOOKUP($A671,HDD_Retention!$A:$E,D$659,0)*$H671</f>
        <v>25.96</v>
      </c>
      <c r="E671" s="129">
        <f>VLOOKUP($A671,HDD_Retention!$A:$E,E$659,0)*$H671</f>
        <v>31.152000000000001</v>
      </c>
      <c r="F671" s="132"/>
      <c r="G671" s="129">
        <f>VLOOKUP($A671,HDD_Retention!$A:$E,G$659,0)*$H671</f>
        <v>36.344000000000001</v>
      </c>
      <c r="H671" s="131">
        <v>1</v>
      </c>
    </row>
    <row r="672" spans="1:23">
      <c r="A672" s="67" t="s">
        <v>53</v>
      </c>
      <c r="B672" s="33" t="str">
        <f t="shared" si="28"/>
        <v>HDDCS-MTCHW-RX38</v>
      </c>
      <c r="C672" s="128" t="s">
        <v>346</v>
      </c>
      <c r="D672" s="129">
        <f>VLOOKUP($A672,HDD_Retention!$A:$E,D$659,0)*$H672</f>
        <v>25.96</v>
      </c>
      <c r="E672" s="129">
        <f>VLOOKUP($A672,HDD_Retention!$A:$E,E$659,0)*$H672</f>
        <v>31.152000000000001</v>
      </c>
      <c r="F672" s="132"/>
      <c r="G672" s="129">
        <f>VLOOKUP($A672,HDD_Retention!$A:$E,G$659,0)*$H672</f>
        <v>36.344000000000001</v>
      </c>
      <c r="H672" s="131">
        <v>1</v>
      </c>
    </row>
    <row r="673" spans="1:8">
      <c r="A673" s="67" t="s">
        <v>53</v>
      </c>
      <c r="B673" s="33" t="str">
        <f t="shared" si="28"/>
        <v>HDDCS-MTCHW-R2544</v>
      </c>
      <c r="C673" s="128" t="s">
        <v>839</v>
      </c>
      <c r="D673" s="129">
        <f>VLOOKUP($A673,HDD_Retention!$A:$E,D$659,0)*$H673</f>
        <v>25.96</v>
      </c>
      <c r="E673" s="129">
        <f>VLOOKUP($A673,HDD_Retention!$A:$E,E$659,0)*$H673</f>
        <v>31.152000000000001</v>
      </c>
      <c r="F673" s="132"/>
      <c r="G673" s="129">
        <f>VLOOKUP($A673,HDD_Retention!$A:$E,G$659,0)*$H673</f>
        <v>36.344000000000001</v>
      </c>
      <c r="H673" s="131">
        <v>1</v>
      </c>
    </row>
    <row r="674" spans="1:8">
      <c r="A674" s="67" t="s">
        <v>51</v>
      </c>
      <c r="B674" s="33" t="str">
        <f t="shared" si="28"/>
        <v>HDDCS-VCD-DX42A</v>
      </c>
      <c r="C674" s="128" t="s">
        <v>404</v>
      </c>
      <c r="D674" s="129">
        <f>VLOOKUP($A674,HDD_Retention!$A:$E,D$659,0)*$H674</f>
        <v>370.08</v>
      </c>
      <c r="E674" s="129">
        <f>VLOOKUP($A674,HDD_Retention!$A:$E,E$659,0)*$H674</f>
        <v>444.096</v>
      </c>
      <c r="F674" s="132"/>
      <c r="G674" s="129">
        <f>VLOOKUP($A674,HDD_Retention!$A:$E,G$659,0)*$H674</f>
        <v>518.11199999999997</v>
      </c>
      <c r="H674" s="131">
        <v>1</v>
      </c>
    </row>
    <row r="675" spans="1:8">
      <c r="A675" s="67" t="s">
        <v>51</v>
      </c>
      <c r="B675" s="33" t="str">
        <f t="shared" si="28"/>
        <v>HDDCS-VCE-DX42F</v>
      </c>
      <c r="C675" s="128" t="s">
        <v>412</v>
      </c>
      <c r="D675" s="129">
        <f>VLOOKUP($A675,HDD_Retention!$A:$E,D$659,0)*$H675</f>
        <v>370.08</v>
      </c>
      <c r="E675" s="129">
        <f>VLOOKUP($A675,HDD_Retention!$A:$E,E$659,0)*$H675</f>
        <v>444.096</v>
      </c>
      <c r="F675" s="132"/>
      <c r="G675" s="129">
        <f>VLOOKUP($A675,HDD_Retention!$A:$E,G$659,0)*$H675</f>
        <v>518.11199999999997</v>
      </c>
      <c r="H675" s="131">
        <v>1</v>
      </c>
    </row>
    <row r="676" spans="1:8">
      <c r="A676" s="67" t="s">
        <v>51</v>
      </c>
      <c r="B676" s="33" t="str">
        <f t="shared" si="28"/>
        <v>HDDCS-VCE-DX42S</v>
      </c>
      <c r="C676" s="128" t="s">
        <v>414</v>
      </c>
      <c r="D676" s="129">
        <f>VLOOKUP($A676,HDD_Retention!$A:$E,D$659,0)*$H676</f>
        <v>370.08</v>
      </c>
      <c r="E676" s="129">
        <f>VLOOKUP($A676,HDD_Retention!$A:$E,E$659,0)*$H676</f>
        <v>444.096</v>
      </c>
      <c r="F676" s="132"/>
      <c r="G676" s="129">
        <f>VLOOKUP($A676,HDD_Retention!$A:$E,G$659,0)*$H676</f>
        <v>518.11199999999997</v>
      </c>
      <c r="H676" s="131">
        <v>1</v>
      </c>
    </row>
    <row r="677" spans="1:8">
      <c r="A677" s="67" t="s">
        <v>51</v>
      </c>
      <c r="B677" s="33" t="str">
        <f t="shared" si="28"/>
        <v>HDDCS-VCE-DX42A</v>
      </c>
      <c r="C677" s="128" t="s">
        <v>410</v>
      </c>
      <c r="D677" s="129">
        <f>VLOOKUP($A677,HDD_Retention!$A:$E,D$659,0)*$H677</f>
        <v>370.08</v>
      </c>
      <c r="E677" s="129">
        <f>VLOOKUP($A677,HDD_Retention!$A:$E,E$659,0)*$H677</f>
        <v>444.096</v>
      </c>
      <c r="F677" s="132"/>
      <c r="G677" s="129">
        <f>VLOOKUP($A677,HDD_Retention!$A:$E,G$659,0)*$H677</f>
        <v>518.11199999999997</v>
      </c>
      <c r="H677" s="131">
        <v>1</v>
      </c>
    </row>
    <row r="678" spans="1:8">
      <c r="A678" s="67" t="s">
        <v>51</v>
      </c>
      <c r="B678" s="33" t="str">
        <f t="shared" si="28"/>
        <v>HDDCS-VCE-DX63A</v>
      </c>
      <c r="C678" s="128" t="s">
        <v>416</v>
      </c>
      <c r="D678" s="129">
        <f>VLOOKUP($A678,HDD_Retention!$A:$E,D$659,0)*$H678</f>
        <v>370.08</v>
      </c>
      <c r="E678" s="129">
        <f>VLOOKUP($A678,HDD_Retention!$A:$E,E$659,0)*$H678</f>
        <v>444.096</v>
      </c>
      <c r="F678" s="132"/>
      <c r="G678" s="129">
        <f>VLOOKUP($A678,HDD_Retention!$A:$E,G$659,0)*$H678</f>
        <v>518.11199999999997</v>
      </c>
      <c r="H678" s="131">
        <v>1</v>
      </c>
    </row>
    <row r="679" spans="1:8">
      <c r="A679" s="67" t="s">
        <v>51</v>
      </c>
      <c r="B679" s="33" t="str">
        <f t="shared" si="28"/>
        <v>HDDCS-VCE-DX63A1</v>
      </c>
      <c r="C679" s="128" t="s">
        <v>418</v>
      </c>
      <c r="D679" s="129">
        <f>VLOOKUP($A679,HDD_Retention!$A:$E,D$659,0)*$H679</f>
        <v>370.08</v>
      </c>
      <c r="E679" s="129">
        <f>VLOOKUP($A679,HDD_Retention!$A:$E,E$659,0)*$H679</f>
        <v>444.096</v>
      </c>
      <c r="F679" s="132"/>
      <c r="G679" s="129">
        <f>VLOOKUP($A679,HDD_Retention!$A:$E,G$659,0)*$H679</f>
        <v>518.11199999999997</v>
      </c>
      <c r="H679" s="131">
        <v>1</v>
      </c>
    </row>
    <row r="680" spans="1:8">
      <c r="A680" s="67" t="s">
        <v>51</v>
      </c>
      <c r="B680" s="33" t="str">
        <f t="shared" si="28"/>
        <v>HDDCS-VCE-DX63F</v>
      </c>
      <c r="C680" s="128" t="s">
        <v>422</v>
      </c>
      <c r="D680" s="129">
        <f>VLOOKUP($A680,HDD_Retention!$A:$E,D$659,0)*$H680</f>
        <v>370.08</v>
      </c>
      <c r="E680" s="129">
        <f>VLOOKUP($A680,HDD_Retention!$A:$E,E$659,0)*$H680</f>
        <v>444.096</v>
      </c>
      <c r="F680" s="132"/>
      <c r="G680" s="129">
        <f>VLOOKUP($A680,HDD_Retention!$A:$E,G$659,0)*$H680</f>
        <v>518.11199999999997</v>
      </c>
      <c r="H680" s="131">
        <v>1</v>
      </c>
    </row>
    <row r="681" spans="1:8">
      <c r="A681" s="67" t="s">
        <v>51</v>
      </c>
      <c r="B681" s="33" t="str">
        <f t="shared" si="28"/>
        <v>HDDCS-VCE-DX63S</v>
      </c>
      <c r="C681" s="128" t="s">
        <v>424</v>
      </c>
      <c r="D681" s="129">
        <f>VLOOKUP($A681,HDD_Retention!$A:$E,D$659,0)*$H681</f>
        <v>370.08</v>
      </c>
      <c r="E681" s="129">
        <f>VLOOKUP($A681,HDD_Retention!$A:$E,E$659,0)*$H681</f>
        <v>444.096</v>
      </c>
      <c r="F681" s="132"/>
      <c r="G681" s="129">
        <f>VLOOKUP($A681,HDD_Retention!$A:$E,G$659,0)*$H681</f>
        <v>518.11199999999997</v>
      </c>
      <c r="H681" s="131">
        <v>1</v>
      </c>
    </row>
    <row r="682" spans="1:8">
      <c r="A682" s="67" t="s">
        <v>55</v>
      </c>
      <c r="B682" s="33" t="str">
        <f t="shared" si="28"/>
        <v>HDDCS-VCEHD1-DX23A1</v>
      </c>
      <c r="C682" s="128" t="s">
        <v>461</v>
      </c>
      <c r="D682" s="129">
        <f>VLOOKUP($A682,HDD_Retention!$A:$E,D$659,0)*$H682</f>
        <v>1300</v>
      </c>
      <c r="E682" s="129">
        <f>VLOOKUP($A682,HDD_Retention!$A:$E,E$659,0)*$H682</f>
        <v>1560</v>
      </c>
      <c r="F682" s="132"/>
      <c r="G682" s="129">
        <f>VLOOKUP($A682,HDD_Retention!$A:$E,G$659,0)*$H682</f>
        <v>1820</v>
      </c>
      <c r="H682" s="131">
        <v>1</v>
      </c>
    </row>
    <row r="683" spans="1:8">
      <c r="A683" s="67" t="s">
        <v>55</v>
      </c>
      <c r="B683" s="33" t="str">
        <f t="shared" si="28"/>
        <v>HDDCS-VCEHD2-
DX23A1</v>
      </c>
      <c r="C683" s="128" t="s">
        <v>463</v>
      </c>
      <c r="D683" s="129">
        <f>VLOOKUP($A683,HDD_Retention!$A:$E,D$659,0)*$H683</f>
        <v>1300</v>
      </c>
      <c r="E683" s="129">
        <f>VLOOKUP($A683,HDD_Retention!$A:$E,E$659,0)*$H683</f>
        <v>1560</v>
      </c>
      <c r="F683" s="132"/>
      <c r="G683" s="129">
        <f>VLOOKUP($A683,HDD_Retention!$A:$E,G$659,0)*$H683</f>
        <v>1820</v>
      </c>
      <c r="H683" s="131">
        <v>1</v>
      </c>
    </row>
    <row r="684" spans="1:8">
      <c r="A684" s="67" t="s">
        <v>55</v>
      </c>
      <c r="B684" s="33" t="str">
        <f t="shared" si="28"/>
        <v>HDDCS-VCEHD1-DX63A1</v>
      </c>
      <c r="C684" s="128" t="s">
        <v>470</v>
      </c>
      <c r="D684" s="129">
        <f>VLOOKUP($A684,HDD_Retention!$A:$E,D$659,0)*$H684</f>
        <v>1300</v>
      </c>
      <c r="E684" s="129">
        <f>VLOOKUP($A684,HDD_Retention!$A:$E,E$659,0)*$H684</f>
        <v>1560</v>
      </c>
      <c r="F684" s="132"/>
      <c r="G684" s="129">
        <f>VLOOKUP($A684,HDD_Retention!$A:$E,G$659,0)*$H684</f>
        <v>1820</v>
      </c>
      <c r="H684" s="131">
        <v>1</v>
      </c>
    </row>
    <row r="685" spans="1:8">
      <c r="A685" s="67" t="s">
        <v>55</v>
      </c>
      <c r="B685" s="33" t="str">
        <f t="shared" si="28"/>
        <v>HDDCS-VCEHD2-DX63A1</v>
      </c>
      <c r="C685" s="128" t="s">
        <v>472</v>
      </c>
      <c r="D685" s="129">
        <f>VLOOKUP($A685,HDD_Retention!$A:$E,D$659,0)*$H685</f>
        <v>1300</v>
      </c>
      <c r="E685" s="129">
        <f>VLOOKUP($A685,HDD_Retention!$A:$E,E$659,0)*$H685</f>
        <v>1560</v>
      </c>
      <c r="F685" s="132"/>
      <c r="G685" s="129">
        <f>VLOOKUP($A685,HDD_Retention!$A:$E,G$659,0)*$H685</f>
        <v>1820</v>
      </c>
      <c r="H685" s="131">
        <v>1</v>
      </c>
    </row>
    <row r="686" spans="1:8">
      <c r="A686" s="67" t="s">
        <v>55</v>
      </c>
      <c r="B686" s="33" t="str">
        <f t="shared" si="28"/>
        <v>HDDCS-VCEHD1-DX64A1</v>
      </c>
      <c r="C686" s="128" t="s">
        <v>489</v>
      </c>
      <c r="D686" s="129">
        <f>VLOOKUP($A686,HDD_Retention!$A:$E,D$659,0)*$H686</f>
        <v>1300</v>
      </c>
      <c r="E686" s="129">
        <f>VLOOKUP($A686,HDD_Retention!$A:$E,E$659,0)*$H686</f>
        <v>1560</v>
      </c>
      <c r="F686" s="132"/>
      <c r="G686" s="129">
        <f>VLOOKUP($A686,HDD_Retention!$A:$E,G$659,0)*$H686</f>
        <v>1820</v>
      </c>
      <c r="H686" s="131">
        <v>1</v>
      </c>
    </row>
    <row r="687" spans="1:8">
      <c r="A687" s="67" t="s">
        <v>17</v>
      </c>
      <c r="B687" s="33" t="str">
        <f t="shared" si="28"/>
        <v>HDDCS-VCE-DX23A</v>
      </c>
      <c r="C687" s="128" t="s">
        <v>406</v>
      </c>
      <c r="D687" s="129">
        <f>VLOOKUP($A687,HDD_Retention!$A:$E,D$659,0)*$H687</f>
        <v>397.44</v>
      </c>
      <c r="E687" s="129">
        <f>VLOOKUP($A687,HDD_Retention!$A:$E,E$659,0)*$H687</f>
        <v>476.928</v>
      </c>
      <c r="F687" s="132"/>
      <c r="G687" s="129">
        <f>VLOOKUP($A687,HDD_Retention!$A:$E,G$659,0)*$H687</f>
        <v>556.41600000000005</v>
      </c>
      <c r="H687" s="131">
        <v>1</v>
      </c>
    </row>
    <row r="688" spans="1:8">
      <c r="A688" s="67" t="s">
        <v>17</v>
      </c>
      <c r="B688" s="33" t="str">
        <f t="shared" si="28"/>
        <v>HDDCS-VCE-DX23A1</v>
      </c>
      <c r="C688" s="128" t="s">
        <v>408</v>
      </c>
      <c r="D688" s="129">
        <f>VLOOKUP($A688,HDD_Retention!$A:$E,D$659,0)*$H688</f>
        <v>397.44</v>
      </c>
      <c r="E688" s="129">
        <f>VLOOKUP($A688,HDD_Retention!$A:$E,E$659,0)*$H688</f>
        <v>476.928</v>
      </c>
      <c r="F688" s="132"/>
      <c r="G688" s="129">
        <f>VLOOKUP($A688,HDD_Retention!$A:$E,G$659,0)*$H688</f>
        <v>556.41600000000005</v>
      </c>
      <c r="H688" s="131">
        <v>1</v>
      </c>
    </row>
    <row r="689" spans="1:8">
      <c r="A689" s="67" t="s">
        <v>17</v>
      </c>
      <c r="B689" s="33" t="str">
        <f t="shared" si="28"/>
        <v>HDDCS-VCE-DX92A</v>
      </c>
      <c r="C689" s="128" t="s">
        <v>430</v>
      </c>
      <c r="D689" s="129">
        <f>VLOOKUP($A689,HDD_Retention!$A:$E,D$659,0)*$H689</f>
        <v>397.44</v>
      </c>
      <c r="E689" s="129">
        <f>VLOOKUP($A689,HDD_Retention!$A:$E,E$659,0)*$H689</f>
        <v>476.928</v>
      </c>
      <c r="F689" s="132"/>
      <c r="G689" s="129">
        <f>VLOOKUP($A689,HDD_Retention!$A:$E,G$659,0)*$H689</f>
        <v>556.41600000000005</v>
      </c>
      <c r="H689" s="131">
        <v>1</v>
      </c>
    </row>
    <row r="690" spans="1:8">
      <c r="A690" s="67" t="s">
        <v>17</v>
      </c>
      <c r="B690" s="33" t="str">
        <f t="shared" si="28"/>
        <v>HDDCS-VCES-DX23F</v>
      </c>
      <c r="C690" s="128" t="s">
        <v>453</v>
      </c>
      <c r="D690" s="129">
        <f>VLOOKUP($A690,HDD_Retention!$A:$E,D$659,0)*$H690</f>
        <v>397.44</v>
      </c>
      <c r="E690" s="129">
        <f>VLOOKUP($A690,HDD_Retention!$A:$E,E$659,0)*$H690</f>
        <v>476.928</v>
      </c>
      <c r="F690" s="132"/>
      <c r="G690" s="129">
        <f>VLOOKUP($A690,HDD_Retention!$A:$E,G$659,0)*$H690</f>
        <v>556.41600000000005</v>
      </c>
      <c r="H690" s="131">
        <v>1</v>
      </c>
    </row>
    <row r="691" spans="1:8">
      <c r="A691" s="67" t="s">
        <v>17</v>
      </c>
      <c r="B691" s="33" t="str">
        <f t="shared" si="28"/>
        <v>HDDCS-VCES-DX23S</v>
      </c>
      <c r="C691" s="128" t="s">
        <v>455</v>
      </c>
      <c r="D691" s="129">
        <f>VLOOKUP($A691,HDD_Retention!$A:$E,D$659,0)*$H691</f>
        <v>397.44</v>
      </c>
      <c r="E691" s="129">
        <f>VLOOKUP($A691,HDD_Retention!$A:$E,E$659,0)*$H691</f>
        <v>476.928</v>
      </c>
      <c r="F691" s="132"/>
      <c r="G691" s="129">
        <f>VLOOKUP($A691,HDD_Retention!$A:$E,G$659,0)*$H691</f>
        <v>556.41600000000005</v>
      </c>
      <c r="H691" s="131">
        <v>1</v>
      </c>
    </row>
    <row r="692" spans="1:8">
      <c r="A692" s="67" t="s">
        <v>17</v>
      </c>
      <c r="B692" s="33" t="str">
        <f t="shared" si="28"/>
        <v>HDDCS-VCES-DX92F</v>
      </c>
      <c r="C692" s="128" t="s">
        <v>457</v>
      </c>
      <c r="D692" s="129">
        <f>VLOOKUP($A692,HDD_Retention!$A:$E,D$659,0)*$H692</f>
        <v>397.44</v>
      </c>
      <c r="E692" s="129">
        <f>VLOOKUP($A692,HDD_Retention!$A:$E,E$659,0)*$H692</f>
        <v>476.928</v>
      </c>
      <c r="F692" s="132"/>
      <c r="G692" s="129">
        <f>VLOOKUP($A692,HDD_Retention!$A:$E,G$659,0)*$H692</f>
        <v>556.41600000000005</v>
      </c>
      <c r="H692" s="131">
        <v>1</v>
      </c>
    </row>
    <row r="693" spans="1:8">
      <c r="A693" s="67" t="s">
        <v>17</v>
      </c>
      <c r="B693" s="33" t="str">
        <f t="shared" si="28"/>
        <v>HDDCS-VCES-DX92S</v>
      </c>
      <c r="C693" s="128" t="s">
        <v>459</v>
      </c>
      <c r="D693" s="129">
        <f>VLOOKUP($A693,HDD_Retention!$A:$E,D$659,0)*$H693</f>
        <v>397.44</v>
      </c>
      <c r="E693" s="129">
        <f>VLOOKUP($A693,HDD_Retention!$A:$E,E$659,0)*$H693</f>
        <v>476.928</v>
      </c>
      <c r="F693" s="132"/>
      <c r="G693" s="129">
        <f>VLOOKUP($A693,HDD_Retention!$A:$E,G$659,0)*$H693</f>
        <v>556.41600000000005</v>
      </c>
      <c r="H693" s="131">
        <v>1</v>
      </c>
    </row>
    <row r="694" spans="1:8">
      <c r="A694" s="67" t="s">
        <v>15</v>
      </c>
      <c r="B694" s="33" t="str">
        <f t="shared" si="28"/>
        <v>HDDCS-VCB-DX23A</v>
      </c>
      <c r="C694" s="128" t="s">
        <v>350</v>
      </c>
      <c r="D694" s="129">
        <f>VLOOKUP($A694,HDD_Retention!$A:$E,D$659,0)*$H694</f>
        <v>397.44</v>
      </c>
      <c r="E694" s="129">
        <f>VLOOKUP($A694,HDD_Retention!$A:$E,E$659,0)*$H694</f>
        <v>476.928</v>
      </c>
      <c r="F694" s="132"/>
      <c r="G694" s="129">
        <f>VLOOKUP($A694,HDD_Retention!$A:$E,G$659,0)*$H694</f>
        <v>556.41600000000005</v>
      </c>
      <c r="H694" s="131">
        <v>1</v>
      </c>
    </row>
    <row r="695" spans="1:8">
      <c r="A695" s="67" t="s">
        <v>15</v>
      </c>
      <c r="B695" s="33" t="str">
        <f t="shared" si="28"/>
        <v>HDDCS-VCB-DX23A1</v>
      </c>
      <c r="C695" s="128" t="s">
        <v>352</v>
      </c>
      <c r="D695" s="129">
        <f>VLOOKUP($A695,HDD_Retention!$A:$E,D$659,0)*$H695</f>
        <v>397.44</v>
      </c>
      <c r="E695" s="129">
        <f>VLOOKUP($A695,HDD_Retention!$A:$E,E$659,0)*$H695</f>
        <v>476.928</v>
      </c>
      <c r="F695" s="132"/>
      <c r="G695" s="129">
        <f>VLOOKUP($A695,HDD_Retention!$A:$E,G$659,0)*$H695</f>
        <v>556.41600000000005</v>
      </c>
      <c r="H695" s="131">
        <v>1</v>
      </c>
    </row>
    <row r="696" spans="1:8">
      <c r="A696" s="67" t="s">
        <v>15</v>
      </c>
      <c r="B696" s="33" t="str">
        <f t="shared" si="28"/>
        <v>HDDCS-VCB-DX92A</v>
      </c>
      <c r="C696" s="128" t="s">
        <v>368</v>
      </c>
      <c r="D696" s="129">
        <f>VLOOKUP($A696,HDD_Retention!$A:$E,D$659,0)*$H696</f>
        <v>397.44</v>
      </c>
      <c r="E696" s="129">
        <f>VLOOKUP($A696,HDD_Retention!$A:$E,E$659,0)*$H696</f>
        <v>476.928</v>
      </c>
      <c r="F696" s="132"/>
      <c r="G696" s="129">
        <f>VLOOKUP($A696,HDD_Retention!$A:$E,G$659,0)*$H696</f>
        <v>556.41600000000005</v>
      </c>
      <c r="H696" s="131">
        <v>1</v>
      </c>
    </row>
    <row r="697" spans="1:8">
      <c r="A697" s="67" t="s">
        <v>15</v>
      </c>
      <c r="B697" s="33" t="str">
        <f t="shared" si="28"/>
        <v>HDDCS-VCBS-DX92F</v>
      </c>
      <c r="C697" s="128" t="s">
        <v>382</v>
      </c>
      <c r="D697" s="129">
        <f>VLOOKUP($A697,HDD_Retention!$A:$E,D$659,0)*$H697</f>
        <v>397.44</v>
      </c>
      <c r="E697" s="129">
        <f>VLOOKUP($A697,HDD_Retention!$A:$E,E$659,0)*$H697</f>
        <v>476.928</v>
      </c>
      <c r="F697" s="132"/>
      <c r="G697" s="129">
        <f>VLOOKUP($A697,HDD_Retention!$A:$E,G$659,0)*$H697</f>
        <v>556.41600000000005</v>
      </c>
      <c r="H697" s="131">
        <v>1</v>
      </c>
    </row>
    <row r="698" spans="1:8">
      <c r="A698" s="67" t="s">
        <v>15</v>
      </c>
      <c r="B698" s="33" t="str">
        <f t="shared" si="28"/>
        <v>HDDCS-VCBH-DX23F</v>
      </c>
      <c r="C698" s="128" t="s">
        <v>370</v>
      </c>
      <c r="D698" s="129">
        <f>VLOOKUP($A698,HDD_Retention!$A:$E,D$659,0)*$H698</f>
        <v>397.44</v>
      </c>
      <c r="E698" s="129">
        <f>VLOOKUP($A698,HDD_Retention!$A:$E,E$659,0)*$H698</f>
        <v>476.928</v>
      </c>
      <c r="F698" s="132"/>
      <c r="G698" s="129">
        <f>VLOOKUP($A698,HDD_Retention!$A:$E,G$659,0)*$H698</f>
        <v>556.41600000000005</v>
      </c>
      <c r="H698" s="131">
        <v>1</v>
      </c>
    </row>
    <row r="699" spans="1:8">
      <c r="A699" s="67" t="s">
        <v>15</v>
      </c>
      <c r="B699" s="33" t="str">
        <f t="shared" si="28"/>
        <v>HDDCS-VCBH-DX23S</v>
      </c>
      <c r="C699" s="128" t="s">
        <v>372</v>
      </c>
      <c r="D699" s="129">
        <f>VLOOKUP($A699,HDD_Retention!$A:$E,D$659,0)*$H699</f>
        <v>397.44</v>
      </c>
      <c r="E699" s="129">
        <f>VLOOKUP($A699,HDD_Retention!$A:$E,E$659,0)*$H699</f>
        <v>476.928</v>
      </c>
      <c r="F699" s="132"/>
      <c r="G699" s="129">
        <f>VLOOKUP($A699,HDD_Retention!$A:$E,G$659,0)*$H699</f>
        <v>556.41600000000005</v>
      </c>
      <c r="H699" s="131">
        <v>1</v>
      </c>
    </row>
    <row r="700" spans="1:8">
      <c r="A700" s="67" t="s">
        <v>15</v>
      </c>
      <c r="B700" s="33" t="str">
        <f t="shared" si="28"/>
        <v>HDDCS-VCBH-DX92F</v>
      </c>
      <c r="C700" s="128" t="s">
        <v>374</v>
      </c>
      <c r="D700" s="129">
        <f>VLOOKUP($A700,HDD_Retention!$A:$E,D$659,0)*$H700</f>
        <v>397.44</v>
      </c>
      <c r="E700" s="129">
        <f>VLOOKUP($A700,HDD_Retention!$A:$E,E$659,0)*$H700</f>
        <v>476.928</v>
      </c>
      <c r="F700" s="132"/>
      <c r="G700" s="129">
        <f>VLOOKUP($A700,HDD_Retention!$A:$E,G$659,0)*$H700</f>
        <v>556.41600000000005</v>
      </c>
      <c r="H700" s="131">
        <v>1</v>
      </c>
    </row>
    <row r="701" spans="1:8">
      <c r="A701" s="67" t="s">
        <v>15</v>
      </c>
      <c r="B701" s="33" t="str">
        <f t="shared" si="28"/>
        <v>HDDCS-VCBH-DX92S</v>
      </c>
      <c r="C701" s="128" t="s">
        <v>376</v>
      </c>
      <c r="D701" s="129">
        <f>VLOOKUP($A701,HDD_Retention!$A:$E,D$659,0)*$H701</f>
        <v>397.44</v>
      </c>
      <c r="E701" s="129">
        <f>VLOOKUP($A701,HDD_Retention!$A:$E,E$659,0)*$H701</f>
        <v>476.928</v>
      </c>
      <c r="F701" s="132"/>
      <c r="G701" s="129">
        <f>VLOOKUP($A701,HDD_Retention!$A:$E,G$659,0)*$H701</f>
        <v>556.41600000000005</v>
      </c>
      <c r="H701" s="131">
        <v>1</v>
      </c>
    </row>
    <row r="702" spans="1:8">
      <c r="A702" s="67" t="s">
        <v>15</v>
      </c>
      <c r="B702" s="33" t="str">
        <f t="shared" si="28"/>
        <v>HDDCS-VCBS-DX92S</v>
      </c>
      <c r="C702" s="128" t="s">
        <v>384</v>
      </c>
      <c r="D702" s="129">
        <f>VLOOKUP($A702,HDD_Retention!$A:$E,D$659,0)*$H702</f>
        <v>397.44</v>
      </c>
      <c r="E702" s="129">
        <f>VLOOKUP($A702,HDD_Retention!$A:$E,E$659,0)*$H702</f>
        <v>476.928</v>
      </c>
      <c r="F702" s="132"/>
      <c r="G702" s="129">
        <f>VLOOKUP($A702,HDD_Retention!$A:$E,G$659,0)*$H702</f>
        <v>556.41600000000005</v>
      </c>
      <c r="H702" s="131">
        <v>1</v>
      </c>
    </row>
    <row r="703" spans="1:8">
      <c r="A703" s="67" t="s">
        <v>15</v>
      </c>
      <c r="B703" s="33" t="str">
        <f t="shared" si="28"/>
        <v>HDDCS-VCBS-DX23F</v>
      </c>
      <c r="C703" s="128" t="s">
        <v>378</v>
      </c>
      <c r="D703" s="129">
        <f>VLOOKUP($A703,HDD_Retention!$A:$E,D$659,0)*$H703</f>
        <v>397.44</v>
      </c>
      <c r="E703" s="129">
        <f>VLOOKUP($A703,HDD_Retention!$A:$E,E$659,0)*$H703</f>
        <v>476.928</v>
      </c>
      <c r="F703" s="132"/>
      <c r="G703" s="129">
        <f>VLOOKUP($A703,HDD_Retention!$A:$E,G$659,0)*$H703</f>
        <v>556.41600000000005</v>
      </c>
      <c r="H703" s="131">
        <v>1</v>
      </c>
    </row>
    <row r="704" spans="1:8">
      <c r="A704" s="67" t="s">
        <v>15</v>
      </c>
      <c r="B704" s="33" t="str">
        <f t="shared" si="28"/>
        <v>HDDCS-VCBS-DX23S</v>
      </c>
      <c r="C704" s="128" t="s">
        <v>380</v>
      </c>
      <c r="D704" s="129">
        <f>VLOOKUP($A704,HDD_Retention!$A:$E,D$659,0)*$H704</f>
        <v>397.44</v>
      </c>
      <c r="E704" s="129">
        <f>VLOOKUP($A704,HDD_Retention!$A:$E,E$659,0)*$H704</f>
        <v>476.928</v>
      </c>
      <c r="F704" s="132"/>
      <c r="G704" s="129">
        <f>VLOOKUP($A704,HDD_Retention!$A:$E,G$659,0)*$H704</f>
        <v>556.41600000000005</v>
      </c>
      <c r="H704" s="131">
        <v>1</v>
      </c>
    </row>
    <row r="705" spans="1:8">
      <c r="A705" s="67" t="s">
        <v>49</v>
      </c>
      <c r="B705" s="33" t="str">
        <f t="shared" si="28"/>
        <v>HDDCS-VCB-DX42AP</v>
      </c>
      <c r="C705" s="128" t="s">
        <v>354</v>
      </c>
      <c r="D705" s="129">
        <f>VLOOKUP($A705,HDD_Retention!$A:$E,D$659,0)*$H705</f>
        <v>370.08</v>
      </c>
      <c r="E705" s="129">
        <f>VLOOKUP($A705,HDD_Retention!$A:$E,E$659,0)*$H705</f>
        <v>444.096</v>
      </c>
      <c r="F705" s="132"/>
      <c r="G705" s="129">
        <f>VLOOKUP($A705,HDD_Retention!$A:$E,G$659,0)*$H705</f>
        <v>518.11199999999997</v>
      </c>
      <c r="H705" s="131">
        <v>1</v>
      </c>
    </row>
    <row r="706" spans="1:8">
      <c r="A706" s="67" t="s">
        <v>51</v>
      </c>
      <c r="B706" s="33" t="str">
        <f t="shared" si="28"/>
        <v>HDDCS-VCB-DX42FP</v>
      </c>
      <c r="C706" s="128" t="s">
        <v>356</v>
      </c>
      <c r="D706" s="129">
        <f>VLOOKUP($A706,HDD_Retention!$A:$E,D$659,0)*$H706</f>
        <v>370.08</v>
      </c>
      <c r="E706" s="129">
        <f>VLOOKUP($A706,HDD_Retention!$A:$E,E$659,0)*$H706</f>
        <v>444.096</v>
      </c>
      <c r="F706" s="132"/>
      <c r="G706" s="129">
        <f>VLOOKUP($A706,HDD_Retention!$A:$E,G$659,0)*$H706</f>
        <v>518.11199999999997</v>
      </c>
      <c r="H706" s="131">
        <v>1</v>
      </c>
    </row>
    <row r="707" spans="1:8">
      <c r="A707" s="67" t="s">
        <v>51</v>
      </c>
      <c r="B707" s="33" t="str">
        <f t="shared" si="28"/>
        <v>HDDCS-VCB-DX42SP</v>
      </c>
      <c r="C707" s="128" t="s">
        <v>358</v>
      </c>
      <c r="D707" s="129">
        <f>VLOOKUP($A707,HDD_Retention!$A:$E,D$659,0)*$H707</f>
        <v>370.08</v>
      </c>
      <c r="E707" s="129">
        <f>VLOOKUP($A707,HDD_Retention!$A:$E,E$659,0)*$H707</f>
        <v>444.096</v>
      </c>
      <c r="F707" s="132"/>
      <c r="G707" s="129">
        <f>VLOOKUP($A707,HDD_Retention!$A:$E,G$659,0)*$H707</f>
        <v>518.11199999999997</v>
      </c>
      <c r="H707" s="131">
        <v>1</v>
      </c>
    </row>
    <row r="708" spans="1:8">
      <c r="A708" s="67" t="s">
        <v>51</v>
      </c>
      <c r="B708" s="33" t="str">
        <f t="shared" si="28"/>
        <v>HDDCS-VCB-DX63A1P</v>
      </c>
      <c r="C708" s="128" t="s">
        <v>362</v>
      </c>
      <c r="D708" s="129">
        <f>VLOOKUP($A708,HDD_Retention!$A:$E,D$659,0)*$H708</f>
        <v>370.08</v>
      </c>
      <c r="E708" s="129">
        <f>VLOOKUP($A708,HDD_Retention!$A:$E,E$659,0)*$H708</f>
        <v>444.096</v>
      </c>
      <c r="F708" s="132"/>
      <c r="G708" s="129">
        <f>VLOOKUP($A708,HDD_Retention!$A:$E,G$659,0)*$H708</f>
        <v>518.11199999999997</v>
      </c>
      <c r="H708" s="131">
        <v>1</v>
      </c>
    </row>
    <row r="709" spans="1:8">
      <c r="A709" s="67" t="s">
        <v>51</v>
      </c>
      <c r="B709" s="33" t="str">
        <f t="shared" si="28"/>
        <v>HDDCS-VCB-DX63AP</v>
      </c>
      <c r="C709" s="128" t="s">
        <v>360</v>
      </c>
      <c r="D709" s="129">
        <f>VLOOKUP($A709,HDD_Retention!$A:$E,D$659,0)*$H709</f>
        <v>370.08</v>
      </c>
      <c r="E709" s="129">
        <f>VLOOKUP($A709,HDD_Retention!$A:$E,E$659,0)*$H709</f>
        <v>444.096</v>
      </c>
      <c r="F709" s="132"/>
      <c r="G709" s="129">
        <f>VLOOKUP($A709,HDD_Retention!$A:$E,G$659,0)*$H709</f>
        <v>518.11199999999997</v>
      </c>
      <c r="H709" s="131">
        <v>1</v>
      </c>
    </row>
    <row r="710" spans="1:8">
      <c r="A710" s="67" t="s">
        <v>51</v>
      </c>
      <c r="B710" s="33" t="str">
        <f t="shared" si="28"/>
        <v>HDDCS-VCB-DX63FP</v>
      </c>
      <c r="C710" s="128" t="s">
        <v>364</v>
      </c>
      <c r="D710" s="129">
        <f>VLOOKUP($A710,HDD_Retention!$A:$E,D$659,0)*$H710</f>
        <v>370.08</v>
      </c>
      <c r="E710" s="129">
        <f>VLOOKUP($A710,HDD_Retention!$A:$E,E$659,0)*$H710</f>
        <v>444.096</v>
      </c>
      <c r="F710" s="132"/>
      <c r="G710" s="129">
        <f>VLOOKUP($A710,HDD_Retention!$A:$E,G$659,0)*$H710</f>
        <v>518.11199999999997</v>
      </c>
      <c r="H710" s="131">
        <v>1</v>
      </c>
    </row>
    <row r="711" spans="1:8">
      <c r="A711" s="67" t="s">
        <v>51</v>
      </c>
      <c r="B711" s="33" t="str">
        <f t="shared" si="28"/>
        <v>HDDCS-VCB-DX63SP</v>
      </c>
      <c r="C711" s="128" t="s">
        <v>366</v>
      </c>
      <c r="D711" s="129">
        <f>VLOOKUP($A711,HDD_Retention!$A:$E,D$659,0)*$H711</f>
        <v>370.08</v>
      </c>
      <c r="E711" s="129">
        <f>VLOOKUP($A711,HDD_Retention!$A:$E,E$659,0)*$H711</f>
        <v>444.096</v>
      </c>
      <c r="F711" s="132"/>
      <c r="G711" s="129">
        <f>VLOOKUP($A711,HDD_Retention!$A:$E,G$659,0)*$H711</f>
        <v>518.11199999999997</v>
      </c>
      <c r="H711" s="131">
        <v>1</v>
      </c>
    </row>
    <row r="712" spans="1:8">
      <c r="A712" s="67" t="s">
        <v>51</v>
      </c>
      <c r="B712" s="33" t="str">
        <f t="shared" si="28"/>
        <v>HDDCS-VCB-DX63CP</v>
      </c>
      <c r="C712" s="128" t="s">
        <v>473</v>
      </c>
      <c r="D712" s="129">
        <f>VLOOKUP($A712,HDD_Retention!$A:$E,D$659,0)*$H712</f>
        <v>370.08</v>
      </c>
      <c r="E712" s="129">
        <f>VLOOKUP($A712,HDD_Retention!$A:$E,E$659,0)*$H712</f>
        <v>444.096</v>
      </c>
      <c r="F712" s="132"/>
      <c r="G712" s="129">
        <f>VLOOKUP($A712,HDD_Retention!$A:$E,G$659,0)*$H712</f>
        <v>518.11199999999997</v>
      </c>
      <c r="H712" s="131">
        <v>1</v>
      </c>
    </row>
    <row r="713" spans="1:8">
      <c r="A713" s="67" t="s">
        <v>15</v>
      </c>
      <c r="B713" s="33" t="str">
        <f t="shared" si="28"/>
        <v>HDDCS-VCB-DX24BP</v>
      </c>
      <c r="C713" s="128" t="s">
        <v>400</v>
      </c>
      <c r="D713" s="129">
        <f>VLOOKUP($A713,HDD_Retention!$A:$E,D$659,0)*$H713</f>
        <v>397.44</v>
      </c>
      <c r="E713" s="129">
        <f>VLOOKUP($A713,HDD_Retention!$A:$E,E$659,0)*$H713</f>
        <v>476.928</v>
      </c>
      <c r="F713" s="132"/>
      <c r="G713" s="129">
        <f>VLOOKUP($A713,HDD_Retention!$A:$E,G$659,0)*$H713</f>
        <v>556.41600000000005</v>
      </c>
      <c r="H713" s="131">
        <v>1</v>
      </c>
    </row>
    <row r="714" spans="1:8">
      <c r="A714" s="67" t="s">
        <v>17</v>
      </c>
      <c r="B714" s="33" t="str">
        <f t="shared" si="28"/>
        <v>HDDCS-VCE-DX24BP</v>
      </c>
      <c r="C714" s="128" t="s">
        <v>450</v>
      </c>
      <c r="D714" s="129">
        <f>VLOOKUP($A714,HDD_Retention!$A:$E,D$659,0)*$H714</f>
        <v>397.44</v>
      </c>
      <c r="E714" s="129">
        <f>VLOOKUP($A714,HDD_Retention!$A:$E,E$659,0)*$H714</f>
        <v>476.928</v>
      </c>
      <c r="F714" s="132"/>
      <c r="G714" s="129">
        <f>VLOOKUP($A714,HDD_Retention!$A:$E,G$659,0)*$H714</f>
        <v>556.41600000000005</v>
      </c>
      <c r="H714" s="131">
        <v>1</v>
      </c>
    </row>
    <row r="715" spans="1:8">
      <c r="A715" s="67" t="s">
        <v>55</v>
      </c>
      <c r="B715" s="33" t="str">
        <f t="shared" si="28"/>
        <v>HDDCS-VCBHD1-DX63A1P</v>
      </c>
      <c r="C715" s="128" t="s">
        <v>466</v>
      </c>
      <c r="D715" s="129">
        <f>VLOOKUP($A715,HDD_Retention!$A:$E,D$659,0)*$H715</f>
        <v>1300</v>
      </c>
      <c r="E715" s="129">
        <f>VLOOKUP($A715,HDD_Retention!$A:$E,E$659,0)*$H715</f>
        <v>1560</v>
      </c>
      <c r="F715" s="132"/>
      <c r="G715" s="129">
        <f>VLOOKUP($A715,HDD_Retention!$A:$E,G$659,0)*$H715</f>
        <v>1820</v>
      </c>
      <c r="H715" s="131">
        <v>1</v>
      </c>
    </row>
    <row r="716" spans="1:8">
      <c r="A716" s="67" t="s">
        <v>55</v>
      </c>
      <c r="B716" s="33" t="str">
        <f t="shared" si="28"/>
        <v>HDDCS-VCBHD2-DX63A1P</v>
      </c>
      <c r="C716" s="128" t="s">
        <v>468</v>
      </c>
      <c r="D716" s="129">
        <f>VLOOKUP($A716,HDD_Retention!$A:$E,D$659,0)*$H716</f>
        <v>1300</v>
      </c>
      <c r="E716" s="129">
        <f>VLOOKUP($A716,HDD_Retention!$A:$E,E$659,0)*$H716</f>
        <v>1560</v>
      </c>
      <c r="F716" s="132"/>
      <c r="G716" s="129">
        <f>VLOOKUP($A716,HDD_Retention!$A:$E,G$659,0)*$H716</f>
        <v>1820</v>
      </c>
      <c r="H716" s="131">
        <v>1</v>
      </c>
    </row>
    <row r="717" spans="1:8">
      <c r="A717" s="67" t="s">
        <v>15</v>
      </c>
      <c r="B717" s="33" t="str">
        <f t="shared" si="28"/>
        <v>HDDCS-VCEHD1-DX24A1</v>
      </c>
      <c r="C717" s="128" t="s">
        <v>465</v>
      </c>
      <c r="D717" s="129">
        <f>VLOOKUP($A717,HDD_Retention!$A:$E,D$659,0)*$H717</f>
        <v>397.44</v>
      </c>
      <c r="E717" s="129">
        <f>VLOOKUP($A717,HDD_Retention!$A:$E,E$659,0)*$H717</f>
        <v>476.928</v>
      </c>
      <c r="F717" s="132"/>
      <c r="G717" s="129">
        <f>VLOOKUP($A717,HDD_Retention!$A:$E,G$659,0)*$H717</f>
        <v>556.41600000000005</v>
      </c>
      <c r="H717" s="131">
        <v>1</v>
      </c>
    </row>
    <row r="718" spans="1:8">
      <c r="A718" s="67" t="s">
        <v>49</v>
      </c>
      <c r="B718" s="33" t="str">
        <f t="shared" si="28"/>
        <v>HDD"no HDD Retention"</v>
      </c>
      <c r="C718" s="128" t="s">
        <v>742</v>
      </c>
      <c r="D718" s="129">
        <f>VLOOKUP($A718,HDD_Retention!$A:$E,D$659,0)*$H718</f>
        <v>0</v>
      </c>
      <c r="E718" s="129">
        <f>VLOOKUP($A718,HDD_Retention!$A:$E,E$659,0)*$H718</f>
        <v>0</v>
      </c>
      <c r="F718" s="132"/>
      <c r="G718" s="129">
        <f>VLOOKUP($A718,HDD_Retention!$A:$E,G$659,0)*$H718</f>
        <v>0</v>
      </c>
      <c r="H718" s="131">
        <v>0</v>
      </c>
    </row>
    <row r="719" spans="1:8">
      <c r="A719" s="67" t="s">
        <v>17</v>
      </c>
      <c r="B719" s="33" t="str">
        <f t="shared" si="28"/>
        <v>HDDCS-VCE-DX2435HD</v>
      </c>
      <c r="C719" s="128" t="s">
        <v>432</v>
      </c>
      <c r="D719" s="129">
        <f>VLOOKUP($A719,HDD_Retention!$A:$E,D$659,0)*$H719</f>
        <v>397.44</v>
      </c>
      <c r="E719" s="129">
        <f>VLOOKUP($A719,HDD_Retention!$A:$E,E$659,0)*$H719</f>
        <v>476.928</v>
      </c>
      <c r="F719" s="132"/>
      <c r="G719" s="129">
        <f>VLOOKUP($A719,HDD_Retention!$A:$E,G$659,0)*$H719</f>
        <v>556.41600000000005</v>
      </c>
      <c r="H719" s="131">
        <v>1</v>
      </c>
    </row>
    <row r="720" spans="1:8">
      <c r="A720" s="67" t="s">
        <v>17</v>
      </c>
      <c r="B720" s="33" t="str">
        <f t="shared" si="28"/>
        <v>HDDCS-VCE-DX635HD</v>
      </c>
      <c r="C720" s="128" t="s">
        <v>434</v>
      </c>
      <c r="D720" s="129">
        <f>VLOOKUP($A720,HDD_Retention!$A:$E,D$659,0)*$H720</f>
        <v>397.44</v>
      </c>
      <c r="E720" s="129">
        <f>VLOOKUP($A720,HDD_Retention!$A:$E,E$659,0)*$H720</f>
        <v>476.928</v>
      </c>
      <c r="F720" s="132"/>
      <c r="G720" s="129">
        <f>VLOOKUP($A720,HDD_Retention!$A:$E,G$659,0)*$H720</f>
        <v>556.41600000000005</v>
      </c>
      <c r="H720" s="131">
        <v>1</v>
      </c>
    </row>
    <row r="721" spans="1:8">
      <c r="A721" s="67" t="s">
        <v>17</v>
      </c>
      <c r="B721" s="33" t="str">
        <f t="shared" si="28"/>
        <v>HDDCS-VCE-DX2425</v>
      </c>
      <c r="C721" s="128" t="s">
        <v>436</v>
      </c>
      <c r="D721" s="129">
        <f>VLOOKUP($A721,HDD_Retention!$A:$E,D$659,0)*$H721</f>
        <v>397.44</v>
      </c>
      <c r="E721" s="129">
        <f>VLOOKUP($A721,HDD_Retention!$A:$E,E$659,0)*$H721</f>
        <v>476.928</v>
      </c>
      <c r="F721" s="132"/>
      <c r="G721" s="129">
        <f>VLOOKUP($A721,HDD_Retention!$A:$E,G$659,0)*$H721</f>
        <v>556.41600000000005</v>
      </c>
      <c r="H721" s="131">
        <v>1</v>
      </c>
    </row>
    <row r="722" spans="1:8">
      <c r="A722" s="67" t="s">
        <v>17</v>
      </c>
      <c r="B722" s="33" t="str">
        <f t="shared" si="28"/>
        <v>HDDCS-VCE-DX2425B</v>
      </c>
      <c r="C722" s="128" t="s">
        <v>438</v>
      </c>
      <c r="D722" s="129">
        <f>VLOOKUP($A722,HDD_Retention!$A:$E,D$659,0)*$H722</f>
        <v>397.44</v>
      </c>
      <c r="E722" s="129">
        <f>VLOOKUP($A722,HDD_Retention!$A:$E,E$659,0)*$H722</f>
        <v>476.928</v>
      </c>
      <c r="F722" s="132"/>
      <c r="G722" s="129">
        <f>VLOOKUP($A722,HDD_Retention!$A:$E,G$659,0)*$H722</f>
        <v>556.41600000000005</v>
      </c>
      <c r="H722" s="131">
        <v>1</v>
      </c>
    </row>
    <row r="723" spans="1:8">
      <c r="A723" s="67" t="s">
        <v>17</v>
      </c>
      <c r="B723" s="33" t="str">
        <f t="shared" si="28"/>
        <v>HDDCS-VCE-DX2435</v>
      </c>
      <c r="C723" s="128" t="s">
        <v>440</v>
      </c>
      <c r="D723" s="129">
        <f>VLOOKUP($A723,HDD_Retention!$A:$E,D$659,0)*$H723</f>
        <v>397.44</v>
      </c>
      <c r="E723" s="129">
        <f>VLOOKUP($A723,HDD_Retention!$A:$E,E$659,0)*$H723</f>
        <v>476.928</v>
      </c>
      <c r="F723" s="132"/>
      <c r="G723" s="129">
        <f>VLOOKUP($A723,HDD_Retention!$A:$E,G$659,0)*$H723</f>
        <v>556.41600000000005</v>
      </c>
      <c r="H723" s="131">
        <v>1</v>
      </c>
    </row>
    <row r="724" spans="1:8">
      <c r="A724" s="67" t="s">
        <v>17</v>
      </c>
      <c r="B724" s="33" t="str">
        <f t="shared" si="28"/>
        <v>HDDCS-VCE-DX24A1</v>
      </c>
      <c r="C724" s="128" t="s">
        <v>442</v>
      </c>
      <c r="D724" s="129">
        <f>VLOOKUP($A724,HDD_Retention!$A:$E,D$659,0)*$H724</f>
        <v>397.44</v>
      </c>
      <c r="E724" s="129">
        <f>VLOOKUP($A724,HDD_Retention!$A:$E,E$659,0)*$H724</f>
        <v>476.928</v>
      </c>
      <c r="F724" s="132"/>
      <c r="G724" s="129">
        <f>VLOOKUP($A724,HDD_Retention!$A:$E,G$659,0)*$H724</f>
        <v>556.41600000000005</v>
      </c>
      <c r="H724" s="131">
        <v>1</v>
      </c>
    </row>
    <row r="725" spans="1:8">
      <c r="A725" s="67" t="s">
        <v>17</v>
      </c>
      <c r="B725" s="33" t="str">
        <f t="shared" si="28"/>
        <v>HDDCS-VCE-DX24C</v>
      </c>
      <c r="C725" s="128" t="s">
        <v>444</v>
      </c>
      <c r="D725" s="129">
        <f>VLOOKUP($A725,HDD_Retention!$A:$E,D$659,0)*$H725</f>
        <v>397.44</v>
      </c>
      <c r="E725" s="129">
        <f>VLOOKUP($A725,HDD_Retention!$A:$E,E$659,0)*$H725</f>
        <v>476.928</v>
      </c>
      <c r="F725" s="132"/>
      <c r="G725" s="129">
        <f>VLOOKUP($A725,HDD_Retention!$A:$E,G$659,0)*$H725</f>
        <v>556.41600000000005</v>
      </c>
      <c r="H725" s="131">
        <v>1</v>
      </c>
    </row>
    <row r="726" spans="1:8">
      <c r="A726" s="67" t="s">
        <v>17</v>
      </c>
      <c r="B726" s="33" t="str">
        <f t="shared" si="28"/>
        <v>HDDCS-VCE-DX24F</v>
      </c>
      <c r="C726" s="128" t="s">
        <v>446</v>
      </c>
      <c r="D726" s="129">
        <f>VLOOKUP($A726,HDD_Retention!$A:$E,D$659,0)*$H726</f>
        <v>397.44</v>
      </c>
      <c r="E726" s="129">
        <f>VLOOKUP($A726,HDD_Retention!$A:$E,E$659,0)*$H726</f>
        <v>476.928</v>
      </c>
      <c r="F726" s="132"/>
      <c r="G726" s="129">
        <f>VLOOKUP($A726,HDD_Retention!$A:$E,G$659,0)*$H726</f>
        <v>556.41600000000005</v>
      </c>
      <c r="H726" s="131">
        <v>1</v>
      </c>
    </row>
    <row r="727" spans="1:8">
      <c r="A727" s="67" t="s">
        <v>17</v>
      </c>
      <c r="B727" s="33" t="str">
        <f t="shared" ref="B727:B759" si="30">"HDD"&amp;C727</f>
        <v>HDDCS-VCE-DX24S</v>
      </c>
      <c r="C727" s="128" t="s">
        <v>448</v>
      </c>
      <c r="D727" s="129">
        <f>VLOOKUP($A727,HDD_Retention!$A:$E,D$659,0)*$H727</f>
        <v>397.44</v>
      </c>
      <c r="E727" s="129">
        <f>VLOOKUP($A727,HDD_Retention!$A:$E,E$659,0)*$H727</f>
        <v>476.928</v>
      </c>
      <c r="F727" s="132"/>
      <c r="G727" s="129">
        <f>VLOOKUP($A727,HDD_Retention!$A:$E,G$659,0)*$H727</f>
        <v>556.41600000000005</v>
      </c>
      <c r="H727" s="131">
        <v>1</v>
      </c>
    </row>
    <row r="728" spans="1:8">
      <c r="A728" s="67" t="s">
        <v>15</v>
      </c>
      <c r="B728" s="33" t="str">
        <f t="shared" si="30"/>
        <v>HDDCS-VCB-DX2425</v>
      </c>
      <c r="C728" s="128" t="s">
        <v>386</v>
      </c>
      <c r="D728" s="129">
        <f>VLOOKUP($A728,HDD_Retention!$A:$E,D$659,0)*$H728</f>
        <v>397.44</v>
      </c>
      <c r="E728" s="129">
        <f>VLOOKUP($A728,HDD_Retention!$A:$E,E$659,0)*$H728</f>
        <v>476.928</v>
      </c>
      <c r="F728" s="132"/>
      <c r="G728" s="129">
        <f>VLOOKUP($A728,HDD_Retention!$A:$E,G$659,0)*$H728</f>
        <v>556.41600000000005</v>
      </c>
      <c r="H728" s="131">
        <v>1</v>
      </c>
    </row>
    <row r="729" spans="1:8">
      <c r="A729" s="67" t="s">
        <v>15</v>
      </c>
      <c r="B729" s="33" t="str">
        <f t="shared" si="30"/>
        <v>HDDCS-VCB-DX2425B</v>
      </c>
      <c r="C729" s="128" t="s">
        <v>388</v>
      </c>
      <c r="D729" s="129">
        <f>VLOOKUP($A729,HDD_Retention!$A:$E,D$659,0)*$H729</f>
        <v>397.44</v>
      </c>
      <c r="E729" s="129">
        <f>VLOOKUP($A729,HDD_Retention!$A:$E,E$659,0)*$H729</f>
        <v>476.928</v>
      </c>
      <c r="F729" s="132"/>
      <c r="G729" s="129">
        <f>VLOOKUP($A729,HDD_Retention!$A:$E,G$659,0)*$H729</f>
        <v>556.41600000000005</v>
      </c>
      <c r="H729" s="131">
        <v>1</v>
      </c>
    </row>
    <row r="730" spans="1:8">
      <c r="A730" s="67" t="s">
        <v>15</v>
      </c>
      <c r="B730" s="33" t="str">
        <f t="shared" si="30"/>
        <v>HDDCS-VCB-DX2435</v>
      </c>
      <c r="C730" s="128" t="s">
        <v>390</v>
      </c>
      <c r="D730" s="129">
        <f>VLOOKUP($A730,HDD_Retention!$A:$E,D$659,0)*$H730</f>
        <v>397.44</v>
      </c>
      <c r="E730" s="129">
        <f>VLOOKUP($A730,HDD_Retention!$A:$E,E$659,0)*$H730</f>
        <v>476.928</v>
      </c>
      <c r="F730" s="132"/>
      <c r="G730" s="129">
        <f>VLOOKUP($A730,HDD_Retention!$A:$E,G$659,0)*$H730</f>
        <v>556.41600000000005</v>
      </c>
      <c r="H730" s="131">
        <v>1</v>
      </c>
    </row>
    <row r="731" spans="1:8">
      <c r="A731" s="67" t="s">
        <v>15</v>
      </c>
      <c r="B731" s="33" t="str">
        <f t="shared" si="30"/>
        <v>HDDCS-VCB-DX24A1</v>
      </c>
      <c r="C731" s="128" t="s">
        <v>392</v>
      </c>
      <c r="D731" s="129">
        <f>VLOOKUP($A731,HDD_Retention!$A:$E,D$659,0)*$H731</f>
        <v>397.44</v>
      </c>
      <c r="E731" s="129">
        <f>VLOOKUP($A731,HDD_Retention!$A:$E,E$659,0)*$H731</f>
        <v>476.928</v>
      </c>
      <c r="F731" s="132"/>
      <c r="G731" s="129">
        <f>VLOOKUP($A731,HDD_Retention!$A:$E,G$659,0)*$H731</f>
        <v>556.41600000000005</v>
      </c>
      <c r="H731" s="131">
        <v>1</v>
      </c>
    </row>
    <row r="732" spans="1:8">
      <c r="A732" s="67" t="s">
        <v>15</v>
      </c>
      <c r="B732" s="33" t="str">
        <f t="shared" si="30"/>
        <v>HDDCS-VCB-DX24C</v>
      </c>
      <c r="C732" s="128" t="s">
        <v>394</v>
      </c>
      <c r="D732" s="129">
        <f>VLOOKUP($A732,HDD_Retention!$A:$E,D$659,0)*$H732</f>
        <v>397.44</v>
      </c>
      <c r="E732" s="129">
        <f>VLOOKUP($A732,HDD_Retention!$A:$E,E$659,0)*$H732</f>
        <v>476.928</v>
      </c>
      <c r="F732" s="132"/>
      <c r="G732" s="129">
        <f>VLOOKUP($A732,HDD_Retention!$A:$E,G$659,0)*$H732</f>
        <v>556.41600000000005</v>
      </c>
      <c r="H732" s="131">
        <v>1</v>
      </c>
    </row>
    <row r="733" spans="1:8">
      <c r="A733" s="67" t="s">
        <v>15</v>
      </c>
      <c r="B733" s="33" t="str">
        <f t="shared" si="30"/>
        <v>HDDCS-VCB-DX24F</v>
      </c>
      <c r="C733" s="128" t="s">
        <v>396</v>
      </c>
      <c r="D733" s="129">
        <f>VLOOKUP($A733,HDD_Retention!$A:$E,D$659,0)*$H733</f>
        <v>397.44</v>
      </c>
      <c r="E733" s="129">
        <f>VLOOKUP($A733,HDD_Retention!$A:$E,E$659,0)*$H733</f>
        <v>476.928</v>
      </c>
      <c r="F733" s="132"/>
      <c r="G733" s="129">
        <f>VLOOKUP($A733,HDD_Retention!$A:$E,G$659,0)*$H733</f>
        <v>556.41600000000005</v>
      </c>
      <c r="H733" s="131">
        <v>1</v>
      </c>
    </row>
    <row r="734" spans="1:8">
      <c r="A734" s="67" t="s">
        <v>15</v>
      </c>
      <c r="B734" s="33" t="str">
        <f t="shared" si="30"/>
        <v>HDDCS-VCB-DX24S</v>
      </c>
      <c r="C734" s="128" t="s">
        <v>398</v>
      </c>
      <c r="D734" s="129">
        <f>VLOOKUP($A734,HDD_Retention!$A:$E,D$659,0)*$H734</f>
        <v>397.44</v>
      </c>
      <c r="E734" s="129">
        <f>VLOOKUP($A734,HDD_Retention!$A:$E,E$659,0)*$H734</f>
        <v>476.928</v>
      </c>
      <c r="F734" s="132"/>
      <c r="G734" s="129">
        <f>VLOOKUP($A734,HDD_Retention!$A:$E,G$659,0)*$H734</f>
        <v>556.41600000000005</v>
      </c>
      <c r="H734" s="131">
        <v>1</v>
      </c>
    </row>
    <row r="735" spans="1:8">
      <c r="A735" s="67" t="s">
        <v>51</v>
      </c>
      <c r="B735" s="33" t="str">
        <f t="shared" si="30"/>
        <v>HDDCS-VCE-DX63C</v>
      </c>
      <c r="C735" s="128" t="s">
        <v>420</v>
      </c>
      <c r="D735" s="129">
        <f>VLOOKUP($A735,HDD_Retention!$A:$E,D$659,0)*$H735</f>
        <v>370.08</v>
      </c>
      <c r="E735" s="129">
        <f>VLOOKUP($A735,HDD_Retention!$A:$E,E$659,0)*$H735</f>
        <v>444.096</v>
      </c>
      <c r="F735" s="132"/>
      <c r="G735" s="129">
        <f>VLOOKUP($A735,HDD_Retention!$A:$E,G$659,0)*$H735</f>
        <v>518.11199999999997</v>
      </c>
      <c r="H735" s="131">
        <v>1</v>
      </c>
    </row>
    <row r="736" spans="1:8">
      <c r="A736" s="67" t="s">
        <v>51</v>
      </c>
      <c r="B736" s="33" t="str">
        <f t="shared" si="30"/>
        <v>HDDCS-VCE-DX625</v>
      </c>
      <c r="C736" s="128" t="s">
        <v>426</v>
      </c>
      <c r="D736" s="129">
        <f>VLOOKUP($A736,HDD_Retention!$A:$E,D$659,0)*$H736</f>
        <v>370.08</v>
      </c>
      <c r="E736" s="129">
        <f>VLOOKUP($A736,HDD_Retention!$A:$E,E$659,0)*$H736</f>
        <v>444.096</v>
      </c>
      <c r="F736" s="132"/>
      <c r="G736" s="129">
        <f>VLOOKUP($A736,HDD_Retention!$A:$E,G$659,0)*$H736</f>
        <v>518.11199999999997</v>
      </c>
      <c r="H736" s="131">
        <v>1</v>
      </c>
    </row>
    <row r="737" spans="1:8">
      <c r="A737" s="67" t="s">
        <v>51</v>
      </c>
      <c r="B737" s="33" t="str">
        <f t="shared" si="30"/>
        <v>HDDCS-VCE-DX635</v>
      </c>
      <c r="C737" s="128" t="s">
        <v>428</v>
      </c>
      <c r="D737" s="129">
        <f>VLOOKUP($A737,HDD_Retention!$A:$E,D$659,0)*$H737</f>
        <v>370.08</v>
      </c>
      <c r="E737" s="129">
        <f>VLOOKUP($A737,HDD_Retention!$A:$E,E$659,0)*$H737</f>
        <v>444.096</v>
      </c>
      <c r="F737" s="132"/>
      <c r="G737" s="129">
        <f>VLOOKUP($A737,HDD_Retention!$A:$E,G$659,0)*$H737</f>
        <v>518.11199999999997</v>
      </c>
      <c r="H737" s="131">
        <v>1</v>
      </c>
    </row>
    <row r="738" spans="1:8">
      <c r="A738" s="67" t="s">
        <v>55</v>
      </c>
      <c r="B738" s="33" t="str">
        <f t="shared" si="30"/>
        <v>HDDCS-VCE-DX2435HD</v>
      </c>
      <c r="C738" s="128" t="s">
        <v>432</v>
      </c>
      <c r="D738" s="129">
        <f>VLOOKUP($A738,HDD_Retention!$A:$E,D$659,0)*$H738</f>
        <v>1300</v>
      </c>
      <c r="E738" s="129">
        <f>VLOOKUP($A738,HDD_Retention!$A:$E,E$659,0)*$H738</f>
        <v>1560</v>
      </c>
      <c r="F738" s="132"/>
      <c r="G738" s="129">
        <f>VLOOKUP($A738,HDD_Retention!$A:$E,G$659,0)*$H738</f>
        <v>1820</v>
      </c>
      <c r="H738" s="131">
        <v>1</v>
      </c>
    </row>
    <row r="739" spans="1:8">
      <c r="A739" s="67" t="s">
        <v>55</v>
      </c>
      <c r="B739" s="33" t="str">
        <f t="shared" si="30"/>
        <v>HDDCS-VCE-DX635HD</v>
      </c>
      <c r="C739" s="128" t="s">
        <v>434</v>
      </c>
      <c r="D739" s="129">
        <f>VLOOKUP($A739,HDD_Retention!$A:$E,D$659,0)*$H739</f>
        <v>1300</v>
      </c>
      <c r="E739" s="129">
        <f>VLOOKUP($A739,HDD_Retention!$A:$E,E$659,0)*$H739</f>
        <v>1560</v>
      </c>
      <c r="F739" s="132"/>
      <c r="G739" s="129">
        <f>VLOOKUP($A739,HDD_Retention!$A:$E,G$659,0)*$H739</f>
        <v>1820</v>
      </c>
      <c r="H739" s="131">
        <v>1</v>
      </c>
    </row>
    <row r="740" spans="1:8">
      <c r="A740" s="67" t="s">
        <v>49</v>
      </c>
      <c r="B740" s="33" t="str">
        <f t="shared" si="30"/>
        <v>HDDCS-VCC-DX64</v>
      </c>
      <c r="C740" s="128" t="s">
        <v>808</v>
      </c>
      <c r="D740" s="129">
        <f>VLOOKUP($A740,HDD_Retention!$A:$E,D$659,0)*$H740</f>
        <v>370.08</v>
      </c>
      <c r="E740" s="129">
        <f>VLOOKUP($A740,HDD_Retention!$A:$E,E$659,0)*$H740</f>
        <v>444.096</v>
      </c>
      <c r="F740" s="132"/>
      <c r="G740" s="129">
        <f>VLOOKUP($A740,HDD_Retention!$A:$E,G$659,0)*$H740</f>
        <v>518.11199999999997</v>
      </c>
      <c r="H740" s="131">
        <v>1</v>
      </c>
    </row>
    <row r="741" spans="1:8">
      <c r="A741" s="67" t="s">
        <v>51</v>
      </c>
      <c r="B741" s="33" t="str">
        <f t="shared" si="30"/>
        <v>HDDCS-VCE-DX64A1</v>
      </c>
      <c r="C741" s="128" t="s">
        <v>493</v>
      </c>
      <c r="D741" s="129">
        <f>VLOOKUP($A741,HDD_Retention!$A:$E,D$659,0)*$H741</f>
        <v>370.08</v>
      </c>
      <c r="E741" s="129">
        <f>VLOOKUP($A741,HDD_Retention!$A:$E,E$659,0)*$H741</f>
        <v>444.096</v>
      </c>
      <c r="F741" s="132"/>
      <c r="G741" s="129">
        <f>VLOOKUP($A741,HDD_Retention!$A:$E,G$659,0)*$H741</f>
        <v>518.11199999999997</v>
      </c>
      <c r="H741" s="131">
        <v>1</v>
      </c>
    </row>
    <row r="742" spans="1:8">
      <c r="A742" s="67" t="s">
        <v>49</v>
      </c>
      <c r="B742" s="33" t="str">
        <f t="shared" si="30"/>
        <v>HDDCS-VCC-DX64</v>
      </c>
      <c r="C742" s="128" t="s">
        <v>808</v>
      </c>
      <c r="D742" s="129">
        <f>VLOOKUP($A742,HDD_Retention!$A:$E,D$659,0)*$H742</f>
        <v>370.08</v>
      </c>
      <c r="E742" s="129">
        <f>VLOOKUP($A742,HDD_Retention!$A:$E,E$659,0)*$H742</f>
        <v>444.096</v>
      </c>
      <c r="F742" s="132"/>
      <c r="G742" s="129">
        <f>VLOOKUP($A742,HDD_Retention!$A:$E,G$659,0)*$H742</f>
        <v>518.11199999999997</v>
      </c>
      <c r="H742" s="131">
        <v>1</v>
      </c>
    </row>
    <row r="743" spans="1:8">
      <c r="A743" s="67" t="s">
        <v>51</v>
      </c>
      <c r="B743" s="33" t="str">
        <f t="shared" si="30"/>
        <v>HDDCS-VCE-DX64C</v>
      </c>
      <c r="C743" s="128" t="s">
        <v>494</v>
      </c>
      <c r="D743" s="129">
        <f>VLOOKUP($A743,HDD_Retention!$A:$E,D$659,0)*$H743</f>
        <v>370.08</v>
      </c>
      <c r="E743" s="129">
        <f>VLOOKUP($A743,HDD_Retention!$A:$E,E$659,0)*$H743</f>
        <v>444.096</v>
      </c>
      <c r="F743" s="132"/>
      <c r="G743" s="129">
        <f>VLOOKUP($A743,HDD_Retention!$A:$E,G$659,0)*$H743</f>
        <v>518.11199999999997</v>
      </c>
      <c r="H743" s="131">
        <v>1</v>
      </c>
    </row>
    <row r="744" spans="1:8">
      <c r="A744" s="67" t="s">
        <v>49</v>
      </c>
      <c r="B744" s="33" t="str">
        <f t="shared" si="30"/>
        <v>HDDCS-VCC-DX64</v>
      </c>
      <c r="C744" s="128" t="s">
        <v>808</v>
      </c>
      <c r="D744" s="129">
        <f>VLOOKUP($A744,HDD_Retention!$A:$E,D$659,0)*$H744</f>
        <v>370.08</v>
      </c>
      <c r="E744" s="129">
        <f>VLOOKUP($A744,HDD_Retention!$A:$E,E$659,0)*$H744</f>
        <v>444.096</v>
      </c>
      <c r="F744" s="132"/>
      <c r="G744" s="129">
        <f>VLOOKUP($A744,HDD_Retention!$A:$E,G$659,0)*$H744</f>
        <v>518.11199999999997</v>
      </c>
      <c r="H744" s="131">
        <v>1</v>
      </c>
    </row>
    <row r="745" spans="1:8">
      <c r="A745" s="67" t="s">
        <v>51</v>
      </c>
      <c r="B745" s="33" t="str">
        <f t="shared" si="30"/>
        <v>HDDCS-VCE-DX64F</v>
      </c>
      <c r="C745" s="128" t="s">
        <v>495</v>
      </c>
      <c r="D745" s="129">
        <f>VLOOKUP($A745,HDD_Retention!$A:$E,D$659,0)*$H745</f>
        <v>370.08</v>
      </c>
      <c r="E745" s="129">
        <f>VLOOKUP($A745,HDD_Retention!$A:$E,E$659,0)*$H745</f>
        <v>444.096</v>
      </c>
      <c r="F745" s="132"/>
      <c r="G745" s="129">
        <f>VLOOKUP($A745,HDD_Retention!$A:$E,G$659,0)*$H745</f>
        <v>518.11199999999997</v>
      </c>
      <c r="H745" s="131">
        <v>1</v>
      </c>
    </row>
    <row r="746" spans="1:8">
      <c r="A746" s="67" t="s">
        <v>51</v>
      </c>
      <c r="B746" s="33" t="str">
        <f t="shared" si="30"/>
        <v>HDDCS-VCE-DX64F1</v>
      </c>
      <c r="C746" s="128" t="s">
        <v>497</v>
      </c>
      <c r="D746" s="129">
        <f>VLOOKUP($A746,HDD_Retention!$A:$E,D$659,0)*$H746</f>
        <v>370.08</v>
      </c>
      <c r="E746" s="129">
        <f>VLOOKUP($A746,HDD_Retention!$A:$E,E$659,0)*$H746</f>
        <v>444.096</v>
      </c>
      <c r="F746" s="132"/>
      <c r="G746" s="129">
        <f>VLOOKUP($A746,HDD_Retention!$A:$E,G$659,0)*$H746</f>
        <v>518.11199999999997</v>
      </c>
      <c r="H746" s="131">
        <v>1</v>
      </c>
    </row>
    <row r="747" spans="1:8">
      <c r="A747" s="67" t="s">
        <v>49</v>
      </c>
      <c r="B747" s="33" t="str">
        <f t="shared" si="30"/>
        <v>HDDCS-VCB-DX64A1P</v>
      </c>
      <c r="C747" s="128" t="s">
        <v>475</v>
      </c>
      <c r="D747" s="129">
        <f>VLOOKUP($A747,HDD_Retention!$A:$E,D$659,0)*$H747</f>
        <v>370.08</v>
      </c>
      <c r="E747" s="129">
        <f>VLOOKUP($A747,HDD_Retention!$A:$E,E$659,0)*$H747</f>
        <v>444.096</v>
      </c>
      <c r="F747" s="132"/>
      <c r="G747" s="129">
        <f>VLOOKUP($A747,HDD_Retention!$A:$E,G$659,0)*$H747</f>
        <v>518.11199999999997</v>
      </c>
      <c r="H747" s="131">
        <v>1</v>
      </c>
    </row>
    <row r="748" spans="1:8">
      <c r="A748" s="67" t="s">
        <v>51</v>
      </c>
      <c r="B748" s="33" t="str">
        <f t="shared" si="30"/>
        <v>HDDCS-VCB-DX64CP</v>
      </c>
      <c r="C748" s="128" t="s">
        <v>477</v>
      </c>
      <c r="D748" s="129">
        <f>VLOOKUP($A748,HDD_Retention!$A:$E,D$659,0)*$H748</f>
        <v>370.08</v>
      </c>
      <c r="E748" s="129">
        <f>VLOOKUP($A748,HDD_Retention!$A:$E,E$659,0)*$H748</f>
        <v>444.096</v>
      </c>
      <c r="F748" s="132"/>
      <c r="G748" s="129">
        <f>VLOOKUP($A748,HDD_Retention!$A:$E,G$659,0)*$H748</f>
        <v>518.11199999999997</v>
      </c>
      <c r="H748" s="131">
        <v>1</v>
      </c>
    </row>
    <row r="749" spans="1:8">
      <c r="A749" s="67" t="s">
        <v>49</v>
      </c>
      <c r="B749" s="33" t="str">
        <f t="shared" si="30"/>
        <v>HDDCS-VCB-DX64FP</v>
      </c>
      <c r="C749" s="128" t="s">
        <v>479</v>
      </c>
      <c r="D749" s="129">
        <f>VLOOKUP($A749,HDD_Retention!$A:$E,D$659,0)*$H749</f>
        <v>370.08</v>
      </c>
      <c r="E749" s="129">
        <f>VLOOKUP($A749,HDD_Retention!$A:$E,E$659,0)*$H749</f>
        <v>444.096</v>
      </c>
      <c r="F749" s="132"/>
      <c r="G749" s="129">
        <f>VLOOKUP($A749,HDD_Retention!$A:$E,G$659,0)*$H749</f>
        <v>518.11199999999997</v>
      </c>
      <c r="H749" s="131">
        <v>1</v>
      </c>
    </row>
    <row r="750" spans="1:8">
      <c r="A750" s="67" t="s">
        <v>51</v>
      </c>
      <c r="B750" s="33" t="str">
        <f t="shared" si="30"/>
        <v>HDDCS-VCB-DX64SP</v>
      </c>
      <c r="C750" s="128" t="s">
        <v>481</v>
      </c>
      <c r="D750" s="129">
        <f>VLOOKUP($A750,HDD_Retention!$A:$E,D$659,0)*$H750</f>
        <v>370.08</v>
      </c>
      <c r="E750" s="129">
        <f>VLOOKUP($A750,HDD_Retention!$A:$E,E$659,0)*$H750</f>
        <v>444.096</v>
      </c>
      <c r="F750" s="132"/>
      <c r="G750" s="129">
        <f>VLOOKUP($A750,HDD_Retention!$A:$E,G$659,0)*$H750</f>
        <v>518.11199999999997</v>
      </c>
      <c r="H750" s="131">
        <v>1</v>
      </c>
    </row>
    <row r="751" spans="1:8">
      <c r="A751" s="67" t="s">
        <v>49</v>
      </c>
      <c r="B751" s="33" t="str">
        <f t="shared" si="30"/>
        <v>HDDCS-VCBHD1-DX64A1P</v>
      </c>
      <c r="C751" s="128" t="s">
        <v>483</v>
      </c>
      <c r="D751" s="129">
        <f>VLOOKUP($A751,HDD_Retention!$A:$E,D$659,0)*$H751</f>
        <v>370.08</v>
      </c>
      <c r="E751" s="129">
        <f>VLOOKUP($A751,HDD_Retention!$A:$E,E$659,0)*$H751</f>
        <v>444.096</v>
      </c>
      <c r="F751" s="132"/>
      <c r="G751" s="129">
        <f>VLOOKUP($A751,HDD_Retention!$A:$E,G$659,0)*$H751</f>
        <v>518.11199999999997</v>
      </c>
      <c r="H751" s="131">
        <v>1</v>
      </c>
    </row>
    <row r="752" spans="1:8">
      <c r="A752" s="67" t="s">
        <v>51</v>
      </c>
      <c r="B752" s="33" t="str">
        <f t="shared" si="30"/>
        <v>HDDCS-VCBHD1-DX64CP</v>
      </c>
      <c r="C752" s="128" t="s">
        <v>485</v>
      </c>
      <c r="D752" s="129">
        <f>VLOOKUP($A752,HDD_Retention!$A:$E,D$659,0)*$H752</f>
        <v>370.08</v>
      </c>
      <c r="E752" s="129">
        <f>VLOOKUP($A752,HDD_Retention!$A:$E,E$659,0)*$H752</f>
        <v>444.096</v>
      </c>
      <c r="F752" s="132"/>
      <c r="G752" s="129">
        <f>VLOOKUP($A752,HDD_Retention!$A:$E,G$659,0)*$H752</f>
        <v>518.11199999999997</v>
      </c>
      <c r="H752" s="131">
        <v>1</v>
      </c>
    </row>
    <row r="753" spans="1:8">
      <c r="A753" s="67" t="s">
        <v>51</v>
      </c>
      <c r="B753" s="33" t="str">
        <f t="shared" si="30"/>
        <v>HDDCS-VCE-DX64S</v>
      </c>
      <c r="C753" s="128" t="s">
        <v>496</v>
      </c>
      <c r="D753" s="129">
        <f>VLOOKUP($A753,HDD_Retention!$A:$E,D$659,0)*$H753</f>
        <v>370.08</v>
      </c>
      <c r="E753" s="129">
        <f>VLOOKUP($A753,HDD_Retention!$A:$E,E$659,0)*$H753</f>
        <v>444.096</v>
      </c>
      <c r="F753" s="132"/>
      <c r="G753" s="129">
        <f>VLOOKUP($A753,HDD_Retention!$A:$E,G$659,0)*$H753</f>
        <v>518.11199999999997</v>
      </c>
      <c r="H753" s="131">
        <v>1</v>
      </c>
    </row>
    <row r="754" spans="1:8">
      <c r="A754" s="67" t="s">
        <v>55</v>
      </c>
      <c r="B754" s="33" t="str">
        <f t="shared" si="30"/>
        <v>HDDCS-VCEHD1-DX64A1</v>
      </c>
      <c r="C754" s="128" t="s">
        <v>489</v>
      </c>
      <c r="D754" s="129">
        <f>VLOOKUP($A754,HDD_Retention!$A:$E,D$659,0)*$H754</f>
        <v>1300</v>
      </c>
      <c r="E754" s="129">
        <f>VLOOKUP($A754,HDD_Retention!$A:$E,E$659,0)*$H754</f>
        <v>1560</v>
      </c>
      <c r="F754" s="132"/>
      <c r="G754" s="129">
        <f>VLOOKUP($A754,HDD_Retention!$A:$E,G$659,0)*$H754</f>
        <v>1820</v>
      </c>
      <c r="H754" s="131">
        <v>1</v>
      </c>
    </row>
    <row r="755" spans="1:8">
      <c r="A755" s="67" t="s">
        <v>55</v>
      </c>
      <c r="B755" s="33" t="str">
        <f t="shared" si="30"/>
        <v>HDDCS-VCEHD1-DX64C</v>
      </c>
      <c r="C755" s="128" t="s">
        <v>491</v>
      </c>
      <c r="D755" s="129">
        <f>VLOOKUP($A755,HDD_Retention!$A:$E,D$659,0)*$H755</f>
        <v>1300</v>
      </c>
      <c r="E755" s="129">
        <f>VLOOKUP($A755,HDD_Retention!$A:$E,E$659,0)*$H755</f>
        <v>1560</v>
      </c>
      <c r="F755" s="132"/>
      <c r="G755" s="129">
        <f>VLOOKUP($A755,HDD_Retention!$A:$E,G$659,0)*$H755</f>
        <v>1820</v>
      </c>
      <c r="H755" s="131">
        <v>1</v>
      </c>
    </row>
    <row r="756" spans="1:8">
      <c r="A756" s="67" t="s">
        <v>49</v>
      </c>
      <c r="B756" s="33" t="str">
        <f t="shared" si="30"/>
        <v>HDDCS-VCB-DX6FLEXP</v>
      </c>
      <c r="C756" s="128" t="s">
        <v>487</v>
      </c>
      <c r="D756" s="129">
        <f>VLOOKUP($A756,HDD_Retention!$A:$E,D$659,0)*$H756</f>
        <v>370.08</v>
      </c>
      <c r="E756" s="129">
        <f>VLOOKUP($A756,HDD_Retention!$A:$E,E$659,0)*$H756</f>
        <v>444.096</v>
      </c>
      <c r="F756" s="132"/>
      <c r="G756" s="129">
        <f>VLOOKUP($A756,HDD_Retention!$A:$E,G$659,0)*$H756</f>
        <v>518.11199999999997</v>
      </c>
      <c r="H756" s="131">
        <v>1</v>
      </c>
    </row>
    <row r="757" spans="1:8">
      <c r="A757" s="67" t="s">
        <v>49</v>
      </c>
      <c r="B757" s="33" t="str">
        <f t="shared" si="30"/>
        <v>HDDCS-VCB-DX64F1P</v>
      </c>
      <c r="C757" s="128" t="s">
        <v>499</v>
      </c>
      <c r="D757" s="129">
        <f>VLOOKUP($A757,HDD_Retention!$A:$E,D$659,0)*$H757</f>
        <v>370.08</v>
      </c>
      <c r="E757" s="129">
        <f>VLOOKUP($A757,HDD_Retention!$A:$E,E$659,0)*$H757</f>
        <v>444.096</v>
      </c>
      <c r="F757" s="132"/>
      <c r="G757" s="129">
        <f>VLOOKUP($A757,HDD_Retention!$A:$E,G$659,0)*$H757</f>
        <v>518.11199999999997</v>
      </c>
      <c r="H757" s="131">
        <v>1</v>
      </c>
    </row>
    <row r="758" spans="1:8">
      <c r="A758" s="67" t="s">
        <v>15</v>
      </c>
      <c r="B758" s="33" t="str">
        <f t="shared" si="30"/>
        <v>HDDCS-VCB-DX24F1</v>
      </c>
      <c r="C758" s="128" t="s">
        <v>402</v>
      </c>
      <c r="D758" s="129">
        <f>VLOOKUP($A758,HDD_Retention!$A:$E,D$659,0)*$H758</f>
        <v>397.44</v>
      </c>
      <c r="E758" s="129">
        <f>VLOOKUP($A758,HDD_Retention!$A:$E,E$659,0)*$H758</f>
        <v>476.928</v>
      </c>
      <c r="F758" s="132"/>
      <c r="G758" s="129">
        <f>VLOOKUP($A758,HDD_Retention!$A:$E,G$659,0)*$H758</f>
        <v>556.41600000000005</v>
      </c>
      <c r="H758" s="131">
        <v>1</v>
      </c>
    </row>
    <row r="759" spans="1:8">
      <c r="A759" s="67" t="s">
        <v>17</v>
      </c>
      <c r="B759" s="33" t="str">
        <f t="shared" si="30"/>
        <v>HDDCS-VCE-DX24F1</v>
      </c>
      <c r="C759" s="128" t="s">
        <v>451</v>
      </c>
      <c r="D759" s="129">
        <f>VLOOKUP($A759,HDD_Retention!$A:$E,D$659,0)*$H759</f>
        <v>397.44</v>
      </c>
      <c r="E759" s="129">
        <f>VLOOKUP($A759,HDD_Retention!$A:$E,E$659,0)*$H759</f>
        <v>476.928</v>
      </c>
      <c r="F759" s="132"/>
      <c r="G759" s="129">
        <f>VLOOKUP($A759,HDD_Retention!$A:$E,G$659,0)*$H759</f>
        <v>556.41600000000005</v>
      </c>
      <c r="H759" s="131">
        <v>1</v>
      </c>
    </row>
    <row r="760" spans="1:8">
      <c r="A760" s="67" t="s">
        <v>17</v>
      </c>
      <c r="B760" s="33" t="str">
        <f t="shared" ref="B760" si="31">"HDD"&amp;C760</f>
        <v>HDDCS-VCE-DX23F1</v>
      </c>
      <c r="C760" s="280" t="s">
        <v>846</v>
      </c>
      <c r="D760" s="129">
        <f>VLOOKUP($A760,HDD_Retention!$A:$E,D$659,0)*$H760</f>
        <v>397.44</v>
      </c>
      <c r="E760" s="129">
        <f>VLOOKUP($A760,HDD_Retention!$A:$E,E$659,0)*$H760</f>
        <v>476.928</v>
      </c>
      <c r="F760" s="132"/>
      <c r="G760" s="129">
        <f>VLOOKUP($A760,HDD_Retention!$A:$E,G$659,0)*$H760</f>
        <v>556.41600000000005</v>
      </c>
      <c r="H760" s="131">
        <v>1</v>
      </c>
    </row>
  </sheetData>
  <mergeCells count="8">
    <mergeCell ref="S12:T12"/>
    <mergeCell ref="V12:W12"/>
    <mergeCell ref="C5:C8"/>
    <mergeCell ref="D12:E12"/>
    <mergeCell ref="G12:H12"/>
    <mergeCell ref="J12:K12"/>
    <mergeCell ref="M12:N12"/>
    <mergeCell ref="P12:Q12"/>
  </mergeCells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W435"/>
  <sheetViews>
    <sheetView showGridLines="0" zoomScale="80" zoomScaleNormal="80" workbookViewId="0">
      <pane xSplit="3" ySplit="12" topLeftCell="D13" activePane="bottomRight" state="frozen"/>
      <selection activeCell="G2" sqref="G2"/>
      <selection pane="topRight" activeCell="G2" sqref="G2"/>
      <selection pane="bottomLeft" activeCell="G2" sqref="G2"/>
      <selection pane="bottomRight" activeCell="D13" sqref="D13"/>
    </sheetView>
  </sheetViews>
  <sheetFormatPr defaultColWidth="9.140625" defaultRowHeight="15" outlineLevelRow="1" outlineLevelCol="1"/>
  <cols>
    <col min="1" max="1" width="9.140625" style="67" customWidth="1" outlineLevel="1"/>
    <col min="2" max="2" width="20.28515625" style="33" customWidth="1"/>
    <col min="3" max="3" width="37.7109375" style="33" customWidth="1"/>
    <col min="4" max="5" width="25" style="33" customWidth="1"/>
    <col min="6" max="6" width="2.85546875" style="33" customWidth="1"/>
    <col min="7" max="8" width="25" style="33" customWidth="1"/>
    <col min="9" max="9" width="2.85546875" style="33" customWidth="1"/>
    <col min="10" max="11" width="25" style="33" customWidth="1"/>
    <col min="12" max="12" width="2.85546875" style="33" customWidth="1"/>
    <col min="13" max="14" width="25" style="33" customWidth="1"/>
    <col min="15" max="15" width="2.85546875" style="33" customWidth="1"/>
    <col min="16" max="17" width="25" style="33" customWidth="1"/>
    <col min="18" max="18" width="2.85546875" style="33" customWidth="1"/>
    <col min="19" max="20" width="25" style="33" customWidth="1"/>
    <col min="21" max="21" width="2.85546875" style="33" customWidth="1"/>
    <col min="22" max="23" width="25" style="33" customWidth="1"/>
    <col min="24" max="16384" width="9.140625" style="33"/>
  </cols>
  <sheetData>
    <row r="1" spans="1:23" outlineLevel="1">
      <c r="D1" s="68">
        <f>E5</f>
        <v>0.7</v>
      </c>
      <c r="E1" s="68">
        <f>E5</f>
        <v>0.7</v>
      </c>
      <c r="F1" s="67"/>
      <c r="G1" s="159">
        <f>H5</f>
        <v>0.8</v>
      </c>
      <c r="H1" s="159">
        <f>H5</f>
        <v>0.8</v>
      </c>
      <c r="I1" s="67"/>
      <c r="J1" s="159">
        <f>K5</f>
        <v>0.9</v>
      </c>
      <c r="K1" s="159">
        <f>K5</f>
        <v>0.9</v>
      </c>
      <c r="L1" s="67"/>
      <c r="M1" s="68">
        <f>N5</f>
        <v>0.7</v>
      </c>
      <c r="N1" s="68">
        <f>N5</f>
        <v>0.7</v>
      </c>
      <c r="O1" s="67"/>
      <c r="P1" s="68">
        <f>Q5</f>
        <v>0.8</v>
      </c>
      <c r="Q1" s="68">
        <f>Q5</f>
        <v>0.8</v>
      </c>
      <c r="R1" s="67"/>
      <c r="S1" s="159">
        <f>T5</f>
        <v>0.9</v>
      </c>
      <c r="T1" s="159">
        <f>T5</f>
        <v>0.9</v>
      </c>
      <c r="U1" s="67"/>
      <c r="V1" s="68">
        <f>W5</f>
        <v>1</v>
      </c>
      <c r="W1" s="68">
        <f>W5</f>
        <v>1</v>
      </c>
    </row>
    <row r="2" spans="1:23" outlineLevel="1">
      <c r="D2" s="158">
        <v>12</v>
      </c>
      <c r="E2" s="158">
        <v>13</v>
      </c>
      <c r="F2" s="67"/>
      <c r="G2" s="160">
        <v>12</v>
      </c>
      <c r="H2" s="160">
        <v>13</v>
      </c>
      <c r="I2" s="67"/>
      <c r="J2" s="160">
        <v>12</v>
      </c>
      <c r="K2" s="160">
        <v>13</v>
      </c>
      <c r="L2" s="67"/>
      <c r="M2" s="160">
        <v>12</v>
      </c>
      <c r="N2" s="160">
        <v>13</v>
      </c>
      <c r="O2" s="67"/>
      <c r="P2" s="160">
        <v>12</v>
      </c>
      <c r="Q2" s="160">
        <v>13</v>
      </c>
      <c r="R2" s="67"/>
      <c r="S2" s="160">
        <v>12</v>
      </c>
      <c r="T2" s="160">
        <v>13</v>
      </c>
      <c r="U2" s="67"/>
      <c r="V2" s="160">
        <v>12</v>
      </c>
      <c r="W2" s="160">
        <v>13</v>
      </c>
    </row>
    <row r="3" spans="1:23">
      <c r="B3" s="69">
        <v>0.15</v>
      </c>
      <c r="C3" s="70" t="s">
        <v>577</v>
      </c>
      <c r="D3" s="154" t="s">
        <v>218</v>
      </c>
      <c r="E3" s="154" t="s">
        <v>218</v>
      </c>
      <c r="G3" s="161" t="s">
        <v>218</v>
      </c>
      <c r="H3" s="161" t="s">
        <v>218</v>
      </c>
      <c r="J3" s="161" t="s">
        <v>222</v>
      </c>
      <c r="K3" s="161" t="s">
        <v>222</v>
      </c>
      <c r="M3" s="161" t="s">
        <v>218</v>
      </c>
      <c r="N3" s="161" t="s">
        <v>218</v>
      </c>
      <c r="P3" s="161" t="s">
        <v>224</v>
      </c>
      <c r="Q3" s="161" t="s">
        <v>224</v>
      </c>
      <c r="S3" s="161" t="s">
        <v>222</v>
      </c>
      <c r="T3" s="161" t="s">
        <v>222</v>
      </c>
      <c r="V3" s="67" t="s">
        <v>224</v>
      </c>
      <c r="W3" s="67" t="s">
        <v>224</v>
      </c>
    </row>
    <row r="4" spans="1:23">
      <c r="B4" s="71" t="str">
        <f>IF(Input_MCT_CD_CS_WGs!$B$2="Great Britain","GBP",IF(Input_MCT_CD_CS_WGs!$B$2="Switzerland","CHF",IF(Input_MCT_CD_CS_WGs!$B$2="Brazil","USD",IF(Input_MCT_CD_CS_WGs!$B$2="United States","USD","EUR"))))</f>
        <v>EUR</v>
      </c>
      <c r="C4" s="70" t="s">
        <v>226</v>
      </c>
      <c r="D4" s="154" t="s">
        <v>219</v>
      </c>
      <c r="E4" s="154" t="s">
        <v>219</v>
      </c>
      <c r="G4" s="161" t="s">
        <v>219</v>
      </c>
      <c r="H4" s="161" t="s">
        <v>219</v>
      </c>
      <c r="J4" s="161" t="s">
        <v>223</v>
      </c>
      <c r="K4" s="161" t="s">
        <v>223</v>
      </c>
      <c r="M4" s="161" t="s">
        <v>219</v>
      </c>
      <c r="N4" s="161" t="s">
        <v>219</v>
      </c>
      <c r="P4" s="161" t="s">
        <v>219</v>
      </c>
      <c r="Q4" s="161" t="s">
        <v>219</v>
      </c>
      <c r="S4" s="161" t="s">
        <v>223</v>
      </c>
      <c r="T4" s="161" t="s">
        <v>223</v>
      </c>
      <c r="V4" s="67" t="s">
        <v>223</v>
      </c>
      <c r="W4" s="67" t="s">
        <v>223</v>
      </c>
    </row>
    <row r="5" spans="1:23" ht="18.75">
      <c r="C5" s="351" t="s">
        <v>638</v>
      </c>
      <c r="D5" s="72" t="s">
        <v>579</v>
      </c>
      <c r="E5" s="73">
        <v>0.7</v>
      </c>
      <c r="G5" s="72" t="s">
        <v>579</v>
      </c>
      <c r="H5" s="73">
        <v>0.8</v>
      </c>
      <c r="J5" s="72" t="s">
        <v>580</v>
      </c>
      <c r="K5" s="73">
        <v>0.9</v>
      </c>
      <c r="M5" s="72" t="s">
        <v>581</v>
      </c>
      <c r="N5" s="73">
        <v>0.7</v>
      </c>
      <c r="P5" s="72" t="s">
        <v>581</v>
      </c>
      <c r="Q5" s="73">
        <v>0.8</v>
      </c>
      <c r="S5" s="72" t="s">
        <v>582</v>
      </c>
      <c r="T5" s="73">
        <v>0.9</v>
      </c>
      <c r="V5" s="72" t="s">
        <v>583</v>
      </c>
      <c r="W5" s="73">
        <v>1</v>
      </c>
    </row>
    <row r="6" spans="1:23">
      <c r="C6" s="351"/>
      <c r="D6" s="153" t="s">
        <v>584</v>
      </c>
      <c r="E6" s="153" t="s">
        <v>585</v>
      </c>
      <c r="G6" s="153" t="s">
        <v>586</v>
      </c>
      <c r="H6" s="153" t="s">
        <v>587</v>
      </c>
      <c r="J6" s="153" t="s">
        <v>588</v>
      </c>
      <c r="K6" s="153" t="s">
        <v>589</v>
      </c>
      <c r="M6" s="153" t="s">
        <v>590</v>
      </c>
      <c r="N6" s="153" t="s">
        <v>591</v>
      </c>
      <c r="P6" s="153" t="s">
        <v>592</v>
      </c>
      <c r="Q6" s="153" t="s">
        <v>593</v>
      </c>
      <c r="S6" s="153" t="s">
        <v>594</v>
      </c>
      <c r="T6" s="153" t="s">
        <v>589</v>
      </c>
      <c r="V6" s="153" t="s">
        <v>595</v>
      </c>
      <c r="W6" s="153" t="s">
        <v>596</v>
      </c>
    </row>
    <row r="7" spans="1:23">
      <c r="C7" s="351"/>
      <c r="D7" s="153" t="s">
        <v>597</v>
      </c>
      <c r="E7" s="153"/>
      <c r="G7" s="153" t="s">
        <v>598</v>
      </c>
      <c r="H7" s="153"/>
      <c r="J7" s="153" t="s">
        <v>599</v>
      </c>
      <c r="K7" s="153"/>
      <c r="M7" s="153" t="s">
        <v>600</v>
      </c>
      <c r="N7" s="153"/>
      <c r="P7" s="153" t="s">
        <v>601</v>
      </c>
      <c r="Q7" s="153"/>
      <c r="S7" s="153" t="s">
        <v>602</v>
      </c>
      <c r="T7" s="153"/>
      <c r="V7" s="153" t="s">
        <v>603</v>
      </c>
      <c r="W7" s="153"/>
    </row>
    <row r="8" spans="1:23">
      <c r="C8" s="351"/>
      <c r="D8" s="74" t="s">
        <v>604</v>
      </c>
      <c r="E8" s="74" t="s">
        <v>605</v>
      </c>
      <c r="G8" s="74" t="s">
        <v>604</v>
      </c>
      <c r="H8" s="74" t="s">
        <v>605</v>
      </c>
      <c r="J8" s="74" t="s">
        <v>604</v>
      </c>
      <c r="K8" s="74" t="s">
        <v>605</v>
      </c>
      <c r="M8" s="74" t="s">
        <v>604</v>
      </c>
      <c r="N8" s="74" t="s">
        <v>605</v>
      </c>
      <c r="P8" s="74" t="s">
        <v>604</v>
      </c>
      <c r="Q8" s="74" t="s">
        <v>605</v>
      </c>
      <c r="S8" s="74" t="s">
        <v>604</v>
      </c>
      <c r="T8" s="74" t="s">
        <v>605</v>
      </c>
      <c r="V8" s="74" t="s">
        <v>604</v>
      </c>
      <c r="W8" s="74" t="s">
        <v>605</v>
      </c>
    </row>
    <row r="9" spans="1:23">
      <c r="C9" s="75" t="s">
        <v>606</v>
      </c>
      <c r="D9" s="74" t="s">
        <v>607</v>
      </c>
      <c r="E9" s="74" t="s">
        <v>607</v>
      </c>
      <c r="G9" s="74" t="s">
        <v>221</v>
      </c>
      <c r="H9" s="74" t="s">
        <v>221</v>
      </c>
      <c r="J9" s="74" t="s">
        <v>221</v>
      </c>
      <c r="K9" s="74" t="s">
        <v>221</v>
      </c>
      <c r="M9" s="74" t="s">
        <v>607</v>
      </c>
      <c r="N9" s="74" t="s">
        <v>607</v>
      </c>
      <c r="P9" s="74" t="s">
        <v>221</v>
      </c>
      <c r="Q9" s="74" t="s">
        <v>221</v>
      </c>
      <c r="S9" s="74" t="s">
        <v>221</v>
      </c>
      <c r="T9" s="74" t="s">
        <v>221</v>
      </c>
      <c r="V9" s="74" t="s">
        <v>221</v>
      </c>
      <c r="W9" s="74" t="s">
        <v>221</v>
      </c>
    </row>
    <row r="10" spans="1:23" s="77" customFormat="1" ht="25.5">
      <c r="A10" s="76"/>
      <c r="C10" s="78" t="s">
        <v>608</v>
      </c>
      <c r="D10" s="79" t="s">
        <v>609</v>
      </c>
      <c r="E10" s="79" t="s">
        <v>609</v>
      </c>
      <c r="G10" s="79" t="s">
        <v>609</v>
      </c>
      <c r="H10" s="79" t="s">
        <v>609</v>
      </c>
      <c r="J10" s="79" t="s">
        <v>610</v>
      </c>
      <c r="K10" s="79" t="s">
        <v>610</v>
      </c>
      <c r="M10" s="79" t="s">
        <v>609</v>
      </c>
      <c r="N10" s="79" t="s">
        <v>609</v>
      </c>
      <c r="P10" s="79" t="s">
        <v>609</v>
      </c>
      <c r="Q10" s="79" t="s">
        <v>609</v>
      </c>
      <c r="S10" s="79" t="s">
        <v>610</v>
      </c>
      <c r="T10" s="79" t="s">
        <v>610</v>
      </c>
      <c r="V10" s="79" t="s">
        <v>611</v>
      </c>
      <c r="W10" s="79" t="s">
        <v>611</v>
      </c>
    </row>
    <row r="11" spans="1:23">
      <c r="C11" s="75" t="s">
        <v>612</v>
      </c>
      <c r="D11" s="74" t="s">
        <v>613</v>
      </c>
      <c r="E11" s="74" t="s">
        <v>613</v>
      </c>
      <c r="G11" s="74" t="s">
        <v>613</v>
      </c>
      <c r="H11" s="74" t="s">
        <v>613</v>
      </c>
      <c r="J11" s="74" t="s">
        <v>613</v>
      </c>
      <c r="K11" s="74" t="s">
        <v>613</v>
      </c>
      <c r="M11" s="74" t="s">
        <v>613</v>
      </c>
      <c r="N11" s="74" t="s">
        <v>613</v>
      </c>
      <c r="P11" s="74" t="s">
        <v>613</v>
      </c>
      <c r="Q11" s="74" t="s">
        <v>613</v>
      </c>
      <c r="S11" s="74" t="s">
        <v>613</v>
      </c>
      <c r="T11" s="74" t="s">
        <v>613</v>
      </c>
      <c r="V11" s="74" t="s">
        <v>613</v>
      </c>
      <c r="W11" s="74" t="s">
        <v>613</v>
      </c>
    </row>
    <row r="12" spans="1:23">
      <c r="C12" s="75" t="s">
        <v>614</v>
      </c>
      <c r="D12" s="350" t="s">
        <v>615</v>
      </c>
      <c r="E12" s="350"/>
      <c r="G12" s="350" t="s">
        <v>615</v>
      </c>
      <c r="H12" s="350" t="s">
        <v>616</v>
      </c>
      <c r="J12" s="350" t="s">
        <v>615</v>
      </c>
      <c r="K12" s="350"/>
      <c r="M12" s="350" t="s">
        <v>617</v>
      </c>
      <c r="N12" s="350"/>
      <c r="P12" s="350" t="s">
        <v>617</v>
      </c>
      <c r="Q12" s="350"/>
      <c r="S12" s="350" t="s">
        <v>617</v>
      </c>
      <c r="T12" s="350"/>
      <c r="V12" s="350" t="s">
        <v>618</v>
      </c>
      <c r="W12" s="350"/>
    </row>
    <row r="14" spans="1:23" ht="18.75" customHeight="1">
      <c r="C14" s="70" t="s">
        <v>863</v>
      </c>
      <c r="D14" s="80" t="s">
        <v>620</v>
      </c>
      <c r="E14" s="80" t="s">
        <v>616</v>
      </c>
      <c r="G14" s="80" t="s">
        <v>620</v>
      </c>
      <c r="H14" s="80" t="s">
        <v>616</v>
      </c>
      <c r="J14" s="80" t="s">
        <v>620</v>
      </c>
      <c r="K14" s="80" t="s">
        <v>616</v>
      </c>
      <c r="M14" s="80" t="s">
        <v>620</v>
      </c>
      <c r="N14" s="80" t="s">
        <v>616</v>
      </c>
      <c r="P14" s="80" t="s">
        <v>620</v>
      </c>
      <c r="Q14" s="80" t="s">
        <v>616</v>
      </c>
      <c r="S14" s="80" t="s">
        <v>620</v>
      </c>
      <c r="T14" s="80" t="s">
        <v>616</v>
      </c>
      <c r="V14" s="80" t="s">
        <v>620</v>
      </c>
      <c r="W14" s="80" t="s">
        <v>616</v>
      </c>
    </row>
    <row r="15" spans="1:23">
      <c r="B15" s="81" t="s">
        <v>621</v>
      </c>
    </row>
    <row r="16" spans="1:23">
      <c r="A16" s="82" t="s">
        <v>8</v>
      </c>
      <c r="B16" s="83">
        <v>1</v>
      </c>
      <c r="C16" s="84" t="s">
        <v>8</v>
      </c>
      <c r="D16" s="85">
        <f>VLOOKUP(D$3&amp;D$4&amp;D$9&amp;$A16,Input_MCT_CD_CS_WGs!$A:$O,D$2,0)</f>
        <v>2.9321000000000002</v>
      </c>
      <c r="E16" s="86">
        <f>VLOOKUP(E$3&amp;E$4&amp;E$9&amp;$A16,Input_MCT_CD_CS_WGs!$A:$O,E$2,0)</f>
        <v>3.613</v>
      </c>
      <c r="G16" s="85">
        <f>VLOOKUP(G$3&amp;G$4&amp;G$9&amp;$A16,Input_MCT_CD_CS_WGs!$A:$O,G$2,0)</f>
        <v>4.0255999999999998</v>
      </c>
      <c r="H16" s="86">
        <f>VLOOKUP(H$3&amp;H$4&amp;H$9&amp;$A16,Input_MCT_CD_CS_WGs!$A:$O,H$2,0)</f>
        <v>4.7065000000000001</v>
      </c>
      <c r="J16" s="85">
        <f>VLOOKUP(J$3&amp;J$4&amp;J$9&amp;$A16,Input_MCT_CD_CS_WGs!$A:$O,J$2,0)</f>
        <v>6.2754000000000003</v>
      </c>
      <c r="K16" s="86">
        <f>VLOOKUP(K$3&amp;K$4&amp;K$9&amp;$A16,Input_MCT_CD_CS_WGs!$A:$O,K$2,0)</f>
        <v>6.9561999999999999</v>
      </c>
      <c r="M16" s="85">
        <f>VLOOKUP(M$3&amp;M$4&amp;M$9&amp;$A16,Input_MCT_CD_CS_WGs!$A:$O,M$2,0)</f>
        <v>2.9321000000000002</v>
      </c>
      <c r="N16" s="86">
        <f>VLOOKUP(N$3&amp;N$4&amp;N$9&amp;$A16,Input_MCT_CD_CS_WGs!$A:$O,N$2,0)</f>
        <v>3.613</v>
      </c>
      <c r="P16" s="85">
        <f>VLOOKUP(P$3&amp;P$4&amp;P$9&amp;$A16,Input_MCT_CD_CS_WGs!$A:$O,P$2,0)</f>
        <v>6.2480000000000002</v>
      </c>
      <c r="Q16" s="86">
        <f>VLOOKUP(Q$3&amp;Q$4&amp;Q$9&amp;$A16,Input_MCT_CD_CS_WGs!$A:$O,Q$2,0)</f>
        <v>6.9288999999999996</v>
      </c>
      <c r="S16" s="85">
        <f>VLOOKUP(S$3&amp;S$4&amp;S$9&amp;$A16,Input_MCT_CD_CS_WGs!$A:$O,S$2,0)</f>
        <v>6.2754000000000003</v>
      </c>
      <c r="T16" s="86">
        <f>VLOOKUP(T$3&amp;T$4&amp;T$9&amp;$A16,Input_MCT_CD_CS_WGs!$A:$O,T$2,0)</f>
        <v>6.9561999999999999</v>
      </c>
      <c r="V16" s="85">
        <f>VLOOKUP(V$3&amp;V$4&amp;V$9&amp;$A16,Input_MCT_CD_CS_WGs!$A:$O,V$2,0)</f>
        <v>6.3983999999999996</v>
      </c>
      <c r="W16" s="86">
        <f>VLOOKUP(W$3&amp;W$4&amp;W$9&amp;$A16,Input_MCT_CD_CS_WGs!$A:$O,W$2,0)</f>
        <v>7.0792999999999999</v>
      </c>
    </row>
    <row r="17" spans="1:23">
      <c r="A17" s="82" t="s">
        <v>9</v>
      </c>
      <c r="B17" s="83">
        <v>1</v>
      </c>
      <c r="C17" s="135" t="s">
        <v>9</v>
      </c>
      <c r="D17" s="123">
        <f>VLOOKUP(D$3&amp;D$4&amp;D$9&amp;$A17,Input_MCT_CD_CS_WGs!$A:$O,D$2,0)</f>
        <v>0.21149999999999999</v>
      </c>
      <c r="E17" s="124">
        <f>VLOOKUP(E$3&amp;E$4&amp;E$9&amp;$A17,Input_MCT_CD_CS_WGs!$A:$O,E$2,0)</f>
        <v>3.3102</v>
      </c>
      <c r="G17" s="123">
        <f>VLOOKUP(G$3&amp;G$4&amp;G$9&amp;$A17,Input_MCT_CD_CS_WGs!$A:$O,G$2,0)</f>
        <v>1.4332</v>
      </c>
      <c r="H17" s="124">
        <f>VLOOKUP(H$3&amp;H$4&amp;H$9&amp;$A17,Input_MCT_CD_CS_WGs!$A:$O,H$2,0)</f>
        <v>4.5317999999999996</v>
      </c>
      <c r="J17" s="123">
        <f>VLOOKUP(J$3&amp;J$4&amp;J$9&amp;$A17,Input_MCT_CD_CS_WGs!$A:$O,J$2,0)</f>
        <v>1.0051000000000001</v>
      </c>
      <c r="K17" s="124">
        <f>VLOOKUP(K$3&amp;K$4&amp;K$9&amp;$A17,Input_MCT_CD_CS_WGs!$A:$O,K$2,0)</f>
        <v>4.1036999999999999</v>
      </c>
      <c r="M17" s="123">
        <f>VLOOKUP(M$3&amp;M$4&amp;M$9&amp;$A17,Input_MCT_CD_CS_WGs!$A:$O,M$2,0)</f>
        <v>0.21149999999999999</v>
      </c>
      <c r="N17" s="124">
        <f>VLOOKUP(N$3&amp;N$4&amp;N$9&amp;$A17,Input_MCT_CD_CS_WGs!$A:$O,N$2,0)</f>
        <v>3.3102</v>
      </c>
      <c r="P17" s="123">
        <f>VLOOKUP(P$3&amp;P$4&amp;P$9&amp;$A17,Input_MCT_CD_CS_WGs!$A:$O,P$2,0)</f>
        <v>0.85809999999999997</v>
      </c>
      <c r="Q17" s="124">
        <f>VLOOKUP(Q$3&amp;Q$4&amp;Q$9&amp;$A17,Input_MCT_CD_CS_WGs!$A:$O,Q$2,0)</f>
        <v>3.9567000000000001</v>
      </c>
      <c r="S17" s="123">
        <f>VLOOKUP(S$3&amp;S$4&amp;S$9&amp;$A17,Input_MCT_CD_CS_WGs!$A:$O,S$2,0)</f>
        <v>1.0051000000000001</v>
      </c>
      <c r="T17" s="124">
        <f>VLOOKUP(T$3&amp;T$4&amp;T$9&amp;$A17,Input_MCT_CD_CS_WGs!$A:$O,T$2,0)</f>
        <v>4.1036999999999999</v>
      </c>
      <c r="V17" s="123">
        <f>VLOOKUP(V$3&amp;V$4&amp;V$9&amp;$A17,Input_MCT_CD_CS_WGs!$A:$O,V$2,0)</f>
        <v>1.6665000000000001</v>
      </c>
      <c r="W17" s="124">
        <f>VLOOKUP(W$3&amp;W$4&amp;W$9&amp;$A17,Input_MCT_CD_CS_WGs!$A:$O,W$2,0)</f>
        <v>4.7652000000000001</v>
      </c>
    </row>
    <row r="18" spans="1:23">
      <c r="A18" s="82" t="s">
        <v>10</v>
      </c>
      <c r="B18" s="83">
        <v>1</v>
      </c>
      <c r="C18" s="135" t="s">
        <v>10</v>
      </c>
      <c r="D18" s="123">
        <f>VLOOKUP(D$3&amp;D$4&amp;D$9&amp;$A18,Input_MCT_CD_CS_WGs!$A:$O,D$2,0)</f>
        <v>11.4704</v>
      </c>
      <c r="E18" s="124">
        <f>VLOOKUP(E$3&amp;E$4&amp;E$9&amp;$A18,Input_MCT_CD_CS_WGs!$A:$O,E$2,0)</f>
        <v>15.3216</v>
      </c>
      <c r="G18" s="123">
        <f>VLOOKUP(G$3&amp;G$4&amp;G$9&amp;$A18,Input_MCT_CD_CS_WGs!$A:$O,G$2,0)</f>
        <v>16.005600000000001</v>
      </c>
      <c r="H18" s="124">
        <f>VLOOKUP(H$3&amp;H$4&amp;H$9&amp;$A18,Input_MCT_CD_CS_WGs!$A:$O,H$2,0)</f>
        <v>19.8568</v>
      </c>
      <c r="J18" s="123">
        <f>VLOOKUP(J$3&amp;J$4&amp;J$9&amp;$A18,Input_MCT_CD_CS_WGs!$A:$O,J$2,0)</f>
        <v>24.813500000000001</v>
      </c>
      <c r="K18" s="124">
        <f>VLOOKUP(K$3&amp;K$4&amp;K$9&amp;$A18,Input_MCT_CD_CS_WGs!$A:$O,K$2,0)</f>
        <v>28.6647</v>
      </c>
      <c r="M18" s="123">
        <f>VLOOKUP(M$3&amp;M$4&amp;M$9&amp;$A18,Input_MCT_CD_CS_WGs!$A:$O,M$2,0)</f>
        <v>11.4704</v>
      </c>
      <c r="N18" s="124">
        <f>VLOOKUP(N$3&amp;N$4&amp;N$9&amp;$A18,Input_MCT_CD_CS_WGs!$A:$O,N$2,0)</f>
        <v>15.3216</v>
      </c>
      <c r="P18" s="123">
        <f>VLOOKUP(P$3&amp;P$4&amp;P$9&amp;$A18,Input_MCT_CD_CS_WGs!$A:$O,P$2,0)</f>
        <v>24.685199999999998</v>
      </c>
      <c r="Q18" s="124">
        <f>VLOOKUP(Q$3&amp;Q$4&amp;Q$9&amp;$A18,Input_MCT_CD_CS_WGs!$A:$O,Q$2,0)</f>
        <v>28.5364</v>
      </c>
      <c r="S18" s="123">
        <f>VLOOKUP(S$3&amp;S$4&amp;S$9&amp;$A18,Input_MCT_CD_CS_WGs!$A:$O,S$2,0)</f>
        <v>24.813500000000001</v>
      </c>
      <c r="T18" s="124">
        <f>VLOOKUP(T$3&amp;T$4&amp;T$9&amp;$A18,Input_MCT_CD_CS_WGs!$A:$O,T$2,0)</f>
        <v>28.6647</v>
      </c>
      <c r="V18" s="123">
        <f>VLOOKUP(V$3&amp;V$4&amp;V$9&amp;$A18,Input_MCT_CD_CS_WGs!$A:$O,V$2,0)</f>
        <v>25.390999999999998</v>
      </c>
      <c r="W18" s="124">
        <f>VLOOKUP(W$3&amp;W$4&amp;W$9&amp;$A18,Input_MCT_CD_CS_WGs!$A:$O,W$2,0)</f>
        <v>29.2422</v>
      </c>
    </row>
    <row r="19" spans="1:23">
      <c r="A19" s="82" t="s">
        <v>40</v>
      </c>
      <c r="B19" s="83">
        <v>1</v>
      </c>
      <c r="C19" s="135" t="s">
        <v>40</v>
      </c>
      <c r="D19" s="123">
        <f>VLOOKUP(D$3&amp;D$4&amp;D$9&amp;$A19,Input_MCT_CD_CS_WGs!$A:$O,D$2,0)</f>
        <v>0.50039999999999996</v>
      </c>
      <c r="E19" s="124">
        <f>VLOOKUP(E$3&amp;E$4&amp;E$9&amp;$A19,Input_MCT_CD_CS_WGs!$A:$O,E$2,0)</f>
        <v>2.3906000000000001</v>
      </c>
      <c r="G19" s="123">
        <f>VLOOKUP(G$3&amp;G$4&amp;G$9&amp;$A19,Input_MCT_CD_CS_WGs!$A:$O,G$2,0)</f>
        <v>1.2677</v>
      </c>
      <c r="H19" s="124">
        <f>VLOOKUP(H$3&amp;H$4&amp;H$9&amp;$A19,Input_MCT_CD_CS_WGs!$A:$O,H$2,0)</f>
        <v>3.1579000000000002</v>
      </c>
      <c r="J19" s="123">
        <f>VLOOKUP(J$3&amp;J$4&amp;J$9&amp;$A19,Input_MCT_CD_CS_WGs!$A:$O,J$2,0)</f>
        <v>2.2332000000000001</v>
      </c>
      <c r="K19" s="124">
        <f>VLOOKUP(K$3&amp;K$4&amp;K$9&amp;$A19,Input_MCT_CD_CS_WGs!$A:$O,K$2,0)</f>
        <v>4.1234000000000002</v>
      </c>
      <c r="M19" s="123">
        <f>VLOOKUP(M$3&amp;M$4&amp;M$9&amp;$A19,Input_MCT_CD_CS_WGs!$A:$O,M$2,0)</f>
        <v>0.50039999999999996</v>
      </c>
      <c r="N19" s="124">
        <f>VLOOKUP(N$3&amp;N$4&amp;N$9&amp;$A19,Input_MCT_CD_CS_WGs!$A:$O,N$2,0)</f>
        <v>2.3906000000000001</v>
      </c>
      <c r="P19" s="123">
        <f>VLOOKUP(P$3&amp;P$4&amp;P$9&amp;$A19,Input_MCT_CD_CS_WGs!$A:$O,P$2,0)</f>
        <v>2.1012</v>
      </c>
      <c r="Q19" s="124">
        <f>VLOOKUP(Q$3&amp;Q$4&amp;Q$9&amp;$A19,Input_MCT_CD_CS_WGs!$A:$O,Q$2,0)</f>
        <v>3.9914000000000001</v>
      </c>
      <c r="S19" s="123">
        <f>VLOOKUP(S$3&amp;S$4&amp;S$9&amp;$A19,Input_MCT_CD_CS_WGs!$A:$O,S$2,0)</f>
        <v>2.2332000000000001</v>
      </c>
      <c r="T19" s="124">
        <f>VLOOKUP(T$3&amp;T$4&amp;T$9&amp;$A19,Input_MCT_CD_CS_WGs!$A:$O,T$2,0)</f>
        <v>4.1234000000000002</v>
      </c>
      <c r="V19" s="123">
        <f>VLOOKUP(V$3&amp;V$4&amp;V$9&amp;$A19,Input_MCT_CD_CS_WGs!$A:$O,V$2,0)</f>
        <v>2.8271000000000002</v>
      </c>
      <c r="W19" s="124">
        <f>VLOOKUP(W$3&amp;W$4&amp;W$9&amp;$A19,Input_MCT_CD_CS_WGs!$A:$O,W$2,0)</f>
        <v>4.7172999999999998</v>
      </c>
    </row>
    <row r="20" spans="1:23">
      <c r="A20" s="82" t="s">
        <v>42</v>
      </c>
      <c r="B20" s="83">
        <v>1</v>
      </c>
      <c r="C20" s="135" t="s">
        <v>42</v>
      </c>
      <c r="D20" s="123">
        <f>VLOOKUP(D$3&amp;D$4&amp;D$9&amp;$A20,Input_MCT_CD_CS_WGs!$A:$O,D$2,0)</f>
        <v>0.53969999999999996</v>
      </c>
      <c r="E20" s="124">
        <f>VLOOKUP(E$3&amp;E$4&amp;E$9&amp;$A20,Input_MCT_CD_CS_WGs!$A:$O,E$2,0)</f>
        <v>2.5857000000000001</v>
      </c>
      <c r="G20" s="123">
        <f>VLOOKUP(G$3&amp;G$4&amp;G$9&amp;$A20,Input_MCT_CD_CS_WGs!$A:$O,G$2,0)</f>
        <v>1.3069</v>
      </c>
      <c r="H20" s="124">
        <f>VLOOKUP(H$3&amp;H$4&amp;H$9&amp;$A20,Input_MCT_CD_CS_WGs!$A:$O,H$2,0)</f>
        <v>3.3530000000000002</v>
      </c>
      <c r="J20" s="123">
        <f>VLOOKUP(J$3&amp;J$4&amp;J$9&amp;$A20,Input_MCT_CD_CS_WGs!$A:$O,J$2,0)</f>
        <v>2.5749</v>
      </c>
      <c r="K20" s="124">
        <f>VLOOKUP(K$3&amp;K$4&amp;K$9&amp;$A20,Input_MCT_CD_CS_WGs!$A:$O,K$2,0)</f>
        <v>4.6210000000000004</v>
      </c>
      <c r="M20" s="123">
        <f>VLOOKUP(M$3&amp;M$4&amp;M$9&amp;$A20,Input_MCT_CD_CS_WGs!$A:$O,M$2,0)</f>
        <v>0.53969999999999996</v>
      </c>
      <c r="N20" s="124">
        <f>VLOOKUP(N$3&amp;N$4&amp;N$9&amp;$A20,Input_MCT_CD_CS_WGs!$A:$O,N$2,0)</f>
        <v>2.5857000000000001</v>
      </c>
      <c r="P20" s="123">
        <f>VLOOKUP(P$3&amp;P$4&amp;P$9&amp;$A20,Input_MCT_CD_CS_WGs!$A:$O,P$2,0)</f>
        <v>2.4218000000000002</v>
      </c>
      <c r="Q20" s="124">
        <f>VLOOKUP(Q$3&amp;Q$4&amp;Q$9&amp;$A20,Input_MCT_CD_CS_WGs!$A:$O,Q$2,0)</f>
        <v>4.4679000000000002</v>
      </c>
      <c r="S20" s="123">
        <f>VLOOKUP(S$3&amp;S$4&amp;S$9&amp;$A20,Input_MCT_CD_CS_WGs!$A:$O,S$2,0)</f>
        <v>2.5749</v>
      </c>
      <c r="T20" s="124">
        <f>VLOOKUP(T$3&amp;T$4&amp;T$9&amp;$A20,Input_MCT_CD_CS_WGs!$A:$O,T$2,0)</f>
        <v>4.6210000000000004</v>
      </c>
      <c r="V20" s="123">
        <f>VLOOKUP(V$3&amp;V$4&amp;V$9&amp;$A20,Input_MCT_CD_CS_WGs!$A:$O,V$2,0)</f>
        <v>3.2639</v>
      </c>
      <c r="W20" s="124">
        <f>VLOOKUP(W$3&amp;W$4&amp;W$9&amp;$A20,Input_MCT_CD_CS_WGs!$A:$O,W$2,0)</f>
        <v>5.31</v>
      </c>
    </row>
    <row r="21" spans="1:23">
      <c r="A21" s="82" t="s">
        <v>44</v>
      </c>
      <c r="B21" s="83">
        <v>1</v>
      </c>
      <c r="C21" s="135" t="s">
        <v>44</v>
      </c>
      <c r="D21" s="123">
        <f>VLOOKUP(D$3&amp;D$4&amp;D$9&amp;$A21,Input_MCT_CD_CS_WGs!$A:$O,D$2,0)</f>
        <v>0.29830000000000001</v>
      </c>
      <c r="E21" s="124">
        <f>VLOOKUP(E$3&amp;E$4&amp;E$9&amp;$A21,Input_MCT_CD_CS_WGs!$A:$O,E$2,0)</f>
        <v>4.3903999999999996</v>
      </c>
      <c r="G21" s="123">
        <f>VLOOKUP(G$3&amp;G$4&amp;G$9&amp;$A21,Input_MCT_CD_CS_WGs!$A:$O,G$2,0)</f>
        <v>1.5595000000000001</v>
      </c>
      <c r="H21" s="124">
        <f>VLOOKUP(H$3&amp;H$4&amp;H$9&amp;$A21,Input_MCT_CD_CS_WGs!$A:$O,H$2,0)</f>
        <v>5.6516000000000002</v>
      </c>
      <c r="J21" s="123">
        <f>VLOOKUP(J$3&amp;J$4&amp;J$9&amp;$A21,Input_MCT_CD_CS_WGs!$A:$O,J$2,0)</f>
        <v>3.0697000000000001</v>
      </c>
      <c r="K21" s="124">
        <f>VLOOKUP(K$3&amp;K$4&amp;K$9&amp;$A21,Input_MCT_CD_CS_WGs!$A:$O,K$2,0)</f>
        <v>7.1618000000000004</v>
      </c>
      <c r="M21" s="123">
        <f>VLOOKUP(M$3&amp;M$4&amp;M$9&amp;$A21,Input_MCT_CD_CS_WGs!$A:$O,M$2,0)</f>
        <v>0.29830000000000001</v>
      </c>
      <c r="N21" s="124">
        <f>VLOOKUP(N$3&amp;N$4&amp;N$9&amp;$A21,Input_MCT_CD_CS_WGs!$A:$O,N$2,0)</f>
        <v>4.3903999999999996</v>
      </c>
      <c r="P21" s="123">
        <f>VLOOKUP(P$3&amp;P$4&amp;P$9&amp;$A21,Input_MCT_CD_CS_WGs!$A:$O,P$2,0)</f>
        <v>2.8071999999999999</v>
      </c>
      <c r="Q21" s="124">
        <f>VLOOKUP(Q$3&amp;Q$4&amp;Q$9&amp;$A21,Input_MCT_CD_CS_WGs!$A:$O,Q$2,0)</f>
        <v>6.8993000000000002</v>
      </c>
      <c r="S21" s="123">
        <f>VLOOKUP(S$3&amp;S$4&amp;S$9&amp;$A21,Input_MCT_CD_CS_WGs!$A:$O,S$2,0)</f>
        <v>3.0697000000000001</v>
      </c>
      <c r="T21" s="124">
        <f>VLOOKUP(T$3&amp;T$4&amp;T$9&amp;$A21,Input_MCT_CD_CS_WGs!$A:$O,T$2,0)</f>
        <v>7.1618000000000004</v>
      </c>
      <c r="V21" s="123">
        <f>VLOOKUP(V$3&amp;V$4&amp;V$9&amp;$A21,Input_MCT_CD_CS_WGs!$A:$O,V$2,0)</f>
        <v>4.2508999999999997</v>
      </c>
      <c r="W21" s="124">
        <f>VLOOKUP(W$3&amp;W$4&amp;W$9&amp;$A21,Input_MCT_CD_CS_WGs!$A:$O,W$2,0)</f>
        <v>8.343</v>
      </c>
    </row>
    <row r="22" spans="1:23">
      <c r="A22" s="82" t="s">
        <v>46</v>
      </c>
      <c r="B22" s="83">
        <v>1</v>
      </c>
      <c r="C22" s="135" t="s">
        <v>46</v>
      </c>
      <c r="D22" s="123">
        <f>VLOOKUP(D$3&amp;D$4&amp;D$9&amp;$A22,Input_MCT_CD_CS_WGs!$A:$O,D$2,0)</f>
        <v>41.463999999999999</v>
      </c>
      <c r="E22" s="124">
        <f>VLOOKUP(E$3&amp;E$4&amp;E$9&amp;$A22,Input_MCT_CD_CS_WGs!$A:$O,E$2,0)</f>
        <v>74.909599999999998</v>
      </c>
      <c r="G22" s="123">
        <f>VLOOKUP(G$3&amp;G$4&amp;G$9&amp;$A22,Input_MCT_CD_CS_WGs!$A:$O,G$2,0)</f>
        <v>67.151899999999998</v>
      </c>
      <c r="H22" s="124">
        <f>VLOOKUP(H$3&amp;H$4&amp;H$9&amp;$A22,Input_MCT_CD_CS_WGs!$A:$O,H$2,0)</f>
        <v>100.5976</v>
      </c>
      <c r="J22" s="123">
        <f>VLOOKUP(J$3&amp;J$4&amp;J$9&amp;$A22,Input_MCT_CD_CS_WGs!$A:$O,J$2,0)</f>
        <v>92.000299999999996</v>
      </c>
      <c r="K22" s="124">
        <f>VLOOKUP(K$3&amp;K$4&amp;K$9&amp;$A22,Input_MCT_CD_CS_WGs!$A:$O,K$2,0)</f>
        <v>125.446</v>
      </c>
      <c r="M22" s="123">
        <f>VLOOKUP(M$3&amp;M$4&amp;M$9&amp;$A22,Input_MCT_CD_CS_WGs!$A:$O,M$2,0)</f>
        <v>41.463999999999999</v>
      </c>
      <c r="N22" s="124">
        <f>VLOOKUP(N$3&amp;N$4&amp;N$9&amp;$A22,Input_MCT_CD_CS_WGs!$A:$O,N$2,0)</f>
        <v>74.909599999999998</v>
      </c>
      <c r="P22" s="123">
        <f>VLOOKUP(P$3&amp;P$4&amp;P$9&amp;$A22,Input_MCT_CD_CS_WGs!$A:$O,P$2,0)</f>
        <v>89.053200000000004</v>
      </c>
      <c r="Q22" s="124">
        <f>VLOOKUP(Q$3&amp;Q$4&amp;Q$9&amp;$A22,Input_MCT_CD_CS_WGs!$A:$O,Q$2,0)</f>
        <v>122.49890000000001</v>
      </c>
      <c r="S22" s="123">
        <f>VLOOKUP(S$3&amp;S$4&amp;S$9&amp;$A22,Input_MCT_CD_CS_WGs!$A:$O,S$2,0)</f>
        <v>92.000299999999996</v>
      </c>
      <c r="T22" s="124">
        <f>VLOOKUP(T$3&amp;T$4&amp;T$9&amp;$A22,Input_MCT_CD_CS_WGs!$A:$O,T$2,0)</f>
        <v>125.446</v>
      </c>
      <c r="V22" s="123">
        <f>VLOOKUP(V$3&amp;V$4&amp;V$9&amp;$A22,Input_MCT_CD_CS_WGs!$A:$O,V$2,0)</f>
        <v>105.2623</v>
      </c>
      <c r="W22" s="124">
        <f>VLOOKUP(W$3&amp;W$4&amp;W$9&amp;$A22,Input_MCT_CD_CS_WGs!$A:$O,W$2,0)</f>
        <v>138.708</v>
      </c>
    </row>
    <row r="23" spans="1:23">
      <c r="A23" s="82" t="s">
        <v>48</v>
      </c>
      <c r="B23" s="83">
        <v>1</v>
      </c>
      <c r="C23" s="135" t="s">
        <v>48</v>
      </c>
      <c r="D23" s="123">
        <f>VLOOKUP(D$3&amp;D$4&amp;D$9&amp;$A23,Input_MCT_CD_CS_WGs!$A:$O,D$2,0)</f>
        <v>5.3228999999999997</v>
      </c>
      <c r="E23" s="124">
        <f>VLOOKUP(E$3&amp;E$4&amp;E$9&amp;$A23,Input_MCT_CD_CS_WGs!$A:$O,E$2,0)</f>
        <v>6.8395000000000001</v>
      </c>
      <c r="G23" s="123">
        <f>VLOOKUP(G$3&amp;G$4&amp;G$9&amp;$A23,Input_MCT_CD_CS_WGs!$A:$O,G$2,0)</f>
        <v>7.5327999999999999</v>
      </c>
      <c r="H23" s="124">
        <f>VLOOKUP(H$3&amp;H$4&amp;H$9&amp;$A23,Input_MCT_CD_CS_WGs!$A:$O,H$2,0)</f>
        <v>9.0495000000000001</v>
      </c>
      <c r="J23" s="123">
        <f>VLOOKUP(J$3&amp;J$4&amp;J$9&amp;$A23,Input_MCT_CD_CS_WGs!$A:$O,J$2,0)</f>
        <v>10.976699999999999</v>
      </c>
      <c r="K23" s="124">
        <f>VLOOKUP(K$3&amp;K$4&amp;K$9&amp;$A23,Input_MCT_CD_CS_WGs!$A:$O,K$2,0)</f>
        <v>12.4933</v>
      </c>
      <c r="M23" s="123">
        <f>VLOOKUP(M$3&amp;M$4&amp;M$9&amp;$A23,Input_MCT_CD_CS_WGs!$A:$O,M$2,0)</f>
        <v>5.3228999999999997</v>
      </c>
      <c r="N23" s="124">
        <f>VLOOKUP(N$3&amp;N$4&amp;N$9&amp;$A23,Input_MCT_CD_CS_WGs!$A:$O,N$2,0)</f>
        <v>6.8395000000000001</v>
      </c>
      <c r="P23" s="123">
        <f>VLOOKUP(P$3&amp;P$4&amp;P$9&amp;$A23,Input_MCT_CD_CS_WGs!$A:$O,P$2,0)</f>
        <v>10.9001</v>
      </c>
      <c r="Q23" s="124">
        <f>VLOOKUP(Q$3&amp;Q$4&amp;Q$9&amp;$A23,Input_MCT_CD_CS_WGs!$A:$O,Q$2,0)</f>
        <v>12.416700000000001</v>
      </c>
      <c r="S23" s="123">
        <f>VLOOKUP(S$3&amp;S$4&amp;S$9&amp;$A23,Input_MCT_CD_CS_WGs!$A:$O,S$2,0)</f>
        <v>10.976699999999999</v>
      </c>
      <c r="T23" s="124">
        <f>VLOOKUP(T$3&amp;T$4&amp;T$9&amp;$A23,Input_MCT_CD_CS_WGs!$A:$O,T$2,0)</f>
        <v>12.4933</v>
      </c>
      <c r="V23" s="123">
        <f>VLOOKUP(V$3&amp;V$4&amp;V$9&amp;$A23,Input_MCT_CD_CS_WGs!$A:$O,V$2,0)</f>
        <v>11.321199999999999</v>
      </c>
      <c r="W23" s="124">
        <f>VLOOKUP(W$3&amp;W$4&amp;W$9&amp;$A23,Input_MCT_CD_CS_WGs!$A:$O,W$2,0)</f>
        <v>12.8378</v>
      </c>
    </row>
    <row r="24" spans="1:23">
      <c r="A24" s="82" t="s">
        <v>49</v>
      </c>
      <c r="B24" s="83">
        <v>1</v>
      </c>
      <c r="C24" s="135" t="s">
        <v>49</v>
      </c>
      <c r="D24" s="123">
        <f>VLOOKUP(D$3&amp;D$4&amp;D$9&amp;$A24,Input_MCT_CD_CS_WGs!$A:$O,D$2,0)</f>
        <v>10.803599999999999</v>
      </c>
      <c r="E24" s="124">
        <f>VLOOKUP(E$3&amp;E$4&amp;E$9&amp;$A24,Input_MCT_CD_CS_WGs!$A:$O,E$2,0)</f>
        <v>23.755800000000001</v>
      </c>
      <c r="G24" s="123">
        <f>VLOOKUP(G$3&amp;G$4&amp;G$9&amp;$A24,Input_MCT_CD_CS_WGs!$A:$O,G$2,0)</f>
        <v>18.140999999999998</v>
      </c>
      <c r="H24" s="124">
        <f>VLOOKUP(H$3&amp;H$4&amp;H$9&amp;$A24,Input_MCT_CD_CS_WGs!$A:$O,H$2,0)</f>
        <v>31.0932</v>
      </c>
      <c r="J24" s="123">
        <f>VLOOKUP(J$3&amp;J$4&amp;J$9&amp;$A24,Input_MCT_CD_CS_WGs!$A:$O,J$2,0)</f>
        <v>25.635200000000001</v>
      </c>
      <c r="K24" s="124">
        <f>VLOOKUP(K$3&amp;K$4&amp;K$9&amp;$A24,Input_MCT_CD_CS_WGs!$A:$O,K$2,0)</f>
        <v>38.587400000000002</v>
      </c>
      <c r="M24" s="123">
        <f>VLOOKUP(M$3&amp;M$4&amp;M$9&amp;$A24,Input_MCT_CD_CS_WGs!$A:$O,M$2,0)</f>
        <v>10.803599999999999</v>
      </c>
      <c r="N24" s="124">
        <f>VLOOKUP(N$3&amp;N$4&amp;N$9&amp;$A24,Input_MCT_CD_CS_WGs!$A:$O,N$2,0)</f>
        <v>23.755800000000001</v>
      </c>
      <c r="P24" s="123">
        <f>VLOOKUP(P$3&amp;P$4&amp;P$9&amp;$A24,Input_MCT_CD_CS_WGs!$A:$O,P$2,0)</f>
        <v>24.869599999999998</v>
      </c>
      <c r="Q24" s="124">
        <f>VLOOKUP(Q$3&amp;Q$4&amp;Q$9&amp;$A24,Input_MCT_CD_CS_WGs!$A:$O,Q$2,0)</f>
        <v>37.821800000000003</v>
      </c>
      <c r="S24" s="123">
        <f>VLOOKUP(S$3&amp;S$4&amp;S$9&amp;$A24,Input_MCT_CD_CS_WGs!$A:$O,S$2,0)</f>
        <v>25.635200000000001</v>
      </c>
      <c r="T24" s="124">
        <f>VLOOKUP(T$3&amp;T$4&amp;T$9&amp;$A24,Input_MCT_CD_CS_WGs!$A:$O,T$2,0)</f>
        <v>38.587400000000002</v>
      </c>
      <c r="V24" s="123">
        <f>VLOOKUP(V$3&amp;V$4&amp;V$9&amp;$A24,Input_MCT_CD_CS_WGs!$A:$O,V$2,0)</f>
        <v>29.080300000000001</v>
      </c>
      <c r="W24" s="124">
        <f>VLOOKUP(W$3&amp;W$4&amp;W$9&amp;$A24,Input_MCT_CD_CS_WGs!$A:$O,W$2,0)</f>
        <v>42.032499999999999</v>
      </c>
    </row>
    <row r="25" spans="1:23">
      <c r="A25" s="82" t="s">
        <v>51</v>
      </c>
      <c r="B25" s="83">
        <v>1</v>
      </c>
      <c r="C25" s="135" t="s">
        <v>51</v>
      </c>
      <c r="D25" s="123">
        <f>VLOOKUP(D$3&amp;D$4&amp;D$9&amp;$A25,Input_MCT_CD_CS_WGs!$A:$O,D$2,0)</f>
        <v>16.7807</v>
      </c>
      <c r="E25" s="124">
        <f>VLOOKUP(E$3&amp;E$4&amp;E$9&amp;$A25,Input_MCT_CD_CS_WGs!$A:$O,E$2,0)</f>
        <v>35.684699999999999</v>
      </c>
      <c r="G25" s="123">
        <f>VLOOKUP(G$3&amp;G$4&amp;G$9&amp;$A25,Input_MCT_CD_CS_WGs!$A:$O,G$2,0)</f>
        <v>29.8154</v>
      </c>
      <c r="H25" s="124">
        <f>VLOOKUP(H$3&amp;H$4&amp;H$9&amp;$A25,Input_MCT_CD_CS_WGs!$A:$O,H$2,0)</f>
        <v>48.719299999999997</v>
      </c>
      <c r="J25" s="123">
        <f>VLOOKUP(J$3&amp;J$4&amp;J$9&amp;$A25,Input_MCT_CD_CS_WGs!$A:$O,J$2,0)</f>
        <v>36.478700000000003</v>
      </c>
      <c r="K25" s="124">
        <f>VLOOKUP(K$3&amp;K$4&amp;K$9&amp;$A25,Input_MCT_CD_CS_WGs!$A:$O,K$2,0)</f>
        <v>55.382599999999996</v>
      </c>
      <c r="M25" s="123">
        <f>VLOOKUP(M$3&amp;M$4&amp;M$9&amp;$A25,Input_MCT_CD_CS_WGs!$A:$O,M$2,0)</f>
        <v>16.7807</v>
      </c>
      <c r="N25" s="124">
        <f>VLOOKUP(N$3&amp;N$4&amp;N$9&amp;$A25,Input_MCT_CD_CS_WGs!$A:$O,N$2,0)</f>
        <v>35.684699999999999</v>
      </c>
      <c r="P25" s="123">
        <f>VLOOKUP(P$3&amp;P$4&amp;P$9&amp;$A25,Input_MCT_CD_CS_WGs!$A:$O,P$2,0)</f>
        <v>34.947499999999998</v>
      </c>
      <c r="Q25" s="124">
        <f>VLOOKUP(Q$3&amp;Q$4&amp;Q$9&amp;$A25,Input_MCT_CD_CS_WGs!$A:$O,Q$2,0)</f>
        <v>53.851399999999998</v>
      </c>
      <c r="S25" s="123">
        <f>VLOOKUP(S$3&amp;S$4&amp;S$9&amp;$A25,Input_MCT_CD_CS_WGs!$A:$O,S$2,0)</f>
        <v>36.478700000000003</v>
      </c>
      <c r="T25" s="124">
        <f>VLOOKUP(T$3&amp;T$4&amp;T$9&amp;$A25,Input_MCT_CD_CS_WGs!$A:$O,T$2,0)</f>
        <v>55.382599999999996</v>
      </c>
      <c r="V25" s="123">
        <f>VLOOKUP(V$3&amp;V$4&amp;V$9&amp;$A25,Input_MCT_CD_CS_WGs!$A:$O,V$2,0)</f>
        <v>43.368899999999996</v>
      </c>
      <c r="W25" s="124">
        <f>VLOOKUP(W$3&amp;W$4&amp;W$9&amp;$A25,Input_MCT_CD_CS_WGs!$A:$O,W$2,0)</f>
        <v>62.272799999999997</v>
      </c>
    </row>
    <row r="26" spans="1:23">
      <c r="A26" s="82" t="s">
        <v>53</v>
      </c>
      <c r="B26" s="83">
        <v>1</v>
      </c>
      <c r="C26" s="135" t="s">
        <v>53</v>
      </c>
      <c r="D26" s="123">
        <f>VLOOKUP(D$3&amp;D$4&amp;D$9&amp;$A26,Input_MCT_CD_CS_WGs!$A:$O,D$2,0)</f>
        <v>52.304299999999998</v>
      </c>
      <c r="E26" s="124">
        <f>VLOOKUP(E$3&amp;E$4&amp;E$9&amp;$A26,Input_MCT_CD_CS_WGs!$A:$O,E$2,0)</f>
        <v>63.612400000000001</v>
      </c>
      <c r="G26" s="123">
        <f>VLOOKUP(G$3&amp;G$4&amp;G$9&amp;$A26,Input_MCT_CD_CS_WGs!$A:$O,G$2,0)</f>
        <v>75.3917</v>
      </c>
      <c r="H26" s="124">
        <f>VLOOKUP(H$3&amp;H$4&amp;H$9&amp;$A26,Input_MCT_CD_CS_WGs!$A:$O,H$2,0)</f>
        <v>86.699700000000007</v>
      </c>
      <c r="J26" s="123">
        <f>VLOOKUP(J$3&amp;J$4&amp;J$9&amp;$A26,Input_MCT_CD_CS_WGs!$A:$O,J$2,0)</f>
        <v>84.174700000000001</v>
      </c>
      <c r="K26" s="124">
        <f>VLOOKUP(K$3&amp;K$4&amp;K$9&amp;$A26,Input_MCT_CD_CS_WGs!$A:$O,K$2,0)</f>
        <v>95.482799999999997</v>
      </c>
      <c r="M26" s="123">
        <f>VLOOKUP(M$3&amp;M$4&amp;M$9&amp;$A26,Input_MCT_CD_CS_WGs!$A:$O,M$2,0)</f>
        <v>52.304299999999998</v>
      </c>
      <c r="N26" s="124">
        <f>VLOOKUP(N$3&amp;N$4&amp;N$9&amp;$A26,Input_MCT_CD_CS_WGs!$A:$O,N$2,0)</f>
        <v>63.612400000000001</v>
      </c>
      <c r="P26" s="123">
        <f>VLOOKUP(P$3&amp;P$4&amp;P$9&amp;$A26,Input_MCT_CD_CS_WGs!$A:$O,P$2,0)</f>
        <v>82.935199999999995</v>
      </c>
      <c r="Q26" s="124">
        <f>VLOOKUP(Q$3&amp;Q$4&amp;Q$9&amp;$A26,Input_MCT_CD_CS_WGs!$A:$O,Q$2,0)</f>
        <v>94.243300000000005</v>
      </c>
      <c r="S26" s="123">
        <f>VLOOKUP(S$3&amp;S$4&amp;S$9&amp;$A26,Input_MCT_CD_CS_WGs!$A:$O,S$2,0)</f>
        <v>84.174700000000001</v>
      </c>
      <c r="T26" s="124">
        <f>VLOOKUP(T$3&amp;T$4&amp;T$9&amp;$A26,Input_MCT_CD_CS_WGs!$A:$O,T$2,0)</f>
        <v>95.482799999999997</v>
      </c>
      <c r="V26" s="123">
        <f>VLOOKUP(V$3&amp;V$4&amp;V$9&amp;$A26,Input_MCT_CD_CS_WGs!$A:$O,V$2,0)</f>
        <v>89.752499999999998</v>
      </c>
      <c r="W26" s="124">
        <f>VLOOKUP(W$3&amp;W$4&amp;W$9&amp;$A26,Input_MCT_CD_CS_WGs!$A:$O,W$2,0)</f>
        <v>101.06059999999999</v>
      </c>
    </row>
    <row r="27" spans="1:23">
      <c r="A27" s="82" t="s">
        <v>55</v>
      </c>
      <c r="B27" s="83">
        <v>1</v>
      </c>
      <c r="C27" s="135" t="s">
        <v>55</v>
      </c>
      <c r="D27" s="123">
        <f>VLOOKUP(D$3&amp;D$4&amp;D$9&amp;$A27,Input_MCT_CD_CS_WGs!$A:$O,D$2,0)</f>
        <v>8.1478000000000002</v>
      </c>
      <c r="E27" s="124">
        <f>VLOOKUP(E$3&amp;E$4&amp;E$9&amp;$A27,Input_MCT_CD_CS_WGs!$A:$O,E$2,0)</f>
        <v>82.644800000000004</v>
      </c>
      <c r="G27" s="123">
        <f>VLOOKUP(G$3&amp;G$4&amp;G$9&amp;$A27,Input_MCT_CD_CS_WGs!$A:$O,G$2,0)</f>
        <v>35.604999999999997</v>
      </c>
      <c r="H27" s="124">
        <f>VLOOKUP(H$3&amp;H$4&amp;H$9&amp;$A27,Input_MCT_CD_CS_WGs!$A:$O,H$2,0)</f>
        <v>110.1019</v>
      </c>
      <c r="J27" s="123">
        <f>VLOOKUP(J$3&amp;J$4&amp;J$9&amp;$A27,Input_MCT_CD_CS_WGs!$A:$O,J$2,0)</f>
        <v>57.071899999999999</v>
      </c>
      <c r="K27" s="124">
        <f>VLOOKUP(K$3&amp;K$4&amp;K$9&amp;$A27,Input_MCT_CD_CS_WGs!$A:$O,K$2,0)</f>
        <v>131.56890000000001</v>
      </c>
      <c r="M27" s="123">
        <f>VLOOKUP(M$3&amp;M$4&amp;M$9&amp;$A27,Input_MCT_CD_CS_WGs!$A:$O,M$2,0)</f>
        <v>8.1478000000000002</v>
      </c>
      <c r="N27" s="124">
        <f>VLOOKUP(N$3&amp;N$4&amp;N$9&amp;$A27,Input_MCT_CD_CS_WGs!$A:$O,N$2,0)</f>
        <v>82.644800000000004</v>
      </c>
      <c r="P27" s="123">
        <f>VLOOKUP(P$3&amp;P$4&amp;P$9&amp;$A27,Input_MCT_CD_CS_WGs!$A:$O,P$2,0)</f>
        <v>51.814999999999998</v>
      </c>
      <c r="Q27" s="124">
        <f>VLOOKUP(Q$3&amp;Q$4&amp;Q$9&amp;$A27,Input_MCT_CD_CS_WGs!$A:$O,Q$2,0)</f>
        <v>126.312</v>
      </c>
      <c r="S27" s="123">
        <f>VLOOKUP(S$3&amp;S$4&amp;S$9&amp;$A27,Input_MCT_CD_CS_WGs!$A:$O,S$2,0)</f>
        <v>57.071899999999999</v>
      </c>
      <c r="T27" s="124">
        <f>VLOOKUP(T$3&amp;T$4&amp;T$9&amp;$A27,Input_MCT_CD_CS_WGs!$A:$O,T$2,0)</f>
        <v>131.56890000000001</v>
      </c>
      <c r="V27" s="123">
        <f>VLOOKUP(V$3&amp;V$4&amp;V$9&amp;$A27,Input_MCT_CD_CS_WGs!$A:$O,V$2,0)</f>
        <v>80.728200000000001</v>
      </c>
      <c r="W27" s="124">
        <f>VLOOKUP(W$3&amp;W$4&amp;W$9&amp;$A27,Input_MCT_CD_CS_WGs!$A:$O,W$2,0)</f>
        <v>155.2252</v>
      </c>
    </row>
    <row r="28" spans="1:23">
      <c r="A28" s="82" t="s">
        <v>15</v>
      </c>
      <c r="B28" s="83">
        <v>1</v>
      </c>
      <c r="C28" s="135" t="s">
        <v>15</v>
      </c>
      <c r="D28" s="123">
        <f>VLOOKUP(D$3&amp;D$4&amp;D$9&amp;$A28,Input_MCT_CD_CS_WGs!$A:$O,D$2,0)</f>
        <v>24.6815</v>
      </c>
      <c r="E28" s="124">
        <f>VLOOKUP(E$3&amp;E$4&amp;E$9&amp;$A28,Input_MCT_CD_CS_WGs!$A:$O,E$2,0)</f>
        <v>48.921999999999997</v>
      </c>
      <c r="G28" s="123">
        <f>VLOOKUP(G$3&amp;G$4&amp;G$9&amp;$A28,Input_MCT_CD_CS_WGs!$A:$O,G$2,0)</f>
        <v>40.4499</v>
      </c>
      <c r="H28" s="124">
        <f>VLOOKUP(H$3&amp;H$4&amp;H$9&amp;$A28,Input_MCT_CD_CS_WGs!$A:$O,H$2,0)</f>
        <v>64.690399999999997</v>
      </c>
      <c r="J28" s="123">
        <f>VLOOKUP(J$3&amp;J$4&amp;J$9&amp;$A28,Input_MCT_CD_CS_WGs!$A:$O,J$2,0)</f>
        <v>47.865499999999997</v>
      </c>
      <c r="K28" s="124">
        <f>VLOOKUP(K$3&amp;K$4&amp;K$9&amp;$A28,Input_MCT_CD_CS_WGs!$A:$O,K$2,0)</f>
        <v>72.106099999999998</v>
      </c>
      <c r="M28" s="123">
        <f>VLOOKUP(M$3&amp;M$4&amp;M$9&amp;$A28,Input_MCT_CD_CS_WGs!$A:$O,M$2,0)</f>
        <v>24.6815</v>
      </c>
      <c r="N28" s="124">
        <f>VLOOKUP(N$3&amp;N$4&amp;N$9&amp;$A28,Input_MCT_CD_CS_WGs!$A:$O,N$2,0)</f>
        <v>48.921999999999997</v>
      </c>
      <c r="P28" s="123">
        <f>VLOOKUP(P$3&amp;P$4&amp;P$9&amp;$A28,Input_MCT_CD_CS_WGs!$A:$O,P$2,0)</f>
        <v>46.421799999999998</v>
      </c>
      <c r="Q28" s="124">
        <f>VLOOKUP(Q$3&amp;Q$4&amp;Q$9&amp;$A28,Input_MCT_CD_CS_WGs!$A:$O,Q$2,0)</f>
        <v>70.662400000000005</v>
      </c>
      <c r="S28" s="123">
        <f>VLOOKUP(S$3&amp;S$4&amp;S$9&amp;$A28,Input_MCT_CD_CS_WGs!$A:$O,S$2,0)</f>
        <v>47.865499999999997</v>
      </c>
      <c r="T28" s="124">
        <f>VLOOKUP(T$3&amp;T$4&amp;T$9&amp;$A28,Input_MCT_CD_CS_WGs!$A:$O,T$2,0)</f>
        <v>72.106099999999998</v>
      </c>
      <c r="V28" s="123">
        <f>VLOOKUP(V$3&amp;V$4&amp;V$9&amp;$A28,Input_MCT_CD_CS_WGs!$A:$O,V$2,0)</f>
        <v>54.362000000000002</v>
      </c>
      <c r="W28" s="124">
        <f>VLOOKUP(W$3&amp;W$4&amp;W$9&amp;$A28,Input_MCT_CD_CS_WGs!$A:$O,W$2,0)</f>
        <v>78.602500000000006</v>
      </c>
    </row>
    <row r="29" spans="1:23">
      <c r="A29" s="82" t="s">
        <v>17</v>
      </c>
      <c r="B29" s="83">
        <v>1</v>
      </c>
      <c r="C29" s="135" t="s">
        <v>17</v>
      </c>
      <c r="D29" s="123">
        <f>VLOOKUP(D$3&amp;D$4&amp;D$9&amp;$A29,Input_MCT_CD_CS_WGs!$A:$O,D$2,0)</f>
        <v>23.035399999999999</v>
      </c>
      <c r="E29" s="124">
        <f>VLOOKUP(E$3&amp;E$4&amp;E$9&amp;$A29,Input_MCT_CD_CS_WGs!$A:$O,E$2,0)</f>
        <v>43.073599999999999</v>
      </c>
      <c r="G29" s="123">
        <f>VLOOKUP(G$3&amp;G$4&amp;G$9&amp;$A29,Input_MCT_CD_CS_WGs!$A:$O,G$2,0)</f>
        <v>38.256999999999998</v>
      </c>
      <c r="H29" s="124">
        <f>VLOOKUP(H$3&amp;H$4&amp;H$9&amp;$A29,Input_MCT_CD_CS_WGs!$A:$O,H$2,0)</f>
        <v>58.295299999999997</v>
      </c>
      <c r="J29" s="123">
        <f>VLOOKUP(J$3&amp;J$4&amp;J$9&amp;$A29,Input_MCT_CD_CS_WGs!$A:$O,J$2,0)</f>
        <v>45.672600000000003</v>
      </c>
      <c r="K29" s="124">
        <f>VLOOKUP(K$3&amp;K$4&amp;K$9&amp;$A29,Input_MCT_CD_CS_WGs!$A:$O,K$2,0)</f>
        <v>65.710899999999995</v>
      </c>
      <c r="M29" s="123">
        <f>VLOOKUP(M$3&amp;M$4&amp;M$9&amp;$A29,Input_MCT_CD_CS_WGs!$A:$O,M$2,0)</f>
        <v>23.035399999999999</v>
      </c>
      <c r="N29" s="124">
        <f>VLOOKUP(N$3&amp;N$4&amp;N$9&amp;$A29,Input_MCT_CD_CS_WGs!$A:$O,N$2,0)</f>
        <v>43.073599999999999</v>
      </c>
      <c r="P29" s="123">
        <f>VLOOKUP(P$3&amp;P$4&amp;P$9&amp;$A29,Input_MCT_CD_CS_WGs!$A:$O,P$2,0)</f>
        <v>44.228999999999999</v>
      </c>
      <c r="Q29" s="124">
        <f>VLOOKUP(Q$3&amp;Q$4&amp;Q$9&amp;$A29,Input_MCT_CD_CS_WGs!$A:$O,Q$2,0)</f>
        <v>64.267300000000006</v>
      </c>
      <c r="S29" s="123">
        <f>VLOOKUP(S$3&amp;S$4&amp;S$9&amp;$A29,Input_MCT_CD_CS_WGs!$A:$O,S$2,0)</f>
        <v>45.672600000000003</v>
      </c>
      <c r="T29" s="124">
        <f>VLOOKUP(T$3&amp;T$4&amp;T$9&amp;$A29,Input_MCT_CD_CS_WGs!$A:$O,T$2,0)</f>
        <v>65.710899999999995</v>
      </c>
      <c r="V29" s="123">
        <f>VLOOKUP(V$3&amp;V$4&amp;V$9&amp;$A29,Input_MCT_CD_CS_WGs!$A:$O,V$2,0)</f>
        <v>52.1691</v>
      </c>
      <c r="W29" s="124">
        <f>VLOOKUP(W$3&amp;W$4&amp;W$9&amp;$A29,Input_MCT_CD_CS_WGs!$A:$O,W$2,0)</f>
        <v>72.207400000000007</v>
      </c>
    </row>
    <row r="30" spans="1:23">
      <c r="A30" s="82" t="s">
        <v>712</v>
      </c>
      <c r="B30" s="83">
        <v>1</v>
      </c>
      <c r="C30" s="135" t="s">
        <v>329</v>
      </c>
      <c r="D30" s="123">
        <v>0</v>
      </c>
      <c r="E30" s="124">
        <v>0</v>
      </c>
      <c r="G30" s="123">
        <v>0</v>
      </c>
      <c r="H30" s="124">
        <v>0</v>
      </c>
      <c r="J30" s="123">
        <v>0</v>
      </c>
      <c r="K30" s="124">
        <v>0</v>
      </c>
      <c r="M30" s="123">
        <v>0</v>
      </c>
      <c r="N30" s="124">
        <v>0</v>
      </c>
      <c r="P30" s="123">
        <v>0</v>
      </c>
      <c r="Q30" s="124">
        <v>0</v>
      </c>
      <c r="S30" s="123">
        <v>0</v>
      </c>
      <c r="T30" s="124">
        <v>0</v>
      </c>
      <c r="V30" s="123">
        <v>0</v>
      </c>
      <c r="W30" s="124">
        <v>0</v>
      </c>
    </row>
    <row r="31" spans="1:23">
      <c r="A31" s="33"/>
      <c r="C31" s="87"/>
      <c r="D31" s="88"/>
      <c r="E31" s="89"/>
      <c r="G31" s="88"/>
      <c r="H31" s="89"/>
      <c r="J31" s="88"/>
      <c r="K31" s="89"/>
      <c r="M31" s="88"/>
      <c r="N31" s="89"/>
      <c r="P31" s="88"/>
      <c r="Q31" s="89"/>
      <c r="S31" s="88"/>
      <c r="T31" s="89"/>
      <c r="V31" s="88"/>
      <c r="W31" s="89"/>
    </row>
    <row r="32" spans="1:23">
      <c r="A32" s="136" t="s">
        <v>40</v>
      </c>
      <c r="B32" s="137">
        <v>1</v>
      </c>
      <c r="C32" s="138" t="s">
        <v>640</v>
      </c>
      <c r="D32" s="162">
        <v>0</v>
      </c>
      <c r="E32" s="140">
        <v>0</v>
      </c>
      <c r="G32" s="162">
        <v>0</v>
      </c>
      <c r="H32" s="140">
        <v>0</v>
      </c>
      <c r="J32" s="162">
        <v>0</v>
      </c>
      <c r="K32" s="140">
        <v>0</v>
      </c>
      <c r="M32" s="162">
        <f>VLOOKUP($A32,ProActive_SCD_Output!$A:$F,2,0)/12+VLOOKUP($A32,ProActive_SCD_Output!$A:$F,6,0)/24</f>
        <v>304.3211541666667</v>
      </c>
      <c r="N32" s="140">
        <f>VLOOKUP($A32,ProActive_SCD_Output!$A:$F,2,0)/12</f>
        <v>285.2929666666667</v>
      </c>
      <c r="P32" s="162">
        <f>VLOOKUP($A32,ProActive_SCD_Output!$A:$F,2,0)/12+VLOOKUP($A32,ProActive_SCD_Output!$A:$F,6,0)/24</f>
        <v>304.3211541666667</v>
      </c>
      <c r="Q32" s="140">
        <f>VLOOKUP($A32,ProActive_SCD_Output!$A:$F,2,0)/12</f>
        <v>285.2929666666667</v>
      </c>
      <c r="S32" s="162">
        <f>VLOOKUP($A32,ProActive_SCD_Output!$A:$F,2,0)/12+VLOOKUP($A32,ProActive_SCD_Output!$A:$F,6,0)/24</f>
        <v>304.3211541666667</v>
      </c>
      <c r="T32" s="140">
        <f>VLOOKUP($A32,ProActive_SCD_Output!$A:$F,2,0)/12</f>
        <v>285.2929666666667</v>
      </c>
      <c r="V32" s="162">
        <f>VLOOKUP($A32,ProActive_SCD_Output!$A:$F,3,0)/12+VLOOKUP($A32,ProActive_SCD_Output!$A:$F,6,0)/24</f>
        <v>571.99372083333333</v>
      </c>
      <c r="W32" s="140">
        <f>VLOOKUP($A32,ProActive_SCD_Output!$A:$F,3,0)/12</f>
        <v>552.96553333333338</v>
      </c>
    </row>
    <row r="33" spans="1:23">
      <c r="A33" s="136" t="s">
        <v>42</v>
      </c>
      <c r="B33" s="137">
        <v>1</v>
      </c>
      <c r="C33" s="138" t="s">
        <v>641</v>
      </c>
      <c r="D33" s="162">
        <v>0</v>
      </c>
      <c r="E33" s="140">
        <v>0</v>
      </c>
      <c r="G33" s="162">
        <v>0</v>
      </c>
      <c r="H33" s="140">
        <v>0</v>
      </c>
      <c r="J33" s="162">
        <v>0</v>
      </c>
      <c r="K33" s="140">
        <v>0</v>
      </c>
      <c r="M33" s="162">
        <f>VLOOKUP($A33,ProActive_SCD_Output!$A:$F,2,0)/12+VLOOKUP($A33,ProActive_SCD_Output!$A:$F,6,0)/24</f>
        <v>365.03000416666669</v>
      </c>
      <c r="N33" s="140">
        <f>VLOOKUP($A33,ProActive_SCD_Output!$A:$F,2,0)/12</f>
        <v>346.00181666666668</v>
      </c>
      <c r="P33" s="162">
        <f>VLOOKUP($A33,ProActive_SCD_Output!$A:$F,2,0)/12+VLOOKUP($A33,ProActive_SCD_Output!$A:$F,6,0)/24</f>
        <v>365.03000416666669</v>
      </c>
      <c r="Q33" s="140">
        <f>VLOOKUP($A33,ProActive_SCD_Output!$A:$F,2,0)/12</f>
        <v>346.00181666666668</v>
      </c>
      <c r="S33" s="162">
        <f>VLOOKUP($A33,ProActive_SCD_Output!$A:$F,2,0)/12+VLOOKUP($A33,ProActive_SCD_Output!$A:$F,6,0)/24</f>
        <v>365.03000416666669</v>
      </c>
      <c r="T33" s="140">
        <f>VLOOKUP($A33,ProActive_SCD_Output!$A:$F,2,0)/12</f>
        <v>346.00181666666668</v>
      </c>
      <c r="V33" s="162">
        <f>VLOOKUP($A33,ProActive_SCD_Output!$A:$F,3,0)/12+VLOOKUP($A33,ProActive_SCD_Output!$A:$F,6,0)/24</f>
        <v>693.4114208333333</v>
      </c>
      <c r="W33" s="140">
        <f>VLOOKUP($A33,ProActive_SCD_Output!$A:$F,3,0)/12</f>
        <v>674.38323333333335</v>
      </c>
    </row>
    <row r="34" spans="1:23">
      <c r="A34" s="136" t="s">
        <v>44</v>
      </c>
      <c r="B34" s="137">
        <v>1</v>
      </c>
      <c r="C34" s="138" t="s">
        <v>642</v>
      </c>
      <c r="D34" s="162">
        <v>0</v>
      </c>
      <c r="E34" s="140">
        <v>0</v>
      </c>
      <c r="G34" s="162">
        <v>0</v>
      </c>
      <c r="H34" s="140">
        <v>0</v>
      </c>
      <c r="J34" s="162">
        <v>0</v>
      </c>
      <c r="K34" s="140">
        <v>0</v>
      </c>
      <c r="M34" s="162">
        <f>VLOOKUP($A34,ProActive_SCD_Output!$A:$F,2,0)/12+VLOOKUP($A34,ProActive_SCD_Output!$A:$F,6,0)/24</f>
        <v>416.26447916666666</v>
      </c>
      <c r="N34" s="140">
        <f>VLOOKUP($A34,ProActive_SCD_Output!$A:$F,2,0)/12</f>
        <v>397.23629166666666</v>
      </c>
      <c r="P34" s="162">
        <f>VLOOKUP($A34,ProActive_SCD_Output!$A:$F,2,0)/12+VLOOKUP($A34,ProActive_SCD_Output!$A:$F,6,0)/24</f>
        <v>416.26447916666666</v>
      </c>
      <c r="Q34" s="140">
        <f>VLOOKUP($A34,ProActive_SCD_Output!$A:$F,2,0)/12</f>
        <v>397.23629166666666</v>
      </c>
      <c r="S34" s="162">
        <f>VLOOKUP($A34,ProActive_SCD_Output!$A:$F,2,0)/12+VLOOKUP($A34,ProActive_SCD_Output!$A:$F,6,0)/24</f>
        <v>416.26447916666666</v>
      </c>
      <c r="T34" s="140">
        <f>VLOOKUP($A34,ProActive_SCD_Output!$A:$F,2,0)/12</f>
        <v>397.23629166666666</v>
      </c>
      <c r="V34" s="162">
        <f>VLOOKUP($A34,ProActive_SCD_Output!$A:$F,3,0)/12+VLOOKUP($A34,ProActive_SCD_Output!$A:$F,6,0)/24</f>
        <v>787.06939583333337</v>
      </c>
      <c r="W34" s="140">
        <f>VLOOKUP($A34,ProActive_SCD_Output!$A:$F,3,0)/12</f>
        <v>768.04120833333343</v>
      </c>
    </row>
    <row r="35" spans="1:23" ht="15" customHeight="1">
      <c r="B35" s="95"/>
      <c r="C35" s="87"/>
      <c r="D35" s="88"/>
      <c r="E35" s="89"/>
      <c r="G35" s="88"/>
      <c r="H35" s="89"/>
      <c r="J35" s="88"/>
      <c r="K35" s="89"/>
      <c r="M35" s="88"/>
      <c r="N35" s="89"/>
      <c r="P35" s="88"/>
      <c r="Q35" s="89"/>
      <c r="S35" s="88"/>
      <c r="T35" s="89"/>
      <c r="V35" s="88"/>
      <c r="W35" s="89"/>
    </row>
    <row r="36" spans="1:23" ht="15" customHeight="1" thickBot="1">
      <c r="B36" s="95"/>
      <c r="C36" s="96" t="s">
        <v>623</v>
      </c>
      <c r="D36" s="97">
        <f>SUM(D16:D34)</f>
        <v>198.49259999999998</v>
      </c>
      <c r="E36" s="98">
        <f>SUM(E16:E34)</f>
        <v>411.05390000000006</v>
      </c>
      <c r="F36" s="99"/>
      <c r="G36" s="97">
        <f>SUM(G16:G34)</f>
        <v>337.94320000000005</v>
      </c>
      <c r="H36" s="98">
        <f>SUM(H16:H34)</f>
        <v>550.50450000000001</v>
      </c>
      <c r="I36" s="99"/>
      <c r="J36" s="97">
        <f>SUM(J16:J34)</f>
        <v>439.84739999999999</v>
      </c>
      <c r="K36" s="98">
        <f>SUM(K16:K34)</f>
        <v>652.40880000000004</v>
      </c>
      <c r="L36" s="99"/>
      <c r="M36" s="97">
        <f>SUM(M16:M34)</f>
        <v>1284.1082375000001</v>
      </c>
      <c r="N36" s="98">
        <f>SUM(N16:N34)</f>
        <v>1439.584975</v>
      </c>
      <c r="O36" s="99"/>
      <c r="P36" s="97">
        <f>SUM(P16:P34)</f>
        <v>1509.9085375</v>
      </c>
      <c r="Q36" s="98">
        <f>SUM(Q16:Q34)</f>
        <v>1665.385475</v>
      </c>
      <c r="R36" s="99"/>
      <c r="S36" s="97">
        <f>SUM(S16:S34)</f>
        <v>1525.4630375000002</v>
      </c>
      <c r="T36" s="98">
        <f>SUM(T16:T34)</f>
        <v>1680.939875</v>
      </c>
      <c r="U36" s="99"/>
      <c r="V36" s="97">
        <f>SUM(V16:V34)</f>
        <v>2562.3168375</v>
      </c>
      <c r="W36" s="98">
        <f>SUM(W16:W34)</f>
        <v>2717.7937750000001</v>
      </c>
    </row>
    <row r="37" spans="1:23" ht="15" customHeight="1" thickTop="1">
      <c r="B37" s="95"/>
      <c r="C37" s="100" t="s">
        <v>624</v>
      </c>
      <c r="D37" s="101">
        <f>D36*24</f>
        <v>4763.8223999999991</v>
      </c>
      <c r="E37" s="102">
        <f>E36*12</f>
        <v>4932.6468000000004</v>
      </c>
      <c r="F37" s="99"/>
      <c r="G37" s="101">
        <f>G36*24</f>
        <v>8110.6368000000011</v>
      </c>
      <c r="H37" s="102">
        <f>H36*12</f>
        <v>6606.0540000000001</v>
      </c>
      <c r="I37" s="99"/>
      <c r="J37" s="101">
        <f>J36*24</f>
        <v>10556.337599999999</v>
      </c>
      <c r="K37" s="102">
        <f>K36*12</f>
        <v>7828.9056</v>
      </c>
      <c r="L37" s="99"/>
      <c r="M37" s="101">
        <f>M36*24</f>
        <v>30818.597700000002</v>
      </c>
      <c r="N37" s="102">
        <f>N36*12</f>
        <v>17275.019700000001</v>
      </c>
      <c r="O37" s="99"/>
      <c r="P37" s="101">
        <f>P36*24</f>
        <v>36237.804900000003</v>
      </c>
      <c r="Q37" s="102">
        <f>Q36*12</f>
        <v>19984.625700000001</v>
      </c>
      <c r="R37" s="99"/>
      <c r="S37" s="101">
        <f>S36*24</f>
        <v>36611.112900000007</v>
      </c>
      <c r="T37" s="102">
        <f>T36*12</f>
        <v>20171.2785</v>
      </c>
      <c r="U37" s="99"/>
      <c r="V37" s="101">
        <f>V36*24</f>
        <v>61495.604099999997</v>
      </c>
      <c r="W37" s="102">
        <f>W36*12</f>
        <v>32613.525300000001</v>
      </c>
    </row>
    <row r="38" spans="1:23" ht="15" customHeight="1" thickBot="1">
      <c r="B38" s="95"/>
      <c r="C38" s="103" t="s">
        <v>625</v>
      </c>
      <c r="D38" s="104">
        <f>D36+(D36*D$1)</f>
        <v>337.43741999999997</v>
      </c>
      <c r="E38" s="105">
        <f>E36+(E36*E$1)</f>
        <v>698.79163000000005</v>
      </c>
      <c r="F38" s="99"/>
      <c r="G38" s="104">
        <f>G36+(G36*G$1)</f>
        <v>608.29776000000015</v>
      </c>
      <c r="H38" s="105">
        <f>H36+(H36*H$1)</f>
        <v>990.9081000000001</v>
      </c>
      <c r="I38" s="99"/>
      <c r="J38" s="104">
        <f>J36+(J36*J$1)</f>
        <v>835.71006</v>
      </c>
      <c r="K38" s="105">
        <f>K36+(K36*K$1)</f>
        <v>1239.57672</v>
      </c>
      <c r="L38" s="99"/>
      <c r="M38" s="104">
        <f>M36+(M36*M$1)</f>
        <v>2182.9840037499998</v>
      </c>
      <c r="N38" s="105">
        <f>N36+(N36*N$1)</f>
        <v>2447.2944575000001</v>
      </c>
      <c r="O38" s="99"/>
      <c r="P38" s="104">
        <f>P36+(P36*P$1)</f>
        <v>2717.8353674999998</v>
      </c>
      <c r="Q38" s="105">
        <f>Q36+(Q36*Q$1)</f>
        <v>2997.6938550000004</v>
      </c>
      <c r="R38" s="99"/>
      <c r="S38" s="104">
        <f>S36+(S36*S$1)</f>
        <v>2898.3797712500004</v>
      </c>
      <c r="T38" s="105">
        <f>T36+(T36*T$1)</f>
        <v>3193.7857625000001</v>
      </c>
      <c r="U38" s="99"/>
      <c r="V38" s="104">
        <f>V36+(V36*V$1)</f>
        <v>5124.633675</v>
      </c>
      <c r="W38" s="105">
        <f>W36+(W36*W$1)</f>
        <v>5435.5875500000002</v>
      </c>
    </row>
    <row r="39" spans="1:23" ht="15" customHeight="1" thickTop="1">
      <c r="B39" s="95"/>
      <c r="C39" s="106" t="s">
        <v>626</v>
      </c>
      <c r="D39" s="107">
        <f>(D38-D36)/D36</f>
        <v>0.70000000000000007</v>
      </c>
      <c r="E39" s="108">
        <f>(E38-E36)/E36</f>
        <v>0.7</v>
      </c>
      <c r="F39" s="99"/>
      <c r="G39" s="107">
        <f>(G38-G36)/G36</f>
        <v>0.80000000000000016</v>
      </c>
      <c r="H39" s="108">
        <f>(H38-H36)/H36</f>
        <v>0.80000000000000016</v>
      </c>
      <c r="I39" s="99"/>
      <c r="J39" s="107">
        <f>(J38-J36)/J36</f>
        <v>0.9</v>
      </c>
      <c r="K39" s="108">
        <f>(K38-K36)/K36</f>
        <v>0.89999999999999991</v>
      </c>
      <c r="L39" s="99"/>
      <c r="M39" s="107">
        <f>(M38-M36)/M36</f>
        <v>0.69999999999999973</v>
      </c>
      <c r="N39" s="108">
        <f>(N38-N36)/N36</f>
        <v>0.70000000000000007</v>
      </c>
      <c r="O39" s="99"/>
      <c r="P39" s="107">
        <f>(P38-P36)/P36</f>
        <v>0.79999999999999993</v>
      </c>
      <c r="Q39" s="108">
        <f>(Q38-Q36)/Q36</f>
        <v>0.80000000000000027</v>
      </c>
      <c r="R39" s="99"/>
      <c r="S39" s="107">
        <f>(S38-S36)/S36</f>
        <v>0.90000000000000013</v>
      </c>
      <c r="T39" s="108">
        <f>(T38-T36)/T36</f>
        <v>0.9</v>
      </c>
      <c r="U39" s="99"/>
      <c r="V39" s="107">
        <f>(V38-V36)/V36</f>
        <v>1</v>
      </c>
      <c r="W39" s="108">
        <f>(W38-W36)/W36</f>
        <v>1</v>
      </c>
    </row>
    <row r="40" spans="1:23" ht="15" customHeight="1">
      <c r="B40" s="95"/>
      <c r="C40" s="109" t="s">
        <v>627</v>
      </c>
      <c r="D40" s="110">
        <f>D37+(D37*D$1)</f>
        <v>8098.4980799999985</v>
      </c>
      <c r="E40" s="111">
        <f>E37+(E37*E$1)</f>
        <v>8385.4995600000002</v>
      </c>
      <c r="F40" s="99"/>
      <c r="G40" s="110">
        <f>G37+(G37*G$1)</f>
        <v>14599.146240000002</v>
      </c>
      <c r="H40" s="111">
        <f>H37+(H37*H$1)</f>
        <v>11890.897199999999</v>
      </c>
      <c r="I40" s="99"/>
      <c r="J40" s="110">
        <f>J37+(J37*J$1)</f>
        <v>20057.041440000001</v>
      </c>
      <c r="K40" s="111">
        <f>K37+(K37*K$1)</f>
        <v>14874.92064</v>
      </c>
      <c r="L40" s="99"/>
      <c r="M40" s="110">
        <f>M37+(M37*M$1)</f>
        <v>52391.616090000003</v>
      </c>
      <c r="N40" s="111">
        <f>N37+(N37*N$1)</f>
        <v>29367.533490000002</v>
      </c>
      <c r="O40" s="99"/>
      <c r="P40" s="110">
        <f>P37+(P37*P$1)</f>
        <v>65228.048820000011</v>
      </c>
      <c r="Q40" s="111">
        <f>Q37+(Q37*Q$1)</f>
        <v>35972.326260000002</v>
      </c>
      <c r="R40" s="99"/>
      <c r="S40" s="110">
        <f>S37+(S37*S$1)</f>
        <v>69561.114510000014</v>
      </c>
      <c r="T40" s="111">
        <f>T37+(T37*T$1)</f>
        <v>38325.429149999996</v>
      </c>
      <c r="U40" s="99"/>
      <c r="V40" s="110">
        <f>V37+(V37*V$1)</f>
        <v>122991.20819999999</v>
      </c>
      <c r="W40" s="111">
        <f>W37+(W37*W$1)</f>
        <v>65227.050600000002</v>
      </c>
    </row>
    <row r="41" spans="1:23" customFormat="1" ht="12.75"/>
    <row r="42" spans="1:23" outlineLevel="1">
      <c r="D42" s="67">
        <v>4</v>
      </c>
      <c r="E42" s="67">
        <v>5</v>
      </c>
      <c r="G42" s="67">
        <v>7</v>
      </c>
      <c r="H42" s="67">
        <v>8</v>
      </c>
      <c r="J42" s="67">
        <v>10</v>
      </c>
      <c r="K42" s="67">
        <v>11</v>
      </c>
      <c r="M42" s="67">
        <v>13</v>
      </c>
      <c r="N42" s="67">
        <v>14</v>
      </c>
      <c r="P42" s="67">
        <v>16</v>
      </c>
      <c r="Q42" s="67">
        <v>17</v>
      </c>
      <c r="S42" s="67">
        <v>19</v>
      </c>
      <c r="T42" s="67">
        <v>20</v>
      </c>
      <c r="V42" s="67">
        <v>22</v>
      </c>
      <c r="W42" s="67">
        <v>23</v>
      </c>
    </row>
    <row r="43" spans="1:23">
      <c r="C43" s="112" t="s">
        <v>41</v>
      </c>
    </row>
    <row r="44" spans="1:23">
      <c r="B44" s="81" t="s">
        <v>629</v>
      </c>
      <c r="C44" s="113" t="s">
        <v>864</v>
      </c>
      <c r="D44" s="80" t="s">
        <v>620</v>
      </c>
      <c r="E44" s="80" t="s">
        <v>616</v>
      </c>
      <c r="G44" s="80" t="s">
        <v>620</v>
      </c>
      <c r="H44" s="80" t="s">
        <v>616</v>
      </c>
      <c r="J44" s="80" t="s">
        <v>620</v>
      </c>
      <c r="K44" s="80" t="s">
        <v>616</v>
      </c>
      <c r="M44" s="80" t="s">
        <v>620</v>
      </c>
      <c r="N44" s="80" t="s">
        <v>616</v>
      </c>
      <c r="P44" s="80" t="s">
        <v>620</v>
      </c>
      <c r="Q44" s="80" t="s">
        <v>616</v>
      </c>
      <c r="S44" s="80" t="s">
        <v>620</v>
      </c>
      <c r="T44" s="80" t="s">
        <v>616</v>
      </c>
      <c r="V44" s="80" t="s">
        <v>620</v>
      </c>
      <c r="W44" s="80" t="s">
        <v>616</v>
      </c>
    </row>
    <row r="45" spans="1:23">
      <c r="B45" s="81" t="s">
        <v>621</v>
      </c>
      <c r="C45" s="81" t="s">
        <v>630</v>
      </c>
    </row>
    <row r="46" spans="1:23">
      <c r="A46" s="82" t="s">
        <v>40</v>
      </c>
      <c r="B46" s="83">
        <v>1</v>
      </c>
      <c r="C46" s="114" t="s">
        <v>865</v>
      </c>
      <c r="D46" s="85">
        <f t="shared" ref="D46:E51" si="0">VLOOKUP($A46,$A$16:$W$34,D$42,0)*$B46</f>
        <v>0.50039999999999996</v>
      </c>
      <c r="E46" s="86">
        <f t="shared" si="0"/>
        <v>2.3906000000000001</v>
      </c>
      <c r="G46" s="85">
        <f t="shared" ref="G46:H51" si="1">VLOOKUP($A46,$A$16:$W$34,G$42,0)*$B46</f>
        <v>1.2677</v>
      </c>
      <c r="H46" s="86">
        <f t="shared" si="1"/>
        <v>3.1579000000000002</v>
      </c>
      <c r="J46" s="85">
        <f t="shared" ref="J46:K51" si="2">VLOOKUP($A46,$A$16:$W$34,J$42,0)*$B46</f>
        <v>2.2332000000000001</v>
      </c>
      <c r="K46" s="86">
        <f t="shared" si="2"/>
        <v>4.1234000000000002</v>
      </c>
      <c r="M46" s="85">
        <f t="shared" ref="M46:N51" si="3">VLOOKUP($A46,$A$16:$W$34,M$42,0)*$B46</f>
        <v>0.50039999999999996</v>
      </c>
      <c r="N46" s="86">
        <f t="shared" si="3"/>
        <v>2.3906000000000001</v>
      </c>
      <c r="P46" s="85">
        <f t="shared" ref="P46:Q51" si="4">VLOOKUP($A46,$A$16:$W$34,P$42,0)*$B46</f>
        <v>2.1012</v>
      </c>
      <c r="Q46" s="86">
        <f t="shared" si="4"/>
        <v>3.9914000000000001</v>
      </c>
      <c r="S46" s="85">
        <f t="shared" ref="S46:T51" si="5">VLOOKUP($A46,$A$16:$W$34,S$42,0)*$B46</f>
        <v>2.2332000000000001</v>
      </c>
      <c r="T46" s="86">
        <f t="shared" si="5"/>
        <v>4.1234000000000002</v>
      </c>
      <c r="V46" s="85">
        <f t="shared" ref="V46:W51" si="6">VLOOKUP($A46,$A$16:$W$34,V$42,0)*$B46</f>
        <v>2.8271000000000002</v>
      </c>
      <c r="W46" s="86">
        <f t="shared" si="6"/>
        <v>4.7172999999999998</v>
      </c>
    </row>
    <row r="47" spans="1:23">
      <c r="A47" s="82" t="s">
        <v>53</v>
      </c>
      <c r="B47" s="83">
        <v>2</v>
      </c>
      <c r="C47" s="122" t="s">
        <v>866</v>
      </c>
      <c r="D47" s="123">
        <f t="shared" si="0"/>
        <v>104.6086</v>
      </c>
      <c r="E47" s="124">
        <f t="shared" si="0"/>
        <v>127.2248</v>
      </c>
      <c r="G47" s="123">
        <f t="shared" si="1"/>
        <v>150.7834</v>
      </c>
      <c r="H47" s="124">
        <f t="shared" si="1"/>
        <v>173.39940000000001</v>
      </c>
      <c r="J47" s="123">
        <f t="shared" si="2"/>
        <v>168.3494</v>
      </c>
      <c r="K47" s="124">
        <f t="shared" si="2"/>
        <v>190.96559999999999</v>
      </c>
      <c r="M47" s="123">
        <f t="shared" si="3"/>
        <v>104.6086</v>
      </c>
      <c r="N47" s="124">
        <f t="shared" si="3"/>
        <v>127.2248</v>
      </c>
      <c r="P47" s="123">
        <f t="shared" si="4"/>
        <v>165.87039999999999</v>
      </c>
      <c r="Q47" s="124">
        <f t="shared" si="4"/>
        <v>188.48660000000001</v>
      </c>
      <c r="S47" s="123">
        <f t="shared" si="5"/>
        <v>168.3494</v>
      </c>
      <c r="T47" s="124">
        <f t="shared" si="5"/>
        <v>190.96559999999999</v>
      </c>
      <c r="V47" s="123">
        <f t="shared" si="6"/>
        <v>179.505</v>
      </c>
      <c r="W47" s="124">
        <f t="shared" si="6"/>
        <v>202.12119999999999</v>
      </c>
    </row>
    <row r="48" spans="1:23">
      <c r="A48" s="82" t="s">
        <v>53</v>
      </c>
      <c r="B48" s="83">
        <v>1</v>
      </c>
      <c r="C48" s="122" t="s">
        <v>867</v>
      </c>
      <c r="D48" s="123">
        <f t="shared" si="0"/>
        <v>52.304299999999998</v>
      </c>
      <c r="E48" s="124">
        <f t="shared" si="0"/>
        <v>63.612400000000001</v>
      </c>
      <c r="G48" s="123">
        <f t="shared" si="1"/>
        <v>75.3917</v>
      </c>
      <c r="H48" s="124">
        <f t="shared" si="1"/>
        <v>86.699700000000007</v>
      </c>
      <c r="J48" s="123">
        <f t="shared" si="2"/>
        <v>84.174700000000001</v>
      </c>
      <c r="K48" s="124">
        <f t="shared" si="2"/>
        <v>95.482799999999997</v>
      </c>
      <c r="M48" s="123">
        <f t="shared" si="3"/>
        <v>52.304299999999998</v>
      </c>
      <c r="N48" s="124">
        <f t="shared" si="3"/>
        <v>63.612400000000001</v>
      </c>
      <c r="P48" s="123">
        <f t="shared" si="4"/>
        <v>82.935199999999995</v>
      </c>
      <c r="Q48" s="124">
        <f t="shared" si="4"/>
        <v>94.243300000000005</v>
      </c>
      <c r="S48" s="123">
        <f t="shared" si="5"/>
        <v>84.174700000000001</v>
      </c>
      <c r="T48" s="124">
        <f t="shared" si="5"/>
        <v>95.482799999999997</v>
      </c>
      <c r="V48" s="123">
        <f t="shared" si="6"/>
        <v>89.752499999999998</v>
      </c>
      <c r="W48" s="124">
        <f t="shared" si="6"/>
        <v>101.06059999999999</v>
      </c>
    </row>
    <row r="49" spans="1:23">
      <c r="A49" s="82" t="s">
        <v>712</v>
      </c>
      <c r="B49" s="83">
        <v>1</v>
      </c>
      <c r="C49" s="122" t="s">
        <v>276</v>
      </c>
      <c r="D49" s="123">
        <f t="shared" si="0"/>
        <v>0</v>
      </c>
      <c r="E49" s="124">
        <f t="shared" si="0"/>
        <v>0</v>
      </c>
      <c r="G49" s="123">
        <f t="shared" si="1"/>
        <v>0</v>
      </c>
      <c r="H49" s="124">
        <f t="shared" si="1"/>
        <v>0</v>
      </c>
      <c r="J49" s="123">
        <f t="shared" si="2"/>
        <v>0</v>
      </c>
      <c r="K49" s="124">
        <f t="shared" si="2"/>
        <v>0</v>
      </c>
      <c r="M49" s="123">
        <f t="shared" si="3"/>
        <v>0</v>
      </c>
      <c r="N49" s="124">
        <f t="shared" si="3"/>
        <v>0</v>
      </c>
      <c r="P49" s="123">
        <f t="shared" si="4"/>
        <v>0</v>
      </c>
      <c r="Q49" s="124">
        <f t="shared" si="4"/>
        <v>0</v>
      </c>
      <c r="S49" s="123">
        <f t="shared" si="5"/>
        <v>0</v>
      </c>
      <c r="T49" s="124">
        <f t="shared" si="5"/>
        <v>0</v>
      </c>
      <c r="V49" s="123">
        <f t="shared" si="6"/>
        <v>0</v>
      </c>
      <c r="W49" s="124">
        <f t="shared" si="6"/>
        <v>0</v>
      </c>
    </row>
    <row r="50" spans="1:23">
      <c r="A50" s="82" t="s">
        <v>712</v>
      </c>
      <c r="B50" s="83">
        <v>1</v>
      </c>
      <c r="C50" s="122" t="s">
        <v>331</v>
      </c>
      <c r="D50" s="123">
        <f t="shared" si="0"/>
        <v>0</v>
      </c>
      <c r="E50" s="124">
        <f t="shared" si="0"/>
        <v>0</v>
      </c>
      <c r="G50" s="123">
        <f t="shared" si="1"/>
        <v>0</v>
      </c>
      <c r="H50" s="124">
        <f t="shared" si="1"/>
        <v>0</v>
      </c>
      <c r="J50" s="123">
        <f t="shared" si="2"/>
        <v>0</v>
      </c>
      <c r="K50" s="124">
        <f t="shared" si="2"/>
        <v>0</v>
      </c>
      <c r="M50" s="123">
        <f t="shared" si="3"/>
        <v>0</v>
      </c>
      <c r="N50" s="124">
        <f t="shared" si="3"/>
        <v>0</v>
      </c>
      <c r="P50" s="123">
        <f t="shared" si="4"/>
        <v>0</v>
      </c>
      <c r="Q50" s="124">
        <f t="shared" si="4"/>
        <v>0</v>
      </c>
      <c r="S50" s="123">
        <f t="shared" si="5"/>
        <v>0</v>
      </c>
      <c r="T50" s="124">
        <f t="shared" si="5"/>
        <v>0</v>
      </c>
      <c r="V50" s="123">
        <f t="shared" si="6"/>
        <v>0</v>
      </c>
      <c r="W50" s="124">
        <f t="shared" si="6"/>
        <v>0</v>
      </c>
    </row>
    <row r="51" spans="1:23">
      <c r="A51" s="82" t="s">
        <v>48</v>
      </c>
      <c r="B51" s="83">
        <v>1</v>
      </c>
      <c r="C51" s="122" t="s">
        <v>843</v>
      </c>
      <c r="D51" s="123">
        <f t="shared" si="0"/>
        <v>5.3228999999999997</v>
      </c>
      <c r="E51" s="124">
        <f t="shared" si="0"/>
        <v>6.8395000000000001</v>
      </c>
      <c r="G51" s="123">
        <f t="shared" si="1"/>
        <v>7.5327999999999999</v>
      </c>
      <c r="H51" s="124">
        <f t="shared" si="1"/>
        <v>9.0495000000000001</v>
      </c>
      <c r="J51" s="123">
        <f t="shared" si="2"/>
        <v>10.976699999999999</v>
      </c>
      <c r="K51" s="124">
        <f t="shared" si="2"/>
        <v>12.4933</v>
      </c>
      <c r="M51" s="123">
        <f t="shared" si="3"/>
        <v>5.3228999999999997</v>
      </c>
      <c r="N51" s="124">
        <f t="shared" si="3"/>
        <v>6.8395000000000001</v>
      </c>
      <c r="P51" s="123">
        <f t="shared" si="4"/>
        <v>10.9001</v>
      </c>
      <c r="Q51" s="124">
        <f t="shared" si="4"/>
        <v>12.416700000000001</v>
      </c>
      <c r="S51" s="123">
        <f t="shared" si="5"/>
        <v>10.976699999999999</v>
      </c>
      <c r="T51" s="124">
        <f t="shared" si="5"/>
        <v>12.4933</v>
      </c>
      <c r="V51" s="123">
        <f t="shared" si="6"/>
        <v>11.321199999999999</v>
      </c>
      <c r="W51" s="124">
        <f t="shared" si="6"/>
        <v>12.8378</v>
      </c>
    </row>
    <row r="52" spans="1:23">
      <c r="C52" s="88"/>
      <c r="D52" s="88"/>
      <c r="E52" s="89"/>
      <c r="G52" s="88"/>
      <c r="H52" s="89"/>
      <c r="J52" s="88"/>
      <c r="K52" s="89"/>
      <c r="M52" s="88"/>
      <c r="N52" s="89"/>
      <c r="P52" s="88"/>
      <c r="Q52" s="89"/>
      <c r="S52" s="88"/>
      <c r="T52" s="89"/>
      <c r="V52" s="88"/>
      <c r="W52" s="89"/>
    </row>
    <row r="53" spans="1:23">
      <c r="A53" s="90"/>
      <c r="B53" s="91">
        <v>1</v>
      </c>
      <c r="C53" s="115" t="s">
        <v>640</v>
      </c>
      <c r="D53" s="93">
        <f>VLOOKUP($C53,$C$16:$W$34,D$42-2,0)*$B53</f>
        <v>0</v>
      </c>
      <c r="E53" s="94">
        <f>VLOOKUP($C53,$C$16:$W$34,E$42-2,0)*$B53</f>
        <v>0</v>
      </c>
      <c r="G53" s="93">
        <f>VLOOKUP($C53,$C$16:$W$34,G$42-2,0)*$B53</f>
        <v>0</v>
      </c>
      <c r="H53" s="94">
        <f>VLOOKUP($C53,$C$16:$W$34,H$42-2,0)*$B53</f>
        <v>0</v>
      </c>
      <c r="J53" s="93">
        <f>VLOOKUP($C53,$C$16:$W$34,J$42-2,0)*$B53</f>
        <v>0</v>
      </c>
      <c r="K53" s="94">
        <f>VLOOKUP($C53,$C$16:$W$34,K$42-2,0)*$B53</f>
        <v>0</v>
      </c>
      <c r="M53" s="93">
        <f>VLOOKUP($C53,$C$16:$W$34,M$42-2,0)*$B53</f>
        <v>304.3211541666667</v>
      </c>
      <c r="N53" s="94">
        <f>VLOOKUP($C53,$C$16:$W$34,N$42-2,0)*$B53</f>
        <v>285.2929666666667</v>
      </c>
      <c r="P53" s="93">
        <f>VLOOKUP($C53,$C$16:$W$34,P$42-2,0)*$B53</f>
        <v>304.3211541666667</v>
      </c>
      <c r="Q53" s="94">
        <f>VLOOKUP($C53,$C$16:$W$34,Q$42-2,0)*$B53</f>
        <v>285.2929666666667</v>
      </c>
      <c r="S53" s="93">
        <f>VLOOKUP($C53,$C$16:$W$34,S$42-2,0)*$B53</f>
        <v>304.3211541666667</v>
      </c>
      <c r="T53" s="94">
        <f>VLOOKUP($C53,$C$16:$W$34,T$42-2,0)*$B53</f>
        <v>285.2929666666667</v>
      </c>
      <c r="V53" s="93">
        <f>VLOOKUP($C53,$C$16:$W$34,V$42-2,0)*$B53</f>
        <v>571.99372083333333</v>
      </c>
      <c r="W53" s="94">
        <f>VLOOKUP($C53,$C$16:$W$34,W$42-2,0)*$B53</f>
        <v>552.96553333333338</v>
      </c>
    </row>
    <row r="54" spans="1:23">
      <c r="C54" s="88"/>
      <c r="D54" s="88"/>
      <c r="E54" s="89"/>
      <c r="G54" s="88"/>
      <c r="H54" s="89"/>
      <c r="J54" s="88"/>
      <c r="K54" s="89"/>
      <c r="M54" s="88"/>
      <c r="N54" s="89"/>
      <c r="P54" s="88"/>
      <c r="Q54" s="89"/>
      <c r="S54" s="88"/>
      <c r="T54" s="89"/>
      <c r="V54" s="88"/>
      <c r="W54" s="89"/>
    </row>
    <row r="55" spans="1:23" ht="15" customHeight="1" thickBot="1">
      <c r="B55" s="81" t="s">
        <v>868</v>
      </c>
      <c r="C55" s="116" t="s">
        <v>623</v>
      </c>
      <c r="D55" s="97">
        <f>SUM(D46:D53)</f>
        <v>162.7362</v>
      </c>
      <c r="E55" s="98">
        <f>SUM(E46:E53)</f>
        <v>200.06729999999999</v>
      </c>
      <c r="F55" s="99"/>
      <c r="G55" s="97">
        <f>SUM(G46:G53)</f>
        <v>234.97559999999999</v>
      </c>
      <c r="H55" s="98">
        <f>SUM(H46:H53)</f>
        <v>272.30650000000009</v>
      </c>
      <c r="I55" s="99"/>
      <c r="J55" s="97">
        <f>SUM(J46:J53)</f>
        <v>265.73400000000004</v>
      </c>
      <c r="K55" s="98">
        <f>SUM(K46:K53)</f>
        <v>303.06509999999997</v>
      </c>
      <c r="L55" s="99"/>
      <c r="M55" s="97">
        <f>SUM(M46:M53)</f>
        <v>467.0573541666667</v>
      </c>
      <c r="N55" s="98">
        <f>SUM(N46:N53)</f>
        <v>485.36026666666669</v>
      </c>
      <c r="O55" s="99"/>
      <c r="P55" s="97">
        <f>SUM(P46:P53)</f>
        <v>566.12805416666674</v>
      </c>
      <c r="Q55" s="98">
        <f>SUM(Q46:Q53)</f>
        <v>584.43096666666679</v>
      </c>
      <c r="R55" s="99"/>
      <c r="S55" s="97">
        <f>SUM(S46:S53)</f>
        <v>570.05515416666674</v>
      </c>
      <c r="T55" s="98">
        <f>SUM(T46:T53)</f>
        <v>588.35806666666667</v>
      </c>
      <c r="U55" s="99"/>
      <c r="V55" s="97">
        <f>SUM(V46:V53)</f>
        <v>855.39952083333333</v>
      </c>
      <c r="W55" s="98">
        <f>SUM(W46:W53)</f>
        <v>873.70243333333337</v>
      </c>
    </row>
    <row r="56" spans="1:23" ht="15" customHeight="1" thickTop="1">
      <c r="C56" s="117" t="s">
        <v>624</v>
      </c>
      <c r="D56" s="101">
        <f>D55*24</f>
        <v>3905.6687999999999</v>
      </c>
      <c r="E56" s="102">
        <f>E55*12</f>
        <v>2400.8076000000001</v>
      </c>
      <c r="F56" s="99"/>
      <c r="G56" s="101">
        <f>G55*24</f>
        <v>5639.4143999999997</v>
      </c>
      <c r="H56" s="102">
        <f>H55*12</f>
        <v>3267.6780000000008</v>
      </c>
      <c r="I56" s="99"/>
      <c r="J56" s="101">
        <f>J55*24</f>
        <v>6377.6160000000009</v>
      </c>
      <c r="K56" s="102">
        <f>K55*12</f>
        <v>3636.7811999999994</v>
      </c>
      <c r="L56" s="99"/>
      <c r="M56" s="101">
        <f>M55*24</f>
        <v>11209.3765</v>
      </c>
      <c r="N56" s="102">
        <f>N55*12</f>
        <v>5824.3232000000007</v>
      </c>
      <c r="O56" s="99"/>
      <c r="P56" s="101">
        <f>P55*24</f>
        <v>13587.073300000002</v>
      </c>
      <c r="Q56" s="102">
        <f>Q55*12</f>
        <v>7013.1716000000015</v>
      </c>
      <c r="R56" s="99"/>
      <c r="S56" s="101">
        <f>S55*24</f>
        <v>13681.323700000001</v>
      </c>
      <c r="T56" s="102">
        <f>T55*12</f>
        <v>7060.2968000000001</v>
      </c>
      <c r="U56" s="99"/>
      <c r="V56" s="101">
        <f>V55*24</f>
        <v>20529.588499999998</v>
      </c>
      <c r="W56" s="102">
        <f>W55*12</f>
        <v>10484.4292</v>
      </c>
    </row>
    <row r="57" spans="1:23" ht="15" customHeight="1" thickBot="1">
      <c r="B57" s="81" t="s">
        <v>869</v>
      </c>
      <c r="C57" s="118" t="s">
        <v>625</v>
      </c>
      <c r="D57" s="104">
        <f>D55+(D55*D$1)</f>
        <v>276.65153999999995</v>
      </c>
      <c r="E57" s="105">
        <f>E55+(E55*E$1)</f>
        <v>340.11440999999996</v>
      </c>
      <c r="F57" s="99"/>
      <c r="G57" s="104">
        <f>G55+(G55*G$1)</f>
        <v>422.95607999999999</v>
      </c>
      <c r="H57" s="105">
        <f>H55+(H55*H$1)</f>
        <v>490.15170000000018</v>
      </c>
      <c r="I57" s="99"/>
      <c r="J57" s="104">
        <f>J55+(J55*J$1)</f>
        <v>504.89460000000008</v>
      </c>
      <c r="K57" s="105">
        <f>K55+(K55*K$1)</f>
        <v>575.82368999999994</v>
      </c>
      <c r="L57" s="99"/>
      <c r="M57" s="104">
        <f>M55+(M55*M$1)</f>
        <v>793.9975020833333</v>
      </c>
      <c r="N57" s="105">
        <f>N55+(N55*N$1)</f>
        <v>825.11245333333341</v>
      </c>
      <c r="O57" s="99"/>
      <c r="P57" s="104">
        <f>P55+(P55*P$1)</f>
        <v>1019.0304975000001</v>
      </c>
      <c r="Q57" s="105">
        <f>Q55+(Q55*Q$1)</f>
        <v>1051.9757400000003</v>
      </c>
      <c r="R57" s="99"/>
      <c r="S57" s="104">
        <f>S55+(S55*S$1)</f>
        <v>1083.1047929166668</v>
      </c>
      <c r="T57" s="105">
        <f>T55+(T55*T$1)</f>
        <v>1117.8803266666669</v>
      </c>
      <c r="U57" s="99"/>
      <c r="V57" s="104">
        <f>V55+(V55*V$1)</f>
        <v>1710.7990416666667</v>
      </c>
      <c r="W57" s="105">
        <f>W55+(W55*W$1)</f>
        <v>1747.4048666666667</v>
      </c>
    </row>
    <row r="58" spans="1:23" ht="15" customHeight="1" thickTop="1">
      <c r="C58" s="119" t="s">
        <v>626</v>
      </c>
      <c r="D58" s="107">
        <f>(D57-D55)/D55</f>
        <v>0.69999999999999973</v>
      </c>
      <c r="E58" s="108">
        <f>(E57-E55)/E55</f>
        <v>0.7</v>
      </c>
      <c r="F58" s="99"/>
      <c r="G58" s="107">
        <f>(G57-G55)/G55</f>
        <v>0.8</v>
      </c>
      <c r="H58" s="108">
        <f>(H57-H55)/H55</f>
        <v>0.8</v>
      </c>
      <c r="I58" s="99"/>
      <c r="J58" s="107">
        <f>(J57-J55)/J55</f>
        <v>0.9</v>
      </c>
      <c r="K58" s="108">
        <f>(K57-K55)/K55</f>
        <v>0.9</v>
      </c>
      <c r="L58" s="99"/>
      <c r="M58" s="107">
        <f>(M57-M55)/M55</f>
        <v>0.69999999999999984</v>
      </c>
      <c r="N58" s="108">
        <f>(N57-N55)/N55</f>
        <v>0.70000000000000007</v>
      </c>
      <c r="O58" s="99"/>
      <c r="P58" s="107">
        <f>(P57-P55)/P55</f>
        <v>0.8</v>
      </c>
      <c r="Q58" s="108">
        <f>(Q57-Q55)/Q55</f>
        <v>0.80000000000000016</v>
      </c>
      <c r="R58" s="99"/>
      <c r="S58" s="107">
        <f>(S57-S55)/S55</f>
        <v>0.9</v>
      </c>
      <c r="T58" s="108">
        <f>(T57-T55)/T55</f>
        <v>0.90000000000000036</v>
      </c>
      <c r="U58" s="99"/>
      <c r="V58" s="107">
        <f>(V57-V55)/V55</f>
        <v>1</v>
      </c>
      <c r="W58" s="108">
        <f>(W57-W55)/W55</f>
        <v>1</v>
      </c>
    </row>
    <row r="59" spans="1:23" ht="15" customHeight="1">
      <c r="C59" s="120" t="s">
        <v>627</v>
      </c>
      <c r="D59" s="110">
        <f>D56+(D56*D$1)</f>
        <v>6639.6369599999998</v>
      </c>
      <c r="E59" s="111">
        <f>E56+(E56*E$1)</f>
        <v>4081.3729199999998</v>
      </c>
      <c r="F59" s="99"/>
      <c r="G59" s="110">
        <f>G56+(G56*G$1)</f>
        <v>10150.945919999998</v>
      </c>
      <c r="H59" s="111">
        <f>H56+(H56*H$1)</f>
        <v>5881.8204000000014</v>
      </c>
      <c r="I59" s="99"/>
      <c r="J59" s="110">
        <f>J56+(J56*J$1)</f>
        <v>12117.470400000002</v>
      </c>
      <c r="K59" s="111">
        <f>K56+(K56*K$1)</f>
        <v>6909.8842799999984</v>
      </c>
      <c r="L59" s="99"/>
      <c r="M59" s="110">
        <f>M56+(M56*M$1)</f>
        <v>19055.940050000001</v>
      </c>
      <c r="N59" s="111">
        <f>N56+(N56*N$1)</f>
        <v>9901.3494400000018</v>
      </c>
      <c r="O59" s="99"/>
      <c r="P59" s="110">
        <f>P56+(P56*P$1)</f>
        <v>24456.731940000005</v>
      </c>
      <c r="Q59" s="111">
        <f>Q56+(Q56*Q$1)</f>
        <v>12623.708880000002</v>
      </c>
      <c r="R59" s="99"/>
      <c r="S59" s="110">
        <f>S56+(S56*S$1)</f>
        <v>25994.515030000002</v>
      </c>
      <c r="T59" s="111">
        <f>T56+(T56*T$1)</f>
        <v>13414.563920000001</v>
      </c>
      <c r="U59" s="99"/>
      <c r="V59" s="110">
        <f>V56+(V56*V$1)</f>
        <v>41059.176999999996</v>
      </c>
      <c r="W59" s="111">
        <f>W56+(W56*W$1)</f>
        <v>20968.858400000001</v>
      </c>
    </row>
    <row r="61" spans="1:23">
      <c r="C61" s="112" t="s">
        <v>43</v>
      </c>
    </row>
    <row r="62" spans="1:23">
      <c r="B62" s="81" t="s">
        <v>629</v>
      </c>
      <c r="C62" s="113" t="s">
        <v>870</v>
      </c>
      <c r="D62" s="80" t="s">
        <v>620</v>
      </c>
      <c r="E62" s="80" t="s">
        <v>616</v>
      </c>
      <c r="G62" s="80" t="s">
        <v>620</v>
      </c>
      <c r="H62" s="80" t="s">
        <v>616</v>
      </c>
      <c r="J62" s="80" t="s">
        <v>620</v>
      </c>
      <c r="K62" s="80" t="s">
        <v>616</v>
      </c>
      <c r="M62" s="80" t="s">
        <v>620</v>
      </c>
      <c r="N62" s="80" t="s">
        <v>616</v>
      </c>
      <c r="P62" s="80" t="s">
        <v>620</v>
      </c>
      <c r="Q62" s="80" t="s">
        <v>616</v>
      </c>
      <c r="S62" s="80" t="s">
        <v>620</v>
      </c>
      <c r="T62" s="80" t="s">
        <v>616</v>
      </c>
      <c r="V62" s="80" t="s">
        <v>620</v>
      </c>
      <c r="W62" s="80" t="s">
        <v>616</v>
      </c>
    </row>
    <row r="63" spans="1:23">
      <c r="B63" s="81" t="s">
        <v>621</v>
      </c>
      <c r="C63" s="81" t="s">
        <v>630</v>
      </c>
    </row>
    <row r="64" spans="1:23">
      <c r="A64" s="82" t="s">
        <v>42</v>
      </c>
      <c r="B64" s="83">
        <v>1</v>
      </c>
      <c r="C64" s="114" t="s">
        <v>871</v>
      </c>
      <c r="D64" s="85">
        <f t="shared" ref="D64:E72" si="7">VLOOKUP($A64,$A$16:$W$34,D$42,0)*$B64</f>
        <v>0.53969999999999996</v>
      </c>
      <c r="E64" s="86">
        <f t="shared" si="7"/>
        <v>2.5857000000000001</v>
      </c>
      <c r="G64" s="85">
        <f t="shared" ref="G64:H72" si="8">VLOOKUP($A64,$A$16:$W$34,G$42,0)*$B64</f>
        <v>1.3069</v>
      </c>
      <c r="H64" s="86">
        <f t="shared" si="8"/>
        <v>3.3530000000000002</v>
      </c>
      <c r="J64" s="85">
        <f t="shared" ref="J64:K72" si="9">VLOOKUP($A64,$A$16:$W$34,J$42,0)*$B64</f>
        <v>2.5749</v>
      </c>
      <c r="K64" s="86">
        <f t="shared" si="9"/>
        <v>4.6210000000000004</v>
      </c>
      <c r="M64" s="85">
        <f t="shared" ref="M64:N72" si="10">VLOOKUP($A64,$A$16:$W$34,M$42,0)*$B64</f>
        <v>0.53969999999999996</v>
      </c>
      <c r="N64" s="86">
        <f t="shared" si="10"/>
        <v>2.5857000000000001</v>
      </c>
      <c r="P64" s="85">
        <f t="shared" ref="P64:Q72" si="11">VLOOKUP($A64,$A$16:$W$34,P$42,0)*$B64</f>
        <v>2.4218000000000002</v>
      </c>
      <c r="Q64" s="86">
        <f t="shared" si="11"/>
        <v>4.4679000000000002</v>
      </c>
      <c r="S64" s="85">
        <f t="shared" ref="S64:T72" si="12">VLOOKUP($A64,$A$16:$W$34,S$42,0)*$B64</f>
        <v>2.5749</v>
      </c>
      <c r="T64" s="86">
        <f t="shared" si="12"/>
        <v>4.6210000000000004</v>
      </c>
      <c r="V64" s="85">
        <f t="shared" ref="V64:W72" si="13">VLOOKUP($A64,$A$16:$W$34,V$42,0)*$B64</f>
        <v>3.2639</v>
      </c>
      <c r="W64" s="86">
        <f t="shared" si="13"/>
        <v>5.31</v>
      </c>
    </row>
    <row r="65" spans="1:23">
      <c r="A65" s="82" t="s">
        <v>53</v>
      </c>
      <c r="B65" s="83">
        <v>2</v>
      </c>
      <c r="C65" s="122" t="s">
        <v>872</v>
      </c>
      <c r="D65" s="123">
        <f t="shared" si="7"/>
        <v>104.6086</v>
      </c>
      <c r="E65" s="124">
        <f t="shared" si="7"/>
        <v>127.2248</v>
      </c>
      <c r="G65" s="123">
        <f t="shared" si="8"/>
        <v>150.7834</v>
      </c>
      <c r="H65" s="124">
        <f t="shared" si="8"/>
        <v>173.39940000000001</v>
      </c>
      <c r="J65" s="123">
        <f t="shared" si="9"/>
        <v>168.3494</v>
      </c>
      <c r="K65" s="124">
        <f t="shared" si="9"/>
        <v>190.96559999999999</v>
      </c>
      <c r="M65" s="123">
        <f t="shared" si="10"/>
        <v>104.6086</v>
      </c>
      <c r="N65" s="124">
        <f t="shared" si="10"/>
        <v>127.2248</v>
      </c>
      <c r="P65" s="123">
        <f t="shared" si="11"/>
        <v>165.87039999999999</v>
      </c>
      <c r="Q65" s="124">
        <f t="shared" si="11"/>
        <v>188.48660000000001</v>
      </c>
      <c r="S65" s="123">
        <f t="shared" si="12"/>
        <v>168.3494</v>
      </c>
      <c r="T65" s="124">
        <f t="shared" si="12"/>
        <v>190.96559999999999</v>
      </c>
      <c r="V65" s="123">
        <f t="shared" si="13"/>
        <v>179.505</v>
      </c>
      <c r="W65" s="124">
        <f t="shared" si="13"/>
        <v>202.12119999999999</v>
      </c>
    </row>
    <row r="66" spans="1:23">
      <c r="A66" s="82" t="s">
        <v>53</v>
      </c>
      <c r="B66" s="83">
        <v>2</v>
      </c>
      <c r="C66" s="122" t="s">
        <v>873</v>
      </c>
      <c r="D66" s="123">
        <f t="shared" si="7"/>
        <v>104.6086</v>
      </c>
      <c r="E66" s="124">
        <f t="shared" si="7"/>
        <v>127.2248</v>
      </c>
      <c r="G66" s="123">
        <f t="shared" si="8"/>
        <v>150.7834</v>
      </c>
      <c r="H66" s="124">
        <f t="shared" si="8"/>
        <v>173.39940000000001</v>
      </c>
      <c r="J66" s="123">
        <f t="shared" si="9"/>
        <v>168.3494</v>
      </c>
      <c r="K66" s="124">
        <f t="shared" si="9"/>
        <v>190.96559999999999</v>
      </c>
      <c r="M66" s="123">
        <f t="shared" si="10"/>
        <v>104.6086</v>
      </c>
      <c r="N66" s="124">
        <f t="shared" si="10"/>
        <v>127.2248</v>
      </c>
      <c r="P66" s="123">
        <f t="shared" si="11"/>
        <v>165.87039999999999</v>
      </c>
      <c r="Q66" s="124">
        <f t="shared" si="11"/>
        <v>188.48660000000001</v>
      </c>
      <c r="S66" s="123">
        <f t="shared" si="12"/>
        <v>168.3494</v>
      </c>
      <c r="T66" s="124">
        <f t="shared" si="12"/>
        <v>190.96559999999999</v>
      </c>
      <c r="V66" s="123">
        <f t="shared" si="13"/>
        <v>179.505</v>
      </c>
      <c r="W66" s="124">
        <f t="shared" si="13"/>
        <v>202.12119999999999</v>
      </c>
    </row>
    <row r="67" spans="1:23">
      <c r="A67" s="82" t="s">
        <v>53</v>
      </c>
      <c r="B67" s="83">
        <v>1</v>
      </c>
      <c r="C67" s="122" t="s">
        <v>867</v>
      </c>
      <c r="D67" s="123">
        <f t="shared" si="7"/>
        <v>52.304299999999998</v>
      </c>
      <c r="E67" s="124">
        <f t="shared" si="7"/>
        <v>63.612400000000001</v>
      </c>
      <c r="G67" s="123">
        <f t="shared" si="8"/>
        <v>75.3917</v>
      </c>
      <c r="H67" s="124">
        <f t="shared" si="8"/>
        <v>86.699700000000007</v>
      </c>
      <c r="J67" s="123">
        <f t="shared" si="9"/>
        <v>84.174700000000001</v>
      </c>
      <c r="K67" s="124">
        <f t="shared" si="9"/>
        <v>95.482799999999997</v>
      </c>
      <c r="M67" s="123">
        <f t="shared" si="10"/>
        <v>52.304299999999998</v>
      </c>
      <c r="N67" s="124">
        <f t="shared" si="10"/>
        <v>63.612400000000001</v>
      </c>
      <c r="P67" s="123">
        <f t="shared" si="11"/>
        <v>82.935199999999995</v>
      </c>
      <c r="Q67" s="124">
        <f t="shared" si="11"/>
        <v>94.243300000000005</v>
      </c>
      <c r="S67" s="123">
        <f t="shared" si="12"/>
        <v>84.174700000000001</v>
      </c>
      <c r="T67" s="124">
        <f t="shared" si="12"/>
        <v>95.482799999999997</v>
      </c>
      <c r="V67" s="123">
        <f t="shared" si="13"/>
        <v>89.752499999999998</v>
      </c>
      <c r="W67" s="124">
        <f t="shared" si="13"/>
        <v>101.06059999999999</v>
      </c>
    </row>
    <row r="68" spans="1:23">
      <c r="A68" s="82" t="s">
        <v>53</v>
      </c>
      <c r="B68" s="83">
        <v>1</v>
      </c>
      <c r="C68" s="122" t="s">
        <v>874</v>
      </c>
      <c r="D68" s="123">
        <f t="shared" si="7"/>
        <v>52.304299999999998</v>
      </c>
      <c r="E68" s="124">
        <f t="shared" si="7"/>
        <v>63.612400000000001</v>
      </c>
      <c r="G68" s="123">
        <f t="shared" si="8"/>
        <v>75.3917</v>
      </c>
      <c r="H68" s="124">
        <f t="shared" si="8"/>
        <v>86.699700000000007</v>
      </c>
      <c r="J68" s="123">
        <f t="shared" si="9"/>
        <v>84.174700000000001</v>
      </c>
      <c r="K68" s="124">
        <f t="shared" si="9"/>
        <v>95.482799999999997</v>
      </c>
      <c r="M68" s="123">
        <f t="shared" si="10"/>
        <v>52.304299999999998</v>
      </c>
      <c r="N68" s="124">
        <f t="shared" si="10"/>
        <v>63.612400000000001</v>
      </c>
      <c r="P68" s="123">
        <f t="shared" si="11"/>
        <v>82.935199999999995</v>
      </c>
      <c r="Q68" s="124">
        <f t="shared" si="11"/>
        <v>94.243300000000005</v>
      </c>
      <c r="S68" s="123">
        <f t="shared" si="12"/>
        <v>84.174700000000001</v>
      </c>
      <c r="T68" s="124">
        <f t="shared" si="12"/>
        <v>95.482799999999997</v>
      </c>
      <c r="V68" s="123">
        <f t="shared" si="13"/>
        <v>89.752499999999998</v>
      </c>
      <c r="W68" s="124">
        <f t="shared" si="13"/>
        <v>101.06059999999999</v>
      </c>
    </row>
    <row r="69" spans="1:23">
      <c r="A69" s="82" t="s">
        <v>712</v>
      </c>
      <c r="B69" s="83">
        <v>1</v>
      </c>
      <c r="C69" s="122" t="s">
        <v>276</v>
      </c>
      <c r="D69" s="123">
        <f t="shared" si="7"/>
        <v>0</v>
      </c>
      <c r="E69" s="124">
        <f t="shared" si="7"/>
        <v>0</v>
      </c>
      <c r="G69" s="123">
        <f t="shared" si="8"/>
        <v>0</v>
      </c>
      <c r="H69" s="124">
        <f t="shared" si="8"/>
        <v>0</v>
      </c>
      <c r="J69" s="123">
        <f t="shared" si="9"/>
        <v>0</v>
      </c>
      <c r="K69" s="124">
        <f t="shared" si="9"/>
        <v>0</v>
      </c>
      <c r="M69" s="123">
        <f t="shared" si="10"/>
        <v>0</v>
      </c>
      <c r="N69" s="124">
        <f t="shared" si="10"/>
        <v>0</v>
      </c>
      <c r="P69" s="123">
        <f t="shared" si="11"/>
        <v>0</v>
      </c>
      <c r="Q69" s="124">
        <f t="shared" si="11"/>
        <v>0</v>
      </c>
      <c r="S69" s="123">
        <f t="shared" si="12"/>
        <v>0</v>
      </c>
      <c r="T69" s="124">
        <f t="shared" si="12"/>
        <v>0</v>
      </c>
      <c r="V69" s="123">
        <f t="shared" si="13"/>
        <v>0</v>
      </c>
      <c r="W69" s="124">
        <f t="shared" si="13"/>
        <v>0</v>
      </c>
    </row>
    <row r="70" spans="1:23">
      <c r="A70" s="82" t="s">
        <v>712</v>
      </c>
      <c r="B70" s="83">
        <v>1</v>
      </c>
      <c r="C70" s="122" t="s">
        <v>331</v>
      </c>
      <c r="D70" s="123">
        <f t="shared" si="7"/>
        <v>0</v>
      </c>
      <c r="E70" s="124">
        <f t="shared" si="7"/>
        <v>0</v>
      </c>
      <c r="G70" s="123">
        <f t="shared" si="8"/>
        <v>0</v>
      </c>
      <c r="H70" s="124">
        <f t="shared" si="8"/>
        <v>0</v>
      </c>
      <c r="J70" s="123">
        <f t="shared" si="9"/>
        <v>0</v>
      </c>
      <c r="K70" s="124">
        <f t="shared" si="9"/>
        <v>0</v>
      </c>
      <c r="M70" s="123">
        <f t="shared" si="10"/>
        <v>0</v>
      </c>
      <c r="N70" s="124">
        <f t="shared" si="10"/>
        <v>0</v>
      </c>
      <c r="P70" s="123">
        <f t="shared" si="11"/>
        <v>0</v>
      </c>
      <c r="Q70" s="124">
        <f t="shared" si="11"/>
        <v>0</v>
      </c>
      <c r="S70" s="123">
        <f t="shared" si="12"/>
        <v>0</v>
      </c>
      <c r="T70" s="124">
        <f t="shared" si="12"/>
        <v>0</v>
      </c>
      <c r="V70" s="123">
        <f t="shared" si="13"/>
        <v>0</v>
      </c>
      <c r="W70" s="124">
        <f t="shared" si="13"/>
        <v>0</v>
      </c>
    </row>
    <row r="71" spans="1:23">
      <c r="A71" s="82" t="s">
        <v>10</v>
      </c>
      <c r="B71" s="83">
        <v>1</v>
      </c>
      <c r="C71" s="122" t="s">
        <v>875</v>
      </c>
      <c r="D71" s="123">
        <f t="shared" si="7"/>
        <v>11.4704</v>
      </c>
      <c r="E71" s="124">
        <f t="shared" si="7"/>
        <v>15.3216</v>
      </c>
      <c r="G71" s="123">
        <f t="shared" si="8"/>
        <v>16.005600000000001</v>
      </c>
      <c r="H71" s="124">
        <f t="shared" si="8"/>
        <v>19.8568</v>
      </c>
      <c r="J71" s="123">
        <f t="shared" si="9"/>
        <v>24.813500000000001</v>
      </c>
      <c r="K71" s="124">
        <f t="shared" si="9"/>
        <v>28.6647</v>
      </c>
      <c r="M71" s="123">
        <f t="shared" si="10"/>
        <v>11.4704</v>
      </c>
      <c r="N71" s="124">
        <f t="shared" si="10"/>
        <v>15.3216</v>
      </c>
      <c r="P71" s="123">
        <f t="shared" si="11"/>
        <v>24.685199999999998</v>
      </c>
      <c r="Q71" s="124">
        <f t="shared" si="11"/>
        <v>28.5364</v>
      </c>
      <c r="S71" s="123">
        <f t="shared" si="12"/>
        <v>24.813500000000001</v>
      </c>
      <c r="T71" s="124">
        <f t="shared" si="12"/>
        <v>28.6647</v>
      </c>
      <c r="V71" s="123">
        <f t="shared" si="13"/>
        <v>25.390999999999998</v>
      </c>
      <c r="W71" s="124">
        <f t="shared" si="13"/>
        <v>29.2422</v>
      </c>
    </row>
    <row r="72" spans="1:23">
      <c r="A72" s="82" t="s">
        <v>48</v>
      </c>
      <c r="B72" s="83">
        <v>1</v>
      </c>
      <c r="C72" s="122" t="s">
        <v>843</v>
      </c>
      <c r="D72" s="123">
        <f t="shared" si="7"/>
        <v>5.3228999999999997</v>
      </c>
      <c r="E72" s="124">
        <f t="shared" si="7"/>
        <v>6.8395000000000001</v>
      </c>
      <c r="G72" s="123">
        <f t="shared" si="8"/>
        <v>7.5327999999999999</v>
      </c>
      <c r="H72" s="124">
        <f t="shared" si="8"/>
        <v>9.0495000000000001</v>
      </c>
      <c r="J72" s="123">
        <f t="shared" si="9"/>
        <v>10.976699999999999</v>
      </c>
      <c r="K72" s="124">
        <f t="shared" si="9"/>
        <v>12.4933</v>
      </c>
      <c r="M72" s="123">
        <f t="shared" si="10"/>
        <v>5.3228999999999997</v>
      </c>
      <c r="N72" s="124">
        <f t="shared" si="10"/>
        <v>6.8395000000000001</v>
      </c>
      <c r="P72" s="123">
        <f t="shared" si="11"/>
        <v>10.9001</v>
      </c>
      <c r="Q72" s="124">
        <f t="shared" si="11"/>
        <v>12.416700000000001</v>
      </c>
      <c r="S72" s="123">
        <f t="shared" si="12"/>
        <v>10.976699999999999</v>
      </c>
      <c r="T72" s="124">
        <f t="shared" si="12"/>
        <v>12.4933</v>
      </c>
      <c r="V72" s="123">
        <f t="shared" si="13"/>
        <v>11.321199999999999</v>
      </c>
      <c r="W72" s="124">
        <f t="shared" si="13"/>
        <v>12.8378</v>
      </c>
    </row>
    <row r="73" spans="1:23">
      <c r="C73" s="88"/>
      <c r="D73" s="121"/>
      <c r="E73" s="89"/>
      <c r="G73" s="88"/>
      <c r="H73" s="89"/>
      <c r="J73" s="88"/>
      <c r="K73" s="89"/>
      <c r="M73" s="88"/>
      <c r="N73" s="89"/>
      <c r="P73" s="88"/>
      <c r="Q73" s="89"/>
      <c r="S73" s="88"/>
      <c r="T73" s="89"/>
      <c r="V73" s="88"/>
      <c r="W73" s="89"/>
    </row>
    <row r="74" spans="1:23">
      <c r="A74" s="90"/>
      <c r="B74" s="91">
        <v>1</v>
      </c>
      <c r="C74" s="115" t="s">
        <v>641</v>
      </c>
      <c r="D74" s="93">
        <f>VLOOKUP($C74,$C$16:$W$34,D$42-2,0)*$B74</f>
        <v>0</v>
      </c>
      <c r="E74" s="94">
        <f>VLOOKUP($C74,$C$16:$W$34,E$42-2,0)*$B74</f>
        <v>0</v>
      </c>
      <c r="G74" s="93">
        <f>VLOOKUP($C74,$C$16:$W$34,G$42-2,0)*$B74</f>
        <v>0</v>
      </c>
      <c r="H74" s="94">
        <f>VLOOKUP($C74,$C$16:$W$34,H$42-2,0)*$B74</f>
        <v>0</v>
      </c>
      <c r="J74" s="93">
        <f>VLOOKUP($C74,$C$16:$W$34,J$42-2,0)*$B74</f>
        <v>0</v>
      </c>
      <c r="K74" s="94">
        <f>VLOOKUP($C74,$C$16:$W$34,K$42-2,0)*$B74</f>
        <v>0</v>
      </c>
      <c r="M74" s="93">
        <f>VLOOKUP($C74,$C$16:$W$34,M$42-2,0)*$B74</f>
        <v>365.03000416666669</v>
      </c>
      <c r="N74" s="94">
        <f>VLOOKUP($C74,$C$16:$W$34,N$42-2,0)*$B74</f>
        <v>346.00181666666668</v>
      </c>
      <c r="P74" s="93">
        <f>VLOOKUP($C74,$C$16:$W$34,P$42-2,0)*$B74</f>
        <v>365.03000416666669</v>
      </c>
      <c r="Q74" s="94">
        <f>VLOOKUP($C74,$C$16:$W$34,Q$42-2,0)*$B74</f>
        <v>346.00181666666668</v>
      </c>
      <c r="S74" s="93">
        <f>VLOOKUP($C74,$C$16:$W$34,S$42-2,0)*$B74</f>
        <v>365.03000416666669</v>
      </c>
      <c r="T74" s="94">
        <f>VLOOKUP($C74,$C$16:$W$34,T$42-2,0)*$B74</f>
        <v>346.00181666666668</v>
      </c>
      <c r="V74" s="93">
        <f>VLOOKUP($C74,$C$16:$W$34,V$42-2,0)*$B74</f>
        <v>693.4114208333333</v>
      </c>
      <c r="W74" s="94">
        <f>VLOOKUP($C74,$C$16:$W$34,W$42-2,0)*$B74</f>
        <v>674.38323333333335</v>
      </c>
    </row>
    <row r="75" spans="1:23">
      <c r="C75" s="88"/>
      <c r="D75" s="121"/>
      <c r="E75" s="89"/>
      <c r="G75" s="88"/>
      <c r="H75" s="89"/>
      <c r="J75" s="88"/>
      <c r="K75" s="89"/>
      <c r="M75" s="88"/>
      <c r="N75" s="89"/>
      <c r="P75" s="88"/>
      <c r="Q75" s="89"/>
      <c r="S75" s="88"/>
      <c r="T75" s="89"/>
      <c r="V75" s="88"/>
      <c r="W75" s="89"/>
    </row>
    <row r="76" spans="1:23" ht="15.75" thickBot="1">
      <c r="B76" s="81" t="s">
        <v>876</v>
      </c>
      <c r="C76" s="116" t="s">
        <v>623</v>
      </c>
      <c r="D76" s="97">
        <f>SUM(D64:D74)</f>
        <v>331.15879999999999</v>
      </c>
      <c r="E76" s="98">
        <f>SUM(E64:E74)</f>
        <v>406.42119999999994</v>
      </c>
      <c r="F76" s="99"/>
      <c r="G76" s="97">
        <f>SUM(G64:G74)</f>
        <v>477.19550000000004</v>
      </c>
      <c r="H76" s="98">
        <f>SUM(H64:H74)</f>
        <v>552.4575000000001</v>
      </c>
      <c r="I76" s="99"/>
      <c r="J76" s="97">
        <f>SUM(J64:J74)</f>
        <v>543.41330000000005</v>
      </c>
      <c r="K76" s="98">
        <f>SUM(K64:K74)</f>
        <v>618.67579999999998</v>
      </c>
      <c r="L76" s="99"/>
      <c r="M76" s="97">
        <f>SUM(M64:M74)</f>
        <v>696.18880416666661</v>
      </c>
      <c r="N76" s="98">
        <f>SUM(N64:N74)</f>
        <v>752.42301666666663</v>
      </c>
      <c r="O76" s="99"/>
      <c r="P76" s="97">
        <f>SUM(P64:P74)</f>
        <v>900.64830416666666</v>
      </c>
      <c r="Q76" s="98">
        <f>SUM(Q64:Q74)</f>
        <v>956.88261666666654</v>
      </c>
      <c r="R76" s="99"/>
      <c r="S76" s="97">
        <f>SUM(S64:S74)</f>
        <v>908.44330416666674</v>
      </c>
      <c r="T76" s="98">
        <f>SUM(T64:T74)</f>
        <v>964.67761666666661</v>
      </c>
      <c r="U76" s="99"/>
      <c r="V76" s="97">
        <f>SUM(V64:V74)</f>
        <v>1271.9025208333333</v>
      </c>
      <c r="W76" s="98">
        <f>SUM(W64:W74)</f>
        <v>1328.1368333333335</v>
      </c>
    </row>
    <row r="77" spans="1:23" ht="15.75" thickTop="1">
      <c r="C77" s="117" t="s">
        <v>624</v>
      </c>
      <c r="D77" s="101">
        <f>D76*24</f>
        <v>7947.8112000000001</v>
      </c>
      <c r="E77" s="102">
        <f>E76*12</f>
        <v>4877.0543999999991</v>
      </c>
      <c r="F77" s="99"/>
      <c r="G77" s="101">
        <f>G76*24</f>
        <v>11452.692000000001</v>
      </c>
      <c r="H77" s="102">
        <f>H76*12</f>
        <v>6629.4900000000016</v>
      </c>
      <c r="I77" s="99"/>
      <c r="J77" s="101">
        <f>J76*24</f>
        <v>13041.9192</v>
      </c>
      <c r="K77" s="102">
        <f>K76*12</f>
        <v>7424.1095999999998</v>
      </c>
      <c r="L77" s="99"/>
      <c r="M77" s="101">
        <f>M76*24</f>
        <v>16708.531299999999</v>
      </c>
      <c r="N77" s="102">
        <f>N76*12</f>
        <v>9029.0761999999995</v>
      </c>
      <c r="O77" s="99"/>
      <c r="P77" s="101">
        <f>P76*24</f>
        <v>21615.559300000001</v>
      </c>
      <c r="Q77" s="102">
        <f>Q76*12</f>
        <v>11482.591399999998</v>
      </c>
      <c r="R77" s="99"/>
      <c r="S77" s="101">
        <f>S76*24</f>
        <v>21802.639300000003</v>
      </c>
      <c r="T77" s="102">
        <f>T76*12</f>
        <v>11576.131399999998</v>
      </c>
      <c r="U77" s="99"/>
      <c r="V77" s="101">
        <f>V76*24</f>
        <v>30525.660499999998</v>
      </c>
      <c r="W77" s="102">
        <f>W76*12</f>
        <v>15937.642000000002</v>
      </c>
    </row>
    <row r="78" spans="1:23" ht="15.75" thickBot="1">
      <c r="B78" s="81" t="s">
        <v>877</v>
      </c>
      <c r="C78" s="118" t="s">
        <v>625</v>
      </c>
      <c r="D78" s="104">
        <f>D76+(D76*D$1)</f>
        <v>562.9699599999999</v>
      </c>
      <c r="E78" s="105">
        <f>E76+(E76*E$1)</f>
        <v>690.91603999999984</v>
      </c>
      <c r="F78" s="99"/>
      <c r="G78" s="104">
        <f>G76+(G76*G$1)</f>
        <v>858.95190000000002</v>
      </c>
      <c r="H78" s="105">
        <f>H76+(H76*H$1)</f>
        <v>994.42350000000022</v>
      </c>
      <c r="I78" s="99"/>
      <c r="J78" s="104">
        <f>J76+(J76*J$1)</f>
        <v>1032.4852700000001</v>
      </c>
      <c r="K78" s="105">
        <f>K76+(K76*K$1)</f>
        <v>1175.4840199999999</v>
      </c>
      <c r="L78" s="99"/>
      <c r="M78" s="104">
        <f>M76+(M76*M$1)</f>
        <v>1183.5209670833333</v>
      </c>
      <c r="N78" s="105">
        <f>N76+(N76*N$1)</f>
        <v>1279.1191283333333</v>
      </c>
      <c r="O78" s="99"/>
      <c r="P78" s="104">
        <f>P76+(P76*P$1)</f>
        <v>1621.1669474999999</v>
      </c>
      <c r="Q78" s="105">
        <f>Q76+(Q76*Q$1)</f>
        <v>1722.3887099999997</v>
      </c>
      <c r="R78" s="99"/>
      <c r="S78" s="104">
        <f>S76+(S76*S$1)</f>
        <v>1726.0422779166668</v>
      </c>
      <c r="T78" s="105">
        <f>T76+(T76*T$1)</f>
        <v>1832.8874716666664</v>
      </c>
      <c r="U78" s="99"/>
      <c r="V78" s="104">
        <f>V76+(V76*V$1)</f>
        <v>2543.8050416666665</v>
      </c>
      <c r="W78" s="105">
        <f>W76+(W76*W$1)</f>
        <v>2656.2736666666669</v>
      </c>
    </row>
    <row r="79" spans="1:23" ht="15.75" thickTop="1">
      <c r="C79" s="119" t="s">
        <v>626</v>
      </c>
      <c r="D79" s="107">
        <f>(D78-D76)/D76</f>
        <v>0.69999999999999973</v>
      </c>
      <c r="E79" s="108">
        <f>(E78-E76)/E76</f>
        <v>0.69999999999999984</v>
      </c>
      <c r="F79" s="99"/>
      <c r="G79" s="107">
        <f>(G78-G76)/G76</f>
        <v>0.79999999999999993</v>
      </c>
      <c r="H79" s="108">
        <f>(H78-H76)/H76</f>
        <v>0.8</v>
      </c>
      <c r="I79" s="99"/>
      <c r="J79" s="107">
        <f>(J78-J76)/J76</f>
        <v>0.9</v>
      </c>
      <c r="K79" s="108">
        <f>(K78-K76)/K76</f>
        <v>0.8999999999999998</v>
      </c>
      <c r="L79" s="99"/>
      <c r="M79" s="107">
        <f>(M78-M76)/M76</f>
        <v>0.70000000000000007</v>
      </c>
      <c r="N79" s="108">
        <f>(N78-N76)/N76</f>
        <v>0.7</v>
      </c>
      <c r="O79" s="99"/>
      <c r="P79" s="107">
        <f>(P78-P76)/P76</f>
        <v>0.79999999999999982</v>
      </c>
      <c r="Q79" s="108">
        <f>(Q78-Q76)/Q76</f>
        <v>0.79999999999999993</v>
      </c>
      <c r="R79" s="99"/>
      <c r="S79" s="107">
        <f>(S78-S76)/S76</f>
        <v>0.89999999999999991</v>
      </c>
      <c r="T79" s="108">
        <f>(T78-T76)/T76</f>
        <v>0.89999999999999991</v>
      </c>
      <c r="U79" s="99"/>
      <c r="V79" s="107">
        <f>(V78-V76)/V76</f>
        <v>1</v>
      </c>
      <c r="W79" s="108">
        <f>(W78-W76)/W76</f>
        <v>1</v>
      </c>
    </row>
    <row r="80" spans="1:23">
      <c r="C80" s="120" t="s">
        <v>627</v>
      </c>
      <c r="D80" s="110">
        <f>D77+(D77*D$1)</f>
        <v>13511.279039999999</v>
      </c>
      <c r="E80" s="111">
        <f>E77+(E77*E$1)</f>
        <v>8290.9924799999972</v>
      </c>
      <c r="F80" s="99"/>
      <c r="G80" s="110">
        <f>G77+(G77*G$1)</f>
        <v>20614.845600000001</v>
      </c>
      <c r="H80" s="111">
        <f>H77+(H77*H$1)</f>
        <v>11933.082000000002</v>
      </c>
      <c r="I80" s="99"/>
      <c r="J80" s="110">
        <f>J77+(J77*J$1)</f>
        <v>24779.646480000003</v>
      </c>
      <c r="K80" s="111">
        <f>K77+(K77*K$1)</f>
        <v>14105.808239999998</v>
      </c>
      <c r="L80" s="99"/>
      <c r="M80" s="110">
        <f>M77+(M77*M$1)</f>
        <v>28404.503209999995</v>
      </c>
      <c r="N80" s="111">
        <f>N77+(N77*N$1)</f>
        <v>15349.429539999999</v>
      </c>
      <c r="O80" s="99"/>
      <c r="P80" s="110">
        <f>P77+(P77*P$1)</f>
        <v>38908.006739999997</v>
      </c>
      <c r="Q80" s="111">
        <f>Q77+(Q77*Q$1)</f>
        <v>20668.664519999998</v>
      </c>
      <c r="R80" s="99"/>
      <c r="S80" s="110">
        <f>S77+(S77*S$1)</f>
        <v>41425.014670000004</v>
      </c>
      <c r="T80" s="111">
        <f>T77+(T77*T$1)</f>
        <v>21994.649659999995</v>
      </c>
      <c r="U80" s="99"/>
      <c r="V80" s="110">
        <f>V77+(V77*V$1)</f>
        <v>61051.320999999996</v>
      </c>
      <c r="W80" s="111">
        <f>W77+(W77*W$1)</f>
        <v>31875.284000000003</v>
      </c>
    </row>
    <row r="82" spans="1:23">
      <c r="C82" s="112" t="s">
        <v>45</v>
      </c>
    </row>
    <row r="83" spans="1:23">
      <c r="B83" s="81" t="s">
        <v>629</v>
      </c>
      <c r="C83" s="113" t="s">
        <v>878</v>
      </c>
      <c r="D83" s="80" t="s">
        <v>620</v>
      </c>
      <c r="E83" s="80" t="s">
        <v>616</v>
      </c>
      <c r="G83" s="80" t="s">
        <v>620</v>
      </c>
      <c r="H83" s="80" t="s">
        <v>616</v>
      </c>
      <c r="J83" s="80" t="s">
        <v>620</v>
      </c>
      <c r="K83" s="80" t="s">
        <v>616</v>
      </c>
      <c r="M83" s="80" t="s">
        <v>620</v>
      </c>
      <c r="N83" s="80" t="s">
        <v>616</v>
      </c>
      <c r="P83" s="80" t="s">
        <v>620</v>
      </c>
      <c r="Q83" s="80" t="s">
        <v>616</v>
      </c>
      <c r="S83" s="80" t="s">
        <v>620</v>
      </c>
      <c r="T83" s="80" t="s">
        <v>616</v>
      </c>
      <c r="V83" s="80" t="s">
        <v>620</v>
      </c>
      <c r="W83" s="80" t="s">
        <v>616</v>
      </c>
    </row>
    <row r="84" spans="1:23">
      <c r="B84" s="81" t="s">
        <v>621</v>
      </c>
      <c r="C84" s="81" t="s">
        <v>630</v>
      </c>
    </row>
    <row r="85" spans="1:23">
      <c r="A85" s="82" t="s">
        <v>44</v>
      </c>
      <c r="B85" s="83">
        <v>1</v>
      </c>
      <c r="C85" s="114" t="s">
        <v>879</v>
      </c>
      <c r="D85" s="85">
        <f t="shared" ref="D85:E94" si="14">VLOOKUP($A85,$A$16:$W$34,D$42,0)*$B85</f>
        <v>0.29830000000000001</v>
      </c>
      <c r="E85" s="86">
        <f t="shared" si="14"/>
        <v>4.3903999999999996</v>
      </c>
      <c r="G85" s="85">
        <f t="shared" ref="G85:H94" si="15">VLOOKUP($A85,$A$16:$W$34,G$42,0)*$B85</f>
        <v>1.5595000000000001</v>
      </c>
      <c r="H85" s="86">
        <f t="shared" si="15"/>
        <v>5.6516000000000002</v>
      </c>
      <c r="J85" s="85">
        <f t="shared" ref="J85:K94" si="16">VLOOKUP($A85,$A$16:$W$34,J$42,0)*$B85</f>
        <v>3.0697000000000001</v>
      </c>
      <c r="K85" s="86">
        <f t="shared" si="16"/>
        <v>7.1618000000000004</v>
      </c>
      <c r="M85" s="85">
        <f t="shared" ref="M85:N94" si="17">VLOOKUP($A85,$A$16:$W$34,M$42,0)*$B85</f>
        <v>0.29830000000000001</v>
      </c>
      <c r="N85" s="86">
        <f t="shared" si="17"/>
        <v>4.3903999999999996</v>
      </c>
      <c r="P85" s="85">
        <f t="shared" ref="P85:Q94" si="18">VLOOKUP($A85,$A$16:$W$34,P$42,0)*$B85</f>
        <v>2.8071999999999999</v>
      </c>
      <c r="Q85" s="86">
        <f t="shared" si="18"/>
        <v>6.8993000000000002</v>
      </c>
      <c r="S85" s="85">
        <f t="shared" ref="S85:T94" si="19">VLOOKUP($A85,$A$16:$W$34,S$42,0)*$B85</f>
        <v>3.0697000000000001</v>
      </c>
      <c r="T85" s="86">
        <f t="shared" si="19"/>
        <v>7.1618000000000004</v>
      </c>
      <c r="V85" s="85">
        <f t="shared" ref="V85:W94" si="20">VLOOKUP($A85,$A$16:$W$34,V$42,0)*$B85</f>
        <v>4.2508999999999997</v>
      </c>
      <c r="W85" s="86">
        <f t="shared" si="20"/>
        <v>8.343</v>
      </c>
    </row>
    <row r="86" spans="1:23">
      <c r="A86" s="82" t="s">
        <v>9</v>
      </c>
      <c r="B86" s="83">
        <v>1</v>
      </c>
      <c r="C86" s="122" t="s">
        <v>880</v>
      </c>
      <c r="D86" s="123">
        <f t="shared" si="14"/>
        <v>0.21149999999999999</v>
      </c>
      <c r="E86" s="124">
        <f t="shared" si="14"/>
        <v>3.3102</v>
      </c>
      <c r="G86" s="123">
        <f t="shared" si="15"/>
        <v>1.4332</v>
      </c>
      <c r="H86" s="124">
        <f t="shared" si="15"/>
        <v>4.5317999999999996</v>
      </c>
      <c r="J86" s="123">
        <f t="shared" si="16"/>
        <v>1.0051000000000001</v>
      </c>
      <c r="K86" s="124">
        <f t="shared" si="16"/>
        <v>4.1036999999999999</v>
      </c>
      <c r="M86" s="123">
        <f t="shared" si="17"/>
        <v>0.21149999999999999</v>
      </c>
      <c r="N86" s="124">
        <f t="shared" si="17"/>
        <v>3.3102</v>
      </c>
      <c r="P86" s="123">
        <f t="shared" si="18"/>
        <v>0.85809999999999997</v>
      </c>
      <c r="Q86" s="124">
        <f t="shared" si="18"/>
        <v>3.9567000000000001</v>
      </c>
      <c r="S86" s="123">
        <f t="shared" si="19"/>
        <v>1.0051000000000001</v>
      </c>
      <c r="T86" s="124">
        <f t="shared" si="19"/>
        <v>4.1036999999999999</v>
      </c>
      <c r="V86" s="123">
        <f t="shared" si="20"/>
        <v>1.6665000000000001</v>
      </c>
      <c r="W86" s="124">
        <f t="shared" si="20"/>
        <v>4.7652000000000001</v>
      </c>
    </row>
    <row r="87" spans="1:23">
      <c r="A87" s="82" t="s">
        <v>53</v>
      </c>
      <c r="B87" s="83">
        <v>2</v>
      </c>
      <c r="C87" s="122" t="s">
        <v>872</v>
      </c>
      <c r="D87" s="123">
        <f t="shared" si="14"/>
        <v>104.6086</v>
      </c>
      <c r="E87" s="124">
        <f t="shared" si="14"/>
        <v>127.2248</v>
      </c>
      <c r="G87" s="123">
        <f t="shared" si="15"/>
        <v>150.7834</v>
      </c>
      <c r="H87" s="124">
        <f t="shared" si="15"/>
        <v>173.39940000000001</v>
      </c>
      <c r="J87" s="123">
        <f t="shared" si="16"/>
        <v>168.3494</v>
      </c>
      <c r="K87" s="124">
        <f t="shared" si="16"/>
        <v>190.96559999999999</v>
      </c>
      <c r="M87" s="123">
        <f t="shared" si="17"/>
        <v>104.6086</v>
      </c>
      <c r="N87" s="124">
        <f t="shared" si="17"/>
        <v>127.2248</v>
      </c>
      <c r="P87" s="123">
        <f t="shared" si="18"/>
        <v>165.87039999999999</v>
      </c>
      <c r="Q87" s="124">
        <f t="shared" si="18"/>
        <v>188.48660000000001</v>
      </c>
      <c r="S87" s="123">
        <f t="shared" si="19"/>
        <v>168.3494</v>
      </c>
      <c r="T87" s="124">
        <f t="shared" si="19"/>
        <v>190.96559999999999</v>
      </c>
      <c r="V87" s="123">
        <f t="shared" si="20"/>
        <v>179.505</v>
      </c>
      <c r="W87" s="124">
        <f t="shared" si="20"/>
        <v>202.12119999999999</v>
      </c>
    </row>
    <row r="88" spans="1:23">
      <c r="A88" s="82" t="s">
        <v>53</v>
      </c>
      <c r="B88" s="83">
        <v>2</v>
      </c>
      <c r="C88" s="122" t="s">
        <v>873</v>
      </c>
      <c r="D88" s="123">
        <f t="shared" si="14"/>
        <v>104.6086</v>
      </c>
      <c r="E88" s="124">
        <f t="shared" si="14"/>
        <v>127.2248</v>
      </c>
      <c r="G88" s="123">
        <f t="shared" si="15"/>
        <v>150.7834</v>
      </c>
      <c r="H88" s="124">
        <f t="shared" si="15"/>
        <v>173.39940000000001</v>
      </c>
      <c r="J88" s="123">
        <f t="shared" si="16"/>
        <v>168.3494</v>
      </c>
      <c r="K88" s="124">
        <f t="shared" si="16"/>
        <v>190.96559999999999</v>
      </c>
      <c r="M88" s="123">
        <f t="shared" si="17"/>
        <v>104.6086</v>
      </c>
      <c r="N88" s="124">
        <f t="shared" si="17"/>
        <v>127.2248</v>
      </c>
      <c r="P88" s="123">
        <f t="shared" si="18"/>
        <v>165.87039999999999</v>
      </c>
      <c r="Q88" s="124">
        <f t="shared" si="18"/>
        <v>188.48660000000001</v>
      </c>
      <c r="S88" s="123">
        <f t="shared" si="19"/>
        <v>168.3494</v>
      </c>
      <c r="T88" s="124">
        <f t="shared" si="19"/>
        <v>190.96559999999999</v>
      </c>
      <c r="V88" s="123">
        <f t="shared" si="20"/>
        <v>179.505</v>
      </c>
      <c r="W88" s="124">
        <f t="shared" si="20"/>
        <v>202.12119999999999</v>
      </c>
    </row>
    <row r="89" spans="1:23">
      <c r="A89" s="82" t="s">
        <v>53</v>
      </c>
      <c r="B89" s="83">
        <v>1</v>
      </c>
      <c r="C89" s="122" t="s">
        <v>867</v>
      </c>
      <c r="D89" s="123">
        <f t="shared" si="14"/>
        <v>52.304299999999998</v>
      </c>
      <c r="E89" s="124">
        <f t="shared" si="14"/>
        <v>63.612400000000001</v>
      </c>
      <c r="G89" s="123">
        <f t="shared" si="15"/>
        <v>75.3917</v>
      </c>
      <c r="H89" s="124">
        <f t="shared" si="15"/>
        <v>86.699700000000007</v>
      </c>
      <c r="J89" s="123">
        <f t="shared" si="16"/>
        <v>84.174700000000001</v>
      </c>
      <c r="K89" s="124">
        <f t="shared" si="16"/>
        <v>95.482799999999997</v>
      </c>
      <c r="M89" s="123">
        <f t="shared" si="17"/>
        <v>52.304299999999998</v>
      </c>
      <c r="N89" s="124">
        <f t="shared" si="17"/>
        <v>63.612400000000001</v>
      </c>
      <c r="P89" s="123">
        <f t="shared" si="18"/>
        <v>82.935199999999995</v>
      </c>
      <c r="Q89" s="124">
        <f t="shared" si="18"/>
        <v>94.243300000000005</v>
      </c>
      <c r="S89" s="123">
        <f t="shared" si="19"/>
        <v>84.174700000000001</v>
      </c>
      <c r="T89" s="124">
        <f t="shared" si="19"/>
        <v>95.482799999999997</v>
      </c>
      <c r="V89" s="123">
        <f t="shared" si="20"/>
        <v>89.752499999999998</v>
      </c>
      <c r="W89" s="124">
        <f t="shared" si="20"/>
        <v>101.06059999999999</v>
      </c>
    </row>
    <row r="90" spans="1:23">
      <c r="A90" s="82" t="s">
        <v>53</v>
      </c>
      <c r="B90" s="83">
        <v>1</v>
      </c>
      <c r="C90" s="122" t="s">
        <v>874</v>
      </c>
      <c r="D90" s="123">
        <f t="shared" si="14"/>
        <v>52.304299999999998</v>
      </c>
      <c r="E90" s="124">
        <f t="shared" si="14"/>
        <v>63.612400000000001</v>
      </c>
      <c r="G90" s="123">
        <f t="shared" si="15"/>
        <v>75.3917</v>
      </c>
      <c r="H90" s="124">
        <f t="shared" si="15"/>
        <v>86.699700000000007</v>
      </c>
      <c r="J90" s="123">
        <f t="shared" si="16"/>
        <v>84.174700000000001</v>
      </c>
      <c r="K90" s="124">
        <f t="shared" si="16"/>
        <v>95.482799999999997</v>
      </c>
      <c r="M90" s="123">
        <f t="shared" si="17"/>
        <v>52.304299999999998</v>
      </c>
      <c r="N90" s="124">
        <f t="shared" si="17"/>
        <v>63.612400000000001</v>
      </c>
      <c r="P90" s="123">
        <f t="shared" si="18"/>
        <v>82.935199999999995</v>
      </c>
      <c r="Q90" s="124">
        <f t="shared" si="18"/>
        <v>94.243300000000005</v>
      </c>
      <c r="S90" s="123">
        <f t="shared" si="19"/>
        <v>84.174700000000001</v>
      </c>
      <c r="T90" s="124">
        <f t="shared" si="19"/>
        <v>95.482799999999997</v>
      </c>
      <c r="V90" s="123">
        <f t="shared" si="20"/>
        <v>89.752499999999998</v>
      </c>
      <c r="W90" s="124">
        <f t="shared" si="20"/>
        <v>101.06059999999999</v>
      </c>
    </row>
    <row r="91" spans="1:23">
      <c r="A91" s="82" t="s">
        <v>712</v>
      </c>
      <c r="B91" s="83">
        <v>2</v>
      </c>
      <c r="C91" s="122" t="s">
        <v>276</v>
      </c>
      <c r="D91" s="123">
        <f t="shared" si="14"/>
        <v>0</v>
      </c>
      <c r="E91" s="124">
        <f t="shared" si="14"/>
        <v>0</v>
      </c>
      <c r="G91" s="123">
        <f t="shared" si="15"/>
        <v>0</v>
      </c>
      <c r="H91" s="124">
        <f t="shared" si="15"/>
        <v>0</v>
      </c>
      <c r="J91" s="123">
        <f t="shared" si="16"/>
        <v>0</v>
      </c>
      <c r="K91" s="124">
        <f t="shared" si="16"/>
        <v>0</v>
      </c>
      <c r="M91" s="123">
        <f t="shared" si="17"/>
        <v>0</v>
      </c>
      <c r="N91" s="124">
        <f t="shared" si="17"/>
        <v>0</v>
      </c>
      <c r="P91" s="123">
        <f t="shared" si="18"/>
        <v>0</v>
      </c>
      <c r="Q91" s="124">
        <f t="shared" si="18"/>
        <v>0</v>
      </c>
      <c r="S91" s="123">
        <f t="shared" si="19"/>
        <v>0</v>
      </c>
      <c r="T91" s="124">
        <f t="shared" si="19"/>
        <v>0</v>
      </c>
      <c r="V91" s="123">
        <f t="shared" si="20"/>
        <v>0</v>
      </c>
      <c r="W91" s="124">
        <f t="shared" si="20"/>
        <v>0</v>
      </c>
    </row>
    <row r="92" spans="1:23">
      <c r="A92" s="82" t="s">
        <v>712</v>
      </c>
      <c r="B92" s="83">
        <v>2</v>
      </c>
      <c r="C92" s="122" t="s">
        <v>331</v>
      </c>
      <c r="D92" s="123">
        <f t="shared" si="14"/>
        <v>0</v>
      </c>
      <c r="E92" s="124">
        <f t="shared" si="14"/>
        <v>0</v>
      </c>
      <c r="G92" s="123">
        <f t="shared" si="15"/>
        <v>0</v>
      </c>
      <c r="H92" s="124">
        <f t="shared" si="15"/>
        <v>0</v>
      </c>
      <c r="J92" s="123">
        <f t="shared" si="16"/>
        <v>0</v>
      </c>
      <c r="K92" s="124">
        <f t="shared" si="16"/>
        <v>0</v>
      </c>
      <c r="M92" s="123">
        <f t="shared" si="17"/>
        <v>0</v>
      </c>
      <c r="N92" s="124">
        <f t="shared" si="17"/>
        <v>0</v>
      </c>
      <c r="P92" s="123">
        <f t="shared" si="18"/>
        <v>0</v>
      </c>
      <c r="Q92" s="124">
        <f t="shared" si="18"/>
        <v>0</v>
      </c>
      <c r="S92" s="123">
        <f t="shared" si="19"/>
        <v>0</v>
      </c>
      <c r="T92" s="124">
        <f t="shared" si="19"/>
        <v>0</v>
      </c>
      <c r="V92" s="123">
        <f t="shared" si="20"/>
        <v>0</v>
      </c>
      <c r="W92" s="124">
        <f t="shared" si="20"/>
        <v>0</v>
      </c>
    </row>
    <row r="93" spans="1:23">
      <c r="A93" s="82" t="s">
        <v>10</v>
      </c>
      <c r="B93" s="83">
        <v>2</v>
      </c>
      <c r="C93" s="122" t="s">
        <v>875</v>
      </c>
      <c r="D93" s="123">
        <f t="shared" si="14"/>
        <v>22.940799999999999</v>
      </c>
      <c r="E93" s="124">
        <f t="shared" si="14"/>
        <v>30.6432</v>
      </c>
      <c r="G93" s="123">
        <f t="shared" si="15"/>
        <v>32.011200000000002</v>
      </c>
      <c r="H93" s="124">
        <f t="shared" si="15"/>
        <v>39.7136</v>
      </c>
      <c r="J93" s="123">
        <f t="shared" si="16"/>
        <v>49.627000000000002</v>
      </c>
      <c r="K93" s="124">
        <f t="shared" si="16"/>
        <v>57.3294</v>
      </c>
      <c r="M93" s="123">
        <f t="shared" si="17"/>
        <v>22.940799999999999</v>
      </c>
      <c r="N93" s="124">
        <f t="shared" si="17"/>
        <v>30.6432</v>
      </c>
      <c r="P93" s="123">
        <f t="shared" si="18"/>
        <v>49.370399999999997</v>
      </c>
      <c r="Q93" s="124">
        <f t="shared" si="18"/>
        <v>57.072800000000001</v>
      </c>
      <c r="S93" s="123">
        <f t="shared" si="19"/>
        <v>49.627000000000002</v>
      </c>
      <c r="T93" s="124">
        <f t="shared" si="19"/>
        <v>57.3294</v>
      </c>
      <c r="V93" s="123">
        <f t="shared" si="20"/>
        <v>50.781999999999996</v>
      </c>
      <c r="W93" s="124">
        <f t="shared" si="20"/>
        <v>58.484400000000001</v>
      </c>
    </row>
    <row r="94" spans="1:23">
      <c r="A94" s="82" t="s">
        <v>48</v>
      </c>
      <c r="B94" s="83">
        <v>2</v>
      </c>
      <c r="C94" s="122" t="s">
        <v>843</v>
      </c>
      <c r="D94" s="123">
        <f t="shared" si="14"/>
        <v>10.645799999999999</v>
      </c>
      <c r="E94" s="124">
        <f t="shared" si="14"/>
        <v>13.679</v>
      </c>
      <c r="G94" s="123">
        <f t="shared" si="15"/>
        <v>15.0656</v>
      </c>
      <c r="H94" s="124">
        <f t="shared" si="15"/>
        <v>18.099</v>
      </c>
      <c r="J94" s="123">
        <f t="shared" si="16"/>
        <v>21.953399999999998</v>
      </c>
      <c r="K94" s="124">
        <f t="shared" si="16"/>
        <v>24.986599999999999</v>
      </c>
      <c r="M94" s="123">
        <f t="shared" si="17"/>
        <v>10.645799999999999</v>
      </c>
      <c r="N94" s="124">
        <f t="shared" si="17"/>
        <v>13.679</v>
      </c>
      <c r="P94" s="123">
        <f t="shared" si="18"/>
        <v>21.8002</v>
      </c>
      <c r="Q94" s="124">
        <f t="shared" si="18"/>
        <v>24.833400000000001</v>
      </c>
      <c r="S94" s="123">
        <f t="shared" si="19"/>
        <v>21.953399999999998</v>
      </c>
      <c r="T94" s="124">
        <f t="shared" si="19"/>
        <v>24.986599999999999</v>
      </c>
      <c r="V94" s="123">
        <f t="shared" si="20"/>
        <v>22.642399999999999</v>
      </c>
      <c r="W94" s="124">
        <f t="shared" si="20"/>
        <v>25.675599999999999</v>
      </c>
    </row>
    <row r="95" spans="1:23">
      <c r="C95" s="88"/>
      <c r="D95" s="88"/>
      <c r="E95" s="89"/>
      <c r="G95" s="88"/>
      <c r="H95" s="89"/>
      <c r="J95" s="88"/>
      <c r="K95" s="89"/>
      <c r="M95" s="88"/>
      <c r="N95" s="89"/>
      <c r="P95" s="88"/>
      <c r="Q95" s="89"/>
      <c r="S95" s="88"/>
      <c r="T95" s="89"/>
      <c r="V95" s="88"/>
      <c r="W95" s="89"/>
    </row>
    <row r="96" spans="1:23">
      <c r="A96" s="90"/>
      <c r="B96" s="91">
        <v>1</v>
      </c>
      <c r="C96" s="115" t="s">
        <v>642</v>
      </c>
      <c r="D96" s="93">
        <f>VLOOKUP($C96,$C$16:$W$34,D$42-2,0)*$B96</f>
        <v>0</v>
      </c>
      <c r="E96" s="94">
        <f>VLOOKUP($C96,$C$16:$W$34,E$42-2,0)*$B96</f>
        <v>0</v>
      </c>
      <c r="G96" s="93">
        <f>VLOOKUP($C96,$C$16:$W$34,G$42-2,0)*$B96</f>
        <v>0</v>
      </c>
      <c r="H96" s="94">
        <f>VLOOKUP($C96,$C$16:$W$34,H$42-2,0)*$B96</f>
        <v>0</v>
      </c>
      <c r="J96" s="93">
        <f>VLOOKUP($C96,$C$16:$W$34,J$42-2,0)*$B96</f>
        <v>0</v>
      </c>
      <c r="K96" s="94">
        <f>VLOOKUP($C96,$C$16:$W$34,K$42-2,0)*$B96</f>
        <v>0</v>
      </c>
      <c r="M96" s="93">
        <f>VLOOKUP($C96,$C$16:$W$34,M$42-2,0)*$B96</f>
        <v>416.26447916666666</v>
      </c>
      <c r="N96" s="94">
        <f>VLOOKUP($C96,$C$16:$W$34,N$42-2,0)*$B96</f>
        <v>397.23629166666666</v>
      </c>
      <c r="P96" s="93">
        <f>VLOOKUP($C96,$C$16:$W$34,P$42-2,0)*$B96</f>
        <v>416.26447916666666</v>
      </c>
      <c r="Q96" s="94">
        <f>VLOOKUP($C96,$C$16:$W$34,Q$42-2,0)*$B96</f>
        <v>397.23629166666666</v>
      </c>
      <c r="S96" s="93">
        <f>VLOOKUP($C96,$C$16:$W$34,S$42-2,0)*$B96</f>
        <v>416.26447916666666</v>
      </c>
      <c r="T96" s="94">
        <f>VLOOKUP($C96,$C$16:$W$34,T$42-2,0)*$B96</f>
        <v>397.23629166666666</v>
      </c>
      <c r="V96" s="93">
        <f>VLOOKUP($C96,$C$16:$W$34,V$42-2,0)*$B96</f>
        <v>787.06939583333337</v>
      </c>
      <c r="W96" s="94">
        <f>VLOOKUP($C96,$C$16:$W$34,W$42-2,0)*$B96</f>
        <v>768.04120833333343</v>
      </c>
    </row>
    <row r="97" spans="1:23">
      <c r="C97" s="88"/>
      <c r="D97" s="88"/>
      <c r="E97" s="89"/>
      <c r="G97" s="88"/>
      <c r="H97" s="89"/>
      <c r="J97" s="88"/>
      <c r="K97" s="89"/>
      <c r="M97" s="88"/>
      <c r="N97" s="89"/>
      <c r="P97" s="88"/>
      <c r="Q97" s="89"/>
      <c r="S97" s="88"/>
      <c r="T97" s="89"/>
      <c r="V97" s="88"/>
      <c r="W97" s="89"/>
    </row>
    <row r="98" spans="1:23" ht="15.75" thickBot="1">
      <c r="B98" s="81" t="s">
        <v>881</v>
      </c>
      <c r="C98" s="116" t="s">
        <v>623</v>
      </c>
      <c r="D98" s="97">
        <f>SUM(D85:D96)</f>
        <v>347.92220000000003</v>
      </c>
      <c r="E98" s="98">
        <f>SUM(E85:E96)</f>
        <v>433.6971999999999</v>
      </c>
      <c r="F98" s="99"/>
      <c r="G98" s="97">
        <f>SUM(G85:G96)</f>
        <v>502.41970000000003</v>
      </c>
      <c r="H98" s="98">
        <f>SUM(H85:H96)</f>
        <v>588.19420000000014</v>
      </c>
      <c r="I98" s="99"/>
      <c r="J98" s="97">
        <f>SUM(J85:J96)</f>
        <v>580.70339999999999</v>
      </c>
      <c r="K98" s="98">
        <f>SUM(K85:K96)</f>
        <v>666.47829999999988</v>
      </c>
      <c r="L98" s="99"/>
      <c r="M98" s="97">
        <f>SUM(M85:M96)</f>
        <v>764.18667916666664</v>
      </c>
      <c r="N98" s="98">
        <f>SUM(N85:N96)</f>
        <v>830.93349166666655</v>
      </c>
      <c r="O98" s="99"/>
      <c r="P98" s="97">
        <f>SUM(P85:P96)</f>
        <v>988.71157916666664</v>
      </c>
      <c r="Q98" s="98">
        <f>SUM(Q85:Q96)</f>
        <v>1055.4582916666666</v>
      </c>
      <c r="R98" s="99"/>
      <c r="S98" s="97">
        <f>SUM(S85:S96)</f>
        <v>996.96787916666665</v>
      </c>
      <c r="T98" s="98">
        <f>SUM(T85:T96)</f>
        <v>1063.7145916666666</v>
      </c>
      <c r="U98" s="99"/>
      <c r="V98" s="97">
        <f>SUM(V85:V96)</f>
        <v>1404.9261958333332</v>
      </c>
      <c r="W98" s="98">
        <f>SUM(W85:W96)</f>
        <v>1471.6730083333337</v>
      </c>
    </row>
    <row r="99" spans="1:23" ht="15.75" thickTop="1">
      <c r="C99" s="117" t="s">
        <v>624</v>
      </c>
      <c r="D99" s="101">
        <f>D98*24</f>
        <v>8350.1328000000012</v>
      </c>
      <c r="E99" s="102">
        <f>E98*12</f>
        <v>5204.366399999999</v>
      </c>
      <c r="F99" s="99"/>
      <c r="G99" s="101">
        <f>G98*24</f>
        <v>12058.072800000002</v>
      </c>
      <c r="H99" s="102">
        <f>H98*12</f>
        <v>7058.3304000000016</v>
      </c>
      <c r="I99" s="99"/>
      <c r="J99" s="101">
        <f>J98*24</f>
        <v>13936.881600000001</v>
      </c>
      <c r="K99" s="102">
        <f>K98*12</f>
        <v>7997.739599999999</v>
      </c>
      <c r="L99" s="99"/>
      <c r="M99" s="101">
        <f>M98*24</f>
        <v>18340.480299999999</v>
      </c>
      <c r="N99" s="102">
        <f>N98*12</f>
        <v>9971.2018999999982</v>
      </c>
      <c r="O99" s="99"/>
      <c r="P99" s="101">
        <f>P98*24</f>
        <v>23729.0779</v>
      </c>
      <c r="Q99" s="102">
        <f>Q98*12</f>
        <v>12665.499499999998</v>
      </c>
      <c r="R99" s="99"/>
      <c r="S99" s="101">
        <f>S98*24</f>
        <v>23927.2291</v>
      </c>
      <c r="T99" s="102">
        <f>T98*12</f>
        <v>12764.575099999998</v>
      </c>
      <c r="U99" s="99"/>
      <c r="V99" s="101">
        <f>V98*24</f>
        <v>33718.228699999992</v>
      </c>
      <c r="W99" s="102">
        <f>W98*12</f>
        <v>17660.076100000006</v>
      </c>
    </row>
    <row r="100" spans="1:23" ht="15.75" thickBot="1">
      <c r="B100" s="81" t="s">
        <v>882</v>
      </c>
      <c r="C100" s="118" t="s">
        <v>625</v>
      </c>
      <c r="D100" s="104">
        <f>D98+(D98*D$1)</f>
        <v>591.46774000000005</v>
      </c>
      <c r="E100" s="105">
        <f>E98+(E98*E$1)</f>
        <v>737.28523999999982</v>
      </c>
      <c r="F100" s="99"/>
      <c r="G100" s="104">
        <f>G98+(G98*G$1)</f>
        <v>904.35546000000011</v>
      </c>
      <c r="H100" s="105">
        <f>H98+(H98*H$1)</f>
        <v>1058.7495600000002</v>
      </c>
      <c r="I100" s="99"/>
      <c r="J100" s="104">
        <f>J98+(J98*J$1)</f>
        <v>1103.33646</v>
      </c>
      <c r="K100" s="105">
        <f>K98+(K98*K$1)</f>
        <v>1266.3087699999996</v>
      </c>
      <c r="L100" s="99"/>
      <c r="M100" s="104">
        <f>M98+(M98*M$1)</f>
        <v>1299.1173545833333</v>
      </c>
      <c r="N100" s="105">
        <f>N98+(N98*N$1)</f>
        <v>1412.586935833333</v>
      </c>
      <c r="O100" s="99"/>
      <c r="P100" s="104">
        <f>P98+(P98*P$1)</f>
        <v>1779.6808424999999</v>
      </c>
      <c r="Q100" s="105">
        <f>Q98+(Q98*Q$1)</f>
        <v>1899.8249249999999</v>
      </c>
      <c r="R100" s="99"/>
      <c r="S100" s="104">
        <f>S98+(S98*S$1)</f>
        <v>1894.2389704166667</v>
      </c>
      <c r="T100" s="105">
        <f>T98+(T98*T$1)</f>
        <v>2021.0577241666665</v>
      </c>
      <c r="U100" s="99"/>
      <c r="V100" s="104">
        <f>V98+(V98*V$1)</f>
        <v>2809.8523916666663</v>
      </c>
      <c r="W100" s="105">
        <f>W98+(W98*W$1)</f>
        <v>2943.3460166666673</v>
      </c>
    </row>
    <row r="101" spans="1:23" ht="15.75" thickTop="1">
      <c r="C101" s="119" t="s">
        <v>626</v>
      </c>
      <c r="D101" s="107">
        <f>(D100-D98)/D98</f>
        <v>0.7</v>
      </c>
      <c r="E101" s="108">
        <f>(E100-E98)/E98</f>
        <v>0.7</v>
      </c>
      <c r="F101" s="99"/>
      <c r="G101" s="107">
        <f>(G100-G98)/G98</f>
        <v>0.8</v>
      </c>
      <c r="H101" s="108">
        <f>(H100-H98)/H98</f>
        <v>0.79999999999999993</v>
      </c>
      <c r="I101" s="99"/>
      <c r="J101" s="107">
        <f>(J100-J98)/J98</f>
        <v>0.9</v>
      </c>
      <c r="K101" s="108">
        <f>(K100-K98)/K98</f>
        <v>0.8999999999999998</v>
      </c>
      <c r="L101" s="99"/>
      <c r="M101" s="107">
        <f>(M100-M98)/M98</f>
        <v>0.7</v>
      </c>
      <c r="N101" s="108">
        <f>(N100-N98)/N98</f>
        <v>0.69999999999999984</v>
      </c>
      <c r="O101" s="99"/>
      <c r="P101" s="107">
        <f>(P100-P98)/P98</f>
        <v>0.79999999999999993</v>
      </c>
      <c r="Q101" s="108">
        <f>(Q100-Q98)/Q98</f>
        <v>0.8</v>
      </c>
      <c r="R101" s="99"/>
      <c r="S101" s="107">
        <f>(S100-S98)/S98</f>
        <v>0.9</v>
      </c>
      <c r="T101" s="108">
        <f>(T100-T98)/T98</f>
        <v>0.9</v>
      </c>
      <c r="U101" s="99"/>
      <c r="V101" s="107">
        <f>(V100-V98)/V98</f>
        <v>1</v>
      </c>
      <c r="W101" s="108">
        <f>(W100-W98)/W98</f>
        <v>1</v>
      </c>
    </row>
    <row r="102" spans="1:23">
      <c r="C102" s="120" t="s">
        <v>627</v>
      </c>
      <c r="D102" s="110">
        <f>D99+(D99*D$1)</f>
        <v>14195.225760000001</v>
      </c>
      <c r="E102" s="111">
        <f>E99+(E99*E$1)</f>
        <v>8847.4228799999983</v>
      </c>
      <c r="F102" s="99"/>
      <c r="G102" s="110">
        <f>G99+(G99*G$1)</f>
        <v>21704.531040000002</v>
      </c>
      <c r="H102" s="111">
        <f>H99+(H99*H$1)</f>
        <v>12704.994720000002</v>
      </c>
      <c r="I102" s="99"/>
      <c r="J102" s="110">
        <f>J99+(J99*J$1)</f>
        <v>26480.075040000003</v>
      </c>
      <c r="K102" s="111">
        <f>K99+(K99*K$1)</f>
        <v>15195.705239999999</v>
      </c>
      <c r="L102" s="99"/>
      <c r="M102" s="110">
        <f>M99+(M99*M$1)</f>
        <v>31178.816509999997</v>
      </c>
      <c r="N102" s="111">
        <f>N99+(N99*N$1)</f>
        <v>16951.043229999996</v>
      </c>
      <c r="O102" s="99"/>
      <c r="P102" s="110">
        <f>P99+(P99*P$1)</f>
        <v>42712.340219999998</v>
      </c>
      <c r="Q102" s="111">
        <f>Q99+(Q99*Q$1)</f>
        <v>22797.899099999995</v>
      </c>
      <c r="R102" s="99"/>
      <c r="S102" s="110">
        <f>S99+(S99*S$1)</f>
        <v>45461.735289999997</v>
      </c>
      <c r="T102" s="111">
        <f>T99+(T99*T$1)</f>
        <v>24252.692689999996</v>
      </c>
      <c r="U102" s="99"/>
      <c r="V102" s="110">
        <f>V99+(V99*V$1)</f>
        <v>67436.457399999985</v>
      </c>
      <c r="W102" s="111">
        <f>W99+(W99*W$1)</f>
        <v>35320.152200000011</v>
      </c>
    </row>
    <row r="104" spans="1:23" outlineLevel="1">
      <c r="A104" s="145"/>
      <c r="C104" s="112" t="s">
        <v>895</v>
      </c>
    </row>
    <row r="105" spans="1:23" outlineLevel="1">
      <c r="A105" s="145"/>
      <c r="B105" s="81" t="s">
        <v>629</v>
      </c>
      <c r="C105" s="113" t="s">
        <v>896</v>
      </c>
      <c r="D105" s="80" t="s">
        <v>620</v>
      </c>
      <c r="E105" s="80" t="s">
        <v>616</v>
      </c>
      <c r="G105" s="80" t="s">
        <v>620</v>
      </c>
      <c r="H105" s="80" t="s">
        <v>616</v>
      </c>
      <c r="J105" s="80" t="s">
        <v>620</v>
      </c>
      <c r="K105" s="80" t="s">
        <v>616</v>
      </c>
      <c r="M105" s="80" t="s">
        <v>620</v>
      </c>
      <c r="N105" s="80" t="s">
        <v>616</v>
      </c>
      <c r="P105" s="80" t="s">
        <v>620</v>
      </c>
      <c r="Q105" s="80" t="s">
        <v>616</v>
      </c>
      <c r="S105" s="80" t="s">
        <v>620</v>
      </c>
      <c r="T105" s="80" t="s">
        <v>616</v>
      </c>
      <c r="V105" s="80" t="s">
        <v>620</v>
      </c>
      <c r="W105" s="80" t="s">
        <v>616</v>
      </c>
    </row>
    <row r="106" spans="1:23" outlineLevel="1">
      <c r="A106" s="145"/>
      <c r="B106" s="81" t="s">
        <v>621</v>
      </c>
      <c r="C106" s="81" t="s">
        <v>630</v>
      </c>
    </row>
    <row r="107" spans="1:23" outlineLevel="1">
      <c r="A107" s="186" t="s">
        <v>9</v>
      </c>
      <c r="B107" s="83">
        <v>1</v>
      </c>
      <c r="C107" s="183" t="s">
        <v>896</v>
      </c>
      <c r="D107" s="85">
        <f>VLOOKUP($A107,$A$16:$W$34,D$42,0)*$B107</f>
        <v>0.21149999999999999</v>
      </c>
      <c r="E107" s="86">
        <f>VLOOKUP($A107,$A$16:$W$34,E$42,0)*$B107</f>
        <v>3.3102</v>
      </c>
      <c r="G107" s="85">
        <f>VLOOKUP($A107,$A$16:$W$34,G$42,0)*$B107</f>
        <v>1.4332</v>
      </c>
      <c r="H107" s="86">
        <f>VLOOKUP($A107,$A$16:$W$34,H$42,0)*$B107</f>
        <v>4.5317999999999996</v>
      </c>
      <c r="J107" s="85">
        <f>VLOOKUP($A107,$A$16:$W$34,J$42,0)*$B107</f>
        <v>1.0051000000000001</v>
      </c>
      <c r="K107" s="86">
        <f>VLOOKUP($A107,$A$16:$W$34,K$42,0)*$B107</f>
        <v>4.1036999999999999</v>
      </c>
      <c r="M107" s="85">
        <f>VLOOKUP($A107,$A$16:$W$34,M$42,0)*$B107</f>
        <v>0.21149999999999999</v>
      </c>
      <c r="N107" s="86">
        <f>VLOOKUP($A107,$A$16:$W$34,N$42,0)*$B107</f>
        <v>3.3102</v>
      </c>
      <c r="P107" s="85">
        <f>VLOOKUP($A107,$A$16:$W$34,P$42,0)*$B107</f>
        <v>0.85809999999999997</v>
      </c>
      <c r="Q107" s="86">
        <f>VLOOKUP($A107,$A$16:$W$34,Q$42,0)*$B107</f>
        <v>3.9567000000000001</v>
      </c>
      <c r="S107" s="85">
        <f>VLOOKUP($A107,$A$16:$W$34,S$42,0)*$B107</f>
        <v>1.0051000000000001</v>
      </c>
      <c r="T107" s="86">
        <f>VLOOKUP($A107,$A$16:$W$34,T$42,0)*$B107</f>
        <v>4.1036999999999999</v>
      </c>
      <c r="V107" s="85">
        <f>VLOOKUP($A107,$A$16:$W$34,V$42,0)*$B107</f>
        <v>1.6665000000000001</v>
      </c>
      <c r="W107" s="86">
        <f>VLOOKUP($A107,$A$16:$W$34,W$42,0)*$B107</f>
        <v>4.7652000000000001</v>
      </c>
    </row>
    <row r="108" spans="1:23" outlineLevel="1">
      <c r="A108" s="145"/>
      <c r="C108" s="88"/>
      <c r="D108" s="88"/>
      <c r="E108" s="89"/>
      <c r="G108" s="88"/>
      <c r="H108" s="89"/>
      <c r="J108" s="88"/>
      <c r="K108" s="89"/>
      <c r="M108" s="88"/>
      <c r="N108" s="89"/>
      <c r="P108" s="88"/>
      <c r="Q108" s="89"/>
      <c r="S108" s="88"/>
      <c r="T108" s="89"/>
      <c r="V108" s="88"/>
      <c r="W108" s="89"/>
    </row>
    <row r="109" spans="1:23" outlineLevel="1">
      <c r="A109" s="145"/>
      <c r="C109" s="88"/>
      <c r="D109" s="88"/>
      <c r="E109" s="89"/>
      <c r="G109" s="88"/>
      <c r="H109" s="89"/>
      <c r="J109" s="88"/>
      <c r="K109" s="89"/>
      <c r="M109" s="88"/>
      <c r="N109" s="89"/>
      <c r="P109" s="88"/>
      <c r="Q109" s="89"/>
      <c r="S109" s="88"/>
      <c r="T109" s="89"/>
      <c r="V109" s="88"/>
      <c r="W109" s="89"/>
    </row>
    <row r="110" spans="1:23" outlineLevel="1">
      <c r="A110" s="145"/>
      <c r="C110" s="88"/>
      <c r="D110" s="88"/>
      <c r="E110" s="89"/>
      <c r="G110" s="88"/>
      <c r="H110" s="89"/>
      <c r="J110" s="88"/>
      <c r="K110" s="89"/>
      <c r="M110" s="88"/>
      <c r="N110" s="89"/>
      <c r="P110" s="88"/>
      <c r="Q110" s="89"/>
      <c r="S110" s="88"/>
      <c r="T110" s="89"/>
      <c r="V110" s="88"/>
      <c r="W110" s="89"/>
    </row>
    <row r="111" spans="1:23" ht="15.75" outlineLevel="1" thickBot="1">
      <c r="A111" s="145"/>
      <c r="B111" s="81" t="s">
        <v>906</v>
      </c>
      <c r="C111" s="116" t="s">
        <v>623</v>
      </c>
      <c r="D111" s="97">
        <f>SUM(D107)</f>
        <v>0.21149999999999999</v>
      </c>
      <c r="E111" s="98">
        <f>SUM(E107)</f>
        <v>3.3102</v>
      </c>
      <c r="F111" s="99"/>
      <c r="G111" s="97">
        <f>SUM(G107)</f>
        <v>1.4332</v>
      </c>
      <c r="H111" s="98">
        <f>SUM(H107)</f>
        <v>4.5317999999999996</v>
      </c>
      <c r="I111" s="99"/>
      <c r="J111" s="97">
        <f>SUM(J107)</f>
        <v>1.0051000000000001</v>
      </c>
      <c r="K111" s="98">
        <f>SUM(K107)</f>
        <v>4.1036999999999999</v>
      </c>
      <c r="L111" s="99"/>
      <c r="M111" s="97">
        <f>SUM(M107)</f>
        <v>0.21149999999999999</v>
      </c>
      <c r="N111" s="98">
        <f>SUM(N107)</f>
        <v>3.3102</v>
      </c>
      <c r="O111" s="99"/>
      <c r="P111" s="97">
        <f>SUM(P107)</f>
        <v>0.85809999999999997</v>
      </c>
      <c r="Q111" s="98">
        <f>SUM(Q107)</f>
        <v>3.9567000000000001</v>
      </c>
      <c r="R111" s="99"/>
      <c r="S111" s="97">
        <f>SUM(S107)</f>
        <v>1.0051000000000001</v>
      </c>
      <c r="T111" s="98">
        <f>SUM(T107)</f>
        <v>4.1036999999999999</v>
      </c>
      <c r="U111" s="99"/>
      <c r="V111" s="97">
        <f>SUM(V107)</f>
        <v>1.6665000000000001</v>
      </c>
      <c r="W111" s="98">
        <f>SUM(W107)</f>
        <v>4.7652000000000001</v>
      </c>
    </row>
    <row r="112" spans="1:23" ht="15.75" outlineLevel="1" thickTop="1">
      <c r="A112" s="145"/>
      <c r="C112" s="117" t="s">
        <v>624</v>
      </c>
      <c r="D112" s="101">
        <f>D111*24</f>
        <v>5.0759999999999996</v>
      </c>
      <c r="E112" s="102">
        <f>E111*12</f>
        <v>39.7224</v>
      </c>
      <c r="F112" s="99"/>
      <c r="G112" s="101">
        <f>G111*24</f>
        <v>34.396799999999999</v>
      </c>
      <c r="H112" s="102">
        <f>H111*12</f>
        <v>54.381599999999992</v>
      </c>
      <c r="I112" s="99"/>
      <c r="J112" s="101">
        <f>J111*24</f>
        <v>24.122400000000003</v>
      </c>
      <c r="K112" s="102">
        <f>K111*12</f>
        <v>49.244399999999999</v>
      </c>
      <c r="L112" s="99"/>
      <c r="M112" s="101">
        <f>M111*24</f>
        <v>5.0759999999999996</v>
      </c>
      <c r="N112" s="102">
        <f>N111*12</f>
        <v>39.7224</v>
      </c>
      <c r="O112" s="99"/>
      <c r="P112" s="101">
        <f>P111*24</f>
        <v>20.5944</v>
      </c>
      <c r="Q112" s="102">
        <f>Q111*12</f>
        <v>47.480400000000003</v>
      </c>
      <c r="R112" s="99"/>
      <c r="S112" s="101">
        <f>S111*24</f>
        <v>24.122400000000003</v>
      </c>
      <c r="T112" s="102">
        <f>T111*12</f>
        <v>49.244399999999999</v>
      </c>
      <c r="U112" s="99"/>
      <c r="V112" s="101">
        <f>V111*24</f>
        <v>39.996000000000002</v>
      </c>
      <c r="W112" s="102">
        <f>W111*12</f>
        <v>57.182400000000001</v>
      </c>
    </row>
    <row r="113" spans="1:23" ht="15.75" outlineLevel="1" thickBot="1">
      <c r="A113" s="145"/>
      <c r="B113" s="81" t="s">
        <v>907</v>
      </c>
      <c r="C113" s="118" t="s">
        <v>625</v>
      </c>
      <c r="D113" s="104">
        <f>D111+(D111*D$1)</f>
        <v>0.35954999999999998</v>
      </c>
      <c r="E113" s="105">
        <f>E111+(E111*E$1)</f>
        <v>5.6273400000000002</v>
      </c>
      <c r="F113" s="99"/>
      <c r="G113" s="104">
        <f>G111+(G111*G$1)</f>
        <v>2.5797600000000003</v>
      </c>
      <c r="H113" s="105">
        <f>H111+(H111*H$1)</f>
        <v>8.1572399999999998</v>
      </c>
      <c r="I113" s="99"/>
      <c r="J113" s="104">
        <f>J111+(J111*J$1)</f>
        <v>1.9096900000000003</v>
      </c>
      <c r="K113" s="105">
        <f>K111+(K111*K$1)</f>
        <v>7.7970299999999995</v>
      </c>
      <c r="L113" s="99"/>
      <c r="M113" s="104">
        <f>M111+(M111*M$1)</f>
        <v>0.35954999999999998</v>
      </c>
      <c r="N113" s="105">
        <f>N111+(N111*N$1)</f>
        <v>5.6273400000000002</v>
      </c>
      <c r="O113" s="99"/>
      <c r="P113" s="104">
        <f>P111+(P111*P$1)</f>
        <v>1.5445799999999998</v>
      </c>
      <c r="Q113" s="105">
        <f>Q111+(Q111*Q$1)</f>
        <v>7.1220600000000003</v>
      </c>
      <c r="R113" s="99"/>
      <c r="S113" s="104">
        <f>S111+(S111*S$1)</f>
        <v>1.9096900000000003</v>
      </c>
      <c r="T113" s="105">
        <f>T111+(T111*T$1)</f>
        <v>7.7970299999999995</v>
      </c>
      <c r="U113" s="99"/>
      <c r="V113" s="104">
        <f>V111+(V111*V$1)</f>
        <v>3.3330000000000002</v>
      </c>
      <c r="W113" s="105">
        <f>W111+(W111*W$1)</f>
        <v>9.5304000000000002</v>
      </c>
    </row>
    <row r="114" spans="1:23" ht="15.75" outlineLevel="1" thickTop="1">
      <c r="A114" s="145"/>
      <c r="C114" s="119" t="s">
        <v>626</v>
      </c>
      <c r="D114" s="107">
        <f>(D113-D111)/D111</f>
        <v>0.7</v>
      </c>
      <c r="E114" s="108">
        <f>(E113-E111)/E111</f>
        <v>0.70000000000000007</v>
      </c>
      <c r="F114" s="99"/>
      <c r="G114" s="107">
        <f>(G113-G111)/G111</f>
        <v>0.80000000000000016</v>
      </c>
      <c r="H114" s="108">
        <f>(H113-H111)/H111</f>
        <v>0.80000000000000016</v>
      </c>
      <c r="I114" s="99"/>
      <c r="J114" s="107">
        <f>(J113-J111)/J111</f>
        <v>0.90000000000000013</v>
      </c>
      <c r="K114" s="108">
        <f>(K113-K111)/K111</f>
        <v>0.89999999999999991</v>
      </c>
      <c r="L114" s="99"/>
      <c r="M114" s="107">
        <f>(M113-M111)/M111</f>
        <v>0.7</v>
      </c>
      <c r="N114" s="108">
        <f>(N113-N111)/N111</f>
        <v>0.70000000000000007</v>
      </c>
      <c r="O114" s="99"/>
      <c r="P114" s="107">
        <f>(P113-P111)/P111</f>
        <v>0.79999999999999982</v>
      </c>
      <c r="Q114" s="108">
        <f>(Q113-Q111)/Q111</f>
        <v>0.8</v>
      </c>
      <c r="R114" s="99"/>
      <c r="S114" s="107">
        <f>(S113-S111)/S111</f>
        <v>0.90000000000000013</v>
      </c>
      <c r="T114" s="108">
        <f>(T113-T111)/T111</f>
        <v>0.89999999999999991</v>
      </c>
      <c r="U114" s="99"/>
      <c r="V114" s="107">
        <f>(V113-V111)/V111</f>
        <v>1</v>
      </c>
      <c r="W114" s="108">
        <f>(W113-W111)/W111</f>
        <v>1</v>
      </c>
    </row>
    <row r="115" spans="1:23" outlineLevel="1">
      <c r="A115" s="145"/>
      <c r="C115" s="120" t="s">
        <v>627</v>
      </c>
      <c r="D115" s="110">
        <f>D112+(D112*D$1)</f>
        <v>8.6291999999999991</v>
      </c>
      <c r="E115" s="111">
        <f>E112+(E112*E$1)</f>
        <v>67.528080000000003</v>
      </c>
      <c r="F115" s="99"/>
      <c r="G115" s="110">
        <f>G112+(G112*G$1)</f>
        <v>61.914239999999999</v>
      </c>
      <c r="H115" s="111">
        <f>H112+(H112*H$1)</f>
        <v>97.886879999999991</v>
      </c>
      <c r="I115" s="99"/>
      <c r="J115" s="110">
        <f>J112+(J112*J$1)</f>
        <v>45.832560000000001</v>
      </c>
      <c r="K115" s="111">
        <f>K112+(K112*K$1)</f>
        <v>93.564359999999994</v>
      </c>
      <c r="L115" s="99"/>
      <c r="M115" s="110">
        <f>M112+(M112*M$1)</f>
        <v>8.6291999999999991</v>
      </c>
      <c r="N115" s="111">
        <f>N112+(N112*N$1)</f>
        <v>67.528080000000003</v>
      </c>
      <c r="O115" s="99"/>
      <c r="P115" s="110">
        <f>P112+(P112*P$1)</f>
        <v>37.069919999999996</v>
      </c>
      <c r="Q115" s="111">
        <f>Q112+(Q112*Q$1)</f>
        <v>85.46472</v>
      </c>
      <c r="R115" s="99"/>
      <c r="S115" s="110">
        <f>S112+(S112*S$1)</f>
        <v>45.832560000000001</v>
      </c>
      <c r="T115" s="111">
        <f>T112+(T112*T$1)</f>
        <v>93.564359999999994</v>
      </c>
      <c r="U115" s="99"/>
      <c r="V115" s="110">
        <f>V112+(V112*V$1)</f>
        <v>79.992000000000004</v>
      </c>
      <c r="W115" s="111">
        <f>W112+(W112*W$1)</f>
        <v>114.3648</v>
      </c>
    </row>
    <row r="116" spans="1:23" outlineLevel="1"/>
    <row r="117" spans="1:23">
      <c r="A117" s="145"/>
      <c r="C117" s="112" t="s">
        <v>894</v>
      </c>
    </row>
    <row r="118" spans="1:23">
      <c r="A118" s="145"/>
      <c r="B118" s="81" t="s">
        <v>629</v>
      </c>
      <c r="C118" s="113" t="s">
        <v>880</v>
      </c>
      <c r="D118" s="80" t="s">
        <v>620</v>
      </c>
      <c r="E118" s="80" t="s">
        <v>616</v>
      </c>
      <c r="G118" s="80" t="s">
        <v>620</v>
      </c>
      <c r="H118" s="80" t="s">
        <v>616</v>
      </c>
      <c r="J118" s="80" t="s">
        <v>620</v>
      </c>
      <c r="K118" s="80" t="s">
        <v>616</v>
      </c>
      <c r="M118" s="80" t="s">
        <v>620</v>
      </c>
      <c r="N118" s="80" t="s">
        <v>616</v>
      </c>
      <c r="P118" s="80" t="s">
        <v>620</v>
      </c>
      <c r="Q118" s="80" t="s">
        <v>616</v>
      </c>
      <c r="S118" s="80" t="s">
        <v>620</v>
      </c>
      <c r="T118" s="80" t="s">
        <v>616</v>
      </c>
      <c r="V118" s="80" t="s">
        <v>620</v>
      </c>
      <c r="W118" s="80" t="s">
        <v>616</v>
      </c>
    </row>
    <row r="119" spans="1:23">
      <c r="A119" s="145"/>
      <c r="B119" s="81" t="s">
        <v>621</v>
      </c>
      <c r="C119" s="81" t="s">
        <v>630</v>
      </c>
    </row>
    <row r="120" spans="1:23">
      <c r="A120" s="186" t="s">
        <v>9</v>
      </c>
      <c r="B120" s="83">
        <v>1</v>
      </c>
      <c r="C120" s="183" t="s">
        <v>880</v>
      </c>
      <c r="D120" s="85">
        <f>VLOOKUP($A120,$A$16:$W$34,D$42,0)*$B120</f>
        <v>0.21149999999999999</v>
      </c>
      <c r="E120" s="86">
        <f>VLOOKUP($A120,$A$16:$W$34,E$42,0)*$B120</f>
        <v>3.3102</v>
      </c>
      <c r="G120" s="85">
        <f>VLOOKUP($A120,$A$16:$W$34,G$42,0)*$B120</f>
        <v>1.4332</v>
      </c>
      <c r="H120" s="86">
        <f>VLOOKUP($A120,$A$16:$W$34,H$42,0)*$B120</f>
        <v>4.5317999999999996</v>
      </c>
      <c r="J120" s="85">
        <f>VLOOKUP($A120,$A$16:$W$34,J$42,0)*$B120</f>
        <v>1.0051000000000001</v>
      </c>
      <c r="K120" s="86">
        <f>VLOOKUP($A120,$A$16:$W$34,K$42,0)*$B120</f>
        <v>4.1036999999999999</v>
      </c>
      <c r="M120" s="85">
        <f>VLOOKUP($A120,$A$16:$W$34,M$42,0)*$B120</f>
        <v>0.21149999999999999</v>
      </c>
      <c r="N120" s="86">
        <f>VLOOKUP($A120,$A$16:$W$34,N$42,0)*$B120</f>
        <v>3.3102</v>
      </c>
      <c r="P120" s="85">
        <f>VLOOKUP($A120,$A$16:$W$34,P$42,0)*$B120</f>
        <v>0.85809999999999997</v>
      </c>
      <c r="Q120" s="86">
        <f>VLOOKUP($A120,$A$16:$W$34,Q$42,0)*$B120</f>
        <v>3.9567000000000001</v>
      </c>
      <c r="S120" s="85">
        <f>VLOOKUP($A120,$A$16:$W$34,S$42,0)*$B120</f>
        <v>1.0051000000000001</v>
      </c>
      <c r="T120" s="86">
        <f>VLOOKUP($A120,$A$16:$W$34,T$42,0)*$B120</f>
        <v>4.1036999999999999</v>
      </c>
      <c r="V120" s="85">
        <f>VLOOKUP($A120,$A$16:$W$34,V$42,0)*$B120</f>
        <v>1.6665000000000001</v>
      </c>
      <c r="W120" s="86">
        <f>VLOOKUP($A120,$A$16:$W$34,W$42,0)*$B120</f>
        <v>4.7652000000000001</v>
      </c>
    </row>
    <row r="121" spans="1:23">
      <c r="A121" s="145"/>
      <c r="C121" s="88"/>
      <c r="D121" s="88"/>
      <c r="E121" s="89"/>
      <c r="G121" s="88"/>
      <c r="H121" s="89"/>
      <c r="J121" s="88"/>
      <c r="K121" s="89"/>
      <c r="M121" s="88"/>
      <c r="N121" s="89"/>
      <c r="P121" s="88"/>
      <c r="Q121" s="89"/>
      <c r="S121" s="88"/>
      <c r="T121" s="89"/>
      <c r="V121" s="88"/>
      <c r="W121" s="89"/>
    </row>
    <row r="122" spans="1:23">
      <c r="A122" s="145"/>
      <c r="C122" s="88"/>
      <c r="D122" s="88"/>
      <c r="E122" s="89"/>
      <c r="G122" s="88"/>
      <c r="H122" s="89"/>
      <c r="J122" s="88"/>
      <c r="K122" s="89"/>
      <c r="M122" s="88"/>
      <c r="N122" s="89"/>
      <c r="P122" s="88"/>
      <c r="Q122" s="89"/>
      <c r="S122" s="88"/>
      <c r="T122" s="89"/>
      <c r="V122" s="88"/>
      <c r="W122" s="89"/>
    </row>
    <row r="123" spans="1:23">
      <c r="A123" s="145"/>
      <c r="C123" s="88"/>
      <c r="D123" s="88"/>
      <c r="E123" s="89"/>
      <c r="G123" s="88"/>
      <c r="H123" s="89"/>
      <c r="J123" s="88"/>
      <c r="K123" s="89"/>
      <c r="M123" s="88"/>
      <c r="N123" s="89"/>
      <c r="P123" s="88"/>
      <c r="Q123" s="89"/>
      <c r="S123" s="88"/>
      <c r="T123" s="89"/>
      <c r="V123" s="88"/>
      <c r="W123" s="89"/>
    </row>
    <row r="124" spans="1:23" ht="15.75" thickBot="1">
      <c r="A124" s="145"/>
      <c r="B124" s="81" t="s">
        <v>908</v>
      </c>
      <c r="C124" s="116" t="s">
        <v>623</v>
      </c>
      <c r="D124" s="97">
        <f>SUM(D120)</f>
        <v>0.21149999999999999</v>
      </c>
      <c r="E124" s="98">
        <f>SUM(E120)</f>
        <v>3.3102</v>
      </c>
      <c r="F124" s="99"/>
      <c r="G124" s="97">
        <f>SUM(G120)</f>
        <v>1.4332</v>
      </c>
      <c r="H124" s="98">
        <f>SUM(H120)</f>
        <v>4.5317999999999996</v>
      </c>
      <c r="I124" s="99"/>
      <c r="J124" s="97">
        <f>SUM(J120)</f>
        <v>1.0051000000000001</v>
      </c>
      <c r="K124" s="98">
        <f>SUM(K120)</f>
        <v>4.1036999999999999</v>
      </c>
      <c r="L124" s="99"/>
      <c r="M124" s="97">
        <f>SUM(M120)</f>
        <v>0.21149999999999999</v>
      </c>
      <c r="N124" s="98">
        <f>SUM(N120)</f>
        <v>3.3102</v>
      </c>
      <c r="O124" s="99"/>
      <c r="P124" s="97">
        <f>SUM(P120)</f>
        <v>0.85809999999999997</v>
      </c>
      <c r="Q124" s="98">
        <f>SUM(Q120)</f>
        <v>3.9567000000000001</v>
      </c>
      <c r="R124" s="99"/>
      <c r="S124" s="97">
        <f>SUM(S120)</f>
        <v>1.0051000000000001</v>
      </c>
      <c r="T124" s="98">
        <f>SUM(T120)</f>
        <v>4.1036999999999999</v>
      </c>
      <c r="U124" s="99"/>
      <c r="V124" s="97">
        <f>SUM(V120)</f>
        <v>1.6665000000000001</v>
      </c>
      <c r="W124" s="98">
        <f>SUM(W120)</f>
        <v>4.7652000000000001</v>
      </c>
    </row>
    <row r="125" spans="1:23" ht="15.75" thickTop="1">
      <c r="A125" s="145"/>
      <c r="C125" s="117" t="s">
        <v>624</v>
      </c>
      <c r="D125" s="101">
        <f>D124*24</f>
        <v>5.0759999999999996</v>
      </c>
      <c r="E125" s="102">
        <f>E124*12</f>
        <v>39.7224</v>
      </c>
      <c r="F125" s="99"/>
      <c r="G125" s="101">
        <f>G124*24</f>
        <v>34.396799999999999</v>
      </c>
      <c r="H125" s="102">
        <f>H124*12</f>
        <v>54.381599999999992</v>
      </c>
      <c r="I125" s="99"/>
      <c r="J125" s="101">
        <f>J124*24</f>
        <v>24.122400000000003</v>
      </c>
      <c r="K125" s="102">
        <f>K124*12</f>
        <v>49.244399999999999</v>
      </c>
      <c r="L125" s="99"/>
      <c r="M125" s="101">
        <f>M124*24</f>
        <v>5.0759999999999996</v>
      </c>
      <c r="N125" s="102">
        <f>N124*12</f>
        <v>39.7224</v>
      </c>
      <c r="O125" s="99"/>
      <c r="P125" s="101">
        <f>P124*24</f>
        <v>20.5944</v>
      </c>
      <c r="Q125" s="102">
        <f>Q124*12</f>
        <v>47.480400000000003</v>
      </c>
      <c r="R125" s="99"/>
      <c r="S125" s="101">
        <f>S124*24</f>
        <v>24.122400000000003</v>
      </c>
      <c r="T125" s="102">
        <f>T124*12</f>
        <v>49.244399999999999</v>
      </c>
      <c r="U125" s="99"/>
      <c r="V125" s="101">
        <f>V124*24</f>
        <v>39.996000000000002</v>
      </c>
      <c r="W125" s="102">
        <f>W124*12</f>
        <v>57.182400000000001</v>
      </c>
    </row>
    <row r="126" spans="1:23" ht="15.75" thickBot="1">
      <c r="A126" s="145"/>
      <c r="B126" s="81" t="s">
        <v>909</v>
      </c>
      <c r="C126" s="118" t="s">
        <v>625</v>
      </c>
      <c r="D126" s="104">
        <f>D124+(D124*D$1)</f>
        <v>0.35954999999999998</v>
      </c>
      <c r="E126" s="105">
        <f>E124+(E124*E$1)</f>
        <v>5.6273400000000002</v>
      </c>
      <c r="F126" s="99"/>
      <c r="G126" s="104">
        <f>G124+(G124*G$1)</f>
        <v>2.5797600000000003</v>
      </c>
      <c r="H126" s="105">
        <f>H124+(H124*H$1)</f>
        <v>8.1572399999999998</v>
      </c>
      <c r="I126" s="99"/>
      <c r="J126" s="104">
        <f>J124+(J124*J$1)</f>
        <v>1.9096900000000003</v>
      </c>
      <c r="K126" s="105">
        <f>K124+(K124*K$1)</f>
        <v>7.7970299999999995</v>
      </c>
      <c r="L126" s="99"/>
      <c r="M126" s="104">
        <f>M124+(M124*M$1)</f>
        <v>0.35954999999999998</v>
      </c>
      <c r="N126" s="105">
        <f>N124+(N124*N$1)</f>
        <v>5.6273400000000002</v>
      </c>
      <c r="O126" s="99"/>
      <c r="P126" s="104">
        <f>P124+(P124*P$1)</f>
        <v>1.5445799999999998</v>
      </c>
      <c r="Q126" s="105">
        <f>Q124+(Q124*Q$1)</f>
        <v>7.1220600000000003</v>
      </c>
      <c r="R126" s="99"/>
      <c r="S126" s="104">
        <f>S124+(S124*S$1)</f>
        <v>1.9096900000000003</v>
      </c>
      <c r="T126" s="105">
        <f>T124+(T124*T$1)</f>
        <v>7.7970299999999995</v>
      </c>
      <c r="U126" s="99"/>
      <c r="V126" s="104">
        <f>V124+(V124*V$1)</f>
        <v>3.3330000000000002</v>
      </c>
      <c r="W126" s="105">
        <f>W124+(W124*W$1)</f>
        <v>9.5304000000000002</v>
      </c>
    </row>
    <row r="127" spans="1:23" ht="15.75" thickTop="1">
      <c r="A127" s="145"/>
      <c r="C127" s="119" t="s">
        <v>626</v>
      </c>
      <c r="D127" s="107">
        <f>(D126-D124)/D124</f>
        <v>0.7</v>
      </c>
      <c r="E127" s="108">
        <f>(E126-E124)/E124</f>
        <v>0.70000000000000007</v>
      </c>
      <c r="F127" s="99"/>
      <c r="G127" s="107">
        <f>(G126-G124)/G124</f>
        <v>0.80000000000000016</v>
      </c>
      <c r="H127" s="108">
        <f>(H126-H124)/H124</f>
        <v>0.80000000000000016</v>
      </c>
      <c r="I127" s="99"/>
      <c r="J127" s="107">
        <f>(J126-J124)/J124</f>
        <v>0.90000000000000013</v>
      </c>
      <c r="K127" s="108">
        <f>(K126-K124)/K124</f>
        <v>0.89999999999999991</v>
      </c>
      <c r="L127" s="99"/>
      <c r="M127" s="107">
        <f>(M126-M124)/M124</f>
        <v>0.7</v>
      </c>
      <c r="N127" s="108">
        <f>(N126-N124)/N124</f>
        <v>0.70000000000000007</v>
      </c>
      <c r="O127" s="99"/>
      <c r="P127" s="107">
        <f>(P126-P124)/P124</f>
        <v>0.79999999999999982</v>
      </c>
      <c r="Q127" s="108">
        <f>(Q126-Q124)/Q124</f>
        <v>0.8</v>
      </c>
      <c r="R127" s="99"/>
      <c r="S127" s="107">
        <f>(S126-S124)/S124</f>
        <v>0.90000000000000013</v>
      </c>
      <c r="T127" s="108">
        <f>(T126-T124)/T124</f>
        <v>0.89999999999999991</v>
      </c>
      <c r="U127" s="99"/>
      <c r="V127" s="107">
        <f>(V126-V124)/V124</f>
        <v>1</v>
      </c>
      <c r="W127" s="108">
        <f>(W126-W124)/W124</f>
        <v>1</v>
      </c>
    </row>
    <row r="128" spans="1:23">
      <c r="A128" s="145"/>
      <c r="C128" s="120" t="s">
        <v>627</v>
      </c>
      <c r="D128" s="110">
        <f>D125+(D125*D$1)</f>
        <v>8.6291999999999991</v>
      </c>
      <c r="E128" s="111">
        <f>E125+(E125*E$1)</f>
        <v>67.528080000000003</v>
      </c>
      <c r="F128" s="99"/>
      <c r="G128" s="110">
        <f>G125+(G125*G$1)</f>
        <v>61.914239999999999</v>
      </c>
      <c r="H128" s="111">
        <f>H125+(H125*H$1)</f>
        <v>97.886879999999991</v>
      </c>
      <c r="I128" s="99"/>
      <c r="J128" s="110">
        <f>J125+(J125*J$1)</f>
        <v>45.832560000000001</v>
      </c>
      <c r="K128" s="111">
        <f>K125+(K125*K$1)</f>
        <v>93.564359999999994</v>
      </c>
      <c r="L128" s="99"/>
      <c r="M128" s="110">
        <f>M125+(M125*M$1)</f>
        <v>8.6291999999999991</v>
      </c>
      <c r="N128" s="111">
        <f>N125+(N125*N$1)</f>
        <v>67.528080000000003</v>
      </c>
      <c r="O128" s="99"/>
      <c r="P128" s="110">
        <f>P125+(P125*P$1)</f>
        <v>37.069919999999996</v>
      </c>
      <c r="Q128" s="111">
        <f>Q125+(Q125*Q$1)</f>
        <v>85.46472</v>
      </c>
      <c r="R128" s="99"/>
      <c r="S128" s="110">
        <f>S125+(S125*S$1)</f>
        <v>45.832560000000001</v>
      </c>
      <c r="T128" s="111">
        <f>T125+(T125*T$1)</f>
        <v>93.564359999999994</v>
      </c>
      <c r="U128" s="99"/>
      <c r="V128" s="110">
        <f>V125+(V125*V$1)</f>
        <v>79.992000000000004</v>
      </c>
      <c r="W128" s="111">
        <f>W125+(W125*W$1)</f>
        <v>114.3648</v>
      </c>
    </row>
    <row r="130" spans="1:23">
      <c r="A130" s="145"/>
      <c r="C130" s="112" t="s">
        <v>326</v>
      </c>
    </row>
    <row r="131" spans="1:23">
      <c r="A131" s="145"/>
      <c r="B131" s="81" t="s">
        <v>629</v>
      </c>
      <c r="C131" s="113" t="s">
        <v>875</v>
      </c>
      <c r="D131" s="80" t="s">
        <v>620</v>
      </c>
      <c r="E131" s="80" t="s">
        <v>616</v>
      </c>
      <c r="G131" s="80" t="s">
        <v>620</v>
      </c>
      <c r="H131" s="80" t="s">
        <v>616</v>
      </c>
      <c r="J131" s="80" t="s">
        <v>620</v>
      </c>
      <c r="K131" s="80" t="s">
        <v>616</v>
      </c>
      <c r="M131" s="80" t="s">
        <v>620</v>
      </c>
      <c r="N131" s="80" t="s">
        <v>616</v>
      </c>
      <c r="P131" s="80" t="s">
        <v>620</v>
      </c>
      <c r="Q131" s="80" t="s">
        <v>616</v>
      </c>
      <c r="S131" s="80" t="s">
        <v>620</v>
      </c>
      <c r="T131" s="80" t="s">
        <v>616</v>
      </c>
      <c r="V131" s="80" t="s">
        <v>620</v>
      </c>
      <c r="W131" s="80" t="s">
        <v>616</v>
      </c>
    </row>
    <row r="132" spans="1:23">
      <c r="A132" s="145"/>
      <c r="B132" s="81" t="s">
        <v>621</v>
      </c>
      <c r="C132" s="81" t="s">
        <v>630</v>
      </c>
    </row>
    <row r="133" spans="1:23">
      <c r="A133" s="186" t="s">
        <v>10</v>
      </c>
      <c r="B133" s="83">
        <v>1</v>
      </c>
      <c r="C133" s="114" t="s">
        <v>875</v>
      </c>
      <c r="D133" s="85">
        <f>VLOOKUP($A133,$A$16:$W$34,D$42,0)*$B133</f>
        <v>11.4704</v>
      </c>
      <c r="E133" s="86">
        <f>VLOOKUP($A133,$A$16:$W$34,E$42,0)*$B133</f>
        <v>15.3216</v>
      </c>
      <c r="G133" s="85">
        <f>VLOOKUP($A133,$A$16:$W$34,G$42,0)*$B133</f>
        <v>16.005600000000001</v>
      </c>
      <c r="H133" s="86">
        <f>VLOOKUP($A133,$A$16:$W$34,H$42,0)*$B133</f>
        <v>19.8568</v>
      </c>
      <c r="J133" s="85">
        <f>VLOOKUP($A133,$A$16:$W$34,J$42,0)*$B133</f>
        <v>24.813500000000001</v>
      </c>
      <c r="K133" s="86">
        <f>VLOOKUP($A133,$A$16:$W$34,K$42,0)*$B133</f>
        <v>28.6647</v>
      </c>
      <c r="M133" s="85">
        <f>VLOOKUP($A133,$A$16:$W$34,M$42,0)*$B133</f>
        <v>11.4704</v>
      </c>
      <c r="N133" s="86">
        <f>VLOOKUP($A133,$A$16:$W$34,N$42,0)*$B133</f>
        <v>15.3216</v>
      </c>
      <c r="P133" s="85">
        <f>VLOOKUP($A133,$A$16:$W$34,P$42,0)*$B133</f>
        <v>24.685199999999998</v>
      </c>
      <c r="Q133" s="86">
        <f>VLOOKUP($A133,$A$16:$W$34,Q$42,0)*$B133</f>
        <v>28.5364</v>
      </c>
      <c r="S133" s="85">
        <f>VLOOKUP($A133,$A$16:$W$34,S$42,0)*$B133</f>
        <v>24.813500000000001</v>
      </c>
      <c r="T133" s="86">
        <f>VLOOKUP($A133,$A$16:$W$34,T$42,0)*$B133</f>
        <v>28.6647</v>
      </c>
      <c r="V133" s="85">
        <f>VLOOKUP($A133,$A$16:$W$34,V$42,0)*$B133</f>
        <v>25.390999999999998</v>
      </c>
      <c r="W133" s="86">
        <f>VLOOKUP($A133,$A$16:$W$34,W$42,0)*$B133</f>
        <v>29.2422</v>
      </c>
    </row>
    <row r="134" spans="1:23">
      <c r="A134" s="145"/>
      <c r="C134" s="88"/>
      <c r="D134" s="88"/>
      <c r="E134" s="89"/>
      <c r="G134" s="88"/>
      <c r="H134" s="89"/>
      <c r="J134" s="88"/>
      <c r="K134" s="89"/>
      <c r="M134" s="88"/>
      <c r="N134" s="89"/>
      <c r="P134" s="88"/>
      <c r="Q134" s="89"/>
      <c r="S134" s="88"/>
      <c r="T134" s="89"/>
      <c r="V134" s="88"/>
      <c r="W134" s="89"/>
    </row>
    <row r="135" spans="1:23">
      <c r="A135" s="145"/>
      <c r="C135" s="88"/>
      <c r="D135" s="88"/>
      <c r="E135" s="89"/>
      <c r="G135" s="88"/>
      <c r="H135" s="89"/>
      <c r="J135" s="88"/>
      <c r="K135" s="89"/>
      <c r="M135" s="88"/>
      <c r="N135" s="89"/>
      <c r="P135" s="88"/>
      <c r="Q135" s="89"/>
      <c r="S135" s="88"/>
      <c r="T135" s="89"/>
      <c r="V135" s="88"/>
      <c r="W135" s="89"/>
    </row>
    <row r="136" spans="1:23">
      <c r="A136" s="145"/>
      <c r="C136" s="88"/>
      <c r="D136" s="88"/>
      <c r="E136" s="89"/>
      <c r="G136" s="88"/>
      <c r="H136" s="89"/>
      <c r="J136" s="88"/>
      <c r="K136" s="89"/>
      <c r="M136" s="88"/>
      <c r="N136" s="89"/>
      <c r="P136" s="88"/>
      <c r="Q136" s="89"/>
      <c r="S136" s="88"/>
      <c r="T136" s="89"/>
      <c r="V136" s="88"/>
      <c r="W136" s="89"/>
    </row>
    <row r="137" spans="1:23" ht="15.75" thickBot="1">
      <c r="A137" s="145"/>
      <c r="B137" s="81" t="s">
        <v>910</v>
      </c>
      <c r="C137" s="116" t="s">
        <v>623</v>
      </c>
      <c r="D137" s="97">
        <f>SUM(D133)</f>
        <v>11.4704</v>
      </c>
      <c r="E137" s="98">
        <f>SUM(E133)</f>
        <v>15.3216</v>
      </c>
      <c r="F137" s="99"/>
      <c r="G137" s="97">
        <f>SUM(G133)</f>
        <v>16.005600000000001</v>
      </c>
      <c r="H137" s="98">
        <f>SUM(H133)</f>
        <v>19.8568</v>
      </c>
      <c r="I137" s="99"/>
      <c r="J137" s="97">
        <f>SUM(J133)</f>
        <v>24.813500000000001</v>
      </c>
      <c r="K137" s="98">
        <f>SUM(K133)</f>
        <v>28.6647</v>
      </c>
      <c r="L137" s="99"/>
      <c r="M137" s="97">
        <f>SUM(M133)</f>
        <v>11.4704</v>
      </c>
      <c r="N137" s="98">
        <f>SUM(N133)</f>
        <v>15.3216</v>
      </c>
      <c r="O137" s="99"/>
      <c r="P137" s="97">
        <f>SUM(P133)</f>
        <v>24.685199999999998</v>
      </c>
      <c r="Q137" s="98">
        <f>SUM(Q133)</f>
        <v>28.5364</v>
      </c>
      <c r="R137" s="99"/>
      <c r="S137" s="97">
        <f>SUM(S133)</f>
        <v>24.813500000000001</v>
      </c>
      <c r="T137" s="98">
        <f>SUM(T133)</f>
        <v>28.6647</v>
      </c>
      <c r="U137" s="99"/>
      <c r="V137" s="97">
        <f>SUM(V133)</f>
        <v>25.390999999999998</v>
      </c>
      <c r="W137" s="98">
        <f>SUM(W133)</f>
        <v>29.2422</v>
      </c>
    </row>
    <row r="138" spans="1:23" ht="15.75" thickTop="1">
      <c r="A138" s="145"/>
      <c r="C138" s="117" t="s">
        <v>624</v>
      </c>
      <c r="D138" s="101">
        <f>D137*24</f>
        <v>275.28960000000001</v>
      </c>
      <c r="E138" s="102">
        <f>E137*12</f>
        <v>183.85919999999999</v>
      </c>
      <c r="F138" s="99"/>
      <c r="G138" s="101">
        <f>G137*24</f>
        <v>384.13440000000003</v>
      </c>
      <c r="H138" s="102">
        <f>H137*12</f>
        <v>238.2816</v>
      </c>
      <c r="I138" s="99"/>
      <c r="J138" s="101">
        <f>J137*24</f>
        <v>595.524</v>
      </c>
      <c r="K138" s="102">
        <f>K137*12</f>
        <v>343.97640000000001</v>
      </c>
      <c r="L138" s="99"/>
      <c r="M138" s="101">
        <f>M137*24</f>
        <v>275.28960000000001</v>
      </c>
      <c r="N138" s="102">
        <f>N137*12</f>
        <v>183.85919999999999</v>
      </c>
      <c r="O138" s="99"/>
      <c r="P138" s="101">
        <f>P137*24</f>
        <v>592.44479999999999</v>
      </c>
      <c r="Q138" s="102">
        <f>Q137*12</f>
        <v>342.43680000000001</v>
      </c>
      <c r="R138" s="99"/>
      <c r="S138" s="101">
        <f>S137*24</f>
        <v>595.524</v>
      </c>
      <c r="T138" s="102">
        <f>T137*12</f>
        <v>343.97640000000001</v>
      </c>
      <c r="U138" s="99"/>
      <c r="V138" s="101">
        <f>V137*24</f>
        <v>609.38400000000001</v>
      </c>
      <c r="W138" s="102">
        <f>W137*12</f>
        <v>350.90640000000002</v>
      </c>
    </row>
    <row r="139" spans="1:23" ht="15.75" thickBot="1">
      <c r="A139" s="145"/>
      <c r="B139" s="81" t="s">
        <v>911</v>
      </c>
      <c r="C139" s="118" t="s">
        <v>625</v>
      </c>
      <c r="D139" s="104">
        <f>D137+(D137*D$1)</f>
        <v>19.499679999999998</v>
      </c>
      <c r="E139" s="105">
        <f>E137+(E137*E$1)</f>
        <v>26.046720000000001</v>
      </c>
      <c r="F139" s="99"/>
      <c r="G139" s="104">
        <f>G137+(G137*G$1)</f>
        <v>28.810080000000003</v>
      </c>
      <c r="H139" s="105">
        <f>H137+(H137*H$1)</f>
        <v>35.742240000000002</v>
      </c>
      <c r="I139" s="99"/>
      <c r="J139" s="104">
        <f>J137+(J137*J$1)</f>
        <v>47.145650000000003</v>
      </c>
      <c r="K139" s="105">
        <f>K137+(K137*K$1)</f>
        <v>54.46293</v>
      </c>
      <c r="L139" s="99"/>
      <c r="M139" s="104">
        <f>M137+(M137*M$1)</f>
        <v>19.499679999999998</v>
      </c>
      <c r="N139" s="105">
        <f>N137+(N137*N$1)</f>
        <v>26.046720000000001</v>
      </c>
      <c r="O139" s="99"/>
      <c r="P139" s="104">
        <f>P137+(P137*P$1)</f>
        <v>44.433359999999993</v>
      </c>
      <c r="Q139" s="105">
        <f>Q137+(Q137*Q$1)</f>
        <v>51.365520000000004</v>
      </c>
      <c r="R139" s="99"/>
      <c r="S139" s="104">
        <f>S137+(S137*S$1)</f>
        <v>47.145650000000003</v>
      </c>
      <c r="T139" s="105">
        <f>T137+(T137*T$1)</f>
        <v>54.46293</v>
      </c>
      <c r="U139" s="99"/>
      <c r="V139" s="104">
        <f>V137+(V137*V$1)</f>
        <v>50.781999999999996</v>
      </c>
      <c r="W139" s="105">
        <f>W137+(W137*W$1)</f>
        <v>58.484400000000001</v>
      </c>
    </row>
    <row r="140" spans="1:23" ht="15.75" thickTop="1">
      <c r="A140" s="145"/>
      <c r="C140" s="119" t="s">
        <v>626</v>
      </c>
      <c r="D140" s="107">
        <f>(D139-D137)/D137</f>
        <v>0.69999999999999984</v>
      </c>
      <c r="E140" s="108">
        <f>(E139-E137)/E137</f>
        <v>0.70000000000000007</v>
      </c>
      <c r="F140" s="99"/>
      <c r="G140" s="107">
        <f>(G139-G137)/G137</f>
        <v>0.8</v>
      </c>
      <c r="H140" s="108">
        <f>(H139-H137)/H137</f>
        <v>0.80000000000000016</v>
      </c>
      <c r="I140" s="99"/>
      <c r="J140" s="107">
        <f>(J139-J137)/J137</f>
        <v>0.9</v>
      </c>
      <c r="K140" s="108">
        <f>(K139-K137)/K137</f>
        <v>0.9</v>
      </c>
      <c r="L140" s="99"/>
      <c r="M140" s="107">
        <f>(M139-M137)/M137</f>
        <v>0.69999999999999984</v>
      </c>
      <c r="N140" s="108">
        <f>(N139-N137)/N137</f>
        <v>0.70000000000000007</v>
      </c>
      <c r="O140" s="99"/>
      <c r="P140" s="107">
        <f>(P139-P137)/P137</f>
        <v>0.79999999999999982</v>
      </c>
      <c r="Q140" s="108">
        <f>(Q139-Q137)/Q137</f>
        <v>0.8</v>
      </c>
      <c r="R140" s="99"/>
      <c r="S140" s="107">
        <f>(S139-S137)/S137</f>
        <v>0.9</v>
      </c>
      <c r="T140" s="108">
        <f>(T139-T137)/T137</f>
        <v>0.9</v>
      </c>
      <c r="U140" s="99"/>
      <c r="V140" s="107">
        <f>(V139-V137)/V137</f>
        <v>1</v>
      </c>
      <c r="W140" s="108">
        <f>(W139-W137)/W137</f>
        <v>1</v>
      </c>
    </row>
    <row r="141" spans="1:23">
      <c r="A141" s="145"/>
      <c r="C141" s="120" t="s">
        <v>627</v>
      </c>
      <c r="D141" s="110">
        <f>D138+(D138*D$1)</f>
        <v>467.99232000000001</v>
      </c>
      <c r="E141" s="111">
        <f>E138+(E138*E$1)</f>
        <v>312.56063999999998</v>
      </c>
      <c r="F141" s="99"/>
      <c r="G141" s="110">
        <f>G138+(G138*G$1)</f>
        <v>691.4419200000001</v>
      </c>
      <c r="H141" s="111">
        <f>H138+(H138*H$1)</f>
        <v>428.90688</v>
      </c>
      <c r="I141" s="99"/>
      <c r="J141" s="110">
        <f>J138+(J138*J$1)</f>
        <v>1131.4956</v>
      </c>
      <c r="K141" s="111">
        <f>K138+(K138*K$1)</f>
        <v>653.55516000000011</v>
      </c>
      <c r="L141" s="99"/>
      <c r="M141" s="110">
        <f>M138+(M138*M$1)</f>
        <v>467.99232000000001</v>
      </c>
      <c r="N141" s="111">
        <f>N138+(N138*N$1)</f>
        <v>312.56063999999998</v>
      </c>
      <c r="O141" s="99"/>
      <c r="P141" s="110">
        <f>P138+(P138*P$1)</f>
        <v>1066.4006400000001</v>
      </c>
      <c r="Q141" s="111">
        <f>Q138+(Q138*Q$1)</f>
        <v>616.38624000000004</v>
      </c>
      <c r="R141" s="99"/>
      <c r="S141" s="110">
        <f>S138+(S138*S$1)</f>
        <v>1131.4956</v>
      </c>
      <c r="T141" s="111">
        <f>T138+(T138*T$1)</f>
        <v>653.55516000000011</v>
      </c>
      <c r="U141" s="99"/>
      <c r="V141" s="110">
        <f>V138+(V138*V$1)</f>
        <v>1218.768</v>
      </c>
      <c r="W141" s="111">
        <f>W138+(W138*W$1)</f>
        <v>701.81280000000004</v>
      </c>
    </row>
    <row r="143" spans="1:23">
      <c r="A143" s="145"/>
      <c r="C143" s="112" t="s">
        <v>893</v>
      </c>
    </row>
    <row r="144" spans="1:23">
      <c r="A144" s="145"/>
      <c r="B144" s="81" t="s">
        <v>629</v>
      </c>
      <c r="C144" s="113" t="s">
        <v>865</v>
      </c>
      <c r="D144" s="80" t="s">
        <v>620</v>
      </c>
      <c r="E144" s="80" t="s">
        <v>616</v>
      </c>
      <c r="G144" s="80" t="s">
        <v>620</v>
      </c>
      <c r="H144" s="80" t="s">
        <v>616</v>
      </c>
      <c r="J144" s="80" t="s">
        <v>620</v>
      </c>
      <c r="K144" s="80" t="s">
        <v>616</v>
      </c>
      <c r="M144" s="80" t="s">
        <v>620</v>
      </c>
      <c r="N144" s="80" t="s">
        <v>616</v>
      </c>
      <c r="P144" s="80" t="s">
        <v>620</v>
      </c>
      <c r="Q144" s="80" t="s">
        <v>616</v>
      </c>
      <c r="S144" s="80" t="s">
        <v>620</v>
      </c>
      <c r="T144" s="80" t="s">
        <v>616</v>
      </c>
      <c r="V144" s="80" t="s">
        <v>620</v>
      </c>
      <c r="W144" s="80" t="s">
        <v>616</v>
      </c>
    </row>
    <row r="145" spans="1:23">
      <c r="A145" s="145"/>
      <c r="B145" s="81" t="s">
        <v>621</v>
      </c>
      <c r="C145" s="81" t="s">
        <v>630</v>
      </c>
    </row>
    <row r="146" spans="1:23">
      <c r="A146" s="186" t="s">
        <v>40</v>
      </c>
      <c r="B146" s="83">
        <v>1</v>
      </c>
      <c r="C146" s="183" t="s">
        <v>865</v>
      </c>
      <c r="D146" s="85">
        <f>VLOOKUP($A146,$A$16:$W$34,D$42,0)*$B146</f>
        <v>0.50039999999999996</v>
      </c>
      <c r="E146" s="86">
        <f>VLOOKUP($A146,$A$16:$W$34,E$42,0)*$B146</f>
        <v>2.3906000000000001</v>
      </c>
      <c r="G146" s="85">
        <f>VLOOKUP($A146,$A$16:$W$34,G$42,0)*$B146</f>
        <v>1.2677</v>
      </c>
      <c r="H146" s="86">
        <f>VLOOKUP($A146,$A$16:$W$34,H$42,0)*$B146</f>
        <v>3.1579000000000002</v>
      </c>
      <c r="J146" s="85">
        <f>VLOOKUP($A146,$A$16:$W$34,J$42,0)*$B146</f>
        <v>2.2332000000000001</v>
      </c>
      <c r="K146" s="86">
        <f>VLOOKUP($A146,$A$16:$W$34,K$42,0)*$B146</f>
        <v>4.1234000000000002</v>
      </c>
      <c r="M146" s="85">
        <f>VLOOKUP($A146,$A$16:$W$34,M$42,0)*$B146</f>
        <v>0.50039999999999996</v>
      </c>
      <c r="N146" s="86">
        <f>VLOOKUP($A146,$A$16:$W$34,N$42,0)*$B146</f>
        <v>2.3906000000000001</v>
      </c>
      <c r="P146" s="85">
        <f>VLOOKUP($A146,$A$16:$W$34,P$42,0)*$B146</f>
        <v>2.1012</v>
      </c>
      <c r="Q146" s="86">
        <f>VLOOKUP($A146,$A$16:$W$34,Q$42,0)*$B146</f>
        <v>3.9914000000000001</v>
      </c>
      <c r="S146" s="85">
        <f>VLOOKUP($A146,$A$16:$W$34,S$42,0)*$B146</f>
        <v>2.2332000000000001</v>
      </c>
      <c r="T146" s="86">
        <f>VLOOKUP($A146,$A$16:$W$34,T$42,0)*$B146</f>
        <v>4.1234000000000002</v>
      </c>
      <c r="V146" s="85">
        <f>VLOOKUP($A146,$A$16:$W$34,V$42,0)*$B146</f>
        <v>2.8271000000000002</v>
      </c>
      <c r="W146" s="86">
        <f>VLOOKUP($A146,$A$16:$W$34,W$42,0)*$B146</f>
        <v>4.7172999999999998</v>
      </c>
    </row>
    <row r="147" spans="1:23">
      <c r="A147" s="145"/>
      <c r="C147" s="88"/>
      <c r="D147" s="88"/>
      <c r="E147" s="89"/>
      <c r="G147" s="88"/>
      <c r="H147" s="89"/>
      <c r="J147" s="88"/>
      <c r="K147" s="89"/>
      <c r="M147" s="88"/>
      <c r="N147" s="89"/>
      <c r="P147" s="88"/>
      <c r="Q147" s="89"/>
      <c r="S147" s="88"/>
      <c r="T147" s="89"/>
      <c r="V147" s="88"/>
      <c r="W147" s="89"/>
    </row>
    <row r="148" spans="1:23">
      <c r="A148" s="145"/>
      <c r="C148" s="88"/>
      <c r="D148" s="88"/>
      <c r="E148" s="89"/>
      <c r="G148" s="88"/>
      <c r="H148" s="89"/>
      <c r="J148" s="88"/>
      <c r="K148" s="89"/>
      <c r="M148" s="88"/>
      <c r="N148" s="89"/>
      <c r="P148" s="88"/>
      <c r="Q148" s="89"/>
      <c r="S148" s="88"/>
      <c r="T148" s="89"/>
      <c r="V148" s="88"/>
      <c r="W148" s="89"/>
    </row>
    <row r="149" spans="1:23">
      <c r="A149" s="145"/>
      <c r="C149" s="88"/>
      <c r="D149" s="88"/>
      <c r="E149" s="89"/>
      <c r="G149" s="88"/>
      <c r="H149" s="89"/>
      <c r="J149" s="88"/>
      <c r="K149" s="89"/>
      <c r="M149" s="88"/>
      <c r="N149" s="89"/>
      <c r="P149" s="88"/>
      <c r="Q149" s="89"/>
      <c r="S149" s="88"/>
      <c r="T149" s="89"/>
      <c r="V149" s="88"/>
      <c r="W149" s="89"/>
    </row>
    <row r="150" spans="1:23" ht="15.75" thickBot="1">
      <c r="A150" s="145"/>
      <c r="B150" s="81" t="s">
        <v>912</v>
      </c>
      <c r="C150" s="116" t="s">
        <v>623</v>
      </c>
      <c r="D150" s="97">
        <f>SUM(D146)</f>
        <v>0.50039999999999996</v>
      </c>
      <c r="E150" s="98">
        <f>SUM(E146)</f>
        <v>2.3906000000000001</v>
      </c>
      <c r="F150" s="99"/>
      <c r="G150" s="97">
        <f>SUM(G146)</f>
        <v>1.2677</v>
      </c>
      <c r="H150" s="98">
        <f>SUM(H146)</f>
        <v>3.1579000000000002</v>
      </c>
      <c r="I150" s="99"/>
      <c r="J150" s="97">
        <f>SUM(J146)</f>
        <v>2.2332000000000001</v>
      </c>
      <c r="K150" s="98">
        <f>SUM(K146)</f>
        <v>4.1234000000000002</v>
      </c>
      <c r="L150" s="99"/>
      <c r="M150" s="97">
        <f>SUM(M146)</f>
        <v>0.50039999999999996</v>
      </c>
      <c r="N150" s="98">
        <f>SUM(N146)</f>
        <v>2.3906000000000001</v>
      </c>
      <c r="O150" s="99"/>
      <c r="P150" s="97">
        <f>SUM(P146)</f>
        <v>2.1012</v>
      </c>
      <c r="Q150" s="98">
        <f>SUM(Q146)</f>
        <v>3.9914000000000001</v>
      </c>
      <c r="R150" s="99"/>
      <c r="S150" s="97">
        <f>SUM(S146)</f>
        <v>2.2332000000000001</v>
      </c>
      <c r="T150" s="98">
        <f>SUM(T146)</f>
        <v>4.1234000000000002</v>
      </c>
      <c r="U150" s="99"/>
      <c r="V150" s="97">
        <f>SUM(V146)</f>
        <v>2.8271000000000002</v>
      </c>
      <c r="W150" s="98">
        <f>SUM(W146)</f>
        <v>4.7172999999999998</v>
      </c>
    </row>
    <row r="151" spans="1:23" ht="15.75" thickTop="1">
      <c r="A151" s="145"/>
      <c r="C151" s="117" t="s">
        <v>624</v>
      </c>
      <c r="D151" s="101">
        <f>D150*24</f>
        <v>12.009599999999999</v>
      </c>
      <c r="E151" s="102">
        <f>E150*12</f>
        <v>28.687200000000001</v>
      </c>
      <c r="F151" s="99"/>
      <c r="G151" s="101">
        <f>G150*24</f>
        <v>30.424800000000001</v>
      </c>
      <c r="H151" s="102">
        <f>H150*12</f>
        <v>37.894800000000004</v>
      </c>
      <c r="I151" s="99"/>
      <c r="J151" s="101">
        <f>J150*24</f>
        <v>53.596800000000002</v>
      </c>
      <c r="K151" s="102">
        <f>K150*12</f>
        <v>49.480800000000002</v>
      </c>
      <c r="L151" s="99"/>
      <c r="M151" s="101">
        <f>M150*24</f>
        <v>12.009599999999999</v>
      </c>
      <c r="N151" s="102">
        <f>N150*12</f>
        <v>28.687200000000001</v>
      </c>
      <c r="O151" s="99"/>
      <c r="P151" s="101">
        <f>P150*24</f>
        <v>50.428799999999995</v>
      </c>
      <c r="Q151" s="102">
        <f>Q150*12</f>
        <v>47.896799999999999</v>
      </c>
      <c r="R151" s="99"/>
      <c r="S151" s="101">
        <f>S150*24</f>
        <v>53.596800000000002</v>
      </c>
      <c r="T151" s="102">
        <f>T150*12</f>
        <v>49.480800000000002</v>
      </c>
      <c r="U151" s="99"/>
      <c r="V151" s="101">
        <f>V150*24</f>
        <v>67.850400000000008</v>
      </c>
      <c r="W151" s="102">
        <f>W150*12</f>
        <v>56.607599999999998</v>
      </c>
    </row>
    <row r="152" spans="1:23" ht="15.75" thickBot="1">
      <c r="A152" s="145"/>
      <c r="B152" s="81" t="s">
        <v>913</v>
      </c>
      <c r="C152" s="118" t="s">
        <v>625</v>
      </c>
      <c r="D152" s="104">
        <f>D150+(D150*D$1)</f>
        <v>0.85067999999999988</v>
      </c>
      <c r="E152" s="105">
        <f>E150+(E150*E$1)</f>
        <v>4.0640200000000002</v>
      </c>
      <c r="F152" s="99"/>
      <c r="G152" s="104">
        <f>G150+(G150*G$1)</f>
        <v>2.28186</v>
      </c>
      <c r="H152" s="105">
        <f>H150+(H150*H$1)</f>
        <v>5.6842199999999998</v>
      </c>
      <c r="I152" s="99"/>
      <c r="J152" s="104">
        <f>J150+(J150*J$1)</f>
        <v>4.2430800000000009</v>
      </c>
      <c r="K152" s="105">
        <f>K150+(K150*K$1)</f>
        <v>7.83446</v>
      </c>
      <c r="L152" s="99"/>
      <c r="M152" s="104">
        <f>M150+(M150*M$1)</f>
        <v>0.85067999999999988</v>
      </c>
      <c r="N152" s="105">
        <f>N150+(N150*N$1)</f>
        <v>4.0640200000000002</v>
      </c>
      <c r="O152" s="99"/>
      <c r="P152" s="104">
        <f>P150+(P150*P$1)</f>
        <v>3.7821600000000002</v>
      </c>
      <c r="Q152" s="105">
        <f>Q150+(Q150*Q$1)</f>
        <v>7.1845200000000009</v>
      </c>
      <c r="R152" s="99"/>
      <c r="S152" s="104">
        <f>S150+(S150*S$1)</f>
        <v>4.2430800000000009</v>
      </c>
      <c r="T152" s="105">
        <f>T150+(T150*T$1)</f>
        <v>7.83446</v>
      </c>
      <c r="U152" s="99"/>
      <c r="V152" s="104">
        <f>V150+(V150*V$1)</f>
        <v>5.6542000000000003</v>
      </c>
      <c r="W152" s="105">
        <f>W150+(W150*W$1)</f>
        <v>9.4345999999999997</v>
      </c>
    </row>
    <row r="153" spans="1:23" ht="15.75" thickTop="1">
      <c r="A153" s="145"/>
      <c r="C153" s="119" t="s">
        <v>626</v>
      </c>
      <c r="D153" s="107">
        <f>(D152-D150)/D150</f>
        <v>0.7</v>
      </c>
      <c r="E153" s="108">
        <f>(E152-E150)/E150</f>
        <v>0.70000000000000007</v>
      </c>
      <c r="F153" s="99"/>
      <c r="G153" s="107">
        <f>(G152-G150)/G150</f>
        <v>0.79999999999999993</v>
      </c>
      <c r="H153" s="108">
        <f>(H152-H150)/H150</f>
        <v>0.79999999999999982</v>
      </c>
      <c r="I153" s="99"/>
      <c r="J153" s="107">
        <f>(J152-J150)/J150</f>
        <v>0.90000000000000036</v>
      </c>
      <c r="K153" s="108">
        <f>(K152-K150)/K150</f>
        <v>0.89999999999999991</v>
      </c>
      <c r="L153" s="99"/>
      <c r="M153" s="107">
        <f>(M152-M150)/M150</f>
        <v>0.7</v>
      </c>
      <c r="N153" s="108">
        <f>(N152-N150)/N150</f>
        <v>0.70000000000000007</v>
      </c>
      <c r="O153" s="99"/>
      <c r="P153" s="107">
        <f>(P152-P150)/P150</f>
        <v>0.80000000000000016</v>
      </c>
      <c r="Q153" s="108">
        <f>(Q152-Q150)/Q150</f>
        <v>0.80000000000000016</v>
      </c>
      <c r="R153" s="99"/>
      <c r="S153" s="107">
        <f>(S152-S150)/S150</f>
        <v>0.90000000000000036</v>
      </c>
      <c r="T153" s="108">
        <f>(T152-T150)/T150</f>
        <v>0.89999999999999991</v>
      </c>
      <c r="U153" s="99"/>
      <c r="V153" s="107">
        <f>(V152-V150)/V150</f>
        <v>1</v>
      </c>
      <c r="W153" s="108">
        <f>(W152-W150)/W150</f>
        <v>1</v>
      </c>
    </row>
    <row r="154" spans="1:23">
      <c r="A154" s="145"/>
      <c r="C154" s="120" t="s">
        <v>627</v>
      </c>
      <c r="D154" s="110">
        <f>D151+(D151*D$1)</f>
        <v>20.416319999999999</v>
      </c>
      <c r="E154" s="111">
        <f>E151+(E151*E$1)</f>
        <v>48.768239999999999</v>
      </c>
      <c r="F154" s="99"/>
      <c r="G154" s="110">
        <f>G151+(G151*G$1)</f>
        <v>54.76464</v>
      </c>
      <c r="H154" s="111">
        <f>H151+(H151*H$1)</f>
        <v>68.210640000000012</v>
      </c>
      <c r="I154" s="99"/>
      <c r="J154" s="110">
        <f>J151+(J151*J$1)</f>
        <v>101.83392000000001</v>
      </c>
      <c r="K154" s="111">
        <f>K151+(K151*K$1)</f>
        <v>94.01352</v>
      </c>
      <c r="L154" s="99"/>
      <c r="M154" s="110">
        <f>M151+(M151*M$1)</f>
        <v>20.416319999999999</v>
      </c>
      <c r="N154" s="111">
        <f>N151+(N151*N$1)</f>
        <v>48.768239999999999</v>
      </c>
      <c r="O154" s="99"/>
      <c r="P154" s="110">
        <f>P151+(P151*P$1)</f>
        <v>90.771839999999997</v>
      </c>
      <c r="Q154" s="111">
        <f>Q151+(Q151*Q$1)</f>
        <v>86.21423999999999</v>
      </c>
      <c r="R154" s="99"/>
      <c r="S154" s="110">
        <f>S151+(S151*S$1)</f>
        <v>101.83392000000001</v>
      </c>
      <c r="T154" s="111">
        <f>T151+(T151*T$1)</f>
        <v>94.01352</v>
      </c>
      <c r="U154" s="99"/>
      <c r="V154" s="110">
        <f>V151+(V151*V$1)</f>
        <v>135.70080000000002</v>
      </c>
      <c r="W154" s="111">
        <f>W151+(W151*W$1)</f>
        <v>113.2152</v>
      </c>
    </row>
    <row r="156" spans="1:23">
      <c r="A156" s="145"/>
      <c r="C156" s="112" t="s">
        <v>892</v>
      </c>
    </row>
    <row r="157" spans="1:23">
      <c r="A157" s="145"/>
      <c r="B157" s="81" t="s">
        <v>629</v>
      </c>
      <c r="C157" s="113" t="s">
        <v>871</v>
      </c>
      <c r="D157" s="80" t="s">
        <v>620</v>
      </c>
      <c r="E157" s="80" t="s">
        <v>616</v>
      </c>
      <c r="G157" s="80" t="s">
        <v>620</v>
      </c>
      <c r="H157" s="80" t="s">
        <v>616</v>
      </c>
      <c r="J157" s="80" t="s">
        <v>620</v>
      </c>
      <c r="K157" s="80" t="s">
        <v>616</v>
      </c>
      <c r="M157" s="80" t="s">
        <v>620</v>
      </c>
      <c r="N157" s="80" t="s">
        <v>616</v>
      </c>
      <c r="P157" s="80" t="s">
        <v>620</v>
      </c>
      <c r="Q157" s="80" t="s">
        <v>616</v>
      </c>
      <c r="S157" s="80" t="s">
        <v>620</v>
      </c>
      <c r="T157" s="80" t="s">
        <v>616</v>
      </c>
      <c r="V157" s="80" t="s">
        <v>620</v>
      </c>
      <c r="W157" s="80" t="s">
        <v>616</v>
      </c>
    </row>
    <row r="158" spans="1:23">
      <c r="A158" s="145"/>
      <c r="B158" s="81" t="s">
        <v>621</v>
      </c>
      <c r="C158" s="81" t="s">
        <v>630</v>
      </c>
    </row>
    <row r="159" spans="1:23">
      <c r="A159" s="186" t="s">
        <v>42</v>
      </c>
      <c r="B159" s="83">
        <v>1</v>
      </c>
      <c r="C159" s="114" t="s">
        <v>871</v>
      </c>
      <c r="D159" s="85">
        <f>VLOOKUP($A159,$A$16:$W$34,D$42,0)*$B159</f>
        <v>0.53969999999999996</v>
      </c>
      <c r="E159" s="86">
        <f>VLOOKUP($A159,$A$16:$W$34,E$42,0)*$B159</f>
        <v>2.5857000000000001</v>
      </c>
      <c r="G159" s="85">
        <f>VLOOKUP($A159,$A$16:$W$34,G$42,0)*$B159</f>
        <v>1.3069</v>
      </c>
      <c r="H159" s="86">
        <f>VLOOKUP($A159,$A$16:$W$34,H$42,0)*$B159</f>
        <v>3.3530000000000002</v>
      </c>
      <c r="J159" s="85">
        <f>VLOOKUP($A159,$A$16:$W$34,J$42,0)*$B159</f>
        <v>2.5749</v>
      </c>
      <c r="K159" s="86">
        <f>VLOOKUP($A159,$A$16:$W$34,K$42,0)*$B159</f>
        <v>4.6210000000000004</v>
      </c>
      <c r="M159" s="85">
        <f>VLOOKUP($A159,$A$16:$W$34,M$42,0)*$B159</f>
        <v>0.53969999999999996</v>
      </c>
      <c r="N159" s="86">
        <f>VLOOKUP($A159,$A$16:$W$34,N$42,0)*$B159</f>
        <v>2.5857000000000001</v>
      </c>
      <c r="P159" s="85">
        <f>VLOOKUP($A159,$A$16:$W$34,P$42,0)*$B159</f>
        <v>2.4218000000000002</v>
      </c>
      <c r="Q159" s="86">
        <f>VLOOKUP($A159,$A$16:$W$34,Q$42,0)*$B159</f>
        <v>4.4679000000000002</v>
      </c>
      <c r="S159" s="85">
        <f>VLOOKUP($A159,$A$16:$W$34,S$42,0)*$B159</f>
        <v>2.5749</v>
      </c>
      <c r="T159" s="86">
        <f>VLOOKUP($A159,$A$16:$W$34,T$42,0)*$B159</f>
        <v>4.6210000000000004</v>
      </c>
      <c r="V159" s="85">
        <f>VLOOKUP($A159,$A$16:$W$34,V$42,0)*$B159</f>
        <v>3.2639</v>
      </c>
      <c r="W159" s="86">
        <f>VLOOKUP($A159,$A$16:$W$34,W$42,0)*$B159</f>
        <v>5.31</v>
      </c>
    </row>
    <row r="160" spans="1:23">
      <c r="A160" s="145"/>
      <c r="C160" s="88"/>
      <c r="D160" s="88"/>
      <c r="E160" s="89"/>
      <c r="G160" s="88"/>
      <c r="H160" s="89"/>
      <c r="J160" s="88"/>
      <c r="K160" s="89"/>
      <c r="M160" s="88"/>
      <c r="N160" s="89"/>
      <c r="P160" s="88"/>
      <c r="Q160" s="89"/>
      <c r="S160" s="88"/>
      <c r="T160" s="89"/>
      <c r="V160" s="88"/>
      <c r="W160" s="89"/>
    </row>
    <row r="161" spans="1:23">
      <c r="A161" s="145"/>
      <c r="C161" s="88"/>
      <c r="D161" s="88"/>
      <c r="E161" s="89"/>
      <c r="G161" s="88"/>
      <c r="H161" s="89"/>
      <c r="J161" s="88"/>
      <c r="K161" s="89"/>
      <c r="M161" s="88"/>
      <c r="N161" s="89"/>
      <c r="P161" s="88"/>
      <c r="Q161" s="89"/>
      <c r="S161" s="88"/>
      <c r="T161" s="89"/>
      <c r="V161" s="88"/>
      <c r="W161" s="89"/>
    </row>
    <row r="162" spans="1:23">
      <c r="A162" s="145"/>
      <c r="C162" s="88"/>
      <c r="D162" s="88"/>
      <c r="E162" s="89"/>
      <c r="G162" s="88"/>
      <c r="H162" s="89"/>
      <c r="J162" s="88"/>
      <c r="K162" s="89"/>
      <c r="M162" s="88"/>
      <c r="N162" s="89"/>
      <c r="P162" s="88"/>
      <c r="Q162" s="89"/>
      <c r="S162" s="88"/>
      <c r="T162" s="89"/>
      <c r="V162" s="88"/>
      <c r="W162" s="89"/>
    </row>
    <row r="163" spans="1:23" ht="15.75" thickBot="1">
      <c r="A163" s="145"/>
      <c r="B163" s="81" t="s">
        <v>914</v>
      </c>
      <c r="C163" s="116" t="s">
        <v>623</v>
      </c>
      <c r="D163" s="97">
        <f>SUM(D159)</f>
        <v>0.53969999999999996</v>
      </c>
      <c r="E163" s="98">
        <f>SUM(E159)</f>
        <v>2.5857000000000001</v>
      </c>
      <c r="F163" s="99"/>
      <c r="G163" s="97">
        <f>SUM(G159)</f>
        <v>1.3069</v>
      </c>
      <c r="H163" s="98">
        <f>SUM(H159)</f>
        <v>3.3530000000000002</v>
      </c>
      <c r="I163" s="99"/>
      <c r="J163" s="97">
        <f>SUM(J159)</f>
        <v>2.5749</v>
      </c>
      <c r="K163" s="98">
        <f>SUM(K159)</f>
        <v>4.6210000000000004</v>
      </c>
      <c r="L163" s="99"/>
      <c r="M163" s="97">
        <f>SUM(M159)</f>
        <v>0.53969999999999996</v>
      </c>
      <c r="N163" s="98">
        <f>SUM(N159)</f>
        <v>2.5857000000000001</v>
      </c>
      <c r="O163" s="99"/>
      <c r="P163" s="97">
        <f>SUM(P159)</f>
        <v>2.4218000000000002</v>
      </c>
      <c r="Q163" s="98">
        <f>SUM(Q159)</f>
        <v>4.4679000000000002</v>
      </c>
      <c r="R163" s="99"/>
      <c r="S163" s="97">
        <f>SUM(S159)</f>
        <v>2.5749</v>
      </c>
      <c r="T163" s="98">
        <f>SUM(T159)</f>
        <v>4.6210000000000004</v>
      </c>
      <c r="U163" s="99"/>
      <c r="V163" s="97">
        <f>SUM(V159)</f>
        <v>3.2639</v>
      </c>
      <c r="W163" s="98">
        <f>SUM(W159)</f>
        <v>5.31</v>
      </c>
    </row>
    <row r="164" spans="1:23" ht="15.75" thickTop="1">
      <c r="A164" s="145"/>
      <c r="C164" s="117" t="s">
        <v>624</v>
      </c>
      <c r="D164" s="101">
        <f>D163*24</f>
        <v>12.9528</v>
      </c>
      <c r="E164" s="102">
        <f>E163*12</f>
        <v>31.028400000000001</v>
      </c>
      <c r="F164" s="99"/>
      <c r="G164" s="101">
        <f>G163*24</f>
        <v>31.365600000000001</v>
      </c>
      <c r="H164" s="102">
        <f>H163*12</f>
        <v>40.236000000000004</v>
      </c>
      <c r="I164" s="99"/>
      <c r="J164" s="101">
        <f>J163*24</f>
        <v>61.797600000000003</v>
      </c>
      <c r="K164" s="102">
        <f>K163*12</f>
        <v>55.452000000000005</v>
      </c>
      <c r="L164" s="99"/>
      <c r="M164" s="101">
        <f>M163*24</f>
        <v>12.9528</v>
      </c>
      <c r="N164" s="102">
        <f>N163*12</f>
        <v>31.028400000000001</v>
      </c>
      <c r="O164" s="99"/>
      <c r="P164" s="101">
        <f>P163*24</f>
        <v>58.123200000000004</v>
      </c>
      <c r="Q164" s="102">
        <f>Q163*12</f>
        <v>53.614800000000002</v>
      </c>
      <c r="R164" s="99"/>
      <c r="S164" s="101">
        <f>S163*24</f>
        <v>61.797600000000003</v>
      </c>
      <c r="T164" s="102">
        <f>T163*12</f>
        <v>55.452000000000005</v>
      </c>
      <c r="U164" s="99"/>
      <c r="V164" s="101">
        <f>V163*24</f>
        <v>78.333600000000004</v>
      </c>
      <c r="W164" s="102">
        <f>W163*12</f>
        <v>63.72</v>
      </c>
    </row>
    <row r="165" spans="1:23" ht="15.75" thickBot="1">
      <c r="A165" s="145"/>
      <c r="B165" s="81" t="s">
        <v>915</v>
      </c>
      <c r="C165" s="118" t="s">
        <v>625</v>
      </c>
      <c r="D165" s="104">
        <f>D163+(D163*D$1)</f>
        <v>0.91748999999999992</v>
      </c>
      <c r="E165" s="105">
        <f>E163+(E163*E$1)</f>
        <v>4.3956900000000001</v>
      </c>
      <c r="F165" s="99"/>
      <c r="G165" s="104">
        <f>G163+(G163*G$1)</f>
        <v>2.35242</v>
      </c>
      <c r="H165" s="105">
        <f>H163+(H163*H$1)</f>
        <v>6.035400000000001</v>
      </c>
      <c r="I165" s="99"/>
      <c r="J165" s="104">
        <f>J163+(J163*J$1)</f>
        <v>4.8923100000000002</v>
      </c>
      <c r="K165" s="105">
        <f>K163+(K163*K$1)</f>
        <v>8.7799000000000014</v>
      </c>
      <c r="L165" s="99"/>
      <c r="M165" s="104">
        <f>M163+(M163*M$1)</f>
        <v>0.91748999999999992</v>
      </c>
      <c r="N165" s="105">
        <f>N163+(N163*N$1)</f>
        <v>4.3956900000000001</v>
      </c>
      <c r="O165" s="99"/>
      <c r="P165" s="104">
        <f>P163+(P163*P$1)</f>
        <v>4.3592400000000007</v>
      </c>
      <c r="Q165" s="105">
        <f>Q163+(Q163*Q$1)</f>
        <v>8.0422200000000004</v>
      </c>
      <c r="R165" s="99"/>
      <c r="S165" s="104">
        <f>S163+(S163*S$1)</f>
        <v>4.8923100000000002</v>
      </c>
      <c r="T165" s="105">
        <f>T163+(T163*T$1)</f>
        <v>8.7799000000000014</v>
      </c>
      <c r="U165" s="99"/>
      <c r="V165" s="104">
        <f>V163+(V163*V$1)</f>
        <v>6.5278</v>
      </c>
      <c r="W165" s="105">
        <f>W163+(W163*W$1)</f>
        <v>10.62</v>
      </c>
    </row>
    <row r="166" spans="1:23" ht="15.75" thickTop="1">
      <c r="A166" s="145"/>
      <c r="C166" s="119" t="s">
        <v>626</v>
      </c>
      <c r="D166" s="107">
        <f>(D165-D163)/D163</f>
        <v>0.7</v>
      </c>
      <c r="E166" s="108">
        <f>(E165-E163)/E163</f>
        <v>0.7</v>
      </c>
      <c r="F166" s="99"/>
      <c r="G166" s="107">
        <f>(G165-G163)/G163</f>
        <v>0.8</v>
      </c>
      <c r="H166" s="108">
        <f>(H165-H163)/H163</f>
        <v>0.80000000000000016</v>
      </c>
      <c r="I166" s="99"/>
      <c r="J166" s="107">
        <f>(J165-J163)/J163</f>
        <v>0.90000000000000013</v>
      </c>
      <c r="K166" s="108">
        <f>(K165-K163)/K163</f>
        <v>0.90000000000000013</v>
      </c>
      <c r="L166" s="99"/>
      <c r="M166" s="107">
        <f>(M165-M163)/M163</f>
        <v>0.7</v>
      </c>
      <c r="N166" s="108">
        <f>(N165-N163)/N163</f>
        <v>0.7</v>
      </c>
      <c r="O166" s="99"/>
      <c r="P166" s="107">
        <f>(P165-P163)/P163</f>
        <v>0.80000000000000016</v>
      </c>
      <c r="Q166" s="108">
        <f>(Q165-Q163)/Q163</f>
        <v>0.8</v>
      </c>
      <c r="R166" s="99"/>
      <c r="S166" s="107">
        <f>(S165-S163)/S163</f>
        <v>0.90000000000000013</v>
      </c>
      <c r="T166" s="108">
        <f>(T165-T163)/T163</f>
        <v>0.90000000000000013</v>
      </c>
      <c r="U166" s="99"/>
      <c r="V166" s="107">
        <f>(V165-V163)/V163</f>
        <v>1</v>
      </c>
      <c r="W166" s="108">
        <f>(W165-W163)/W163</f>
        <v>1</v>
      </c>
    </row>
    <row r="167" spans="1:23">
      <c r="A167" s="145"/>
      <c r="C167" s="120" t="s">
        <v>627</v>
      </c>
      <c r="D167" s="110">
        <f>D164+(D164*D$1)</f>
        <v>22.019759999999998</v>
      </c>
      <c r="E167" s="111">
        <f>E164+(E164*E$1)</f>
        <v>52.748280000000001</v>
      </c>
      <c r="F167" s="99"/>
      <c r="G167" s="110">
        <f>G164+(G164*G$1)</f>
        <v>56.458080000000002</v>
      </c>
      <c r="H167" s="111">
        <f>H164+(H164*H$1)</f>
        <v>72.424800000000005</v>
      </c>
      <c r="I167" s="99"/>
      <c r="J167" s="110">
        <f>J164+(J164*J$1)</f>
        <v>117.41544</v>
      </c>
      <c r="K167" s="111">
        <f>K164+(K164*K$1)</f>
        <v>105.3588</v>
      </c>
      <c r="L167" s="99"/>
      <c r="M167" s="110">
        <f>M164+(M164*M$1)</f>
        <v>22.019759999999998</v>
      </c>
      <c r="N167" s="111">
        <f>N164+(N164*N$1)</f>
        <v>52.748280000000001</v>
      </c>
      <c r="O167" s="99"/>
      <c r="P167" s="110">
        <f>P164+(P164*P$1)</f>
        <v>104.62176000000001</v>
      </c>
      <c r="Q167" s="111">
        <f>Q164+(Q164*Q$1)</f>
        <v>96.506640000000004</v>
      </c>
      <c r="R167" s="99"/>
      <c r="S167" s="110">
        <f>S164+(S164*S$1)</f>
        <v>117.41544</v>
      </c>
      <c r="T167" s="111">
        <f>T164+(T164*T$1)</f>
        <v>105.3588</v>
      </c>
      <c r="U167" s="99"/>
      <c r="V167" s="110">
        <f>V164+(V164*V$1)</f>
        <v>156.66720000000001</v>
      </c>
      <c r="W167" s="111">
        <f>W164+(W164*W$1)</f>
        <v>127.44</v>
      </c>
    </row>
    <row r="169" spans="1:23">
      <c r="A169" s="145"/>
      <c r="C169" s="112" t="s">
        <v>891</v>
      </c>
    </row>
    <row r="170" spans="1:23">
      <c r="A170" s="145"/>
      <c r="B170" s="81" t="s">
        <v>629</v>
      </c>
      <c r="C170" s="113" t="s">
        <v>879</v>
      </c>
      <c r="D170" s="80" t="s">
        <v>620</v>
      </c>
      <c r="E170" s="80" t="s">
        <v>616</v>
      </c>
      <c r="G170" s="80" t="s">
        <v>620</v>
      </c>
      <c r="H170" s="80" t="s">
        <v>616</v>
      </c>
      <c r="J170" s="80" t="s">
        <v>620</v>
      </c>
      <c r="K170" s="80" t="s">
        <v>616</v>
      </c>
      <c r="M170" s="80" t="s">
        <v>620</v>
      </c>
      <c r="N170" s="80" t="s">
        <v>616</v>
      </c>
      <c r="P170" s="80" t="s">
        <v>620</v>
      </c>
      <c r="Q170" s="80" t="s">
        <v>616</v>
      </c>
      <c r="S170" s="80" t="s">
        <v>620</v>
      </c>
      <c r="T170" s="80" t="s">
        <v>616</v>
      </c>
      <c r="V170" s="80" t="s">
        <v>620</v>
      </c>
      <c r="W170" s="80" t="s">
        <v>616</v>
      </c>
    </row>
    <row r="171" spans="1:23">
      <c r="A171" s="145"/>
      <c r="B171" s="81" t="s">
        <v>621</v>
      </c>
      <c r="C171" s="81" t="s">
        <v>630</v>
      </c>
    </row>
    <row r="172" spans="1:23">
      <c r="A172" s="186" t="s">
        <v>44</v>
      </c>
      <c r="B172" s="83">
        <v>1</v>
      </c>
      <c r="C172" s="114" t="s">
        <v>879</v>
      </c>
      <c r="D172" s="85">
        <f>VLOOKUP($A172,$A$16:$W$34,D$42,0)*$B172</f>
        <v>0.29830000000000001</v>
      </c>
      <c r="E172" s="86">
        <f>VLOOKUP($A172,$A$16:$W$34,E$42,0)*$B172</f>
        <v>4.3903999999999996</v>
      </c>
      <c r="G172" s="85">
        <f>VLOOKUP($A172,$A$16:$W$34,G$42,0)*$B172</f>
        <v>1.5595000000000001</v>
      </c>
      <c r="H172" s="86">
        <f>VLOOKUP($A172,$A$16:$W$34,H$42,0)*$B172</f>
        <v>5.6516000000000002</v>
      </c>
      <c r="J172" s="85">
        <f>VLOOKUP($A172,$A$16:$W$34,J$42,0)*$B172</f>
        <v>3.0697000000000001</v>
      </c>
      <c r="K172" s="86">
        <f>VLOOKUP($A172,$A$16:$W$34,K$42,0)*$B172</f>
        <v>7.1618000000000004</v>
      </c>
      <c r="M172" s="85">
        <f>VLOOKUP($A172,$A$16:$W$34,M$42,0)*$B172</f>
        <v>0.29830000000000001</v>
      </c>
      <c r="N172" s="86">
        <f>VLOOKUP($A172,$A$16:$W$34,N$42,0)*$B172</f>
        <v>4.3903999999999996</v>
      </c>
      <c r="P172" s="85">
        <f>VLOOKUP($A172,$A$16:$W$34,P$42,0)*$B172</f>
        <v>2.8071999999999999</v>
      </c>
      <c r="Q172" s="86">
        <f>VLOOKUP($A172,$A$16:$W$34,Q$42,0)*$B172</f>
        <v>6.8993000000000002</v>
      </c>
      <c r="S172" s="85">
        <f>VLOOKUP($A172,$A$16:$W$34,S$42,0)*$B172</f>
        <v>3.0697000000000001</v>
      </c>
      <c r="T172" s="86">
        <f>VLOOKUP($A172,$A$16:$W$34,T$42,0)*$B172</f>
        <v>7.1618000000000004</v>
      </c>
      <c r="V172" s="85">
        <f>VLOOKUP($A172,$A$16:$W$34,V$42,0)*$B172</f>
        <v>4.2508999999999997</v>
      </c>
      <c r="W172" s="86">
        <f>VLOOKUP($A172,$A$16:$W$34,W$42,0)*$B172</f>
        <v>8.343</v>
      </c>
    </row>
    <row r="173" spans="1:23">
      <c r="A173" s="145"/>
      <c r="C173" s="88"/>
      <c r="D173" s="88"/>
      <c r="E173" s="89"/>
      <c r="G173" s="88"/>
      <c r="H173" s="89"/>
      <c r="J173" s="88"/>
      <c r="K173" s="89"/>
      <c r="M173" s="88"/>
      <c r="N173" s="89"/>
      <c r="P173" s="88"/>
      <c r="Q173" s="89"/>
      <c r="S173" s="88"/>
      <c r="T173" s="89"/>
      <c r="V173" s="88"/>
      <c r="W173" s="89"/>
    </row>
    <row r="174" spans="1:23">
      <c r="A174" s="145"/>
      <c r="C174" s="88"/>
      <c r="D174" s="88"/>
      <c r="E174" s="89"/>
      <c r="G174" s="88"/>
      <c r="H174" s="89"/>
      <c r="J174" s="88"/>
      <c r="K174" s="89"/>
      <c r="M174" s="88"/>
      <c r="N174" s="89"/>
      <c r="P174" s="88"/>
      <c r="Q174" s="89"/>
      <c r="S174" s="88"/>
      <c r="T174" s="89"/>
      <c r="V174" s="88"/>
      <c r="W174" s="89"/>
    </row>
    <row r="175" spans="1:23">
      <c r="A175" s="145"/>
      <c r="C175" s="88"/>
      <c r="D175" s="88"/>
      <c r="E175" s="89"/>
      <c r="G175" s="88"/>
      <c r="H175" s="89"/>
      <c r="J175" s="88"/>
      <c r="K175" s="89"/>
      <c r="M175" s="88"/>
      <c r="N175" s="89"/>
      <c r="P175" s="88"/>
      <c r="Q175" s="89"/>
      <c r="S175" s="88"/>
      <c r="T175" s="89"/>
      <c r="V175" s="88"/>
      <c r="W175" s="89"/>
    </row>
    <row r="176" spans="1:23" ht="15.75" thickBot="1">
      <c r="A176" s="145"/>
      <c r="B176" s="81" t="s">
        <v>916</v>
      </c>
      <c r="C176" s="116" t="s">
        <v>623</v>
      </c>
      <c r="D176" s="97">
        <f>SUM(D172)</f>
        <v>0.29830000000000001</v>
      </c>
      <c r="E176" s="98">
        <f>SUM(E172)</f>
        <v>4.3903999999999996</v>
      </c>
      <c r="F176" s="99"/>
      <c r="G176" s="97">
        <f>SUM(G172)</f>
        <v>1.5595000000000001</v>
      </c>
      <c r="H176" s="98">
        <f>SUM(H172)</f>
        <v>5.6516000000000002</v>
      </c>
      <c r="I176" s="99"/>
      <c r="J176" s="97">
        <f>SUM(J172)</f>
        <v>3.0697000000000001</v>
      </c>
      <c r="K176" s="98">
        <f>SUM(K172)</f>
        <v>7.1618000000000004</v>
      </c>
      <c r="L176" s="99"/>
      <c r="M176" s="97">
        <f>SUM(M172)</f>
        <v>0.29830000000000001</v>
      </c>
      <c r="N176" s="98">
        <f>SUM(N172)</f>
        <v>4.3903999999999996</v>
      </c>
      <c r="O176" s="99"/>
      <c r="P176" s="97">
        <f>SUM(P172)</f>
        <v>2.8071999999999999</v>
      </c>
      <c r="Q176" s="98">
        <f>SUM(Q172)</f>
        <v>6.8993000000000002</v>
      </c>
      <c r="R176" s="99"/>
      <c r="S176" s="97">
        <f>SUM(S172)</f>
        <v>3.0697000000000001</v>
      </c>
      <c r="T176" s="98">
        <f>SUM(T172)</f>
        <v>7.1618000000000004</v>
      </c>
      <c r="U176" s="99"/>
      <c r="V176" s="97">
        <f>SUM(V172)</f>
        <v>4.2508999999999997</v>
      </c>
      <c r="W176" s="98">
        <f>SUM(W172)</f>
        <v>8.343</v>
      </c>
    </row>
    <row r="177" spans="1:23" ht="15.75" thickTop="1">
      <c r="A177" s="145"/>
      <c r="C177" s="117" t="s">
        <v>624</v>
      </c>
      <c r="D177" s="101">
        <f>D176*24</f>
        <v>7.1592000000000002</v>
      </c>
      <c r="E177" s="102">
        <f>E176*12</f>
        <v>52.684799999999996</v>
      </c>
      <c r="F177" s="99"/>
      <c r="G177" s="101">
        <f>G176*24</f>
        <v>37.428000000000004</v>
      </c>
      <c r="H177" s="102">
        <f>H176*12</f>
        <v>67.819199999999995</v>
      </c>
      <c r="I177" s="99"/>
      <c r="J177" s="101">
        <f>J176*24</f>
        <v>73.672799999999995</v>
      </c>
      <c r="K177" s="102">
        <f>K176*12</f>
        <v>85.941600000000008</v>
      </c>
      <c r="L177" s="99"/>
      <c r="M177" s="101">
        <f>M176*24</f>
        <v>7.1592000000000002</v>
      </c>
      <c r="N177" s="102">
        <f>N176*12</f>
        <v>52.684799999999996</v>
      </c>
      <c r="O177" s="99"/>
      <c r="P177" s="101">
        <f>P176*24</f>
        <v>67.372799999999998</v>
      </c>
      <c r="Q177" s="102">
        <f>Q176*12</f>
        <v>82.791600000000003</v>
      </c>
      <c r="R177" s="99"/>
      <c r="S177" s="101">
        <f>S176*24</f>
        <v>73.672799999999995</v>
      </c>
      <c r="T177" s="102">
        <f>T176*12</f>
        <v>85.941600000000008</v>
      </c>
      <c r="U177" s="99"/>
      <c r="V177" s="101">
        <f>V176*24</f>
        <v>102.02159999999999</v>
      </c>
      <c r="W177" s="102">
        <f>W176*12</f>
        <v>100.116</v>
      </c>
    </row>
    <row r="178" spans="1:23" ht="15.75" thickBot="1">
      <c r="A178" s="145"/>
      <c r="B178" s="81" t="s">
        <v>917</v>
      </c>
      <c r="C178" s="118" t="s">
        <v>625</v>
      </c>
      <c r="D178" s="104">
        <f>D176+(D176*D$1)</f>
        <v>0.50710999999999995</v>
      </c>
      <c r="E178" s="105">
        <f>E176+(E176*E$1)</f>
        <v>7.4636799999999992</v>
      </c>
      <c r="F178" s="99"/>
      <c r="G178" s="104">
        <f>G176+(G176*G$1)</f>
        <v>2.8071000000000002</v>
      </c>
      <c r="H178" s="105">
        <f>H176+(H176*H$1)</f>
        <v>10.172879999999999</v>
      </c>
      <c r="I178" s="99"/>
      <c r="J178" s="104">
        <f>J176+(J176*J$1)</f>
        <v>5.8324300000000004</v>
      </c>
      <c r="K178" s="105">
        <f>K176+(K176*K$1)</f>
        <v>13.607420000000001</v>
      </c>
      <c r="L178" s="99"/>
      <c r="M178" s="104">
        <f>M176+(M176*M$1)</f>
        <v>0.50710999999999995</v>
      </c>
      <c r="N178" s="105">
        <f>N176+(N176*N$1)</f>
        <v>7.4636799999999992</v>
      </c>
      <c r="O178" s="99"/>
      <c r="P178" s="104">
        <f>P176+(P176*P$1)</f>
        <v>5.0529600000000006</v>
      </c>
      <c r="Q178" s="105">
        <f>Q176+(Q176*Q$1)</f>
        <v>12.41874</v>
      </c>
      <c r="R178" s="99"/>
      <c r="S178" s="104">
        <f>S176+(S176*S$1)</f>
        <v>5.8324300000000004</v>
      </c>
      <c r="T178" s="105">
        <f>T176+(T176*T$1)</f>
        <v>13.607420000000001</v>
      </c>
      <c r="U178" s="99"/>
      <c r="V178" s="104">
        <f>V176+(V176*V$1)</f>
        <v>8.5017999999999994</v>
      </c>
      <c r="W178" s="105">
        <f>W176+(W176*W$1)</f>
        <v>16.686</v>
      </c>
    </row>
    <row r="179" spans="1:23" ht="15.75" thickTop="1">
      <c r="A179" s="145"/>
      <c r="C179" s="119" t="s">
        <v>626</v>
      </c>
      <c r="D179" s="107">
        <f>(D178-D176)/D176</f>
        <v>0.69999999999999973</v>
      </c>
      <c r="E179" s="108">
        <f>(E178-E176)/E176</f>
        <v>0.7</v>
      </c>
      <c r="F179" s="99"/>
      <c r="G179" s="107">
        <f>(G178-G176)/G176</f>
        <v>0.79999999999999993</v>
      </c>
      <c r="H179" s="108">
        <f>(H178-H176)/H176</f>
        <v>0.79999999999999982</v>
      </c>
      <c r="I179" s="99"/>
      <c r="J179" s="107">
        <f>(J178-J176)/J176</f>
        <v>0.90000000000000013</v>
      </c>
      <c r="K179" s="108">
        <f>(K178-K176)/K176</f>
        <v>0.9</v>
      </c>
      <c r="L179" s="99"/>
      <c r="M179" s="107">
        <f>(M178-M176)/M176</f>
        <v>0.69999999999999973</v>
      </c>
      <c r="N179" s="108">
        <f>(N178-N176)/N176</f>
        <v>0.7</v>
      </c>
      <c r="O179" s="99"/>
      <c r="P179" s="107">
        <f>(P178-P176)/P176</f>
        <v>0.80000000000000027</v>
      </c>
      <c r="Q179" s="108">
        <f>(Q178-Q176)/Q176</f>
        <v>0.79999999999999993</v>
      </c>
      <c r="R179" s="99"/>
      <c r="S179" s="107">
        <f>(S178-S176)/S176</f>
        <v>0.90000000000000013</v>
      </c>
      <c r="T179" s="108">
        <f>(T178-T176)/T176</f>
        <v>0.9</v>
      </c>
      <c r="U179" s="99"/>
      <c r="V179" s="107">
        <f>(V178-V176)/V176</f>
        <v>1</v>
      </c>
      <c r="W179" s="108">
        <f>(W178-W176)/W176</f>
        <v>1</v>
      </c>
    </row>
    <row r="180" spans="1:23">
      <c r="A180" s="145"/>
      <c r="C180" s="120" t="s">
        <v>627</v>
      </c>
      <c r="D180" s="110">
        <f>D177+(D177*D$1)</f>
        <v>12.170639999999999</v>
      </c>
      <c r="E180" s="111">
        <f>E177+(E177*E$1)</f>
        <v>89.564159999999987</v>
      </c>
      <c r="F180" s="99"/>
      <c r="G180" s="110">
        <f>G177+(G177*G$1)</f>
        <v>67.370400000000018</v>
      </c>
      <c r="H180" s="111">
        <f>H177+(H177*H$1)</f>
        <v>122.07455999999999</v>
      </c>
      <c r="I180" s="99"/>
      <c r="J180" s="110">
        <f>J177+(J177*J$1)</f>
        <v>139.97832</v>
      </c>
      <c r="K180" s="111">
        <f>K177+(K177*K$1)</f>
        <v>163.28904</v>
      </c>
      <c r="L180" s="99"/>
      <c r="M180" s="110">
        <f>M177+(M177*M$1)</f>
        <v>12.170639999999999</v>
      </c>
      <c r="N180" s="111">
        <f>N177+(N177*N$1)</f>
        <v>89.564159999999987</v>
      </c>
      <c r="O180" s="99"/>
      <c r="P180" s="110">
        <f>P177+(P177*P$1)</f>
        <v>121.27104</v>
      </c>
      <c r="Q180" s="111">
        <f>Q177+(Q177*Q$1)</f>
        <v>149.02488</v>
      </c>
      <c r="R180" s="99"/>
      <c r="S180" s="110">
        <f>S177+(S177*S$1)</f>
        <v>139.97832</v>
      </c>
      <c r="T180" s="111">
        <f>T177+(T177*T$1)</f>
        <v>163.28904</v>
      </c>
      <c r="U180" s="99"/>
      <c r="V180" s="110">
        <f>V177+(V177*V$1)</f>
        <v>204.04319999999998</v>
      </c>
      <c r="W180" s="111">
        <f>W177+(W177*W$1)</f>
        <v>200.232</v>
      </c>
    </row>
    <row r="182" spans="1:23">
      <c r="A182" s="145"/>
      <c r="C182" s="112" t="s">
        <v>889</v>
      </c>
    </row>
    <row r="183" spans="1:23">
      <c r="A183" s="145"/>
      <c r="B183" s="81" t="s">
        <v>629</v>
      </c>
      <c r="C183" s="113" t="s">
        <v>890</v>
      </c>
      <c r="D183" s="80" t="s">
        <v>620</v>
      </c>
      <c r="E183" s="80" t="s">
        <v>616</v>
      </c>
      <c r="G183" s="80" t="s">
        <v>620</v>
      </c>
      <c r="H183" s="80" t="s">
        <v>616</v>
      </c>
      <c r="J183" s="80" t="s">
        <v>620</v>
      </c>
      <c r="K183" s="80" t="s">
        <v>616</v>
      </c>
      <c r="M183" s="80" t="s">
        <v>620</v>
      </c>
      <c r="N183" s="80" t="s">
        <v>616</v>
      </c>
      <c r="P183" s="80" t="s">
        <v>620</v>
      </c>
      <c r="Q183" s="80" t="s">
        <v>616</v>
      </c>
      <c r="S183" s="80" t="s">
        <v>620</v>
      </c>
      <c r="T183" s="80" t="s">
        <v>616</v>
      </c>
      <c r="V183" s="80" t="s">
        <v>620</v>
      </c>
      <c r="W183" s="80" t="s">
        <v>616</v>
      </c>
    </row>
    <row r="184" spans="1:23">
      <c r="A184" s="145"/>
      <c r="B184" s="81" t="s">
        <v>621</v>
      </c>
      <c r="C184" s="81" t="s">
        <v>630</v>
      </c>
    </row>
    <row r="185" spans="1:23">
      <c r="A185" s="186" t="s">
        <v>46</v>
      </c>
      <c r="B185" s="83">
        <v>1</v>
      </c>
      <c r="C185" s="114" t="s">
        <v>890</v>
      </c>
      <c r="D185" s="85">
        <f>VLOOKUP($A185,$A$16:$W$34,D$42,0)*$B185</f>
        <v>41.463999999999999</v>
      </c>
      <c r="E185" s="86">
        <f>VLOOKUP($A185,$A$16:$W$34,E$42,0)*$B185</f>
        <v>74.909599999999998</v>
      </c>
      <c r="G185" s="85">
        <f>VLOOKUP($A185,$A$16:$W$34,G$42,0)*$B185</f>
        <v>67.151899999999998</v>
      </c>
      <c r="H185" s="86">
        <f>VLOOKUP($A185,$A$16:$W$34,H$42,0)*$B185</f>
        <v>100.5976</v>
      </c>
      <c r="J185" s="85">
        <f>VLOOKUP($A185,$A$16:$W$34,J$42,0)*$B185</f>
        <v>92.000299999999996</v>
      </c>
      <c r="K185" s="86">
        <f>VLOOKUP($A185,$A$16:$W$34,K$42,0)*$B185</f>
        <v>125.446</v>
      </c>
      <c r="M185" s="85">
        <f>VLOOKUP($A185,$A$16:$W$34,M$42,0)*$B185</f>
        <v>41.463999999999999</v>
      </c>
      <c r="N185" s="86">
        <f>VLOOKUP($A185,$A$16:$W$34,N$42,0)*$B185</f>
        <v>74.909599999999998</v>
      </c>
      <c r="P185" s="85">
        <f>VLOOKUP($A185,$A$16:$W$34,P$42,0)*$B185</f>
        <v>89.053200000000004</v>
      </c>
      <c r="Q185" s="86">
        <f>VLOOKUP($A185,$A$16:$W$34,Q$42,0)*$B185</f>
        <v>122.49890000000001</v>
      </c>
      <c r="S185" s="85">
        <f>VLOOKUP($A185,$A$16:$W$34,S$42,0)*$B185</f>
        <v>92.000299999999996</v>
      </c>
      <c r="T185" s="86">
        <f>VLOOKUP($A185,$A$16:$W$34,T$42,0)*$B185</f>
        <v>125.446</v>
      </c>
      <c r="V185" s="85">
        <f>VLOOKUP($A185,$A$16:$W$34,V$42,0)*$B185</f>
        <v>105.2623</v>
      </c>
      <c r="W185" s="86">
        <f>VLOOKUP($A185,$A$16:$W$34,W$42,0)*$B185</f>
        <v>138.708</v>
      </c>
    </row>
    <row r="186" spans="1:23">
      <c r="A186" s="145"/>
      <c r="C186" s="88"/>
      <c r="D186" s="88"/>
      <c r="E186" s="89"/>
      <c r="G186" s="88"/>
      <c r="H186" s="89"/>
      <c r="J186" s="88"/>
      <c r="K186" s="89"/>
      <c r="M186" s="88"/>
      <c r="N186" s="89"/>
      <c r="P186" s="88"/>
      <c r="Q186" s="89"/>
      <c r="S186" s="88"/>
      <c r="T186" s="89"/>
      <c r="V186" s="88"/>
      <c r="W186" s="89"/>
    </row>
    <row r="187" spans="1:23">
      <c r="A187" s="145"/>
      <c r="C187" s="88"/>
      <c r="D187" s="88"/>
      <c r="E187" s="89"/>
      <c r="G187" s="88"/>
      <c r="H187" s="89"/>
      <c r="J187" s="88"/>
      <c r="K187" s="89"/>
      <c r="M187" s="88"/>
      <c r="N187" s="89"/>
      <c r="P187" s="88"/>
      <c r="Q187" s="89"/>
      <c r="S187" s="88"/>
      <c r="T187" s="89"/>
      <c r="V187" s="88"/>
      <c r="W187" s="89"/>
    </row>
    <row r="188" spans="1:23">
      <c r="A188" s="145"/>
      <c r="C188" s="88"/>
      <c r="D188" s="88"/>
      <c r="E188" s="89"/>
      <c r="G188" s="88"/>
      <c r="H188" s="89"/>
      <c r="J188" s="88"/>
      <c r="K188" s="89"/>
      <c r="M188" s="88"/>
      <c r="N188" s="89"/>
      <c r="P188" s="88"/>
      <c r="Q188" s="89"/>
      <c r="S188" s="88"/>
      <c r="T188" s="89"/>
      <c r="V188" s="88"/>
      <c r="W188" s="89"/>
    </row>
    <row r="189" spans="1:23" ht="15.75" thickBot="1">
      <c r="A189" s="145"/>
      <c r="B189" s="81" t="s">
        <v>918</v>
      </c>
      <c r="C189" s="116" t="s">
        <v>623</v>
      </c>
      <c r="D189" s="97">
        <f>SUM(D185)</f>
        <v>41.463999999999999</v>
      </c>
      <c r="E189" s="98">
        <f>SUM(E185)</f>
        <v>74.909599999999998</v>
      </c>
      <c r="F189" s="99"/>
      <c r="G189" s="97">
        <f>SUM(G185)</f>
        <v>67.151899999999998</v>
      </c>
      <c r="H189" s="98">
        <f>SUM(H185)</f>
        <v>100.5976</v>
      </c>
      <c r="I189" s="99"/>
      <c r="J189" s="97">
        <f>SUM(J185)</f>
        <v>92.000299999999996</v>
      </c>
      <c r="K189" s="98">
        <f>SUM(K185)</f>
        <v>125.446</v>
      </c>
      <c r="L189" s="99"/>
      <c r="M189" s="97">
        <f>SUM(M185)</f>
        <v>41.463999999999999</v>
      </c>
      <c r="N189" s="98">
        <f>SUM(N185)</f>
        <v>74.909599999999998</v>
      </c>
      <c r="O189" s="99"/>
      <c r="P189" s="97">
        <f>SUM(P185)</f>
        <v>89.053200000000004</v>
      </c>
      <c r="Q189" s="98">
        <f>SUM(Q185)</f>
        <v>122.49890000000001</v>
      </c>
      <c r="R189" s="99"/>
      <c r="S189" s="97">
        <f>SUM(S185)</f>
        <v>92.000299999999996</v>
      </c>
      <c r="T189" s="98">
        <f>SUM(T185)</f>
        <v>125.446</v>
      </c>
      <c r="U189" s="99"/>
      <c r="V189" s="97">
        <f>SUM(V185)</f>
        <v>105.2623</v>
      </c>
      <c r="W189" s="98">
        <f>SUM(W185)</f>
        <v>138.708</v>
      </c>
    </row>
    <row r="190" spans="1:23" ht="15.75" thickTop="1">
      <c r="A190" s="145"/>
      <c r="C190" s="117" t="s">
        <v>624</v>
      </c>
      <c r="D190" s="101">
        <f>D189*24</f>
        <v>995.13599999999997</v>
      </c>
      <c r="E190" s="102">
        <f>E189*12</f>
        <v>898.91519999999991</v>
      </c>
      <c r="F190" s="99"/>
      <c r="G190" s="101">
        <f>G189*24</f>
        <v>1611.6455999999998</v>
      </c>
      <c r="H190" s="102">
        <f>H189*12</f>
        <v>1207.1712</v>
      </c>
      <c r="I190" s="99"/>
      <c r="J190" s="101">
        <f>J189*24</f>
        <v>2208.0072</v>
      </c>
      <c r="K190" s="102">
        <f>K189*12</f>
        <v>1505.3519999999999</v>
      </c>
      <c r="L190" s="99"/>
      <c r="M190" s="101">
        <f>M189*24</f>
        <v>995.13599999999997</v>
      </c>
      <c r="N190" s="102">
        <f>N189*12</f>
        <v>898.91519999999991</v>
      </c>
      <c r="O190" s="99"/>
      <c r="P190" s="101">
        <f>P189*24</f>
        <v>2137.2768000000001</v>
      </c>
      <c r="Q190" s="102">
        <f>Q189*12</f>
        <v>1469.9868000000001</v>
      </c>
      <c r="R190" s="99"/>
      <c r="S190" s="101">
        <f>S189*24</f>
        <v>2208.0072</v>
      </c>
      <c r="T190" s="102">
        <f>T189*12</f>
        <v>1505.3519999999999</v>
      </c>
      <c r="U190" s="99"/>
      <c r="V190" s="101">
        <f>V189*24</f>
        <v>2526.2952</v>
      </c>
      <c r="W190" s="102">
        <f>W189*12</f>
        <v>1664.4960000000001</v>
      </c>
    </row>
    <row r="191" spans="1:23" ht="15.75" thickBot="1">
      <c r="A191" s="145"/>
      <c r="B191" s="81" t="s">
        <v>919</v>
      </c>
      <c r="C191" s="118" t="s">
        <v>625</v>
      </c>
      <c r="D191" s="104">
        <f>D189+(D189*D$1)</f>
        <v>70.488799999999998</v>
      </c>
      <c r="E191" s="105">
        <f>E189+(E189*E$1)</f>
        <v>127.34631999999999</v>
      </c>
      <c r="F191" s="99"/>
      <c r="G191" s="104">
        <f>G189+(G189*G$1)</f>
        <v>120.87342</v>
      </c>
      <c r="H191" s="105">
        <f>H189+(H189*H$1)</f>
        <v>181.07568000000001</v>
      </c>
      <c r="I191" s="99"/>
      <c r="J191" s="104">
        <f>J189+(J189*J$1)</f>
        <v>174.80056999999999</v>
      </c>
      <c r="K191" s="105">
        <f>K189+(K189*K$1)</f>
        <v>238.34739999999999</v>
      </c>
      <c r="L191" s="99"/>
      <c r="M191" s="104">
        <f>M189+(M189*M$1)</f>
        <v>70.488799999999998</v>
      </c>
      <c r="N191" s="105">
        <f>N189+(N189*N$1)</f>
        <v>127.34631999999999</v>
      </c>
      <c r="O191" s="99"/>
      <c r="P191" s="104">
        <f>P189+(P189*P$1)</f>
        <v>160.29576000000003</v>
      </c>
      <c r="Q191" s="105">
        <f>Q189+(Q189*Q$1)</f>
        <v>220.49802</v>
      </c>
      <c r="R191" s="99"/>
      <c r="S191" s="104">
        <f>S189+(S189*S$1)</f>
        <v>174.80056999999999</v>
      </c>
      <c r="T191" s="105">
        <f>T189+(T189*T$1)</f>
        <v>238.34739999999999</v>
      </c>
      <c r="U191" s="99"/>
      <c r="V191" s="104">
        <f>V189+(V189*V$1)</f>
        <v>210.52459999999999</v>
      </c>
      <c r="W191" s="105">
        <f>W189+(W189*W$1)</f>
        <v>277.416</v>
      </c>
    </row>
    <row r="192" spans="1:23" ht="15.75" thickTop="1">
      <c r="A192" s="145"/>
      <c r="C192" s="119" t="s">
        <v>626</v>
      </c>
      <c r="D192" s="107">
        <f>(D191-D189)/D189</f>
        <v>0.7</v>
      </c>
      <c r="E192" s="108">
        <f>(E191-E189)/E189</f>
        <v>0.7</v>
      </c>
      <c r="F192" s="99"/>
      <c r="G192" s="107">
        <f>(G191-G189)/G189</f>
        <v>0.8</v>
      </c>
      <c r="H192" s="108">
        <f>(H191-H189)/H189</f>
        <v>0.8</v>
      </c>
      <c r="I192" s="99"/>
      <c r="J192" s="107">
        <f>(J191-J189)/J189</f>
        <v>0.9</v>
      </c>
      <c r="K192" s="108">
        <f>(K191-K189)/K189</f>
        <v>0.9</v>
      </c>
      <c r="L192" s="99"/>
      <c r="M192" s="107">
        <f>(M191-M189)/M189</f>
        <v>0.7</v>
      </c>
      <c r="N192" s="108">
        <f>(N191-N189)/N189</f>
        <v>0.7</v>
      </c>
      <c r="O192" s="99"/>
      <c r="P192" s="107">
        <f>(P191-P189)/P189</f>
        <v>0.80000000000000027</v>
      </c>
      <c r="Q192" s="108">
        <f>(Q191-Q189)/Q189</f>
        <v>0.79999999999999993</v>
      </c>
      <c r="R192" s="99"/>
      <c r="S192" s="107">
        <f>(S191-S189)/S189</f>
        <v>0.9</v>
      </c>
      <c r="T192" s="108">
        <f>(T191-T189)/T189</f>
        <v>0.9</v>
      </c>
      <c r="U192" s="99"/>
      <c r="V192" s="107">
        <f>(V191-V189)/V189</f>
        <v>1</v>
      </c>
      <c r="W192" s="108">
        <f>(W191-W189)/W189</f>
        <v>1</v>
      </c>
    </row>
    <row r="193" spans="1:23">
      <c r="A193" s="145"/>
      <c r="C193" s="120" t="s">
        <v>627</v>
      </c>
      <c r="D193" s="110">
        <f>D190+(D190*D$1)</f>
        <v>1691.7311999999999</v>
      </c>
      <c r="E193" s="111">
        <f>E190+(E190*E$1)</f>
        <v>1528.1558399999999</v>
      </c>
      <c r="F193" s="99"/>
      <c r="G193" s="110">
        <f>G190+(G190*G$1)</f>
        <v>2900.9620799999998</v>
      </c>
      <c r="H193" s="111">
        <f>H190+(H190*H$1)</f>
        <v>2172.90816</v>
      </c>
      <c r="I193" s="99"/>
      <c r="J193" s="110">
        <f>J190+(J190*J$1)</f>
        <v>4195.2136799999998</v>
      </c>
      <c r="K193" s="111">
        <f>K190+(K190*K$1)</f>
        <v>2860.1687999999995</v>
      </c>
      <c r="L193" s="99"/>
      <c r="M193" s="110">
        <f>M190+(M190*M$1)</f>
        <v>1691.7311999999999</v>
      </c>
      <c r="N193" s="111">
        <f>N190+(N190*N$1)</f>
        <v>1528.1558399999999</v>
      </c>
      <c r="O193" s="99"/>
      <c r="P193" s="110">
        <f>P190+(P190*P$1)</f>
        <v>3847.0982400000003</v>
      </c>
      <c r="Q193" s="111">
        <f>Q190+(Q190*Q$1)</f>
        <v>2645.97624</v>
      </c>
      <c r="R193" s="99"/>
      <c r="S193" s="110">
        <f>S190+(S190*S$1)</f>
        <v>4195.2136799999998</v>
      </c>
      <c r="T193" s="111">
        <f>T190+(T190*T$1)</f>
        <v>2860.1687999999995</v>
      </c>
      <c r="U193" s="99"/>
      <c r="V193" s="110">
        <f>V190+(V190*V$1)</f>
        <v>5052.5904</v>
      </c>
      <c r="W193" s="111">
        <f>W190+(W190*W$1)</f>
        <v>3328.9920000000002</v>
      </c>
    </row>
    <row r="195" spans="1:23">
      <c r="A195" s="145"/>
      <c r="C195" s="112" t="s">
        <v>887</v>
      </c>
    </row>
    <row r="196" spans="1:23">
      <c r="A196" s="145"/>
      <c r="B196" s="81" t="s">
        <v>629</v>
      </c>
      <c r="C196" s="113" t="s">
        <v>888</v>
      </c>
      <c r="D196" s="80" t="s">
        <v>620</v>
      </c>
      <c r="E196" s="80" t="s">
        <v>616</v>
      </c>
      <c r="G196" s="80" t="s">
        <v>620</v>
      </c>
      <c r="H196" s="80" t="s">
        <v>616</v>
      </c>
      <c r="J196" s="80" t="s">
        <v>620</v>
      </c>
      <c r="K196" s="80" t="s">
        <v>616</v>
      </c>
      <c r="M196" s="80" t="s">
        <v>620</v>
      </c>
      <c r="N196" s="80" t="s">
        <v>616</v>
      </c>
      <c r="P196" s="80" t="s">
        <v>620</v>
      </c>
      <c r="Q196" s="80" t="s">
        <v>616</v>
      </c>
      <c r="S196" s="80" t="s">
        <v>620</v>
      </c>
      <c r="T196" s="80" t="s">
        <v>616</v>
      </c>
      <c r="V196" s="80" t="s">
        <v>620</v>
      </c>
      <c r="W196" s="80" t="s">
        <v>616</v>
      </c>
    </row>
    <row r="197" spans="1:23">
      <c r="A197" s="145"/>
      <c r="B197" s="81" t="s">
        <v>621</v>
      </c>
      <c r="C197" s="81" t="s">
        <v>630</v>
      </c>
    </row>
    <row r="198" spans="1:23">
      <c r="A198" s="186" t="s">
        <v>46</v>
      </c>
      <c r="B198" s="83">
        <v>1</v>
      </c>
      <c r="C198" s="114" t="s">
        <v>888</v>
      </c>
      <c r="D198" s="85">
        <f>VLOOKUP($A198,$A$16:$W$34,D$42,0)*$B198</f>
        <v>41.463999999999999</v>
      </c>
      <c r="E198" s="86">
        <f>VLOOKUP($A198,$A$16:$W$34,E$42,0)*$B198</f>
        <v>74.909599999999998</v>
      </c>
      <c r="G198" s="85">
        <f>VLOOKUP($A198,$A$16:$W$34,G$42,0)*$B198</f>
        <v>67.151899999999998</v>
      </c>
      <c r="H198" s="86">
        <f>VLOOKUP($A198,$A$16:$W$34,H$42,0)*$B198</f>
        <v>100.5976</v>
      </c>
      <c r="J198" s="85">
        <f>VLOOKUP($A198,$A$16:$W$34,J$42,0)*$B198</f>
        <v>92.000299999999996</v>
      </c>
      <c r="K198" s="86">
        <f>VLOOKUP($A198,$A$16:$W$34,K$42,0)*$B198</f>
        <v>125.446</v>
      </c>
      <c r="M198" s="85">
        <f>VLOOKUP($A198,$A$16:$W$34,M$42,0)*$B198</f>
        <v>41.463999999999999</v>
      </c>
      <c r="N198" s="86">
        <f>VLOOKUP($A198,$A$16:$W$34,N$42,0)*$B198</f>
        <v>74.909599999999998</v>
      </c>
      <c r="P198" s="85">
        <f>VLOOKUP($A198,$A$16:$W$34,P$42,0)*$B198</f>
        <v>89.053200000000004</v>
      </c>
      <c r="Q198" s="86">
        <f>VLOOKUP($A198,$A$16:$W$34,Q$42,0)*$B198</f>
        <v>122.49890000000001</v>
      </c>
      <c r="S198" s="85">
        <f>VLOOKUP($A198,$A$16:$W$34,S$42,0)*$B198</f>
        <v>92.000299999999996</v>
      </c>
      <c r="T198" s="86">
        <f>VLOOKUP($A198,$A$16:$W$34,T$42,0)*$B198</f>
        <v>125.446</v>
      </c>
      <c r="V198" s="85">
        <f>VLOOKUP($A198,$A$16:$W$34,V$42,0)*$B198</f>
        <v>105.2623</v>
      </c>
      <c r="W198" s="86">
        <f>VLOOKUP($A198,$A$16:$W$34,W$42,0)*$B198</f>
        <v>138.708</v>
      </c>
    </row>
    <row r="199" spans="1:23">
      <c r="A199" s="145"/>
      <c r="C199" s="88"/>
      <c r="D199" s="88"/>
      <c r="E199" s="89"/>
      <c r="G199" s="88"/>
      <c r="H199" s="89"/>
      <c r="J199" s="88"/>
      <c r="K199" s="89"/>
      <c r="M199" s="88"/>
      <c r="N199" s="89"/>
      <c r="P199" s="88"/>
      <c r="Q199" s="89"/>
      <c r="S199" s="88"/>
      <c r="T199" s="89"/>
      <c r="V199" s="88"/>
      <c r="W199" s="89"/>
    </row>
    <row r="200" spans="1:23">
      <c r="A200" s="145"/>
      <c r="C200" s="88"/>
      <c r="D200" s="88"/>
      <c r="E200" s="89"/>
      <c r="G200" s="88"/>
      <c r="H200" s="89"/>
      <c r="J200" s="88"/>
      <c r="K200" s="89"/>
      <c r="M200" s="88"/>
      <c r="N200" s="89"/>
      <c r="P200" s="88"/>
      <c r="Q200" s="89"/>
      <c r="S200" s="88"/>
      <c r="T200" s="89"/>
      <c r="V200" s="88"/>
      <c r="W200" s="89"/>
    </row>
    <row r="201" spans="1:23">
      <c r="A201" s="145"/>
      <c r="C201" s="88"/>
      <c r="D201" s="88"/>
      <c r="E201" s="89"/>
      <c r="G201" s="88"/>
      <c r="H201" s="89"/>
      <c r="J201" s="88"/>
      <c r="K201" s="89"/>
      <c r="M201" s="88"/>
      <c r="N201" s="89"/>
      <c r="P201" s="88"/>
      <c r="Q201" s="89"/>
      <c r="S201" s="88"/>
      <c r="T201" s="89"/>
      <c r="V201" s="88"/>
      <c r="W201" s="89"/>
    </row>
    <row r="202" spans="1:23" ht="15.75" thickBot="1">
      <c r="A202" s="145"/>
      <c r="B202" s="81" t="s">
        <v>920</v>
      </c>
      <c r="C202" s="116" t="s">
        <v>623</v>
      </c>
      <c r="D202" s="97">
        <f>SUM(D198)</f>
        <v>41.463999999999999</v>
      </c>
      <c r="E202" s="98">
        <f>SUM(E198)</f>
        <v>74.909599999999998</v>
      </c>
      <c r="F202" s="99"/>
      <c r="G202" s="97">
        <f>SUM(G198)</f>
        <v>67.151899999999998</v>
      </c>
      <c r="H202" s="98">
        <f>SUM(H198)</f>
        <v>100.5976</v>
      </c>
      <c r="I202" s="99"/>
      <c r="J202" s="97">
        <f>SUM(J198)</f>
        <v>92.000299999999996</v>
      </c>
      <c r="K202" s="98">
        <f>SUM(K198)</f>
        <v>125.446</v>
      </c>
      <c r="L202" s="99"/>
      <c r="M202" s="97">
        <f>SUM(M198)</f>
        <v>41.463999999999999</v>
      </c>
      <c r="N202" s="98">
        <f>SUM(N198)</f>
        <v>74.909599999999998</v>
      </c>
      <c r="O202" s="99"/>
      <c r="P202" s="97">
        <f>SUM(P198)</f>
        <v>89.053200000000004</v>
      </c>
      <c r="Q202" s="98">
        <f>SUM(Q198)</f>
        <v>122.49890000000001</v>
      </c>
      <c r="R202" s="99"/>
      <c r="S202" s="97">
        <f>SUM(S198)</f>
        <v>92.000299999999996</v>
      </c>
      <c r="T202" s="98">
        <f>SUM(T198)</f>
        <v>125.446</v>
      </c>
      <c r="U202" s="99"/>
      <c r="V202" s="97">
        <f>SUM(V198)</f>
        <v>105.2623</v>
      </c>
      <c r="W202" s="98">
        <f>SUM(W198)</f>
        <v>138.708</v>
      </c>
    </row>
    <row r="203" spans="1:23" ht="15.75" thickTop="1">
      <c r="A203" s="145"/>
      <c r="C203" s="117" t="s">
        <v>624</v>
      </c>
      <c r="D203" s="101">
        <f>D202*24</f>
        <v>995.13599999999997</v>
      </c>
      <c r="E203" s="102">
        <f>E202*12</f>
        <v>898.91519999999991</v>
      </c>
      <c r="F203" s="99"/>
      <c r="G203" s="101">
        <f>G202*24</f>
        <v>1611.6455999999998</v>
      </c>
      <c r="H203" s="102">
        <f>H202*12</f>
        <v>1207.1712</v>
      </c>
      <c r="I203" s="99"/>
      <c r="J203" s="101">
        <f>J202*24</f>
        <v>2208.0072</v>
      </c>
      <c r="K203" s="102">
        <f>K202*12</f>
        <v>1505.3519999999999</v>
      </c>
      <c r="L203" s="99"/>
      <c r="M203" s="101">
        <f>M202*24</f>
        <v>995.13599999999997</v>
      </c>
      <c r="N203" s="102">
        <f>N202*12</f>
        <v>898.91519999999991</v>
      </c>
      <c r="O203" s="99"/>
      <c r="P203" s="101">
        <f>P202*24</f>
        <v>2137.2768000000001</v>
      </c>
      <c r="Q203" s="102">
        <f>Q202*12</f>
        <v>1469.9868000000001</v>
      </c>
      <c r="R203" s="99"/>
      <c r="S203" s="101">
        <f>S202*24</f>
        <v>2208.0072</v>
      </c>
      <c r="T203" s="102">
        <f>T202*12</f>
        <v>1505.3519999999999</v>
      </c>
      <c r="U203" s="99"/>
      <c r="V203" s="101">
        <f>V202*24</f>
        <v>2526.2952</v>
      </c>
      <c r="W203" s="102">
        <f>W202*12</f>
        <v>1664.4960000000001</v>
      </c>
    </row>
    <row r="204" spans="1:23" ht="15.75" thickBot="1">
      <c r="A204" s="145"/>
      <c r="B204" s="81" t="s">
        <v>921</v>
      </c>
      <c r="C204" s="118" t="s">
        <v>625</v>
      </c>
      <c r="D204" s="104">
        <f>D202+(D202*D$1)</f>
        <v>70.488799999999998</v>
      </c>
      <c r="E204" s="105">
        <f>E202+(E202*E$1)</f>
        <v>127.34631999999999</v>
      </c>
      <c r="F204" s="99"/>
      <c r="G204" s="104">
        <f>G202+(G202*G$1)</f>
        <v>120.87342</v>
      </c>
      <c r="H204" s="105">
        <f>H202+(H202*H$1)</f>
        <v>181.07568000000001</v>
      </c>
      <c r="I204" s="99"/>
      <c r="J204" s="104">
        <f>J202+(J202*J$1)</f>
        <v>174.80056999999999</v>
      </c>
      <c r="K204" s="105">
        <f>K202+(K202*K$1)</f>
        <v>238.34739999999999</v>
      </c>
      <c r="L204" s="99"/>
      <c r="M204" s="104">
        <f>M202+(M202*M$1)</f>
        <v>70.488799999999998</v>
      </c>
      <c r="N204" s="105">
        <f>N202+(N202*N$1)</f>
        <v>127.34631999999999</v>
      </c>
      <c r="O204" s="99"/>
      <c r="P204" s="104">
        <f>P202+(P202*P$1)</f>
        <v>160.29576000000003</v>
      </c>
      <c r="Q204" s="105">
        <f>Q202+(Q202*Q$1)</f>
        <v>220.49802</v>
      </c>
      <c r="R204" s="99"/>
      <c r="S204" s="104">
        <f>S202+(S202*S$1)</f>
        <v>174.80056999999999</v>
      </c>
      <c r="T204" s="105">
        <f>T202+(T202*T$1)</f>
        <v>238.34739999999999</v>
      </c>
      <c r="U204" s="99"/>
      <c r="V204" s="104">
        <f>V202+(V202*V$1)</f>
        <v>210.52459999999999</v>
      </c>
      <c r="W204" s="105">
        <f>W202+(W202*W$1)</f>
        <v>277.416</v>
      </c>
    </row>
    <row r="205" spans="1:23" ht="15.75" thickTop="1">
      <c r="A205" s="145"/>
      <c r="C205" s="119" t="s">
        <v>626</v>
      </c>
      <c r="D205" s="107">
        <f>(D204-D202)/D202</f>
        <v>0.7</v>
      </c>
      <c r="E205" s="108">
        <f>(E204-E202)/E202</f>
        <v>0.7</v>
      </c>
      <c r="F205" s="99"/>
      <c r="G205" s="107">
        <f>(G204-G202)/G202</f>
        <v>0.8</v>
      </c>
      <c r="H205" s="108">
        <f>(H204-H202)/H202</f>
        <v>0.8</v>
      </c>
      <c r="I205" s="99"/>
      <c r="J205" s="107">
        <f>(J204-J202)/J202</f>
        <v>0.9</v>
      </c>
      <c r="K205" s="108">
        <f>(K204-K202)/K202</f>
        <v>0.9</v>
      </c>
      <c r="L205" s="99"/>
      <c r="M205" s="107">
        <f>(M204-M202)/M202</f>
        <v>0.7</v>
      </c>
      <c r="N205" s="108">
        <f>(N204-N202)/N202</f>
        <v>0.7</v>
      </c>
      <c r="O205" s="99"/>
      <c r="P205" s="107">
        <f>(P204-P202)/P202</f>
        <v>0.80000000000000027</v>
      </c>
      <c r="Q205" s="108">
        <f>(Q204-Q202)/Q202</f>
        <v>0.79999999999999993</v>
      </c>
      <c r="R205" s="99"/>
      <c r="S205" s="107">
        <f>(S204-S202)/S202</f>
        <v>0.9</v>
      </c>
      <c r="T205" s="108">
        <f>(T204-T202)/T202</f>
        <v>0.9</v>
      </c>
      <c r="U205" s="99"/>
      <c r="V205" s="107">
        <f>(V204-V202)/V202</f>
        <v>1</v>
      </c>
      <c r="W205" s="108">
        <f>(W204-W202)/W202</f>
        <v>1</v>
      </c>
    </row>
    <row r="206" spans="1:23">
      <c r="A206" s="145"/>
      <c r="C206" s="120" t="s">
        <v>627</v>
      </c>
      <c r="D206" s="110">
        <f>D203+(D203*D$1)</f>
        <v>1691.7311999999999</v>
      </c>
      <c r="E206" s="111">
        <f>E203+(E203*E$1)</f>
        <v>1528.1558399999999</v>
      </c>
      <c r="F206" s="99"/>
      <c r="G206" s="110">
        <f>G203+(G203*G$1)</f>
        <v>2900.9620799999998</v>
      </c>
      <c r="H206" s="111">
        <f>H203+(H203*H$1)</f>
        <v>2172.90816</v>
      </c>
      <c r="I206" s="99"/>
      <c r="J206" s="110">
        <f>J203+(J203*J$1)</f>
        <v>4195.2136799999998</v>
      </c>
      <c r="K206" s="111">
        <f>K203+(K203*K$1)</f>
        <v>2860.1687999999995</v>
      </c>
      <c r="L206" s="99"/>
      <c r="M206" s="110">
        <f>M203+(M203*M$1)</f>
        <v>1691.7311999999999</v>
      </c>
      <c r="N206" s="111">
        <f>N203+(N203*N$1)</f>
        <v>1528.1558399999999</v>
      </c>
      <c r="O206" s="99"/>
      <c r="P206" s="110">
        <f>P203+(P203*P$1)</f>
        <v>3847.0982400000003</v>
      </c>
      <c r="Q206" s="111">
        <f>Q203+(Q203*Q$1)</f>
        <v>2645.97624</v>
      </c>
      <c r="R206" s="99"/>
      <c r="S206" s="110">
        <f>S203+(S203*S$1)</f>
        <v>4195.2136799999998</v>
      </c>
      <c r="T206" s="111">
        <f>T203+(T203*T$1)</f>
        <v>2860.1687999999995</v>
      </c>
      <c r="U206" s="99"/>
      <c r="V206" s="110">
        <f>V203+(V203*V$1)</f>
        <v>5052.5904</v>
      </c>
      <c r="W206" s="111">
        <f>W203+(W203*W$1)</f>
        <v>3328.9920000000002</v>
      </c>
    </row>
    <row r="207" spans="1:23" customFormat="1" ht="12.75"/>
    <row r="208" spans="1:23">
      <c r="A208" s="145"/>
      <c r="C208" s="112" t="s">
        <v>902</v>
      </c>
    </row>
    <row r="209" spans="1:23">
      <c r="A209" s="145"/>
      <c r="B209" s="81" t="s">
        <v>629</v>
      </c>
      <c r="C209" s="113" t="s">
        <v>903</v>
      </c>
      <c r="D209" s="80" t="s">
        <v>620</v>
      </c>
      <c r="E209" s="80" t="s">
        <v>616</v>
      </c>
      <c r="G209" s="80" t="s">
        <v>620</v>
      </c>
      <c r="H209" s="80" t="s">
        <v>616</v>
      </c>
      <c r="J209" s="80" t="s">
        <v>620</v>
      </c>
      <c r="K209" s="80" t="s">
        <v>616</v>
      </c>
      <c r="M209" s="80" t="s">
        <v>620</v>
      </c>
      <c r="N209" s="80" t="s">
        <v>616</v>
      </c>
      <c r="P209" s="80" t="s">
        <v>620</v>
      </c>
      <c r="Q209" s="80" t="s">
        <v>616</v>
      </c>
      <c r="S209" s="80" t="s">
        <v>620</v>
      </c>
      <c r="T209" s="80" t="s">
        <v>616</v>
      </c>
      <c r="V209" s="80" t="s">
        <v>620</v>
      </c>
      <c r="W209" s="80" t="s">
        <v>616</v>
      </c>
    </row>
    <row r="210" spans="1:23">
      <c r="A210" s="145"/>
      <c r="B210" s="81" t="s">
        <v>621</v>
      </c>
      <c r="C210" s="81" t="s">
        <v>630</v>
      </c>
    </row>
    <row r="211" spans="1:23">
      <c r="A211" s="186" t="s">
        <v>53</v>
      </c>
      <c r="B211" s="83">
        <v>1</v>
      </c>
      <c r="C211" s="183" t="s">
        <v>903</v>
      </c>
      <c r="D211" s="85">
        <f>VLOOKUP($A211,$A$16:$W$34,D$42,0)*$B211</f>
        <v>52.304299999999998</v>
      </c>
      <c r="E211" s="86">
        <f>VLOOKUP($A211,$A$16:$W$34,E$42,0)*$B211</f>
        <v>63.612400000000001</v>
      </c>
      <c r="G211" s="85">
        <f>VLOOKUP($A211,$A$16:$W$34,G$42,0)*$B211</f>
        <v>75.3917</v>
      </c>
      <c r="H211" s="86">
        <f>VLOOKUP($A211,$A$16:$W$34,H$42,0)*$B211</f>
        <v>86.699700000000007</v>
      </c>
      <c r="J211" s="85">
        <f>VLOOKUP($A211,$A$16:$W$34,J$42,0)*$B211</f>
        <v>84.174700000000001</v>
      </c>
      <c r="K211" s="86">
        <f>VLOOKUP($A211,$A$16:$W$34,K$42,0)*$B211</f>
        <v>95.482799999999997</v>
      </c>
      <c r="M211" s="85">
        <f>VLOOKUP($A211,$A$16:$W$34,M$42,0)*$B211</f>
        <v>52.304299999999998</v>
      </c>
      <c r="N211" s="86">
        <f>VLOOKUP($A211,$A$16:$W$34,N$42,0)*$B211</f>
        <v>63.612400000000001</v>
      </c>
      <c r="P211" s="85">
        <f>VLOOKUP($A211,$A$16:$W$34,P$42,0)*$B211</f>
        <v>82.935199999999995</v>
      </c>
      <c r="Q211" s="86">
        <f>VLOOKUP($A211,$A$16:$W$34,Q$42,0)*$B211</f>
        <v>94.243300000000005</v>
      </c>
      <c r="S211" s="85">
        <f>VLOOKUP($A211,$A$16:$W$34,S$42,0)*$B211</f>
        <v>84.174700000000001</v>
      </c>
      <c r="T211" s="86">
        <f>VLOOKUP($A211,$A$16:$W$34,T$42,0)*$B211</f>
        <v>95.482799999999997</v>
      </c>
      <c r="V211" s="85">
        <f>VLOOKUP($A211,$A$16:$W$34,V$42,0)*$B211</f>
        <v>89.752499999999998</v>
      </c>
      <c r="W211" s="86">
        <f>VLOOKUP($A211,$A$16:$W$34,W$42,0)*$B211</f>
        <v>101.06059999999999</v>
      </c>
    </row>
    <row r="212" spans="1:23" s="151" customFormat="1">
      <c r="A212" s="145"/>
      <c r="B212" s="146"/>
      <c r="C212" s="147"/>
      <c r="D212" s="148"/>
      <c r="E212" s="149"/>
      <c r="F212" s="150"/>
      <c r="G212" s="148"/>
      <c r="H212" s="149"/>
      <c r="I212" s="150"/>
      <c r="J212" s="148"/>
      <c r="K212" s="149"/>
      <c r="L212" s="150"/>
      <c r="M212" s="148"/>
      <c r="N212" s="149"/>
      <c r="O212" s="150"/>
      <c r="P212" s="148"/>
      <c r="Q212" s="149"/>
      <c r="R212" s="150"/>
      <c r="S212" s="148"/>
      <c r="T212" s="149"/>
      <c r="U212" s="150"/>
      <c r="V212" s="148"/>
      <c r="W212" s="149"/>
    </row>
    <row r="213" spans="1:23">
      <c r="A213" s="145"/>
      <c r="C213" s="88"/>
      <c r="D213" s="88"/>
      <c r="E213" s="89"/>
      <c r="G213" s="88"/>
      <c r="H213" s="89"/>
      <c r="J213" s="88"/>
      <c r="K213" s="89"/>
      <c r="M213" s="88"/>
      <c r="N213" s="89"/>
      <c r="P213" s="88"/>
      <c r="Q213" s="89"/>
      <c r="S213" s="88"/>
      <c r="T213" s="89"/>
      <c r="V213" s="88"/>
      <c r="W213" s="89"/>
    </row>
    <row r="214" spans="1:23">
      <c r="A214" s="145"/>
      <c r="C214" s="88"/>
      <c r="D214" s="88"/>
      <c r="E214" s="89"/>
      <c r="G214" s="88"/>
      <c r="H214" s="89"/>
      <c r="J214" s="88"/>
      <c r="K214" s="89"/>
      <c r="M214" s="88"/>
      <c r="N214" s="89"/>
      <c r="P214" s="88"/>
      <c r="Q214" s="89"/>
      <c r="S214" s="88"/>
      <c r="T214" s="89"/>
      <c r="V214" s="88"/>
      <c r="W214" s="89"/>
    </row>
    <row r="215" spans="1:23" ht="15.75" thickBot="1">
      <c r="A215" s="145"/>
      <c r="B215" s="81" t="s">
        <v>922</v>
      </c>
      <c r="C215" s="116" t="s">
        <v>623</v>
      </c>
      <c r="D215" s="97">
        <f>SUM(D211)</f>
        <v>52.304299999999998</v>
      </c>
      <c r="E215" s="98">
        <f>SUM(E211)</f>
        <v>63.612400000000001</v>
      </c>
      <c r="F215" s="99"/>
      <c r="G215" s="97">
        <f>SUM(G211)</f>
        <v>75.3917</v>
      </c>
      <c r="H215" s="98">
        <f>SUM(H211)</f>
        <v>86.699700000000007</v>
      </c>
      <c r="I215" s="99"/>
      <c r="J215" s="97">
        <f>SUM(J211)</f>
        <v>84.174700000000001</v>
      </c>
      <c r="K215" s="98">
        <f>SUM(K211)</f>
        <v>95.482799999999997</v>
      </c>
      <c r="L215" s="99"/>
      <c r="M215" s="97">
        <f>SUM(M211)</f>
        <v>52.304299999999998</v>
      </c>
      <c r="N215" s="98">
        <f>SUM(N211)</f>
        <v>63.612400000000001</v>
      </c>
      <c r="O215" s="99"/>
      <c r="P215" s="97">
        <f>SUM(P211)</f>
        <v>82.935199999999995</v>
      </c>
      <c r="Q215" s="98">
        <f>SUM(Q211)</f>
        <v>94.243300000000005</v>
      </c>
      <c r="R215" s="99"/>
      <c r="S215" s="97">
        <f>SUM(S211)</f>
        <v>84.174700000000001</v>
      </c>
      <c r="T215" s="98">
        <f>SUM(T211)</f>
        <v>95.482799999999997</v>
      </c>
      <c r="U215" s="99"/>
      <c r="V215" s="97">
        <f>SUM(V211)</f>
        <v>89.752499999999998</v>
      </c>
      <c r="W215" s="98">
        <f>SUM(W211)</f>
        <v>101.06059999999999</v>
      </c>
    </row>
    <row r="216" spans="1:23" ht="15.75" thickTop="1">
      <c r="A216" s="145"/>
      <c r="C216" s="117" t="s">
        <v>624</v>
      </c>
      <c r="D216" s="101">
        <f>D215*24</f>
        <v>1255.3031999999998</v>
      </c>
      <c r="E216" s="102">
        <f>E215*12</f>
        <v>763.34879999999998</v>
      </c>
      <c r="F216" s="99"/>
      <c r="G216" s="101">
        <f>G215*24</f>
        <v>1809.4007999999999</v>
      </c>
      <c r="H216" s="102">
        <f>H215*12</f>
        <v>1040.3964000000001</v>
      </c>
      <c r="I216" s="99"/>
      <c r="J216" s="101">
        <f>J215*24</f>
        <v>2020.1928</v>
      </c>
      <c r="K216" s="102">
        <f>K215*12</f>
        <v>1145.7936</v>
      </c>
      <c r="L216" s="99"/>
      <c r="M216" s="101">
        <f>M215*24</f>
        <v>1255.3031999999998</v>
      </c>
      <c r="N216" s="102">
        <f>N215*12</f>
        <v>763.34879999999998</v>
      </c>
      <c r="O216" s="99"/>
      <c r="P216" s="101">
        <f>P215*24</f>
        <v>1990.4447999999998</v>
      </c>
      <c r="Q216" s="102">
        <f>Q215*12</f>
        <v>1130.9196000000002</v>
      </c>
      <c r="R216" s="99"/>
      <c r="S216" s="101">
        <f>S215*24</f>
        <v>2020.1928</v>
      </c>
      <c r="T216" s="102">
        <f>T215*12</f>
        <v>1145.7936</v>
      </c>
      <c r="U216" s="99"/>
      <c r="V216" s="101">
        <f>V215*24</f>
        <v>2154.06</v>
      </c>
      <c r="W216" s="102">
        <f>W215*12</f>
        <v>1212.7271999999998</v>
      </c>
    </row>
    <row r="217" spans="1:23" ht="15.75" thickBot="1">
      <c r="A217" s="145"/>
      <c r="B217" s="81" t="s">
        <v>923</v>
      </c>
      <c r="C217" s="118" t="s">
        <v>625</v>
      </c>
      <c r="D217" s="104">
        <f>D215+(D215*D$1)</f>
        <v>88.917309999999986</v>
      </c>
      <c r="E217" s="105">
        <f>E215+(E215*E$1)</f>
        <v>108.14108</v>
      </c>
      <c r="F217" s="99"/>
      <c r="G217" s="104">
        <f>G215+(G215*G$1)</f>
        <v>135.70506</v>
      </c>
      <c r="H217" s="105">
        <f>H215+(H215*H$1)</f>
        <v>156.05946</v>
      </c>
      <c r="I217" s="99"/>
      <c r="J217" s="104">
        <f>J215+(J215*J$1)</f>
        <v>159.93193000000002</v>
      </c>
      <c r="K217" s="105">
        <f>K215+(K215*K$1)</f>
        <v>181.41732000000002</v>
      </c>
      <c r="L217" s="99"/>
      <c r="M217" s="104">
        <f>M215+(M215*M$1)</f>
        <v>88.917309999999986</v>
      </c>
      <c r="N217" s="105">
        <f>N215+(N215*N$1)</f>
        <v>108.14108</v>
      </c>
      <c r="O217" s="99"/>
      <c r="P217" s="104">
        <f>P215+(P215*P$1)</f>
        <v>149.28335999999999</v>
      </c>
      <c r="Q217" s="105">
        <f>Q215+(Q215*Q$1)</f>
        <v>169.63794000000001</v>
      </c>
      <c r="R217" s="99"/>
      <c r="S217" s="104">
        <f>S215+(S215*S$1)</f>
        <v>159.93193000000002</v>
      </c>
      <c r="T217" s="105">
        <f>T215+(T215*T$1)</f>
        <v>181.41732000000002</v>
      </c>
      <c r="U217" s="99"/>
      <c r="V217" s="104">
        <f>V215+(V215*V$1)</f>
        <v>179.505</v>
      </c>
      <c r="W217" s="105">
        <f>W215+(W215*W$1)</f>
        <v>202.12119999999999</v>
      </c>
    </row>
    <row r="218" spans="1:23" ht="15.75" thickTop="1">
      <c r="A218" s="145"/>
      <c r="C218" s="119" t="s">
        <v>626</v>
      </c>
      <c r="D218" s="107">
        <f>(D217-D215)/D215</f>
        <v>0.69999999999999984</v>
      </c>
      <c r="E218" s="108">
        <f>(E217-E215)/E215</f>
        <v>0.70000000000000007</v>
      </c>
      <c r="F218" s="99"/>
      <c r="G218" s="107">
        <f>(G217-G215)/G215</f>
        <v>0.8</v>
      </c>
      <c r="H218" s="108">
        <f>(H217-H215)/H215</f>
        <v>0.79999999999999982</v>
      </c>
      <c r="I218" s="99"/>
      <c r="J218" s="107">
        <f>(J217-J215)/J215</f>
        <v>0.90000000000000024</v>
      </c>
      <c r="K218" s="108">
        <f>(K217-K215)/K215</f>
        <v>0.90000000000000024</v>
      </c>
      <c r="L218" s="99"/>
      <c r="M218" s="107">
        <f>(M217-M215)/M215</f>
        <v>0.69999999999999984</v>
      </c>
      <c r="N218" s="108">
        <f>(N217-N215)/N215</f>
        <v>0.70000000000000007</v>
      </c>
      <c r="O218" s="99"/>
      <c r="P218" s="107">
        <f>(P217-P215)/P215</f>
        <v>0.79999999999999993</v>
      </c>
      <c r="Q218" s="108">
        <f>(Q217-Q215)/Q215</f>
        <v>0.8</v>
      </c>
      <c r="R218" s="99"/>
      <c r="S218" s="107">
        <f>(S217-S215)/S215</f>
        <v>0.90000000000000024</v>
      </c>
      <c r="T218" s="108">
        <f>(T217-T215)/T215</f>
        <v>0.90000000000000024</v>
      </c>
      <c r="U218" s="99"/>
      <c r="V218" s="107">
        <f>(V217-V215)/V215</f>
        <v>1</v>
      </c>
      <c r="W218" s="108">
        <f>(W217-W215)/W215</f>
        <v>1</v>
      </c>
    </row>
    <row r="219" spans="1:23">
      <c r="A219" s="145"/>
      <c r="C219" s="120" t="s">
        <v>627</v>
      </c>
      <c r="D219" s="110">
        <f>D216+(D216*D$1)</f>
        <v>2134.0154399999997</v>
      </c>
      <c r="E219" s="111">
        <f>E216+(E216*E$1)</f>
        <v>1297.6929599999999</v>
      </c>
      <c r="F219" s="99"/>
      <c r="G219" s="110">
        <f>G216+(G216*G$1)</f>
        <v>3256.9214400000001</v>
      </c>
      <c r="H219" s="111">
        <f>H216+(H216*H$1)</f>
        <v>1872.7135200000002</v>
      </c>
      <c r="I219" s="99"/>
      <c r="J219" s="110">
        <f>J216+(J216*J$1)</f>
        <v>3838.3663200000001</v>
      </c>
      <c r="K219" s="111">
        <f>K216+(K216*K$1)</f>
        <v>2177.0078400000002</v>
      </c>
      <c r="L219" s="99"/>
      <c r="M219" s="110">
        <f>M216+(M216*M$1)</f>
        <v>2134.0154399999997</v>
      </c>
      <c r="N219" s="111">
        <f>N216+(N216*N$1)</f>
        <v>1297.6929599999999</v>
      </c>
      <c r="O219" s="99"/>
      <c r="P219" s="110">
        <f>P216+(P216*P$1)</f>
        <v>3582.8006399999995</v>
      </c>
      <c r="Q219" s="111">
        <f>Q216+(Q216*Q$1)</f>
        <v>2035.6552800000004</v>
      </c>
      <c r="R219" s="99"/>
      <c r="S219" s="110">
        <f>S216+(S216*S$1)</f>
        <v>3838.3663200000001</v>
      </c>
      <c r="T219" s="111">
        <f>T216+(T216*T$1)</f>
        <v>2177.0078400000002</v>
      </c>
      <c r="U219" s="99"/>
      <c r="V219" s="110">
        <f>V216+(V216*V$1)</f>
        <v>4308.12</v>
      </c>
      <c r="W219" s="111">
        <f>W216+(W216*W$1)</f>
        <v>2425.4543999999996</v>
      </c>
    </row>
    <row r="221" spans="1:23">
      <c r="A221" s="145"/>
      <c r="C221" s="112" t="s">
        <v>900</v>
      </c>
    </row>
    <row r="222" spans="1:23">
      <c r="A222" s="145"/>
      <c r="B222" s="81" t="s">
        <v>629</v>
      </c>
      <c r="C222" s="113" t="s">
        <v>901</v>
      </c>
      <c r="D222" s="80" t="s">
        <v>620</v>
      </c>
      <c r="E222" s="80" t="s">
        <v>616</v>
      </c>
      <c r="G222" s="80" t="s">
        <v>620</v>
      </c>
      <c r="H222" s="80" t="s">
        <v>616</v>
      </c>
      <c r="J222" s="80" t="s">
        <v>620</v>
      </c>
      <c r="K222" s="80" t="s">
        <v>616</v>
      </c>
      <c r="M222" s="80" t="s">
        <v>620</v>
      </c>
      <c r="N222" s="80" t="s">
        <v>616</v>
      </c>
      <c r="P222" s="80" t="s">
        <v>620</v>
      </c>
      <c r="Q222" s="80" t="s">
        <v>616</v>
      </c>
      <c r="S222" s="80" t="s">
        <v>620</v>
      </c>
      <c r="T222" s="80" t="s">
        <v>616</v>
      </c>
      <c r="V222" s="80" t="s">
        <v>620</v>
      </c>
      <c r="W222" s="80" t="s">
        <v>616</v>
      </c>
    </row>
    <row r="223" spans="1:23">
      <c r="A223" s="145"/>
      <c r="B223" s="81" t="s">
        <v>621</v>
      </c>
      <c r="C223" s="81" t="s">
        <v>630</v>
      </c>
    </row>
    <row r="224" spans="1:23">
      <c r="A224" s="186" t="s">
        <v>53</v>
      </c>
      <c r="B224" s="83">
        <v>1</v>
      </c>
      <c r="C224" s="183" t="s">
        <v>901</v>
      </c>
      <c r="D224" s="85">
        <f>VLOOKUP($A224,$A$16:$W$34,D$42,0)*$B224</f>
        <v>52.304299999999998</v>
      </c>
      <c r="E224" s="86">
        <f>VLOOKUP($A224,$A$16:$W$34,E$42,0)*$B224</f>
        <v>63.612400000000001</v>
      </c>
      <c r="G224" s="85">
        <f>VLOOKUP($A224,$A$16:$W$34,G$42,0)*$B224</f>
        <v>75.3917</v>
      </c>
      <c r="H224" s="86">
        <f>VLOOKUP($A224,$A$16:$W$34,H$42,0)*$B224</f>
        <v>86.699700000000007</v>
      </c>
      <c r="J224" s="85">
        <f>VLOOKUP($A224,$A$16:$W$34,J$42,0)*$B224</f>
        <v>84.174700000000001</v>
      </c>
      <c r="K224" s="86">
        <f>VLOOKUP($A224,$A$16:$W$34,K$42,0)*$B224</f>
        <v>95.482799999999997</v>
      </c>
      <c r="M224" s="85">
        <f>VLOOKUP($A224,$A$16:$W$34,M$42,0)*$B224</f>
        <v>52.304299999999998</v>
      </c>
      <c r="N224" s="86">
        <f>VLOOKUP($A224,$A$16:$W$34,N$42,0)*$B224</f>
        <v>63.612400000000001</v>
      </c>
      <c r="P224" s="85">
        <f>VLOOKUP($A224,$A$16:$W$34,P$42,0)*$B224</f>
        <v>82.935199999999995</v>
      </c>
      <c r="Q224" s="86">
        <f>VLOOKUP($A224,$A$16:$W$34,Q$42,0)*$B224</f>
        <v>94.243300000000005</v>
      </c>
      <c r="S224" s="85">
        <f>VLOOKUP($A224,$A$16:$W$34,S$42,0)*$B224</f>
        <v>84.174700000000001</v>
      </c>
      <c r="T224" s="86">
        <f>VLOOKUP($A224,$A$16:$W$34,T$42,0)*$B224</f>
        <v>95.482799999999997</v>
      </c>
      <c r="V224" s="85">
        <f>VLOOKUP($A224,$A$16:$W$34,V$42,0)*$B224</f>
        <v>89.752499999999998</v>
      </c>
      <c r="W224" s="86">
        <f>VLOOKUP($A224,$A$16:$W$34,W$42,0)*$B224</f>
        <v>101.06059999999999</v>
      </c>
    </row>
    <row r="225" spans="1:23" s="151" customFormat="1">
      <c r="A225" s="145"/>
      <c r="B225" s="146"/>
      <c r="C225" s="147"/>
      <c r="D225" s="148"/>
      <c r="E225" s="149"/>
      <c r="F225" s="150"/>
      <c r="G225" s="148"/>
      <c r="H225" s="149"/>
      <c r="I225" s="150"/>
      <c r="J225" s="148"/>
      <c r="K225" s="149"/>
      <c r="L225" s="150"/>
      <c r="M225" s="148"/>
      <c r="N225" s="149"/>
      <c r="O225" s="150"/>
      <c r="P225" s="148"/>
      <c r="Q225" s="149"/>
      <c r="R225" s="150"/>
      <c r="S225" s="148"/>
      <c r="T225" s="149"/>
      <c r="U225" s="150"/>
      <c r="V225" s="148"/>
      <c r="W225" s="149"/>
    </row>
    <row r="226" spans="1:23">
      <c r="A226" s="145"/>
      <c r="C226" s="88"/>
      <c r="D226" s="88"/>
      <c r="E226" s="89"/>
      <c r="G226" s="88"/>
      <c r="H226" s="89"/>
      <c r="J226" s="88"/>
      <c r="K226" s="89"/>
      <c r="M226" s="88"/>
      <c r="N226" s="89"/>
      <c r="P226" s="88"/>
      <c r="Q226" s="89"/>
      <c r="S226" s="88"/>
      <c r="T226" s="89"/>
      <c r="V226" s="88"/>
      <c r="W226" s="89"/>
    </row>
    <row r="227" spans="1:23">
      <c r="A227" s="145"/>
      <c r="C227" s="88"/>
      <c r="D227" s="88"/>
      <c r="E227" s="89"/>
      <c r="G227" s="88"/>
      <c r="H227" s="89"/>
      <c r="J227" s="88"/>
      <c r="K227" s="89"/>
      <c r="M227" s="88"/>
      <c r="N227" s="89"/>
      <c r="P227" s="88"/>
      <c r="Q227" s="89"/>
      <c r="S227" s="88"/>
      <c r="T227" s="89"/>
      <c r="V227" s="88"/>
      <c r="W227" s="89"/>
    </row>
    <row r="228" spans="1:23" ht="15.75" thickBot="1">
      <c r="A228" s="145"/>
      <c r="B228" s="81" t="s">
        <v>924</v>
      </c>
      <c r="C228" s="116" t="s">
        <v>623</v>
      </c>
      <c r="D228" s="97">
        <f>SUM(D224)</f>
        <v>52.304299999999998</v>
      </c>
      <c r="E228" s="98">
        <f>SUM(E224)</f>
        <v>63.612400000000001</v>
      </c>
      <c r="F228" s="99"/>
      <c r="G228" s="97">
        <f>SUM(G224)</f>
        <v>75.3917</v>
      </c>
      <c r="H228" s="98">
        <f>SUM(H224)</f>
        <v>86.699700000000007</v>
      </c>
      <c r="I228" s="99"/>
      <c r="J228" s="97">
        <f>SUM(J224)</f>
        <v>84.174700000000001</v>
      </c>
      <c r="K228" s="98">
        <f>SUM(K224)</f>
        <v>95.482799999999997</v>
      </c>
      <c r="L228" s="99"/>
      <c r="M228" s="97">
        <f>SUM(M224)</f>
        <v>52.304299999999998</v>
      </c>
      <c r="N228" s="98">
        <f>SUM(N224)</f>
        <v>63.612400000000001</v>
      </c>
      <c r="O228" s="99"/>
      <c r="P228" s="97">
        <f>SUM(P224)</f>
        <v>82.935199999999995</v>
      </c>
      <c r="Q228" s="98">
        <f>SUM(Q224)</f>
        <v>94.243300000000005</v>
      </c>
      <c r="R228" s="99"/>
      <c r="S228" s="97">
        <f>SUM(S224)</f>
        <v>84.174700000000001</v>
      </c>
      <c r="T228" s="98">
        <f>SUM(T224)</f>
        <v>95.482799999999997</v>
      </c>
      <c r="U228" s="99"/>
      <c r="V228" s="97">
        <f>SUM(V224)</f>
        <v>89.752499999999998</v>
      </c>
      <c r="W228" s="98">
        <f>SUM(W224)</f>
        <v>101.06059999999999</v>
      </c>
    </row>
    <row r="229" spans="1:23" ht="15.75" thickTop="1">
      <c r="A229" s="145"/>
      <c r="C229" s="117" t="s">
        <v>624</v>
      </c>
      <c r="D229" s="101">
        <f>D228*24</f>
        <v>1255.3031999999998</v>
      </c>
      <c r="E229" s="102">
        <f>E228*12</f>
        <v>763.34879999999998</v>
      </c>
      <c r="F229" s="99"/>
      <c r="G229" s="101">
        <f>G228*24</f>
        <v>1809.4007999999999</v>
      </c>
      <c r="H229" s="102">
        <f>H228*12</f>
        <v>1040.3964000000001</v>
      </c>
      <c r="I229" s="99"/>
      <c r="J229" s="101">
        <f>J228*24</f>
        <v>2020.1928</v>
      </c>
      <c r="K229" s="102">
        <f>K228*12</f>
        <v>1145.7936</v>
      </c>
      <c r="L229" s="99"/>
      <c r="M229" s="101">
        <f>M228*24</f>
        <v>1255.3031999999998</v>
      </c>
      <c r="N229" s="102">
        <f>N228*12</f>
        <v>763.34879999999998</v>
      </c>
      <c r="O229" s="99"/>
      <c r="P229" s="101">
        <f>P228*24</f>
        <v>1990.4447999999998</v>
      </c>
      <c r="Q229" s="102">
        <f>Q228*12</f>
        <v>1130.9196000000002</v>
      </c>
      <c r="R229" s="99"/>
      <c r="S229" s="101">
        <f>S228*24</f>
        <v>2020.1928</v>
      </c>
      <c r="T229" s="102">
        <f>T228*12</f>
        <v>1145.7936</v>
      </c>
      <c r="U229" s="99"/>
      <c r="V229" s="101">
        <f>V228*24</f>
        <v>2154.06</v>
      </c>
      <c r="W229" s="102">
        <f>W228*12</f>
        <v>1212.7271999999998</v>
      </c>
    </row>
    <row r="230" spans="1:23" ht="15.75" thickBot="1">
      <c r="A230" s="145"/>
      <c r="B230" s="81" t="s">
        <v>925</v>
      </c>
      <c r="C230" s="118" t="s">
        <v>625</v>
      </c>
      <c r="D230" s="104">
        <f>D228+(D228*D$1)</f>
        <v>88.917309999999986</v>
      </c>
      <c r="E230" s="105">
        <f>E228+(E228*E$1)</f>
        <v>108.14108</v>
      </c>
      <c r="F230" s="99"/>
      <c r="G230" s="104">
        <f>G228+(G228*G$1)</f>
        <v>135.70506</v>
      </c>
      <c r="H230" s="105">
        <f>H228+(H228*H$1)</f>
        <v>156.05946</v>
      </c>
      <c r="I230" s="99"/>
      <c r="J230" s="104">
        <f>J228+(J228*J$1)</f>
        <v>159.93193000000002</v>
      </c>
      <c r="K230" s="105">
        <f>K228+(K228*K$1)</f>
        <v>181.41732000000002</v>
      </c>
      <c r="L230" s="99"/>
      <c r="M230" s="104">
        <f>M228+(M228*M$1)</f>
        <v>88.917309999999986</v>
      </c>
      <c r="N230" s="105">
        <f>N228+(N228*N$1)</f>
        <v>108.14108</v>
      </c>
      <c r="O230" s="99"/>
      <c r="P230" s="104">
        <f>P228+(P228*P$1)</f>
        <v>149.28335999999999</v>
      </c>
      <c r="Q230" s="105">
        <f>Q228+(Q228*Q$1)</f>
        <v>169.63794000000001</v>
      </c>
      <c r="R230" s="99"/>
      <c r="S230" s="104">
        <f>S228+(S228*S$1)</f>
        <v>159.93193000000002</v>
      </c>
      <c r="T230" s="105">
        <f>T228+(T228*T$1)</f>
        <v>181.41732000000002</v>
      </c>
      <c r="U230" s="99"/>
      <c r="V230" s="104">
        <f>V228+(V228*V$1)</f>
        <v>179.505</v>
      </c>
      <c r="W230" s="105">
        <f>W228+(W228*W$1)</f>
        <v>202.12119999999999</v>
      </c>
    </row>
    <row r="231" spans="1:23" ht="15.75" thickTop="1">
      <c r="A231" s="145"/>
      <c r="C231" s="119" t="s">
        <v>626</v>
      </c>
      <c r="D231" s="107">
        <f>(D230-D228)/D228</f>
        <v>0.69999999999999984</v>
      </c>
      <c r="E231" s="108">
        <f>(E230-E228)/E228</f>
        <v>0.70000000000000007</v>
      </c>
      <c r="F231" s="99"/>
      <c r="G231" s="107">
        <f>(G230-G228)/G228</f>
        <v>0.8</v>
      </c>
      <c r="H231" s="108">
        <f>(H230-H228)/H228</f>
        <v>0.79999999999999982</v>
      </c>
      <c r="I231" s="99"/>
      <c r="J231" s="107">
        <f>(J230-J228)/J228</f>
        <v>0.90000000000000024</v>
      </c>
      <c r="K231" s="108">
        <f>(K230-K228)/K228</f>
        <v>0.90000000000000024</v>
      </c>
      <c r="L231" s="99"/>
      <c r="M231" s="107">
        <f>(M230-M228)/M228</f>
        <v>0.69999999999999984</v>
      </c>
      <c r="N231" s="108">
        <f>(N230-N228)/N228</f>
        <v>0.70000000000000007</v>
      </c>
      <c r="O231" s="99"/>
      <c r="P231" s="107">
        <f>(P230-P228)/P228</f>
        <v>0.79999999999999993</v>
      </c>
      <c r="Q231" s="108">
        <f>(Q230-Q228)/Q228</f>
        <v>0.8</v>
      </c>
      <c r="R231" s="99"/>
      <c r="S231" s="107">
        <f>(S230-S228)/S228</f>
        <v>0.90000000000000024</v>
      </c>
      <c r="T231" s="108">
        <f>(T230-T228)/T228</f>
        <v>0.90000000000000024</v>
      </c>
      <c r="U231" s="99"/>
      <c r="V231" s="107">
        <f>(V230-V228)/V228</f>
        <v>1</v>
      </c>
      <c r="W231" s="108">
        <f>(W230-W228)/W228</f>
        <v>1</v>
      </c>
    </row>
    <row r="232" spans="1:23">
      <c r="A232" s="145"/>
      <c r="C232" s="120" t="s">
        <v>627</v>
      </c>
      <c r="D232" s="110">
        <f>D229+(D229*D$1)</f>
        <v>2134.0154399999997</v>
      </c>
      <c r="E232" s="111">
        <f>E229+(E229*E$1)</f>
        <v>1297.6929599999999</v>
      </c>
      <c r="F232" s="99"/>
      <c r="G232" s="110">
        <f>G229+(G229*G$1)</f>
        <v>3256.9214400000001</v>
      </c>
      <c r="H232" s="111">
        <f>H229+(H229*H$1)</f>
        <v>1872.7135200000002</v>
      </c>
      <c r="I232" s="99"/>
      <c r="J232" s="110">
        <f>J229+(J229*J$1)</f>
        <v>3838.3663200000001</v>
      </c>
      <c r="K232" s="111">
        <f>K229+(K229*K$1)</f>
        <v>2177.0078400000002</v>
      </c>
      <c r="L232" s="99"/>
      <c r="M232" s="110">
        <f>M229+(M229*M$1)</f>
        <v>2134.0154399999997</v>
      </c>
      <c r="N232" s="111">
        <f>N229+(N229*N$1)</f>
        <v>1297.6929599999999</v>
      </c>
      <c r="O232" s="99"/>
      <c r="P232" s="110">
        <f>P229+(P229*P$1)</f>
        <v>3582.8006399999995</v>
      </c>
      <c r="Q232" s="111">
        <f>Q229+(Q229*Q$1)</f>
        <v>2035.6552800000004</v>
      </c>
      <c r="R232" s="99"/>
      <c r="S232" s="110">
        <f>S229+(S229*S$1)</f>
        <v>3838.3663200000001</v>
      </c>
      <c r="T232" s="111">
        <f>T229+(T229*T$1)</f>
        <v>2177.0078400000002</v>
      </c>
      <c r="U232" s="99"/>
      <c r="V232" s="110">
        <f>V229+(V229*V$1)</f>
        <v>4308.12</v>
      </c>
      <c r="W232" s="111">
        <f>W229+(W229*W$1)</f>
        <v>2425.4543999999996</v>
      </c>
    </row>
    <row r="234" spans="1:23">
      <c r="A234" s="145"/>
      <c r="C234" s="112" t="s">
        <v>899</v>
      </c>
    </row>
    <row r="235" spans="1:23">
      <c r="A235" s="145"/>
      <c r="B235" s="81" t="s">
        <v>629</v>
      </c>
      <c r="C235" s="113" t="s">
        <v>872</v>
      </c>
      <c r="D235" s="80" t="s">
        <v>620</v>
      </c>
      <c r="E235" s="80" t="s">
        <v>616</v>
      </c>
      <c r="G235" s="80" t="s">
        <v>620</v>
      </c>
      <c r="H235" s="80" t="s">
        <v>616</v>
      </c>
      <c r="J235" s="80" t="s">
        <v>620</v>
      </c>
      <c r="K235" s="80" t="s">
        <v>616</v>
      </c>
      <c r="M235" s="80" t="s">
        <v>620</v>
      </c>
      <c r="N235" s="80" t="s">
        <v>616</v>
      </c>
      <c r="P235" s="80" t="s">
        <v>620</v>
      </c>
      <c r="Q235" s="80" t="s">
        <v>616</v>
      </c>
      <c r="S235" s="80" t="s">
        <v>620</v>
      </c>
      <c r="T235" s="80" t="s">
        <v>616</v>
      </c>
      <c r="V235" s="80" t="s">
        <v>620</v>
      </c>
      <c r="W235" s="80" t="s">
        <v>616</v>
      </c>
    </row>
    <row r="236" spans="1:23">
      <c r="A236" s="145"/>
      <c r="B236" s="81" t="s">
        <v>621</v>
      </c>
      <c r="C236" s="81" t="s">
        <v>630</v>
      </c>
    </row>
    <row r="237" spans="1:23">
      <c r="A237" s="186" t="s">
        <v>53</v>
      </c>
      <c r="B237" s="83">
        <v>1</v>
      </c>
      <c r="C237" s="183" t="s">
        <v>872</v>
      </c>
      <c r="D237" s="85">
        <f>VLOOKUP($A237,$A$16:$W$34,D$42,0)*$B237</f>
        <v>52.304299999999998</v>
      </c>
      <c r="E237" s="86">
        <f>VLOOKUP($A237,$A$16:$W$34,E$42,0)*$B237</f>
        <v>63.612400000000001</v>
      </c>
      <c r="G237" s="85">
        <f>VLOOKUP($A237,$A$16:$W$34,G$42,0)*$B237</f>
        <v>75.3917</v>
      </c>
      <c r="H237" s="86">
        <f>VLOOKUP($A237,$A$16:$W$34,H$42,0)*$B237</f>
        <v>86.699700000000007</v>
      </c>
      <c r="J237" s="85">
        <f>VLOOKUP($A237,$A$16:$W$34,J$42,0)*$B237</f>
        <v>84.174700000000001</v>
      </c>
      <c r="K237" s="86">
        <f>VLOOKUP($A237,$A$16:$W$34,K$42,0)*$B237</f>
        <v>95.482799999999997</v>
      </c>
      <c r="M237" s="85">
        <f>VLOOKUP($A237,$A$16:$W$34,M$42,0)*$B237</f>
        <v>52.304299999999998</v>
      </c>
      <c r="N237" s="86">
        <f>VLOOKUP($A237,$A$16:$W$34,N$42,0)*$B237</f>
        <v>63.612400000000001</v>
      </c>
      <c r="P237" s="85">
        <f>VLOOKUP($A237,$A$16:$W$34,P$42,0)*$B237</f>
        <v>82.935199999999995</v>
      </c>
      <c r="Q237" s="86">
        <f>VLOOKUP($A237,$A$16:$W$34,Q$42,0)*$B237</f>
        <v>94.243300000000005</v>
      </c>
      <c r="S237" s="85">
        <f>VLOOKUP($A237,$A$16:$W$34,S$42,0)*$B237</f>
        <v>84.174700000000001</v>
      </c>
      <c r="T237" s="86">
        <f>VLOOKUP($A237,$A$16:$W$34,T$42,0)*$B237</f>
        <v>95.482799999999997</v>
      </c>
      <c r="V237" s="85">
        <f>VLOOKUP($A237,$A$16:$W$34,V$42,0)*$B237</f>
        <v>89.752499999999998</v>
      </c>
      <c r="W237" s="86">
        <f>VLOOKUP($A237,$A$16:$W$34,W$42,0)*$B237</f>
        <v>101.06059999999999</v>
      </c>
    </row>
    <row r="238" spans="1:23" s="151" customFormat="1">
      <c r="A238" s="145"/>
      <c r="B238" s="146"/>
      <c r="C238" s="147"/>
      <c r="D238" s="148"/>
      <c r="E238" s="149"/>
      <c r="F238" s="150"/>
      <c r="G238" s="148"/>
      <c r="H238" s="149"/>
      <c r="I238" s="150"/>
      <c r="J238" s="148"/>
      <c r="K238" s="149"/>
      <c r="L238" s="150"/>
      <c r="M238" s="148"/>
      <c r="N238" s="149"/>
      <c r="O238" s="150"/>
      <c r="P238" s="148"/>
      <c r="Q238" s="149"/>
      <c r="R238" s="150"/>
      <c r="S238" s="148"/>
      <c r="T238" s="149"/>
      <c r="U238" s="150"/>
      <c r="V238" s="148"/>
      <c r="W238" s="149"/>
    </row>
    <row r="239" spans="1:23">
      <c r="A239" s="145"/>
      <c r="C239" s="88"/>
      <c r="D239" s="88"/>
      <c r="E239" s="89"/>
      <c r="G239" s="88"/>
      <c r="H239" s="89"/>
      <c r="J239" s="88"/>
      <c r="K239" s="89"/>
      <c r="M239" s="88"/>
      <c r="N239" s="89"/>
      <c r="P239" s="88"/>
      <c r="Q239" s="89"/>
      <c r="S239" s="88"/>
      <c r="T239" s="89"/>
      <c r="V239" s="88"/>
      <c r="W239" s="89"/>
    </row>
    <row r="240" spans="1:23">
      <c r="A240" s="145"/>
      <c r="C240" s="88"/>
      <c r="D240" s="88"/>
      <c r="E240" s="89"/>
      <c r="G240" s="88"/>
      <c r="H240" s="89"/>
      <c r="J240" s="88"/>
      <c r="K240" s="89"/>
      <c r="M240" s="88"/>
      <c r="N240" s="89"/>
      <c r="P240" s="88"/>
      <c r="Q240" s="89"/>
      <c r="S240" s="88"/>
      <c r="T240" s="89"/>
      <c r="V240" s="88"/>
      <c r="W240" s="89"/>
    </row>
    <row r="241" spans="1:23" ht="15.75" thickBot="1">
      <c r="A241" s="145"/>
      <c r="B241" s="81" t="s">
        <v>926</v>
      </c>
      <c r="C241" s="116" t="s">
        <v>623</v>
      </c>
      <c r="D241" s="97">
        <f>SUM(D237)</f>
        <v>52.304299999999998</v>
      </c>
      <c r="E241" s="98">
        <f>SUM(E237)</f>
        <v>63.612400000000001</v>
      </c>
      <c r="F241" s="99"/>
      <c r="G241" s="97">
        <f>SUM(G237)</f>
        <v>75.3917</v>
      </c>
      <c r="H241" s="98">
        <f>SUM(H237)</f>
        <v>86.699700000000007</v>
      </c>
      <c r="I241" s="99"/>
      <c r="J241" s="97">
        <f>SUM(J237)</f>
        <v>84.174700000000001</v>
      </c>
      <c r="K241" s="98">
        <f>SUM(K237)</f>
        <v>95.482799999999997</v>
      </c>
      <c r="L241" s="99"/>
      <c r="M241" s="97">
        <f>SUM(M237)</f>
        <v>52.304299999999998</v>
      </c>
      <c r="N241" s="98">
        <f>SUM(N237)</f>
        <v>63.612400000000001</v>
      </c>
      <c r="O241" s="99"/>
      <c r="P241" s="97">
        <f>SUM(P237)</f>
        <v>82.935199999999995</v>
      </c>
      <c r="Q241" s="98">
        <f>SUM(Q237)</f>
        <v>94.243300000000005</v>
      </c>
      <c r="R241" s="99"/>
      <c r="S241" s="97">
        <f>SUM(S237)</f>
        <v>84.174700000000001</v>
      </c>
      <c r="T241" s="98">
        <f>SUM(T237)</f>
        <v>95.482799999999997</v>
      </c>
      <c r="U241" s="99"/>
      <c r="V241" s="97">
        <f>SUM(V237)</f>
        <v>89.752499999999998</v>
      </c>
      <c r="W241" s="98">
        <f>SUM(W237)</f>
        <v>101.06059999999999</v>
      </c>
    </row>
    <row r="242" spans="1:23" ht="15.75" thickTop="1">
      <c r="A242" s="145"/>
      <c r="C242" s="117" t="s">
        <v>624</v>
      </c>
      <c r="D242" s="101">
        <f>D241*24</f>
        <v>1255.3031999999998</v>
      </c>
      <c r="E242" s="102">
        <f>E241*12</f>
        <v>763.34879999999998</v>
      </c>
      <c r="F242" s="99"/>
      <c r="G242" s="101">
        <f>G241*24</f>
        <v>1809.4007999999999</v>
      </c>
      <c r="H242" s="102">
        <f>H241*12</f>
        <v>1040.3964000000001</v>
      </c>
      <c r="I242" s="99"/>
      <c r="J242" s="101">
        <f>J241*24</f>
        <v>2020.1928</v>
      </c>
      <c r="K242" s="102">
        <f>K241*12</f>
        <v>1145.7936</v>
      </c>
      <c r="L242" s="99"/>
      <c r="M242" s="101">
        <f>M241*24</f>
        <v>1255.3031999999998</v>
      </c>
      <c r="N242" s="102">
        <f>N241*12</f>
        <v>763.34879999999998</v>
      </c>
      <c r="O242" s="99"/>
      <c r="P242" s="101">
        <f>P241*24</f>
        <v>1990.4447999999998</v>
      </c>
      <c r="Q242" s="102">
        <f>Q241*12</f>
        <v>1130.9196000000002</v>
      </c>
      <c r="R242" s="99"/>
      <c r="S242" s="101">
        <f>S241*24</f>
        <v>2020.1928</v>
      </c>
      <c r="T242" s="102">
        <f>T241*12</f>
        <v>1145.7936</v>
      </c>
      <c r="U242" s="99"/>
      <c r="V242" s="101">
        <f>V241*24</f>
        <v>2154.06</v>
      </c>
      <c r="W242" s="102">
        <f>W241*12</f>
        <v>1212.7271999999998</v>
      </c>
    </row>
    <row r="243" spans="1:23" ht="15.75" thickBot="1">
      <c r="A243" s="145"/>
      <c r="B243" s="81" t="s">
        <v>927</v>
      </c>
      <c r="C243" s="118" t="s">
        <v>625</v>
      </c>
      <c r="D243" s="104">
        <f>D241+(D241*D$1)</f>
        <v>88.917309999999986</v>
      </c>
      <c r="E243" s="105">
        <f>E241+(E241*E$1)</f>
        <v>108.14108</v>
      </c>
      <c r="F243" s="99"/>
      <c r="G243" s="104">
        <f>G241+(G241*G$1)</f>
        <v>135.70506</v>
      </c>
      <c r="H243" s="105">
        <f>H241+(H241*H$1)</f>
        <v>156.05946</v>
      </c>
      <c r="I243" s="99"/>
      <c r="J243" s="104">
        <f>J241+(J241*J$1)</f>
        <v>159.93193000000002</v>
      </c>
      <c r="K243" s="105">
        <f>K241+(K241*K$1)</f>
        <v>181.41732000000002</v>
      </c>
      <c r="L243" s="99"/>
      <c r="M243" s="104">
        <f>M241+(M241*M$1)</f>
        <v>88.917309999999986</v>
      </c>
      <c r="N243" s="105">
        <f>N241+(N241*N$1)</f>
        <v>108.14108</v>
      </c>
      <c r="O243" s="99"/>
      <c r="P243" s="104">
        <f>P241+(P241*P$1)</f>
        <v>149.28335999999999</v>
      </c>
      <c r="Q243" s="105">
        <f>Q241+(Q241*Q$1)</f>
        <v>169.63794000000001</v>
      </c>
      <c r="R243" s="99"/>
      <c r="S243" s="104">
        <f>S241+(S241*S$1)</f>
        <v>159.93193000000002</v>
      </c>
      <c r="T243" s="105">
        <f>T241+(T241*T$1)</f>
        <v>181.41732000000002</v>
      </c>
      <c r="U243" s="99"/>
      <c r="V243" s="104">
        <f>V241+(V241*V$1)</f>
        <v>179.505</v>
      </c>
      <c r="W243" s="105">
        <f>W241+(W241*W$1)</f>
        <v>202.12119999999999</v>
      </c>
    </row>
    <row r="244" spans="1:23" ht="15.75" thickTop="1">
      <c r="A244" s="145"/>
      <c r="C244" s="119" t="s">
        <v>626</v>
      </c>
      <c r="D244" s="107">
        <f>(D243-D241)/D241</f>
        <v>0.69999999999999984</v>
      </c>
      <c r="E244" s="108">
        <f>(E243-E241)/E241</f>
        <v>0.70000000000000007</v>
      </c>
      <c r="F244" s="99"/>
      <c r="G244" s="107">
        <f>(G243-G241)/G241</f>
        <v>0.8</v>
      </c>
      <c r="H244" s="108">
        <f>(H243-H241)/H241</f>
        <v>0.79999999999999982</v>
      </c>
      <c r="I244" s="99"/>
      <c r="J244" s="107">
        <f>(J243-J241)/J241</f>
        <v>0.90000000000000024</v>
      </c>
      <c r="K244" s="108">
        <f>(K243-K241)/K241</f>
        <v>0.90000000000000024</v>
      </c>
      <c r="L244" s="99"/>
      <c r="M244" s="107">
        <f>(M243-M241)/M241</f>
        <v>0.69999999999999984</v>
      </c>
      <c r="N244" s="108">
        <f>(N243-N241)/N241</f>
        <v>0.70000000000000007</v>
      </c>
      <c r="O244" s="99"/>
      <c r="P244" s="107">
        <f>(P243-P241)/P241</f>
        <v>0.79999999999999993</v>
      </c>
      <c r="Q244" s="108">
        <f>(Q243-Q241)/Q241</f>
        <v>0.8</v>
      </c>
      <c r="R244" s="99"/>
      <c r="S244" s="107">
        <f>(S243-S241)/S241</f>
        <v>0.90000000000000024</v>
      </c>
      <c r="T244" s="108">
        <f>(T243-T241)/T241</f>
        <v>0.90000000000000024</v>
      </c>
      <c r="U244" s="99"/>
      <c r="V244" s="107">
        <f>(V243-V241)/V241</f>
        <v>1</v>
      </c>
      <c r="W244" s="108">
        <f>(W243-W241)/W241</f>
        <v>1</v>
      </c>
    </row>
    <row r="245" spans="1:23">
      <c r="A245" s="145"/>
      <c r="C245" s="120" t="s">
        <v>627</v>
      </c>
      <c r="D245" s="110">
        <f>D242+(D242*D$1)</f>
        <v>2134.0154399999997</v>
      </c>
      <c r="E245" s="111">
        <f>E242+(E242*E$1)</f>
        <v>1297.6929599999999</v>
      </c>
      <c r="F245" s="99"/>
      <c r="G245" s="110">
        <f>G242+(G242*G$1)</f>
        <v>3256.9214400000001</v>
      </c>
      <c r="H245" s="111">
        <f>H242+(H242*H$1)</f>
        <v>1872.7135200000002</v>
      </c>
      <c r="I245" s="99"/>
      <c r="J245" s="110">
        <f>J242+(J242*J$1)</f>
        <v>3838.3663200000001</v>
      </c>
      <c r="K245" s="111">
        <f>K242+(K242*K$1)</f>
        <v>2177.0078400000002</v>
      </c>
      <c r="L245" s="99"/>
      <c r="M245" s="110">
        <f>M242+(M242*M$1)</f>
        <v>2134.0154399999997</v>
      </c>
      <c r="N245" s="111">
        <f>N242+(N242*N$1)</f>
        <v>1297.6929599999999</v>
      </c>
      <c r="O245" s="99"/>
      <c r="P245" s="110">
        <f>P242+(P242*P$1)</f>
        <v>3582.8006399999995</v>
      </c>
      <c r="Q245" s="111">
        <f>Q242+(Q242*Q$1)</f>
        <v>2035.6552800000004</v>
      </c>
      <c r="R245" s="99"/>
      <c r="S245" s="110">
        <f>S242+(S242*S$1)</f>
        <v>3838.3663200000001</v>
      </c>
      <c r="T245" s="111">
        <f>T242+(T242*T$1)</f>
        <v>2177.0078400000002</v>
      </c>
      <c r="U245" s="99"/>
      <c r="V245" s="110">
        <f>V242+(V242*V$1)</f>
        <v>4308.12</v>
      </c>
      <c r="W245" s="111">
        <f>W242+(W242*W$1)</f>
        <v>2425.4543999999996</v>
      </c>
    </row>
    <row r="247" spans="1:23">
      <c r="A247" s="145"/>
      <c r="C247" s="112" t="s">
        <v>897</v>
      </c>
    </row>
    <row r="248" spans="1:23">
      <c r="A248" s="145"/>
      <c r="B248" s="81" t="s">
        <v>629</v>
      </c>
      <c r="C248" s="113" t="s">
        <v>898</v>
      </c>
      <c r="D248" s="80" t="s">
        <v>620</v>
      </c>
      <c r="E248" s="80" t="s">
        <v>616</v>
      </c>
      <c r="G248" s="80" t="s">
        <v>620</v>
      </c>
      <c r="H248" s="80" t="s">
        <v>616</v>
      </c>
      <c r="J248" s="80" t="s">
        <v>620</v>
      </c>
      <c r="K248" s="80" t="s">
        <v>616</v>
      </c>
      <c r="M248" s="80" t="s">
        <v>620</v>
      </c>
      <c r="N248" s="80" t="s">
        <v>616</v>
      </c>
      <c r="P248" s="80" t="s">
        <v>620</v>
      </c>
      <c r="Q248" s="80" t="s">
        <v>616</v>
      </c>
      <c r="S248" s="80" t="s">
        <v>620</v>
      </c>
      <c r="T248" s="80" t="s">
        <v>616</v>
      </c>
      <c r="V248" s="80" t="s">
        <v>620</v>
      </c>
      <c r="W248" s="80" t="s">
        <v>616</v>
      </c>
    </row>
    <row r="249" spans="1:23">
      <c r="A249" s="145"/>
      <c r="B249" s="81" t="s">
        <v>621</v>
      </c>
      <c r="C249" s="81" t="s">
        <v>630</v>
      </c>
    </row>
    <row r="250" spans="1:23">
      <c r="A250" s="186" t="s">
        <v>53</v>
      </c>
      <c r="B250" s="83">
        <v>1</v>
      </c>
      <c r="C250" s="114" t="s">
        <v>898</v>
      </c>
      <c r="D250" s="85">
        <f>VLOOKUP($A250,$A$16:$W$34,D$42,0)*$B250</f>
        <v>52.304299999999998</v>
      </c>
      <c r="E250" s="86">
        <f>VLOOKUP($A250,$A$16:$W$34,E$42,0)*$B250</f>
        <v>63.612400000000001</v>
      </c>
      <c r="G250" s="85">
        <f>VLOOKUP($A250,$A$16:$W$34,G$42,0)*$B250</f>
        <v>75.3917</v>
      </c>
      <c r="H250" s="86">
        <f>VLOOKUP($A250,$A$16:$W$34,H$42,0)*$B250</f>
        <v>86.699700000000007</v>
      </c>
      <c r="J250" s="85">
        <f>VLOOKUP($A250,$A$16:$W$34,J$42,0)*$B250</f>
        <v>84.174700000000001</v>
      </c>
      <c r="K250" s="86">
        <f>VLOOKUP($A250,$A$16:$W$34,K$42,0)*$B250</f>
        <v>95.482799999999997</v>
      </c>
      <c r="M250" s="85">
        <f>VLOOKUP($A250,$A$16:$W$34,M$42,0)*$B250</f>
        <v>52.304299999999998</v>
      </c>
      <c r="N250" s="86">
        <f>VLOOKUP($A250,$A$16:$W$34,N$42,0)*$B250</f>
        <v>63.612400000000001</v>
      </c>
      <c r="P250" s="85">
        <f>VLOOKUP($A250,$A$16:$W$34,P$42,0)*$B250</f>
        <v>82.935199999999995</v>
      </c>
      <c r="Q250" s="86">
        <f>VLOOKUP($A250,$A$16:$W$34,Q$42,0)*$B250</f>
        <v>94.243300000000005</v>
      </c>
      <c r="S250" s="85">
        <f>VLOOKUP($A250,$A$16:$W$34,S$42,0)*$B250</f>
        <v>84.174700000000001</v>
      </c>
      <c r="T250" s="86">
        <f>VLOOKUP($A250,$A$16:$W$34,T$42,0)*$B250</f>
        <v>95.482799999999997</v>
      </c>
      <c r="V250" s="85">
        <f>VLOOKUP($A250,$A$16:$W$34,V$42,0)*$B250</f>
        <v>89.752499999999998</v>
      </c>
      <c r="W250" s="86">
        <f>VLOOKUP($A250,$A$16:$W$34,W$42,0)*$B250</f>
        <v>101.06059999999999</v>
      </c>
    </row>
    <row r="251" spans="1:23" s="151" customFormat="1">
      <c r="A251" s="145"/>
      <c r="B251" s="146"/>
      <c r="C251" s="147"/>
      <c r="D251" s="148"/>
      <c r="E251" s="149"/>
      <c r="F251" s="150"/>
      <c r="G251" s="148"/>
      <c r="H251" s="149"/>
      <c r="I251" s="150"/>
      <c r="J251" s="148"/>
      <c r="K251" s="149"/>
      <c r="L251" s="150"/>
      <c r="M251" s="148"/>
      <c r="N251" s="149"/>
      <c r="O251" s="150"/>
      <c r="P251" s="148"/>
      <c r="Q251" s="149"/>
      <c r="R251" s="150"/>
      <c r="S251" s="148"/>
      <c r="T251" s="149"/>
      <c r="U251" s="150"/>
      <c r="V251" s="148"/>
      <c r="W251" s="149"/>
    </row>
    <row r="252" spans="1:23">
      <c r="A252" s="145"/>
      <c r="C252" s="88"/>
      <c r="D252" s="88"/>
      <c r="E252" s="89"/>
      <c r="G252" s="88"/>
      <c r="H252" s="89"/>
      <c r="J252" s="88"/>
      <c r="K252" s="89"/>
      <c r="M252" s="88"/>
      <c r="N252" s="89"/>
      <c r="P252" s="88"/>
      <c r="Q252" s="89"/>
      <c r="S252" s="88"/>
      <c r="T252" s="89"/>
      <c r="V252" s="88"/>
      <c r="W252" s="89"/>
    </row>
    <row r="253" spans="1:23">
      <c r="A253" s="145"/>
      <c r="C253" s="88"/>
      <c r="D253" s="88"/>
      <c r="E253" s="89"/>
      <c r="G253" s="88"/>
      <c r="H253" s="89"/>
      <c r="J253" s="88"/>
      <c r="K253" s="89"/>
      <c r="M253" s="88"/>
      <c r="N253" s="89"/>
      <c r="P253" s="88"/>
      <c r="Q253" s="89"/>
      <c r="S253" s="88"/>
      <c r="T253" s="89"/>
      <c r="V253" s="88"/>
      <c r="W253" s="89"/>
    </row>
    <row r="254" spans="1:23" ht="15.75" thickBot="1">
      <c r="A254" s="145"/>
      <c r="B254" s="81" t="s">
        <v>928</v>
      </c>
      <c r="C254" s="116" t="s">
        <v>623</v>
      </c>
      <c r="D254" s="97">
        <f>SUM(D250)</f>
        <v>52.304299999999998</v>
      </c>
      <c r="E254" s="98">
        <f>SUM(E250)</f>
        <v>63.612400000000001</v>
      </c>
      <c r="F254" s="99"/>
      <c r="G254" s="97">
        <f>SUM(G250)</f>
        <v>75.3917</v>
      </c>
      <c r="H254" s="98">
        <f>SUM(H250)</f>
        <v>86.699700000000007</v>
      </c>
      <c r="I254" s="99"/>
      <c r="J254" s="97">
        <f>SUM(J250)</f>
        <v>84.174700000000001</v>
      </c>
      <c r="K254" s="98">
        <f>SUM(K250)</f>
        <v>95.482799999999997</v>
      </c>
      <c r="L254" s="99"/>
      <c r="M254" s="97">
        <f>SUM(M250)</f>
        <v>52.304299999999998</v>
      </c>
      <c r="N254" s="98">
        <f>SUM(N250)</f>
        <v>63.612400000000001</v>
      </c>
      <c r="O254" s="99"/>
      <c r="P254" s="97">
        <f>SUM(P250)</f>
        <v>82.935199999999995</v>
      </c>
      <c r="Q254" s="98">
        <f>SUM(Q250)</f>
        <v>94.243300000000005</v>
      </c>
      <c r="R254" s="99"/>
      <c r="S254" s="97">
        <f>SUM(S250)</f>
        <v>84.174700000000001</v>
      </c>
      <c r="T254" s="98">
        <f>SUM(T250)</f>
        <v>95.482799999999997</v>
      </c>
      <c r="U254" s="99"/>
      <c r="V254" s="97">
        <f>SUM(V250)</f>
        <v>89.752499999999998</v>
      </c>
      <c r="W254" s="98">
        <f>SUM(W250)</f>
        <v>101.06059999999999</v>
      </c>
    </row>
    <row r="255" spans="1:23" ht="15.75" thickTop="1">
      <c r="A255" s="145"/>
      <c r="C255" s="117" t="s">
        <v>624</v>
      </c>
      <c r="D255" s="101">
        <f>D254*24</f>
        <v>1255.3031999999998</v>
      </c>
      <c r="E255" s="102">
        <f>E254*12</f>
        <v>763.34879999999998</v>
      </c>
      <c r="F255" s="99"/>
      <c r="G255" s="101">
        <f>G254*24</f>
        <v>1809.4007999999999</v>
      </c>
      <c r="H255" s="102">
        <f>H254*12</f>
        <v>1040.3964000000001</v>
      </c>
      <c r="I255" s="99"/>
      <c r="J255" s="101">
        <f>J254*24</f>
        <v>2020.1928</v>
      </c>
      <c r="K255" s="102">
        <f>K254*12</f>
        <v>1145.7936</v>
      </c>
      <c r="L255" s="99"/>
      <c r="M255" s="101">
        <f>M254*24</f>
        <v>1255.3031999999998</v>
      </c>
      <c r="N255" s="102">
        <f>N254*12</f>
        <v>763.34879999999998</v>
      </c>
      <c r="O255" s="99"/>
      <c r="P255" s="101">
        <f>P254*24</f>
        <v>1990.4447999999998</v>
      </c>
      <c r="Q255" s="102">
        <f>Q254*12</f>
        <v>1130.9196000000002</v>
      </c>
      <c r="R255" s="99"/>
      <c r="S255" s="101">
        <f>S254*24</f>
        <v>2020.1928</v>
      </c>
      <c r="T255" s="102">
        <f>T254*12</f>
        <v>1145.7936</v>
      </c>
      <c r="U255" s="99"/>
      <c r="V255" s="101">
        <f>V254*24</f>
        <v>2154.06</v>
      </c>
      <c r="W255" s="102">
        <f>W254*12</f>
        <v>1212.7271999999998</v>
      </c>
    </row>
    <row r="256" spans="1:23" ht="15.75" thickBot="1">
      <c r="A256" s="145"/>
      <c r="B256" s="81" t="s">
        <v>929</v>
      </c>
      <c r="C256" s="118" t="s">
        <v>625</v>
      </c>
      <c r="D256" s="104">
        <f>D254+(D254*D$1)</f>
        <v>88.917309999999986</v>
      </c>
      <c r="E256" s="105">
        <f>E254+(E254*E$1)</f>
        <v>108.14108</v>
      </c>
      <c r="F256" s="99"/>
      <c r="G256" s="104">
        <f>G254+(G254*G$1)</f>
        <v>135.70506</v>
      </c>
      <c r="H256" s="105">
        <f>H254+(H254*H$1)</f>
        <v>156.05946</v>
      </c>
      <c r="I256" s="99"/>
      <c r="J256" s="104">
        <f>J254+(J254*J$1)</f>
        <v>159.93193000000002</v>
      </c>
      <c r="K256" s="105">
        <f>K254+(K254*K$1)</f>
        <v>181.41732000000002</v>
      </c>
      <c r="L256" s="99"/>
      <c r="M256" s="104">
        <f>M254+(M254*M$1)</f>
        <v>88.917309999999986</v>
      </c>
      <c r="N256" s="105">
        <f>N254+(N254*N$1)</f>
        <v>108.14108</v>
      </c>
      <c r="O256" s="99"/>
      <c r="P256" s="104">
        <f>P254+(P254*P$1)</f>
        <v>149.28335999999999</v>
      </c>
      <c r="Q256" s="105">
        <f>Q254+(Q254*Q$1)</f>
        <v>169.63794000000001</v>
      </c>
      <c r="R256" s="99"/>
      <c r="S256" s="104">
        <f>S254+(S254*S$1)</f>
        <v>159.93193000000002</v>
      </c>
      <c r="T256" s="105">
        <f>T254+(T254*T$1)</f>
        <v>181.41732000000002</v>
      </c>
      <c r="U256" s="99"/>
      <c r="V256" s="104">
        <f>V254+(V254*V$1)</f>
        <v>179.505</v>
      </c>
      <c r="W256" s="105">
        <f>W254+(W254*W$1)</f>
        <v>202.12119999999999</v>
      </c>
    </row>
    <row r="257" spans="1:23" ht="15.75" thickTop="1">
      <c r="A257" s="145"/>
      <c r="C257" s="119" t="s">
        <v>626</v>
      </c>
      <c r="D257" s="107">
        <f>(D256-D254)/D254</f>
        <v>0.69999999999999984</v>
      </c>
      <c r="E257" s="108">
        <f>(E256-E254)/E254</f>
        <v>0.70000000000000007</v>
      </c>
      <c r="F257" s="99"/>
      <c r="G257" s="107">
        <f>(G256-G254)/G254</f>
        <v>0.8</v>
      </c>
      <c r="H257" s="108">
        <f>(H256-H254)/H254</f>
        <v>0.79999999999999982</v>
      </c>
      <c r="I257" s="99"/>
      <c r="J257" s="107">
        <f>(J256-J254)/J254</f>
        <v>0.90000000000000024</v>
      </c>
      <c r="K257" s="108">
        <f>(K256-K254)/K254</f>
        <v>0.90000000000000024</v>
      </c>
      <c r="L257" s="99"/>
      <c r="M257" s="107">
        <f>(M256-M254)/M254</f>
        <v>0.69999999999999984</v>
      </c>
      <c r="N257" s="108">
        <f>(N256-N254)/N254</f>
        <v>0.70000000000000007</v>
      </c>
      <c r="O257" s="99"/>
      <c r="P257" s="107">
        <f>(P256-P254)/P254</f>
        <v>0.79999999999999993</v>
      </c>
      <c r="Q257" s="108">
        <f>(Q256-Q254)/Q254</f>
        <v>0.8</v>
      </c>
      <c r="R257" s="99"/>
      <c r="S257" s="107">
        <f>(S256-S254)/S254</f>
        <v>0.90000000000000024</v>
      </c>
      <c r="T257" s="108">
        <f>(T256-T254)/T254</f>
        <v>0.90000000000000024</v>
      </c>
      <c r="U257" s="99"/>
      <c r="V257" s="107">
        <f>(V256-V254)/V254</f>
        <v>1</v>
      </c>
      <c r="W257" s="108">
        <f>(W256-W254)/W254</f>
        <v>1</v>
      </c>
    </row>
    <row r="258" spans="1:23">
      <c r="A258" s="145"/>
      <c r="C258" s="120" t="s">
        <v>627</v>
      </c>
      <c r="D258" s="110">
        <f>D255+(D255*D$1)</f>
        <v>2134.0154399999997</v>
      </c>
      <c r="E258" s="111">
        <f>E255+(E255*E$1)</f>
        <v>1297.6929599999999</v>
      </c>
      <c r="F258" s="99"/>
      <c r="G258" s="110">
        <f>G255+(G255*G$1)</f>
        <v>3256.9214400000001</v>
      </c>
      <c r="H258" s="111">
        <f>H255+(H255*H$1)</f>
        <v>1872.7135200000002</v>
      </c>
      <c r="I258" s="99"/>
      <c r="J258" s="110">
        <f>J255+(J255*J$1)</f>
        <v>3838.3663200000001</v>
      </c>
      <c r="K258" s="111">
        <f>K255+(K255*K$1)</f>
        <v>2177.0078400000002</v>
      </c>
      <c r="L258" s="99"/>
      <c r="M258" s="110">
        <f>M255+(M255*M$1)</f>
        <v>2134.0154399999997</v>
      </c>
      <c r="N258" s="111">
        <f>N255+(N255*N$1)</f>
        <v>1297.6929599999999</v>
      </c>
      <c r="O258" s="99"/>
      <c r="P258" s="110">
        <f>P255+(P255*P$1)</f>
        <v>3582.8006399999995</v>
      </c>
      <c r="Q258" s="111">
        <f>Q255+(Q255*Q$1)</f>
        <v>2035.6552800000004</v>
      </c>
      <c r="R258" s="99"/>
      <c r="S258" s="110">
        <f>S255+(S255*S$1)</f>
        <v>3838.3663200000001</v>
      </c>
      <c r="T258" s="111">
        <f>T255+(T255*T$1)</f>
        <v>2177.0078400000002</v>
      </c>
      <c r="U258" s="99"/>
      <c r="V258" s="110">
        <f>V255+(V255*V$1)</f>
        <v>4308.12</v>
      </c>
      <c r="W258" s="111">
        <f>W255+(W255*W$1)</f>
        <v>2425.4543999999996</v>
      </c>
    </row>
    <row r="260" spans="1:23">
      <c r="A260" s="145"/>
      <c r="C260" s="112" t="s">
        <v>886</v>
      </c>
    </row>
    <row r="261" spans="1:23">
      <c r="A261" s="145"/>
      <c r="B261" s="81" t="s">
        <v>629</v>
      </c>
      <c r="C261" s="113" t="s">
        <v>866</v>
      </c>
      <c r="D261" s="80" t="s">
        <v>620</v>
      </c>
      <c r="E261" s="80" t="s">
        <v>616</v>
      </c>
      <c r="G261" s="80" t="s">
        <v>620</v>
      </c>
      <c r="H261" s="80" t="s">
        <v>616</v>
      </c>
      <c r="J261" s="80" t="s">
        <v>620</v>
      </c>
      <c r="K261" s="80" t="s">
        <v>616</v>
      </c>
      <c r="M261" s="80" t="s">
        <v>620</v>
      </c>
      <c r="N261" s="80" t="s">
        <v>616</v>
      </c>
      <c r="P261" s="80" t="s">
        <v>620</v>
      </c>
      <c r="Q261" s="80" t="s">
        <v>616</v>
      </c>
      <c r="S261" s="80" t="s">
        <v>620</v>
      </c>
      <c r="T261" s="80" t="s">
        <v>616</v>
      </c>
      <c r="V261" s="80" t="s">
        <v>620</v>
      </c>
      <c r="W261" s="80" t="s">
        <v>616</v>
      </c>
    </row>
    <row r="262" spans="1:23">
      <c r="A262" s="145"/>
      <c r="B262" s="81" t="s">
        <v>621</v>
      </c>
      <c r="C262" s="81" t="s">
        <v>630</v>
      </c>
    </row>
    <row r="263" spans="1:23">
      <c r="A263" s="186" t="s">
        <v>53</v>
      </c>
      <c r="B263" s="83">
        <v>1</v>
      </c>
      <c r="C263" s="114" t="s">
        <v>866</v>
      </c>
      <c r="D263" s="85">
        <f>VLOOKUP($A263,$A$16:$W$34,D$42,0)*$B263</f>
        <v>52.304299999999998</v>
      </c>
      <c r="E263" s="86">
        <f>VLOOKUP($A263,$A$16:$W$34,E$42,0)*$B263</f>
        <v>63.612400000000001</v>
      </c>
      <c r="G263" s="85">
        <f>VLOOKUP($A263,$A$16:$W$34,G$42,0)*$B263</f>
        <v>75.3917</v>
      </c>
      <c r="H263" s="86">
        <f>VLOOKUP($A263,$A$16:$W$34,H$42,0)*$B263</f>
        <v>86.699700000000007</v>
      </c>
      <c r="J263" s="85">
        <f>VLOOKUP($A263,$A$16:$W$34,J$42,0)*$B263</f>
        <v>84.174700000000001</v>
      </c>
      <c r="K263" s="86">
        <f>VLOOKUP($A263,$A$16:$W$34,K$42,0)*$B263</f>
        <v>95.482799999999997</v>
      </c>
      <c r="M263" s="85">
        <f>VLOOKUP($A263,$A$16:$W$34,M$42,0)*$B263</f>
        <v>52.304299999999998</v>
      </c>
      <c r="N263" s="86">
        <f>VLOOKUP($A263,$A$16:$W$34,N$42,0)*$B263</f>
        <v>63.612400000000001</v>
      </c>
      <c r="P263" s="85">
        <f>VLOOKUP($A263,$A$16:$W$34,P$42,0)*$B263</f>
        <v>82.935199999999995</v>
      </c>
      <c r="Q263" s="86">
        <f>VLOOKUP($A263,$A$16:$W$34,Q$42,0)*$B263</f>
        <v>94.243300000000005</v>
      </c>
      <c r="S263" s="85">
        <f>VLOOKUP($A263,$A$16:$W$34,S$42,0)*$B263</f>
        <v>84.174700000000001</v>
      </c>
      <c r="T263" s="86">
        <f>VLOOKUP($A263,$A$16:$W$34,T$42,0)*$B263</f>
        <v>95.482799999999997</v>
      </c>
      <c r="V263" s="85">
        <f>VLOOKUP($A263,$A$16:$W$34,V$42,0)*$B263</f>
        <v>89.752499999999998</v>
      </c>
      <c r="W263" s="86">
        <f>VLOOKUP($A263,$A$16:$W$34,W$42,0)*$B263</f>
        <v>101.06059999999999</v>
      </c>
    </row>
    <row r="264" spans="1:23">
      <c r="A264" s="145"/>
      <c r="C264" s="88"/>
      <c r="D264" s="88"/>
      <c r="E264" s="89"/>
      <c r="G264" s="88"/>
      <c r="H264" s="89"/>
      <c r="J264" s="88"/>
      <c r="K264" s="89"/>
      <c r="M264" s="88"/>
      <c r="N264" s="89"/>
      <c r="P264" s="88"/>
      <c r="Q264" s="89"/>
      <c r="S264" s="88"/>
      <c r="T264" s="89"/>
      <c r="V264" s="88"/>
      <c r="W264" s="89"/>
    </row>
    <row r="265" spans="1:23">
      <c r="A265" s="145"/>
      <c r="C265" s="88"/>
      <c r="D265" s="88"/>
      <c r="E265" s="89"/>
      <c r="G265" s="88"/>
      <c r="H265" s="89"/>
      <c r="J265" s="88"/>
      <c r="K265" s="89"/>
      <c r="M265" s="88"/>
      <c r="N265" s="89"/>
      <c r="P265" s="88"/>
      <c r="Q265" s="89"/>
      <c r="S265" s="88"/>
      <c r="T265" s="89"/>
      <c r="V265" s="88"/>
      <c r="W265" s="89"/>
    </row>
    <row r="266" spans="1:23">
      <c r="A266" s="145"/>
      <c r="C266" s="88"/>
      <c r="D266" s="88"/>
      <c r="E266" s="89"/>
      <c r="G266" s="88"/>
      <c r="H266" s="89"/>
      <c r="J266" s="88"/>
      <c r="K266" s="89"/>
      <c r="M266" s="88"/>
      <c r="N266" s="89"/>
      <c r="P266" s="88"/>
      <c r="Q266" s="89"/>
      <c r="S266" s="88"/>
      <c r="T266" s="89"/>
      <c r="V266" s="88"/>
      <c r="W266" s="89"/>
    </row>
    <row r="267" spans="1:23" ht="15.75" thickBot="1">
      <c r="A267" s="145"/>
      <c r="B267" s="81" t="s">
        <v>930</v>
      </c>
      <c r="C267" s="116" t="s">
        <v>623</v>
      </c>
      <c r="D267" s="97">
        <f>SUM(D263)</f>
        <v>52.304299999999998</v>
      </c>
      <c r="E267" s="98">
        <f>SUM(E263)</f>
        <v>63.612400000000001</v>
      </c>
      <c r="F267" s="99"/>
      <c r="G267" s="97">
        <f>SUM(G263)</f>
        <v>75.3917</v>
      </c>
      <c r="H267" s="98">
        <f>SUM(H263)</f>
        <v>86.699700000000007</v>
      </c>
      <c r="I267" s="99"/>
      <c r="J267" s="97">
        <f>SUM(J263)</f>
        <v>84.174700000000001</v>
      </c>
      <c r="K267" s="98">
        <f>SUM(K263)</f>
        <v>95.482799999999997</v>
      </c>
      <c r="L267" s="99"/>
      <c r="M267" s="97">
        <f>SUM(M263)</f>
        <v>52.304299999999998</v>
      </c>
      <c r="N267" s="98">
        <f>SUM(N263)</f>
        <v>63.612400000000001</v>
      </c>
      <c r="O267" s="99"/>
      <c r="P267" s="97">
        <f>SUM(P263)</f>
        <v>82.935199999999995</v>
      </c>
      <c r="Q267" s="98">
        <f>SUM(Q263)</f>
        <v>94.243300000000005</v>
      </c>
      <c r="R267" s="99"/>
      <c r="S267" s="97">
        <f>SUM(S263)</f>
        <v>84.174700000000001</v>
      </c>
      <c r="T267" s="98">
        <f>SUM(T263)</f>
        <v>95.482799999999997</v>
      </c>
      <c r="U267" s="99"/>
      <c r="V267" s="97">
        <f>SUM(V263)</f>
        <v>89.752499999999998</v>
      </c>
      <c r="W267" s="98">
        <f>SUM(W263)</f>
        <v>101.06059999999999</v>
      </c>
    </row>
    <row r="268" spans="1:23" ht="15.75" thickTop="1">
      <c r="A268" s="145"/>
      <c r="C268" s="117" t="s">
        <v>624</v>
      </c>
      <c r="D268" s="101">
        <f>D267*24</f>
        <v>1255.3031999999998</v>
      </c>
      <c r="E268" s="102">
        <f>E267*12</f>
        <v>763.34879999999998</v>
      </c>
      <c r="F268" s="99"/>
      <c r="G268" s="101">
        <f>G267*24</f>
        <v>1809.4007999999999</v>
      </c>
      <c r="H268" s="102">
        <f>H267*12</f>
        <v>1040.3964000000001</v>
      </c>
      <c r="I268" s="99"/>
      <c r="J268" s="101">
        <f>J267*24</f>
        <v>2020.1928</v>
      </c>
      <c r="K268" s="102">
        <f>K267*12</f>
        <v>1145.7936</v>
      </c>
      <c r="L268" s="99"/>
      <c r="M268" s="101">
        <f>M267*24</f>
        <v>1255.3031999999998</v>
      </c>
      <c r="N268" s="102">
        <f>N267*12</f>
        <v>763.34879999999998</v>
      </c>
      <c r="O268" s="99"/>
      <c r="P268" s="101">
        <f>P267*24</f>
        <v>1990.4447999999998</v>
      </c>
      <c r="Q268" s="102">
        <f>Q267*12</f>
        <v>1130.9196000000002</v>
      </c>
      <c r="R268" s="99"/>
      <c r="S268" s="101">
        <f>S267*24</f>
        <v>2020.1928</v>
      </c>
      <c r="T268" s="102">
        <f>T267*12</f>
        <v>1145.7936</v>
      </c>
      <c r="U268" s="99"/>
      <c r="V268" s="101">
        <f>V267*24</f>
        <v>2154.06</v>
      </c>
      <c r="W268" s="102">
        <f>W267*12</f>
        <v>1212.7271999999998</v>
      </c>
    </row>
    <row r="269" spans="1:23" ht="15.75" thickBot="1">
      <c r="A269" s="145"/>
      <c r="B269" s="81" t="s">
        <v>931</v>
      </c>
      <c r="C269" s="118" t="s">
        <v>625</v>
      </c>
      <c r="D269" s="104">
        <f>D267+(D267*D$1)</f>
        <v>88.917309999999986</v>
      </c>
      <c r="E269" s="105">
        <f>E267+(E267*E$1)</f>
        <v>108.14108</v>
      </c>
      <c r="F269" s="99"/>
      <c r="G269" s="104">
        <f>G267+(G267*G$1)</f>
        <v>135.70506</v>
      </c>
      <c r="H269" s="105">
        <f>H267+(H267*H$1)</f>
        <v>156.05946</v>
      </c>
      <c r="I269" s="99"/>
      <c r="J269" s="104">
        <f>J267+(J267*J$1)</f>
        <v>159.93193000000002</v>
      </c>
      <c r="K269" s="105">
        <f>K267+(K267*K$1)</f>
        <v>181.41732000000002</v>
      </c>
      <c r="L269" s="99"/>
      <c r="M269" s="104">
        <f>M267+(M267*M$1)</f>
        <v>88.917309999999986</v>
      </c>
      <c r="N269" s="105">
        <f>N267+(N267*N$1)</f>
        <v>108.14108</v>
      </c>
      <c r="O269" s="99"/>
      <c r="P269" s="104">
        <f>P267+(P267*P$1)</f>
        <v>149.28335999999999</v>
      </c>
      <c r="Q269" s="105">
        <f>Q267+(Q267*Q$1)</f>
        <v>169.63794000000001</v>
      </c>
      <c r="R269" s="99"/>
      <c r="S269" s="104">
        <f>S267+(S267*S$1)</f>
        <v>159.93193000000002</v>
      </c>
      <c r="T269" s="105">
        <f>T267+(T267*T$1)</f>
        <v>181.41732000000002</v>
      </c>
      <c r="U269" s="99"/>
      <c r="V269" s="104">
        <f>V267+(V267*V$1)</f>
        <v>179.505</v>
      </c>
      <c r="W269" s="105">
        <f>W267+(W267*W$1)</f>
        <v>202.12119999999999</v>
      </c>
    </row>
    <row r="270" spans="1:23" ht="15.75" thickTop="1">
      <c r="A270" s="145"/>
      <c r="C270" s="119" t="s">
        <v>626</v>
      </c>
      <c r="D270" s="107">
        <f>(D269-D267)/D267</f>
        <v>0.69999999999999984</v>
      </c>
      <c r="E270" s="108">
        <f>(E269-E267)/E267</f>
        <v>0.70000000000000007</v>
      </c>
      <c r="F270" s="99"/>
      <c r="G270" s="107">
        <f>(G269-G267)/G267</f>
        <v>0.8</v>
      </c>
      <c r="H270" s="108">
        <f>(H269-H267)/H267</f>
        <v>0.79999999999999982</v>
      </c>
      <c r="I270" s="99"/>
      <c r="J270" s="107">
        <f>(J269-J267)/J267</f>
        <v>0.90000000000000024</v>
      </c>
      <c r="K270" s="108">
        <f>(K269-K267)/K267</f>
        <v>0.90000000000000024</v>
      </c>
      <c r="L270" s="99"/>
      <c r="M270" s="107">
        <f>(M269-M267)/M267</f>
        <v>0.69999999999999984</v>
      </c>
      <c r="N270" s="108">
        <f>(N269-N267)/N267</f>
        <v>0.70000000000000007</v>
      </c>
      <c r="O270" s="99"/>
      <c r="P270" s="107">
        <f>(P269-P267)/P267</f>
        <v>0.79999999999999993</v>
      </c>
      <c r="Q270" s="108">
        <f>(Q269-Q267)/Q267</f>
        <v>0.8</v>
      </c>
      <c r="R270" s="99"/>
      <c r="S270" s="107">
        <f>(S269-S267)/S267</f>
        <v>0.90000000000000024</v>
      </c>
      <c r="T270" s="108">
        <f>(T269-T267)/T267</f>
        <v>0.90000000000000024</v>
      </c>
      <c r="U270" s="99"/>
      <c r="V270" s="107">
        <f>(V269-V267)/V267</f>
        <v>1</v>
      </c>
      <c r="W270" s="108">
        <f>(W269-W267)/W267</f>
        <v>1</v>
      </c>
    </row>
    <row r="271" spans="1:23">
      <c r="A271" s="145"/>
      <c r="C271" s="120" t="s">
        <v>627</v>
      </c>
      <c r="D271" s="110">
        <f>D268+(D268*D$1)</f>
        <v>2134.0154399999997</v>
      </c>
      <c r="E271" s="111">
        <f>E268+(E268*E$1)</f>
        <v>1297.6929599999999</v>
      </c>
      <c r="F271" s="99"/>
      <c r="G271" s="110">
        <f>G268+(G268*G$1)</f>
        <v>3256.9214400000001</v>
      </c>
      <c r="H271" s="111">
        <f>H268+(H268*H$1)</f>
        <v>1872.7135200000002</v>
      </c>
      <c r="I271" s="99"/>
      <c r="J271" s="110">
        <f>J268+(J268*J$1)</f>
        <v>3838.3663200000001</v>
      </c>
      <c r="K271" s="111">
        <f>K268+(K268*K$1)</f>
        <v>2177.0078400000002</v>
      </c>
      <c r="L271" s="99"/>
      <c r="M271" s="110">
        <f>M268+(M268*M$1)</f>
        <v>2134.0154399999997</v>
      </c>
      <c r="N271" s="111">
        <f>N268+(N268*N$1)</f>
        <v>1297.6929599999999</v>
      </c>
      <c r="O271" s="99"/>
      <c r="P271" s="110">
        <f>P268+(P268*P$1)</f>
        <v>3582.8006399999995</v>
      </c>
      <c r="Q271" s="111">
        <f>Q268+(Q268*Q$1)</f>
        <v>2035.6552800000004</v>
      </c>
      <c r="R271" s="99"/>
      <c r="S271" s="110">
        <f>S268+(S268*S$1)</f>
        <v>3838.3663200000001</v>
      </c>
      <c r="T271" s="111">
        <f>T268+(T268*T$1)</f>
        <v>2177.0078400000002</v>
      </c>
      <c r="U271" s="99"/>
      <c r="V271" s="110">
        <f>V268+(V268*V$1)</f>
        <v>4308.12</v>
      </c>
      <c r="W271" s="111">
        <f>W268+(W268*W$1)</f>
        <v>2425.4543999999996</v>
      </c>
    </row>
    <row r="273" spans="1:23">
      <c r="A273" s="145"/>
      <c r="C273" s="112" t="s">
        <v>885</v>
      </c>
    </row>
    <row r="274" spans="1:23">
      <c r="A274" s="145"/>
      <c r="B274" s="81" t="s">
        <v>629</v>
      </c>
      <c r="C274" s="113" t="s">
        <v>867</v>
      </c>
      <c r="D274" s="80" t="s">
        <v>620</v>
      </c>
      <c r="E274" s="80" t="s">
        <v>616</v>
      </c>
      <c r="G274" s="80" t="s">
        <v>620</v>
      </c>
      <c r="H274" s="80" t="s">
        <v>616</v>
      </c>
      <c r="J274" s="80" t="s">
        <v>620</v>
      </c>
      <c r="K274" s="80" t="s">
        <v>616</v>
      </c>
      <c r="M274" s="80" t="s">
        <v>620</v>
      </c>
      <c r="N274" s="80" t="s">
        <v>616</v>
      </c>
      <c r="P274" s="80" t="s">
        <v>620</v>
      </c>
      <c r="Q274" s="80" t="s">
        <v>616</v>
      </c>
      <c r="S274" s="80" t="s">
        <v>620</v>
      </c>
      <c r="T274" s="80" t="s">
        <v>616</v>
      </c>
      <c r="V274" s="80" t="s">
        <v>620</v>
      </c>
      <c r="W274" s="80" t="s">
        <v>616</v>
      </c>
    </row>
    <row r="275" spans="1:23">
      <c r="A275" s="145"/>
      <c r="B275" s="81" t="s">
        <v>621</v>
      </c>
      <c r="C275" s="81" t="s">
        <v>630</v>
      </c>
    </row>
    <row r="276" spans="1:23">
      <c r="A276" s="186" t="s">
        <v>53</v>
      </c>
      <c r="B276" s="83">
        <v>1</v>
      </c>
      <c r="C276" s="114" t="s">
        <v>867</v>
      </c>
      <c r="D276" s="85">
        <f>VLOOKUP($A276,$A$16:$W$34,D$42,0)*$B276</f>
        <v>52.304299999999998</v>
      </c>
      <c r="E276" s="86">
        <f>VLOOKUP($A276,$A$16:$W$34,E$42,0)*$B276</f>
        <v>63.612400000000001</v>
      </c>
      <c r="G276" s="85">
        <f>VLOOKUP($A276,$A$16:$W$34,G$42,0)*$B276</f>
        <v>75.3917</v>
      </c>
      <c r="H276" s="86">
        <f>VLOOKUP($A276,$A$16:$W$34,H$42,0)*$B276</f>
        <v>86.699700000000007</v>
      </c>
      <c r="J276" s="85">
        <f>VLOOKUP($A276,$A$16:$W$34,J$42,0)*$B276</f>
        <v>84.174700000000001</v>
      </c>
      <c r="K276" s="86">
        <f>VLOOKUP($A276,$A$16:$W$34,K$42,0)*$B276</f>
        <v>95.482799999999997</v>
      </c>
      <c r="M276" s="85">
        <f>VLOOKUP($A276,$A$16:$W$34,M$42,0)*$B276</f>
        <v>52.304299999999998</v>
      </c>
      <c r="N276" s="86">
        <f>VLOOKUP($A276,$A$16:$W$34,N$42,0)*$B276</f>
        <v>63.612400000000001</v>
      </c>
      <c r="P276" s="85">
        <f>VLOOKUP($A276,$A$16:$W$34,P$42,0)*$B276</f>
        <v>82.935199999999995</v>
      </c>
      <c r="Q276" s="86">
        <f>VLOOKUP($A276,$A$16:$W$34,Q$42,0)*$B276</f>
        <v>94.243300000000005</v>
      </c>
      <c r="S276" s="85">
        <f>VLOOKUP($A276,$A$16:$W$34,S$42,0)*$B276</f>
        <v>84.174700000000001</v>
      </c>
      <c r="T276" s="86">
        <f>VLOOKUP($A276,$A$16:$W$34,T$42,0)*$B276</f>
        <v>95.482799999999997</v>
      </c>
      <c r="V276" s="85">
        <f>VLOOKUP($A276,$A$16:$W$34,V$42,0)*$B276</f>
        <v>89.752499999999998</v>
      </c>
      <c r="W276" s="86">
        <f>VLOOKUP($A276,$A$16:$W$34,W$42,0)*$B276</f>
        <v>101.06059999999999</v>
      </c>
    </row>
    <row r="277" spans="1:23">
      <c r="A277" s="145"/>
      <c r="C277" s="88"/>
      <c r="D277" s="88"/>
      <c r="E277" s="89"/>
      <c r="G277" s="88"/>
      <c r="H277" s="89"/>
      <c r="J277" s="88"/>
      <c r="K277" s="89"/>
      <c r="M277" s="88"/>
      <c r="N277" s="89"/>
      <c r="P277" s="88"/>
      <c r="Q277" s="89"/>
      <c r="S277" s="88"/>
      <c r="T277" s="89"/>
      <c r="V277" s="88"/>
      <c r="W277" s="89"/>
    </row>
    <row r="278" spans="1:23">
      <c r="A278" s="145"/>
      <c r="C278" s="88"/>
      <c r="D278" s="88"/>
      <c r="E278" s="89"/>
      <c r="G278" s="88"/>
      <c r="H278" s="89"/>
      <c r="J278" s="88"/>
      <c r="K278" s="89"/>
      <c r="M278" s="88"/>
      <c r="N278" s="89"/>
      <c r="P278" s="88"/>
      <c r="Q278" s="89"/>
      <c r="S278" s="88"/>
      <c r="T278" s="89"/>
      <c r="V278" s="88"/>
      <c r="W278" s="89"/>
    </row>
    <row r="279" spans="1:23">
      <c r="A279" s="145"/>
      <c r="C279" s="88"/>
      <c r="D279" s="88"/>
      <c r="E279" s="89"/>
      <c r="G279" s="88"/>
      <c r="H279" s="89"/>
      <c r="J279" s="88"/>
      <c r="K279" s="89"/>
      <c r="M279" s="88"/>
      <c r="N279" s="89"/>
      <c r="P279" s="88"/>
      <c r="Q279" s="89"/>
      <c r="S279" s="88"/>
      <c r="T279" s="89"/>
      <c r="V279" s="88"/>
      <c r="W279" s="89"/>
    </row>
    <row r="280" spans="1:23" ht="15.75" thickBot="1">
      <c r="A280" s="145"/>
      <c r="B280" s="81" t="s">
        <v>932</v>
      </c>
      <c r="C280" s="116" t="s">
        <v>623</v>
      </c>
      <c r="D280" s="97">
        <f>SUM(D276)</f>
        <v>52.304299999999998</v>
      </c>
      <c r="E280" s="98">
        <f>SUM(E276)</f>
        <v>63.612400000000001</v>
      </c>
      <c r="F280" s="99"/>
      <c r="G280" s="97">
        <f>SUM(G276)</f>
        <v>75.3917</v>
      </c>
      <c r="H280" s="98">
        <f>SUM(H276)</f>
        <v>86.699700000000007</v>
      </c>
      <c r="I280" s="99"/>
      <c r="J280" s="97">
        <f>SUM(J276)</f>
        <v>84.174700000000001</v>
      </c>
      <c r="K280" s="98">
        <f>SUM(K276)</f>
        <v>95.482799999999997</v>
      </c>
      <c r="L280" s="99"/>
      <c r="M280" s="97">
        <f>SUM(M276)</f>
        <v>52.304299999999998</v>
      </c>
      <c r="N280" s="98">
        <f>SUM(N276)</f>
        <v>63.612400000000001</v>
      </c>
      <c r="O280" s="99"/>
      <c r="P280" s="97">
        <f>SUM(P276)</f>
        <v>82.935199999999995</v>
      </c>
      <c r="Q280" s="98">
        <f>SUM(Q276)</f>
        <v>94.243300000000005</v>
      </c>
      <c r="R280" s="99"/>
      <c r="S280" s="97">
        <f>SUM(S276)</f>
        <v>84.174700000000001</v>
      </c>
      <c r="T280" s="98">
        <f>SUM(T276)</f>
        <v>95.482799999999997</v>
      </c>
      <c r="U280" s="99"/>
      <c r="V280" s="97">
        <f>SUM(V276)</f>
        <v>89.752499999999998</v>
      </c>
      <c r="W280" s="98">
        <f>SUM(W276)</f>
        <v>101.06059999999999</v>
      </c>
    </row>
    <row r="281" spans="1:23" ht="15.75" thickTop="1">
      <c r="A281" s="145"/>
      <c r="C281" s="117" t="s">
        <v>624</v>
      </c>
      <c r="D281" s="101">
        <f>D280*24</f>
        <v>1255.3031999999998</v>
      </c>
      <c r="E281" s="102">
        <f>E280*12</f>
        <v>763.34879999999998</v>
      </c>
      <c r="F281" s="99"/>
      <c r="G281" s="101">
        <f>G280*24</f>
        <v>1809.4007999999999</v>
      </c>
      <c r="H281" s="102">
        <f>H280*12</f>
        <v>1040.3964000000001</v>
      </c>
      <c r="I281" s="99"/>
      <c r="J281" s="101">
        <f>J280*24</f>
        <v>2020.1928</v>
      </c>
      <c r="K281" s="102">
        <f>K280*12</f>
        <v>1145.7936</v>
      </c>
      <c r="L281" s="99"/>
      <c r="M281" s="101">
        <f>M280*24</f>
        <v>1255.3031999999998</v>
      </c>
      <c r="N281" s="102">
        <f>N280*12</f>
        <v>763.34879999999998</v>
      </c>
      <c r="O281" s="99"/>
      <c r="P281" s="101">
        <f>P280*24</f>
        <v>1990.4447999999998</v>
      </c>
      <c r="Q281" s="102">
        <f>Q280*12</f>
        <v>1130.9196000000002</v>
      </c>
      <c r="R281" s="99"/>
      <c r="S281" s="101">
        <f>S280*24</f>
        <v>2020.1928</v>
      </c>
      <c r="T281" s="102">
        <f>T280*12</f>
        <v>1145.7936</v>
      </c>
      <c r="U281" s="99"/>
      <c r="V281" s="101">
        <f>V280*24</f>
        <v>2154.06</v>
      </c>
      <c r="W281" s="102">
        <f>W280*12</f>
        <v>1212.7271999999998</v>
      </c>
    </row>
    <row r="282" spans="1:23" ht="15.75" thickBot="1">
      <c r="A282" s="145"/>
      <c r="B282" s="81" t="s">
        <v>933</v>
      </c>
      <c r="C282" s="118" t="s">
        <v>625</v>
      </c>
      <c r="D282" s="104">
        <f>D280+(D280*D$1)</f>
        <v>88.917309999999986</v>
      </c>
      <c r="E282" s="105">
        <f>E280+(E280*E$1)</f>
        <v>108.14108</v>
      </c>
      <c r="F282" s="99"/>
      <c r="G282" s="104">
        <f>G280+(G280*G$1)</f>
        <v>135.70506</v>
      </c>
      <c r="H282" s="105">
        <f>H280+(H280*H$1)</f>
        <v>156.05946</v>
      </c>
      <c r="I282" s="99"/>
      <c r="J282" s="104">
        <f>J280+(J280*J$1)</f>
        <v>159.93193000000002</v>
      </c>
      <c r="K282" s="105">
        <f>K280+(K280*K$1)</f>
        <v>181.41732000000002</v>
      </c>
      <c r="L282" s="99"/>
      <c r="M282" s="104">
        <f>M280+(M280*M$1)</f>
        <v>88.917309999999986</v>
      </c>
      <c r="N282" s="105">
        <f>N280+(N280*N$1)</f>
        <v>108.14108</v>
      </c>
      <c r="O282" s="99"/>
      <c r="P282" s="104">
        <f>P280+(P280*P$1)</f>
        <v>149.28335999999999</v>
      </c>
      <c r="Q282" s="105">
        <f>Q280+(Q280*Q$1)</f>
        <v>169.63794000000001</v>
      </c>
      <c r="R282" s="99"/>
      <c r="S282" s="104">
        <f>S280+(S280*S$1)</f>
        <v>159.93193000000002</v>
      </c>
      <c r="T282" s="105">
        <f>T280+(T280*T$1)</f>
        <v>181.41732000000002</v>
      </c>
      <c r="U282" s="99"/>
      <c r="V282" s="104">
        <f>V280+(V280*V$1)</f>
        <v>179.505</v>
      </c>
      <c r="W282" s="105">
        <f>W280+(W280*W$1)</f>
        <v>202.12119999999999</v>
      </c>
    </row>
    <row r="283" spans="1:23" ht="15.75" thickTop="1">
      <c r="A283" s="145"/>
      <c r="C283" s="119" t="s">
        <v>626</v>
      </c>
      <c r="D283" s="107">
        <f>(D282-D280)/D280</f>
        <v>0.69999999999999984</v>
      </c>
      <c r="E283" s="108">
        <f>(E282-E280)/E280</f>
        <v>0.70000000000000007</v>
      </c>
      <c r="F283" s="99"/>
      <c r="G283" s="107">
        <f>(G282-G280)/G280</f>
        <v>0.8</v>
      </c>
      <c r="H283" s="108">
        <f>(H282-H280)/H280</f>
        <v>0.79999999999999982</v>
      </c>
      <c r="I283" s="99"/>
      <c r="J283" s="107">
        <f>(J282-J280)/J280</f>
        <v>0.90000000000000024</v>
      </c>
      <c r="K283" s="108">
        <f>(K282-K280)/K280</f>
        <v>0.90000000000000024</v>
      </c>
      <c r="L283" s="99"/>
      <c r="M283" s="107">
        <f>(M282-M280)/M280</f>
        <v>0.69999999999999984</v>
      </c>
      <c r="N283" s="108">
        <f>(N282-N280)/N280</f>
        <v>0.70000000000000007</v>
      </c>
      <c r="O283" s="99"/>
      <c r="P283" s="107">
        <f>(P282-P280)/P280</f>
        <v>0.79999999999999993</v>
      </c>
      <c r="Q283" s="108">
        <f>(Q282-Q280)/Q280</f>
        <v>0.8</v>
      </c>
      <c r="R283" s="99"/>
      <c r="S283" s="107">
        <f>(S282-S280)/S280</f>
        <v>0.90000000000000024</v>
      </c>
      <c r="T283" s="108">
        <f>(T282-T280)/T280</f>
        <v>0.90000000000000024</v>
      </c>
      <c r="U283" s="99"/>
      <c r="V283" s="107">
        <f>(V282-V280)/V280</f>
        <v>1</v>
      </c>
      <c r="W283" s="108">
        <f>(W282-W280)/W280</f>
        <v>1</v>
      </c>
    </row>
    <row r="284" spans="1:23">
      <c r="A284" s="145"/>
      <c r="C284" s="120" t="s">
        <v>627</v>
      </c>
      <c r="D284" s="110">
        <f>D281+(D281*D$1)</f>
        <v>2134.0154399999997</v>
      </c>
      <c r="E284" s="111">
        <f>E281+(E281*E$1)</f>
        <v>1297.6929599999999</v>
      </c>
      <c r="F284" s="99"/>
      <c r="G284" s="110">
        <f>G281+(G281*G$1)</f>
        <v>3256.9214400000001</v>
      </c>
      <c r="H284" s="111">
        <f>H281+(H281*H$1)</f>
        <v>1872.7135200000002</v>
      </c>
      <c r="I284" s="99"/>
      <c r="J284" s="110">
        <f>J281+(J281*J$1)</f>
        <v>3838.3663200000001</v>
      </c>
      <c r="K284" s="111">
        <f>K281+(K281*K$1)</f>
        <v>2177.0078400000002</v>
      </c>
      <c r="L284" s="99"/>
      <c r="M284" s="110">
        <f>M281+(M281*M$1)</f>
        <v>2134.0154399999997</v>
      </c>
      <c r="N284" s="111">
        <f>N281+(N281*N$1)</f>
        <v>1297.6929599999999</v>
      </c>
      <c r="O284" s="99"/>
      <c r="P284" s="110">
        <f>P281+(P281*P$1)</f>
        <v>3582.8006399999995</v>
      </c>
      <c r="Q284" s="111">
        <f>Q281+(Q281*Q$1)</f>
        <v>2035.6552800000004</v>
      </c>
      <c r="R284" s="99"/>
      <c r="S284" s="110">
        <f>S281+(S281*S$1)</f>
        <v>3838.3663200000001</v>
      </c>
      <c r="T284" s="111">
        <f>T281+(T281*T$1)</f>
        <v>2177.0078400000002</v>
      </c>
      <c r="U284" s="99"/>
      <c r="V284" s="110">
        <f>V281+(V281*V$1)</f>
        <v>4308.12</v>
      </c>
      <c r="W284" s="111">
        <f>W281+(W281*W$1)</f>
        <v>2425.4543999999996</v>
      </c>
    </row>
    <row r="286" spans="1:23">
      <c r="A286" s="145"/>
      <c r="C286" s="112" t="s">
        <v>884</v>
      </c>
    </row>
    <row r="287" spans="1:23">
      <c r="A287" s="145"/>
      <c r="B287" s="81" t="s">
        <v>629</v>
      </c>
      <c r="C287" s="113" t="s">
        <v>874</v>
      </c>
      <c r="D287" s="80" t="s">
        <v>620</v>
      </c>
      <c r="E287" s="80" t="s">
        <v>616</v>
      </c>
      <c r="G287" s="80" t="s">
        <v>620</v>
      </c>
      <c r="H287" s="80" t="s">
        <v>616</v>
      </c>
      <c r="J287" s="80" t="s">
        <v>620</v>
      </c>
      <c r="K287" s="80" t="s">
        <v>616</v>
      </c>
      <c r="M287" s="80" t="s">
        <v>620</v>
      </c>
      <c r="N287" s="80" t="s">
        <v>616</v>
      </c>
      <c r="P287" s="80" t="s">
        <v>620</v>
      </c>
      <c r="Q287" s="80" t="s">
        <v>616</v>
      </c>
      <c r="S287" s="80" t="s">
        <v>620</v>
      </c>
      <c r="T287" s="80" t="s">
        <v>616</v>
      </c>
      <c r="V287" s="80" t="s">
        <v>620</v>
      </c>
      <c r="W287" s="80" t="s">
        <v>616</v>
      </c>
    </row>
    <row r="288" spans="1:23">
      <c r="A288" s="145"/>
      <c r="B288" s="81" t="s">
        <v>621</v>
      </c>
      <c r="C288" s="81" t="s">
        <v>630</v>
      </c>
    </row>
    <row r="289" spans="1:23">
      <c r="A289" s="186" t="s">
        <v>53</v>
      </c>
      <c r="B289" s="83">
        <v>1</v>
      </c>
      <c r="C289" s="183" t="s">
        <v>874</v>
      </c>
      <c r="D289" s="85">
        <f>VLOOKUP($A289,$A$16:$W$34,D$42,0)*$B289</f>
        <v>52.304299999999998</v>
      </c>
      <c r="E289" s="86">
        <f>VLOOKUP($A289,$A$16:$W$34,E$42,0)*$B289</f>
        <v>63.612400000000001</v>
      </c>
      <c r="G289" s="85">
        <f>VLOOKUP($A289,$A$16:$W$34,G$42,0)*$B289</f>
        <v>75.3917</v>
      </c>
      <c r="H289" s="86">
        <f>VLOOKUP($A289,$A$16:$W$34,H$42,0)*$B289</f>
        <v>86.699700000000007</v>
      </c>
      <c r="J289" s="85">
        <f>VLOOKUP($A289,$A$16:$W$34,J$42,0)*$B289</f>
        <v>84.174700000000001</v>
      </c>
      <c r="K289" s="86">
        <f>VLOOKUP($A289,$A$16:$W$34,K$42,0)*$B289</f>
        <v>95.482799999999997</v>
      </c>
      <c r="M289" s="85">
        <f>VLOOKUP($A289,$A$16:$W$34,M$42,0)*$B289</f>
        <v>52.304299999999998</v>
      </c>
      <c r="N289" s="86">
        <f>VLOOKUP($A289,$A$16:$W$34,N$42,0)*$B289</f>
        <v>63.612400000000001</v>
      </c>
      <c r="P289" s="85">
        <f>VLOOKUP($A289,$A$16:$W$34,P$42,0)*$B289</f>
        <v>82.935199999999995</v>
      </c>
      <c r="Q289" s="86">
        <f>VLOOKUP($A289,$A$16:$W$34,Q$42,0)*$B289</f>
        <v>94.243300000000005</v>
      </c>
      <c r="S289" s="85">
        <f>VLOOKUP($A289,$A$16:$W$34,S$42,0)*$B289</f>
        <v>84.174700000000001</v>
      </c>
      <c r="T289" s="86">
        <f>VLOOKUP($A289,$A$16:$W$34,T$42,0)*$B289</f>
        <v>95.482799999999997</v>
      </c>
      <c r="V289" s="85">
        <f>VLOOKUP($A289,$A$16:$W$34,V$42,0)*$B289</f>
        <v>89.752499999999998</v>
      </c>
      <c r="W289" s="86">
        <f>VLOOKUP($A289,$A$16:$W$34,W$42,0)*$B289</f>
        <v>101.06059999999999</v>
      </c>
    </row>
    <row r="290" spans="1:23">
      <c r="A290" s="145"/>
      <c r="C290" s="88"/>
      <c r="D290" s="88"/>
      <c r="E290" s="89"/>
      <c r="G290" s="88"/>
      <c r="H290" s="89"/>
      <c r="J290" s="88"/>
      <c r="K290" s="89"/>
      <c r="M290" s="88"/>
      <c r="N290" s="89"/>
      <c r="P290" s="88"/>
      <c r="Q290" s="89"/>
      <c r="S290" s="88"/>
      <c r="T290" s="89"/>
      <c r="V290" s="88"/>
      <c r="W290" s="89"/>
    </row>
    <row r="291" spans="1:23">
      <c r="A291" s="145"/>
      <c r="C291" s="88"/>
      <c r="D291" s="88"/>
      <c r="E291" s="89"/>
      <c r="G291" s="88"/>
      <c r="H291" s="89"/>
      <c r="J291" s="88"/>
      <c r="K291" s="89"/>
      <c r="M291" s="88"/>
      <c r="N291" s="89"/>
      <c r="P291" s="88"/>
      <c r="Q291" s="89"/>
      <c r="S291" s="88"/>
      <c r="T291" s="89"/>
      <c r="V291" s="88"/>
      <c r="W291" s="89"/>
    </row>
    <row r="292" spans="1:23">
      <c r="A292" s="145"/>
      <c r="C292" s="88"/>
      <c r="D292" s="88"/>
      <c r="E292" s="89"/>
      <c r="G292" s="88"/>
      <c r="H292" s="89"/>
      <c r="J292" s="88"/>
      <c r="K292" s="89"/>
      <c r="M292" s="88"/>
      <c r="N292" s="89"/>
      <c r="P292" s="88"/>
      <c r="Q292" s="89"/>
      <c r="S292" s="88"/>
      <c r="T292" s="89"/>
      <c r="V292" s="88"/>
      <c r="W292" s="89"/>
    </row>
    <row r="293" spans="1:23" ht="15.75" thickBot="1">
      <c r="A293" s="145"/>
      <c r="B293" s="81" t="s">
        <v>934</v>
      </c>
      <c r="C293" s="116" t="s">
        <v>623</v>
      </c>
      <c r="D293" s="97">
        <f>SUM(D289)</f>
        <v>52.304299999999998</v>
      </c>
      <c r="E293" s="98">
        <f>SUM(E289)</f>
        <v>63.612400000000001</v>
      </c>
      <c r="F293" s="99"/>
      <c r="G293" s="97">
        <f>SUM(G289)</f>
        <v>75.3917</v>
      </c>
      <c r="H293" s="98">
        <f>SUM(H289)</f>
        <v>86.699700000000007</v>
      </c>
      <c r="I293" s="99"/>
      <c r="J293" s="97">
        <f>SUM(J289)</f>
        <v>84.174700000000001</v>
      </c>
      <c r="K293" s="98">
        <f>SUM(K289)</f>
        <v>95.482799999999997</v>
      </c>
      <c r="L293" s="99"/>
      <c r="M293" s="97">
        <f>SUM(M289)</f>
        <v>52.304299999999998</v>
      </c>
      <c r="N293" s="98">
        <f>SUM(N289)</f>
        <v>63.612400000000001</v>
      </c>
      <c r="O293" s="99"/>
      <c r="P293" s="97">
        <f>SUM(P289)</f>
        <v>82.935199999999995</v>
      </c>
      <c r="Q293" s="98">
        <f>SUM(Q289)</f>
        <v>94.243300000000005</v>
      </c>
      <c r="R293" s="99"/>
      <c r="S293" s="97">
        <f>SUM(S289)</f>
        <v>84.174700000000001</v>
      </c>
      <c r="T293" s="98">
        <f>SUM(T289)</f>
        <v>95.482799999999997</v>
      </c>
      <c r="U293" s="99"/>
      <c r="V293" s="97">
        <f>SUM(V289)</f>
        <v>89.752499999999998</v>
      </c>
      <c r="W293" s="98">
        <f>SUM(W289)</f>
        <v>101.06059999999999</v>
      </c>
    </row>
    <row r="294" spans="1:23" ht="15.75" thickTop="1">
      <c r="A294" s="145"/>
      <c r="C294" s="117" t="s">
        <v>624</v>
      </c>
      <c r="D294" s="101">
        <f>D293*24</f>
        <v>1255.3031999999998</v>
      </c>
      <c r="E294" s="102">
        <f>E293*12</f>
        <v>763.34879999999998</v>
      </c>
      <c r="F294" s="99"/>
      <c r="G294" s="101">
        <f>G293*24</f>
        <v>1809.4007999999999</v>
      </c>
      <c r="H294" s="102">
        <f>H293*12</f>
        <v>1040.3964000000001</v>
      </c>
      <c r="I294" s="99"/>
      <c r="J294" s="101">
        <f>J293*24</f>
        <v>2020.1928</v>
      </c>
      <c r="K294" s="102">
        <f>K293*12</f>
        <v>1145.7936</v>
      </c>
      <c r="L294" s="99"/>
      <c r="M294" s="101">
        <f>M293*24</f>
        <v>1255.3031999999998</v>
      </c>
      <c r="N294" s="102">
        <f>N293*12</f>
        <v>763.34879999999998</v>
      </c>
      <c r="O294" s="99"/>
      <c r="P294" s="101">
        <f>P293*24</f>
        <v>1990.4447999999998</v>
      </c>
      <c r="Q294" s="102">
        <f>Q293*12</f>
        <v>1130.9196000000002</v>
      </c>
      <c r="R294" s="99"/>
      <c r="S294" s="101">
        <f>S293*24</f>
        <v>2020.1928</v>
      </c>
      <c r="T294" s="102">
        <f>T293*12</f>
        <v>1145.7936</v>
      </c>
      <c r="U294" s="99"/>
      <c r="V294" s="101">
        <f>V293*24</f>
        <v>2154.06</v>
      </c>
      <c r="W294" s="102">
        <f>W293*12</f>
        <v>1212.7271999999998</v>
      </c>
    </row>
    <row r="295" spans="1:23" ht="15.75" thickBot="1">
      <c r="A295" s="145"/>
      <c r="B295" s="81" t="s">
        <v>935</v>
      </c>
      <c r="C295" s="118" t="s">
        <v>625</v>
      </c>
      <c r="D295" s="104">
        <f>D293+(D293*D$1)</f>
        <v>88.917309999999986</v>
      </c>
      <c r="E295" s="105">
        <f>E293+(E293*E$1)</f>
        <v>108.14108</v>
      </c>
      <c r="F295" s="99"/>
      <c r="G295" s="104">
        <f>G293+(G293*G$1)</f>
        <v>135.70506</v>
      </c>
      <c r="H295" s="105">
        <f>H293+(H293*H$1)</f>
        <v>156.05946</v>
      </c>
      <c r="I295" s="99"/>
      <c r="J295" s="104">
        <f>J293+(J293*J$1)</f>
        <v>159.93193000000002</v>
      </c>
      <c r="K295" s="105">
        <f>K293+(K293*K$1)</f>
        <v>181.41732000000002</v>
      </c>
      <c r="L295" s="99"/>
      <c r="M295" s="104">
        <f>M293+(M293*M$1)</f>
        <v>88.917309999999986</v>
      </c>
      <c r="N295" s="105">
        <f>N293+(N293*N$1)</f>
        <v>108.14108</v>
      </c>
      <c r="O295" s="99"/>
      <c r="P295" s="104">
        <f>P293+(P293*P$1)</f>
        <v>149.28335999999999</v>
      </c>
      <c r="Q295" s="105">
        <f>Q293+(Q293*Q$1)</f>
        <v>169.63794000000001</v>
      </c>
      <c r="R295" s="99"/>
      <c r="S295" s="104">
        <f>S293+(S293*S$1)</f>
        <v>159.93193000000002</v>
      </c>
      <c r="T295" s="105">
        <f>T293+(T293*T$1)</f>
        <v>181.41732000000002</v>
      </c>
      <c r="U295" s="99"/>
      <c r="V295" s="104">
        <f>V293+(V293*V$1)</f>
        <v>179.505</v>
      </c>
      <c r="W295" s="105">
        <f>W293+(W293*W$1)</f>
        <v>202.12119999999999</v>
      </c>
    </row>
    <row r="296" spans="1:23" ht="15.75" thickTop="1">
      <c r="A296" s="145"/>
      <c r="C296" s="119" t="s">
        <v>626</v>
      </c>
      <c r="D296" s="107">
        <f>(D295-D293)/D293</f>
        <v>0.69999999999999984</v>
      </c>
      <c r="E296" s="108">
        <f>(E295-E293)/E293</f>
        <v>0.70000000000000007</v>
      </c>
      <c r="F296" s="99"/>
      <c r="G296" s="107">
        <f>(G295-G293)/G293</f>
        <v>0.8</v>
      </c>
      <c r="H296" s="108">
        <f>(H295-H293)/H293</f>
        <v>0.79999999999999982</v>
      </c>
      <c r="I296" s="99"/>
      <c r="J296" s="107">
        <f>(J295-J293)/J293</f>
        <v>0.90000000000000024</v>
      </c>
      <c r="K296" s="108">
        <f>(K295-K293)/K293</f>
        <v>0.90000000000000024</v>
      </c>
      <c r="L296" s="99"/>
      <c r="M296" s="107">
        <f>(M295-M293)/M293</f>
        <v>0.69999999999999984</v>
      </c>
      <c r="N296" s="108">
        <f>(N295-N293)/N293</f>
        <v>0.70000000000000007</v>
      </c>
      <c r="O296" s="99"/>
      <c r="P296" s="107">
        <f>(P295-P293)/P293</f>
        <v>0.79999999999999993</v>
      </c>
      <c r="Q296" s="108">
        <f>(Q295-Q293)/Q293</f>
        <v>0.8</v>
      </c>
      <c r="R296" s="99"/>
      <c r="S296" s="107">
        <f>(S295-S293)/S293</f>
        <v>0.90000000000000024</v>
      </c>
      <c r="T296" s="108">
        <f>(T295-T293)/T293</f>
        <v>0.90000000000000024</v>
      </c>
      <c r="U296" s="99"/>
      <c r="V296" s="107">
        <f>(V295-V293)/V293</f>
        <v>1</v>
      </c>
      <c r="W296" s="108">
        <f>(W295-W293)/W293</f>
        <v>1</v>
      </c>
    </row>
    <row r="297" spans="1:23">
      <c r="A297" s="145"/>
      <c r="C297" s="120" t="s">
        <v>627</v>
      </c>
      <c r="D297" s="110">
        <f>D294+(D294*D$1)</f>
        <v>2134.0154399999997</v>
      </c>
      <c r="E297" s="111">
        <f>E294+(E294*E$1)</f>
        <v>1297.6929599999999</v>
      </c>
      <c r="F297" s="99"/>
      <c r="G297" s="110">
        <f>G294+(G294*G$1)</f>
        <v>3256.9214400000001</v>
      </c>
      <c r="H297" s="111">
        <f>H294+(H294*H$1)</f>
        <v>1872.7135200000002</v>
      </c>
      <c r="I297" s="99"/>
      <c r="J297" s="110">
        <f>J294+(J294*J$1)</f>
        <v>3838.3663200000001</v>
      </c>
      <c r="K297" s="111">
        <f>K294+(K294*K$1)</f>
        <v>2177.0078400000002</v>
      </c>
      <c r="L297" s="99"/>
      <c r="M297" s="110">
        <f>M294+(M294*M$1)</f>
        <v>2134.0154399999997</v>
      </c>
      <c r="N297" s="111">
        <f>N294+(N294*N$1)</f>
        <v>1297.6929599999999</v>
      </c>
      <c r="O297" s="99"/>
      <c r="P297" s="110">
        <f>P294+(P294*P$1)</f>
        <v>3582.8006399999995</v>
      </c>
      <c r="Q297" s="111">
        <f>Q294+(Q294*Q$1)</f>
        <v>2035.6552800000004</v>
      </c>
      <c r="R297" s="99"/>
      <c r="S297" s="110">
        <f>S294+(S294*S$1)</f>
        <v>3838.3663200000001</v>
      </c>
      <c r="T297" s="111">
        <f>T294+(T294*T$1)</f>
        <v>2177.0078400000002</v>
      </c>
      <c r="U297" s="99"/>
      <c r="V297" s="110">
        <f>V294+(V294*V$1)</f>
        <v>4308.12</v>
      </c>
      <c r="W297" s="111">
        <f>W294+(W294*W$1)</f>
        <v>2425.4543999999996</v>
      </c>
    </row>
    <row r="299" spans="1:23">
      <c r="A299" s="145"/>
      <c r="C299" s="112" t="s">
        <v>883</v>
      </c>
    </row>
    <row r="300" spans="1:23">
      <c r="A300" s="145"/>
      <c r="B300" s="81" t="s">
        <v>629</v>
      </c>
      <c r="C300" s="113" t="s">
        <v>873</v>
      </c>
      <c r="D300" s="80" t="s">
        <v>620</v>
      </c>
      <c r="E300" s="80" t="s">
        <v>616</v>
      </c>
      <c r="G300" s="80" t="s">
        <v>620</v>
      </c>
      <c r="H300" s="80" t="s">
        <v>616</v>
      </c>
      <c r="J300" s="80" t="s">
        <v>620</v>
      </c>
      <c r="K300" s="80" t="s">
        <v>616</v>
      </c>
      <c r="M300" s="80" t="s">
        <v>620</v>
      </c>
      <c r="N300" s="80" t="s">
        <v>616</v>
      </c>
      <c r="P300" s="80" t="s">
        <v>620</v>
      </c>
      <c r="Q300" s="80" t="s">
        <v>616</v>
      </c>
      <c r="S300" s="80" t="s">
        <v>620</v>
      </c>
      <c r="T300" s="80" t="s">
        <v>616</v>
      </c>
      <c r="V300" s="80" t="s">
        <v>620</v>
      </c>
      <c r="W300" s="80" t="s">
        <v>616</v>
      </c>
    </row>
    <row r="301" spans="1:23">
      <c r="A301" s="145"/>
      <c r="B301" s="81" t="s">
        <v>621</v>
      </c>
      <c r="C301" s="81" t="s">
        <v>630</v>
      </c>
    </row>
    <row r="302" spans="1:23">
      <c r="A302" s="186" t="s">
        <v>53</v>
      </c>
      <c r="B302" s="83">
        <v>1</v>
      </c>
      <c r="C302" s="114" t="s">
        <v>873</v>
      </c>
      <c r="D302" s="85">
        <f>VLOOKUP($A302,$A$16:$W$34,D$42,0)*$B302</f>
        <v>52.304299999999998</v>
      </c>
      <c r="E302" s="86">
        <f>VLOOKUP($A302,$A$16:$W$34,E$42,0)*$B302</f>
        <v>63.612400000000001</v>
      </c>
      <c r="G302" s="85">
        <f>VLOOKUP($A302,$A$16:$W$34,G$42,0)*$B302</f>
        <v>75.3917</v>
      </c>
      <c r="H302" s="86">
        <f>VLOOKUP($A302,$A$16:$W$34,H$42,0)*$B302</f>
        <v>86.699700000000007</v>
      </c>
      <c r="J302" s="85">
        <f>VLOOKUP($A302,$A$16:$W$34,J$42,0)*$B302</f>
        <v>84.174700000000001</v>
      </c>
      <c r="K302" s="86">
        <f>VLOOKUP($A302,$A$16:$W$34,K$42,0)*$B302</f>
        <v>95.482799999999997</v>
      </c>
      <c r="M302" s="85">
        <f>VLOOKUP($A302,$A$16:$W$34,M$42,0)*$B302</f>
        <v>52.304299999999998</v>
      </c>
      <c r="N302" s="86">
        <f>VLOOKUP($A302,$A$16:$W$34,N$42,0)*$B302</f>
        <v>63.612400000000001</v>
      </c>
      <c r="P302" s="85">
        <f>VLOOKUP($A302,$A$16:$W$34,P$42,0)*$B302</f>
        <v>82.935199999999995</v>
      </c>
      <c r="Q302" s="86">
        <f>VLOOKUP($A302,$A$16:$W$34,Q$42,0)*$B302</f>
        <v>94.243300000000005</v>
      </c>
      <c r="S302" s="85">
        <f>VLOOKUP($A302,$A$16:$W$34,S$42,0)*$B302</f>
        <v>84.174700000000001</v>
      </c>
      <c r="T302" s="86">
        <f>VLOOKUP($A302,$A$16:$W$34,T$42,0)*$B302</f>
        <v>95.482799999999997</v>
      </c>
      <c r="V302" s="85">
        <f>VLOOKUP($A302,$A$16:$W$34,V$42,0)*$B302</f>
        <v>89.752499999999998</v>
      </c>
      <c r="W302" s="86">
        <f>VLOOKUP($A302,$A$16:$W$34,W$42,0)*$B302</f>
        <v>101.06059999999999</v>
      </c>
    </row>
    <row r="303" spans="1:23">
      <c r="A303" s="145"/>
      <c r="C303" s="88"/>
      <c r="D303" s="88"/>
      <c r="E303" s="89"/>
      <c r="G303" s="88"/>
      <c r="H303" s="89"/>
      <c r="J303" s="88"/>
      <c r="K303" s="89"/>
      <c r="M303" s="88"/>
      <c r="N303" s="89"/>
      <c r="P303" s="88"/>
      <c r="Q303" s="89"/>
      <c r="S303" s="88"/>
      <c r="T303" s="89"/>
      <c r="V303" s="88"/>
      <c r="W303" s="89"/>
    </row>
    <row r="304" spans="1:23">
      <c r="A304" s="145"/>
      <c r="C304" s="88"/>
      <c r="D304" s="88"/>
      <c r="E304" s="89"/>
      <c r="G304" s="88"/>
      <c r="H304" s="89"/>
      <c r="J304" s="88"/>
      <c r="K304" s="89"/>
      <c r="M304" s="88"/>
      <c r="N304" s="89"/>
      <c r="P304" s="88"/>
      <c r="Q304" s="89"/>
      <c r="S304" s="88"/>
      <c r="T304" s="89"/>
      <c r="V304" s="88"/>
      <c r="W304" s="89"/>
    </row>
    <row r="305" spans="1:23">
      <c r="A305" s="145"/>
      <c r="C305" s="88"/>
      <c r="D305" s="88"/>
      <c r="E305" s="89"/>
      <c r="G305" s="88"/>
      <c r="H305" s="89"/>
      <c r="J305" s="88"/>
      <c r="K305" s="89"/>
      <c r="M305" s="88"/>
      <c r="N305" s="89"/>
      <c r="P305" s="88"/>
      <c r="Q305" s="89"/>
      <c r="S305" s="88"/>
      <c r="T305" s="89"/>
      <c r="V305" s="88"/>
      <c r="W305" s="89"/>
    </row>
    <row r="306" spans="1:23" ht="15.75" thickBot="1">
      <c r="A306" s="145"/>
      <c r="B306" s="81" t="s">
        <v>936</v>
      </c>
      <c r="C306" s="116" t="s">
        <v>623</v>
      </c>
      <c r="D306" s="97">
        <f>SUM(D302)</f>
        <v>52.304299999999998</v>
      </c>
      <c r="E306" s="98">
        <f>SUM(E302)</f>
        <v>63.612400000000001</v>
      </c>
      <c r="F306" s="99"/>
      <c r="G306" s="97">
        <f>SUM(G302)</f>
        <v>75.3917</v>
      </c>
      <c r="H306" s="98">
        <f>SUM(H302)</f>
        <v>86.699700000000007</v>
      </c>
      <c r="I306" s="99"/>
      <c r="J306" s="97">
        <f>SUM(J302)</f>
        <v>84.174700000000001</v>
      </c>
      <c r="K306" s="98">
        <f>SUM(K302)</f>
        <v>95.482799999999997</v>
      </c>
      <c r="L306" s="99"/>
      <c r="M306" s="97">
        <f>SUM(M302)</f>
        <v>52.304299999999998</v>
      </c>
      <c r="N306" s="98">
        <f>SUM(N302)</f>
        <v>63.612400000000001</v>
      </c>
      <c r="O306" s="99"/>
      <c r="P306" s="97">
        <f>SUM(P302)</f>
        <v>82.935199999999995</v>
      </c>
      <c r="Q306" s="98">
        <f>SUM(Q302)</f>
        <v>94.243300000000005</v>
      </c>
      <c r="R306" s="99"/>
      <c r="S306" s="97">
        <f>SUM(S302)</f>
        <v>84.174700000000001</v>
      </c>
      <c r="T306" s="98">
        <f>SUM(T302)</f>
        <v>95.482799999999997</v>
      </c>
      <c r="U306" s="99"/>
      <c r="V306" s="97">
        <f>SUM(V302)</f>
        <v>89.752499999999998</v>
      </c>
      <c r="W306" s="98">
        <f>SUM(W302)</f>
        <v>101.06059999999999</v>
      </c>
    </row>
    <row r="307" spans="1:23" ht="15.75" thickTop="1">
      <c r="A307" s="145"/>
      <c r="C307" s="117" t="s">
        <v>624</v>
      </c>
      <c r="D307" s="101">
        <f>D306*24</f>
        <v>1255.3031999999998</v>
      </c>
      <c r="E307" s="102">
        <f>E306*12</f>
        <v>763.34879999999998</v>
      </c>
      <c r="F307" s="99"/>
      <c r="G307" s="101">
        <f>G306*24</f>
        <v>1809.4007999999999</v>
      </c>
      <c r="H307" s="102">
        <f>H306*12</f>
        <v>1040.3964000000001</v>
      </c>
      <c r="I307" s="99"/>
      <c r="J307" s="101">
        <f>J306*24</f>
        <v>2020.1928</v>
      </c>
      <c r="K307" s="102">
        <f>K306*12</f>
        <v>1145.7936</v>
      </c>
      <c r="L307" s="99"/>
      <c r="M307" s="101">
        <f>M306*24</f>
        <v>1255.3031999999998</v>
      </c>
      <c r="N307" s="102">
        <f>N306*12</f>
        <v>763.34879999999998</v>
      </c>
      <c r="O307" s="99"/>
      <c r="P307" s="101">
        <f>P306*24</f>
        <v>1990.4447999999998</v>
      </c>
      <c r="Q307" s="102">
        <f>Q306*12</f>
        <v>1130.9196000000002</v>
      </c>
      <c r="R307" s="99"/>
      <c r="S307" s="101">
        <f>S306*24</f>
        <v>2020.1928</v>
      </c>
      <c r="T307" s="102">
        <f>T306*12</f>
        <v>1145.7936</v>
      </c>
      <c r="U307" s="99"/>
      <c r="V307" s="101">
        <f>V306*24</f>
        <v>2154.06</v>
      </c>
      <c r="W307" s="102">
        <f>W306*12</f>
        <v>1212.7271999999998</v>
      </c>
    </row>
    <row r="308" spans="1:23" ht="15.75" thickBot="1">
      <c r="A308" s="145"/>
      <c r="B308" s="81" t="s">
        <v>937</v>
      </c>
      <c r="C308" s="118" t="s">
        <v>625</v>
      </c>
      <c r="D308" s="104">
        <f>D306+(D306*D$1)</f>
        <v>88.917309999999986</v>
      </c>
      <c r="E308" s="105">
        <f>E306+(E306*E$1)</f>
        <v>108.14108</v>
      </c>
      <c r="F308" s="99"/>
      <c r="G308" s="104">
        <f>G306+(G306*G$1)</f>
        <v>135.70506</v>
      </c>
      <c r="H308" s="105">
        <f>H306+(H306*H$1)</f>
        <v>156.05946</v>
      </c>
      <c r="I308" s="99"/>
      <c r="J308" s="104">
        <f>J306+(J306*J$1)</f>
        <v>159.93193000000002</v>
      </c>
      <c r="K308" s="105">
        <f>K306+(K306*K$1)</f>
        <v>181.41732000000002</v>
      </c>
      <c r="L308" s="99"/>
      <c r="M308" s="104">
        <f>M306+(M306*M$1)</f>
        <v>88.917309999999986</v>
      </c>
      <c r="N308" s="105">
        <f>N306+(N306*N$1)</f>
        <v>108.14108</v>
      </c>
      <c r="O308" s="99"/>
      <c r="P308" s="104">
        <f>P306+(P306*P$1)</f>
        <v>149.28335999999999</v>
      </c>
      <c r="Q308" s="105">
        <f>Q306+(Q306*Q$1)</f>
        <v>169.63794000000001</v>
      </c>
      <c r="R308" s="99"/>
      <c r="S308" s="104">
        <f>S306+(S306*S$1)</f>
        <v>159.93193000000002</v>
      </c>
      <c r="T308" s="105">
        <f>T306+(T306*T$1)</f>
        <v>181.41732000000002</v>
      </c>
      <c r="U308" s="99"/>
      <c r="V308" s="104">
        <f>V306+(V306*V$1)</f>
        <v>179.505</v>
      </c>
      <c r="W308" s="105">
        <f>W306+(W306*W$1)</f>
        <v>202.12119999999999</v>
      </c>
    </row>
    <row r="309" spans="1:23" ht="15.75" thickTop="1">
      <c r="A309" s="145"/>
      <c r="C309" s="119" t="s">
        <v>626</v>
      </c>
      <c r="D309" s="107">
        <f>(D308-D306)/D306</f>
        <v>0.69999999999999984</v>
      </c>
      <c r="E309" s="108">
        <f>(E308-E306)/E306</f>
        <v>0.70000000000000007</v>
      </c>
      <c r="F309" s="99"/>
      <c r="G309" s="107">
        <f>(G308-G306)/G306</f>
        <v>0.8</v>
      </c>
      <c r="H309" s="108">
        <f>(H308-H306)/H306</f>
        <v>0.79999999999999982</v>
      </c>
      <c r="I309" s="99"/>
      <c r="J309" s="107">
        <f>(J308-J306)/J306</f>
        <v>0.90000000000000024</v>
      </c>
      <c r="K309" s="108">
        <f>(K308-K306)/K306</f>
        <v>0.90000000000000024</v>
      </c>
      <c r="L309" s="99"/>
      <c r="M309" s="107">
        <f>(M308-M306)/M306</f>
        <v>0.69999999999999984</v>
      </c>
      <c r="N309" s="108">
        <f>(N308-N306)/N306</f>
        <v>0.70000000000000007</v>
      </c>
      <c r="O309" s="99"/>
      <c r="P309" s="107">
        <f>(P308-P306)/P306</f>
        <v>0.79999999999999993</v>
      </c>
      <c r="Q309" s="108">
        <f>(Q308-Q306)/Q306</f>
        <v>0.8</v>
      </c>
      <c r="R309" s="99"/>
      <c r="S309" s="107">
        <f>(S308-S306)/S306</f>
        <v>0.90000000000000024</v>
      </c>
      <c r="T309" s="108">
        <f>(T308-T306)/T306</f>
        <v>0.90000000000000024</v>
      </c>
      <c r="U309" s="99"/>
      <c r="V309" s="107">
        <f>(V308-V306)/V306</f>
        <v>1</v>
      </c>
      <c r="W309" s="108">
        <f>(W308-W306)/W306</f>
        <v>1</v>
      </c>
    </row>
    <row r="310" spans="1:23">
      <c r="A310" s="145"/>
      <c r="C310" s="120" t="s">
        <v>627</v>
      </c>
      <c r="D310" s="110">
        <f>D307+(D307*D$1)</f>
        <v>2134.0154399999997</v>
      </c>
      <c r="E310" s="111">
        <f>E307+(E307*E$1)</f>
        <v>1297.6929599999999</v>
      </c>
      <c r="F310" s="99"/>
      <c r="G310" s="110">
        <f>G307+(G307*G$1)</f>
        <v>3256.9214400000001</v>
      </c>
      <c r="H310" s="111">
        <f>H307+(H307*H$1)</f>
        <v>1872.7135200000002</v>
      </c>
      <c r="I310" s="99"/>
      <c r="J310" s="110">
        <f>J307+(J307*J$1)</f>
        <v>3838.3663200000001</v>
      </c>
      <c r="K310" s="111">
        <f>K307+(K307*K$1)</f>
        <v>2177.0078400000002</v>
      </c>
      <c r="L310" s="99"/>
      <c r="M310" s="110">
        <f>M307+(M307*M$1)</f>
        <v>2134.0154399999997</v>
      </c>
      <c r="N310" s="111">
        <f>N307+(N307*N$1)</f>
        <v>1297.6929599999999</v>
      </c>
      <c r="O310" s="99"/>
      <c r="P310" s="110">
        <f>P307+(P307*P$1)</f>
        <v>3582.8006399999995</v>
      </c>
      <c r="Q310" s="111">
        <f>Q307+(Q307*Q$1)</f>
        <v>2035.6552800000004</v>
      </c>
      <c r="R310" s="99"/>
      <c r="S310" s="110">
        <f>S307+(S307*S$1)</f>
        <v>3838.3663200000001</v>
      </c>
      <c r="T310" s="111">
        <f>T307+(T307*T$1)</f>
        <v>2177.0078400000002</v>
      </c>
      <c r="U310" s="99"/>
      <c r="V310" s="110">
        <f>V307+(V307*V$1)</f>
        <v>4308.12</v>
      </c>
      <c r="W310" s="111">
        <f>W307+(W307*W$1)</f>
        <v>2425.4543999999996</v>
      </c>
    </row>
    <row r="312" spans="1:23" customFormat="1" ht="12.75"/>
    <row r="313" spans="1:23" hidden="1" outlineLevel="1"/>
    <row r="314" spans="1:23" hidden="1" outlineLevel="1">
      <c r="A314"/>
      <c r="C314" s="112"/>
    </row>
    <row r="315" spans="1:23" hidden="1" outlineLevel="1">
      <c r="B315" s="81" t="s">
        <v>629</v>
      </c>
      <c r="C315" s="113"/>
      <c r="D315" s="80" t="s">
        <v>620</v>
      </c>
      <c r="E315" s="80" t="s">
        <v>616</v>
      </c>
      <c r="G315" s="80" t="s">
        <v>620</v>
      </c>
      <c r="H315" s="80" t="s">
        <v>616</v>
      </c>
      <c r="J315" s="80" t="s">
        <v>620</v>
      </c>
      <c r="K315" s="80" t="s">
        <v>616</v>
      </c>
      <c r="M315" s="80" t="s">
        <v>620</v>
      </c>
      <c r="N315" s="80" t="s">
        <v>616</v>
      </c>
      <c r="P315" s="80" t="s">
        <v>620</v>
      </c>
      <c r="Q315" s="80" t="s">
        <v>616</v>
      </c>
      <c r="S315" s="80" t="s">
        <v>620</v>
      </c>
      <c r="T315" s="80" t="s">
        <v>616</v>
      </c>
      <c r="V315" s="80" t="s">
        <v>620</v>
      </c>
      <c r="W315" s="80" t="s">
        <v>616</v>
      </c>
    </row>
    <row r="316" spans="1:23" hidden="1" outlineLevel="1">
      <c r="B316" s="81" t="s">
        <v>621</v>
      </c>
      <c r="C316" s="81" t="s">
        <v>630</v>
      </c>
    </row>
    <row r="317" spans="1:23" hidden="1" outlineLevel="1">
      <c r="A317" s="82"/>
      <c r="B317" s="83"/>
      <c r="C317" s="114"/>
      <c r="D317" s="85" t="e">
        <f t="shared" ref="D317:E321" si="21">VLOOKUP($A317,$A$16:$W$34,D$42,0)*$B317</f>
        <v>#N/A</v>
      </c>
      <c r="E317" s="86" t="e">
        <f t="shared" si="21"/>
        <v>#N/A</v>
      </c>
      <c r="G317" s="85" t="e">
        <f t="shared" ref="G317:H321" si="22">VLOOKUP($A317,$A$16:$W$34,G$42,0)*$B317</f>
        <v>#N/A</v>
      </c>
      <c r="H317" s="86" t="e">
        <f t="shared" si="22"/>
        <v>#N/A</v>
      </c>
      <c r="J317" s="85" t="e">
        <f t="shared" ref="J317:K321" si="23">VLOOKUP($A317,$A$16:$W$34,J$42,0)*$B317</f>
        <v>#N/A</v>
      </c>
      <c r="K317" s="86" t="e">
        <f t="shared" si="23"/>
        <v>#N/A</v>
      </c>
      <c r="M317" s="85" t="e">
        <f t="shared" ref="M317:N321" si="24">VLOOKUP($A317,$A$16:$W$34,M$42,0)*$B317</f>
        <v>#N/A</v>
      </c>
      <c r="N317" s="86" t="e">
        <f t="shared" si="24"/>
        <v>#N/A</v>
      </c>
      <c r="P317" s="85" t="e">
        <f t="shared" ref="P317:Q321" si="25">VLOOKUP($A317,$A$16:$W$34,P$42,0)*$B317</f>
        <v>#N/A</v>
      </c>
      <c r="Q317" s="86" t="e">
        <f t="shared" si="25"/>
        <v>#N/A</v>
      </c>
      <c r="S317" s="85" t="e">
        <f t="shared" ref="S317:T321" si="26">VLOOKUP($A317,$A$16:$W$34,S$42,0)*$B317</f>
        <v>#N/A</v>
      </c>
      <c r="T317" s="86" t="e">
        <f t="shared" si="26"/>
        <v>#N/A</v>
      </c>
      <c r="V317" s="85" t="e">
        <f t="shared" ref="V317:W321" si="27">VLOOKUP($A317,$A$16:$W$34,V$42,0)*$B317</f>
        <v>#N/A</v>
      </c>
      <c r="W317" s="86" t="e">
        <f t="shared" si="27"/>
        <v>#N/A</v>
      </c>
    </row>
    <row r="318" spans="1:23" hidden="1" outlineLevel="1">
      <c r="A318" s="82"/>
      <c r="B318" s="83"/>
      <c r="C318" s="122"/>
      <c r="D318" s="123" t="e">
        <f t="shared" si="21"/>
        <v>#N/A</v>
      </c>
      <c r="E318" s="124" t="e">
        <f t="shared" si="21"/>
        <v>#N/A</v>
      </c>
      <c r="G318" s="123" t="e">
        <f t="shared" si="22"/>
        <v>#N/A</v>
      </c>
      <c r="H318" s="124" t="e">
        <f t="shared" si="22"/>
        <v>#N/A</v>
      </c>
      <c r="J318" s="123" t="e">
        <f t="shared" si="23"/>
        <v>#N/A</v>
      </c>
      <c r="K318" s="124" t="e">
        <f t="shared" si="23"/>
        <v>#N/A</v>
      </c>
      <c r="M318" s="123" t="e">
        <f t="shared" si="24"/>
        <v>#N/A</v>
      </c>
      <c r="N318" s="124" t="e">
        <f t="shared" si="24"/>
        <v>#N/A</v>
      </c>
      <c r="P318" s="123" t="e">
        <f t="shared" si="25"/>
        <v>#N/A</v>
      </c>
      <c r="Q318" s="124" t="e">
        <f t="shared" si="25"/>
        <v>#N/A</v>
      </c>
      <c r="S318" s="123" t="e">
        <f t="shared" si="26"/>
        <v>#N/A</v>
      </c>
      <c r="T318" s="124" t="e">
        <f t="shared" si="26"/>
        <v>#N/A</v>
      </c>
      <c r="V318" s="123" t="e">
        <f t="shared" si="27"/>
        <v>#N/A</v>
      </c>
      <c r="W318" s="124" t="e">
        <f t="shared" si="27"/>
        <v>#N/A</v>
      </c>
    </row>
    <row r="319" spans="1:23" hidden="1" outlineLevel="1">
      <c r="A319" s="82"/>
      <c r="B319" s="83"/>
      <c r="C319" s="122"/>
      <c r="D319" s="123" t="e">
        <f t="shared" si="21"/>
        <v>#N/A</v>
      </c>
      <c r="E319" s="124" t="e">
        <f t="shared" si="21"/>
        <v>#N/A</v>
      </c>
      <c r="G319" s="123" t="e">
        <f t="shared" si="22"/>
        <v>#N/A</v>
      </c>
      <c r="H319" s="124" t="e">
        <f t="shared" si="22"/>
        <v>#N/A</v>
      </c>
      <c r="J319" s="123" t="e">
        <f t="shared" si="23"/>
        <v>#N/A</v>
      </c>
      <c r="K319" s="124" t="e">
        <f t="shared" si="23"/>
        <v>#N/A</v>
      </c>
      <c r="M319" s="123" t="e">
        <f t="shared" si="24"/>
        <v>#N/A</v>
      </c>
      <c r="N319" s="124" t="e">
        <f t="shared" si="24"/>
        <v>#N/A</v>
      </c>
      <c r="P319" s="123" t="e">
        <f t="shared" si="25"/>
        <v>#N/A</v>
      </c>
      <c r="Q319" s="124" t="e">
        <f t="shared" si="25"/>
        <v>#N/A</v>
      </c>
      <c r="S319" s="123" t="e">
        <f t="shared" si="26"/>
        <v>#N/A</v>
      </c>
      <c r="T319" s="124" t="e">
        <f t="shared" si="26"/>
        <v>#N/A</v>
      </c>
      <c r="V319" s="123" t="e">
        <f t="shared" si="27"/>
        <v>#N/A</v>
      </c>
      <c r="W319" s="124" t="e">
        <f t="shared" si="27"/>
        <v>#N/A</v>
      </c>
    </row>
    <row r="320" spans="1:23" hidden="1" outlineLevel="1">
      <c r="A320" s="82"/>
      <c r="B320" s="83"/>
      <c r="C320" s="122"/>
      <c r="D320" s="123" t="e">
        <f t="shared" si="21"/>
        <v>#N/A</v>
      </c>
      <c r="E320" s="124" t="e">
        <f t="shared" si="21"/>
        <v>#N/A</v>
      </c>
      <c r="G320" s="123" t="e">
        <f t="shared" si="22"/>
        <v>#N/A</v>
      </c>
      <c r="H320" s="124" t="e">
        <f t="shared" si="22"/>
        <v>#N/A</v>
      </c>
      <c r="J320" s="123" t="e">
        <f t="shared" si="23"/>
        <v>#N/A</v>
      </c>
      <c r="K320" s="124" t="e">
        <f t="shared" si="23"/>
        <v>#N/A</v>
      </c>
      <c r="M320" s="123" t="e">
        <f t="shared" si="24"/>
        <v>#N/A</v>
      </c>
      <c r="N320" s="124" t="e">
        <f t="shared" si="24"/>
        <v>#N/A</v>
      </c>
      <c r="P320" s="123" t="e">
        <f t="shared" si="25"/>
        <v>#N/A</v>
      </c>
      <c r="Q320" s="124" t="e">
        <f t="shared" si="25"/>
        <v>#N/A</v>
      </c>
      <c r="S320" s="123" t="e">
        <f t="shared" si="26"/>
        <v>#N/A</v>
      </c>
      <c r="T320" s="124" t="e">
        <f t="shared" si="26"/>
        <v>#N/A</v>
      </c>
      <c r="V320" s="123" t="e">
        <f t="shared" si="27"/>
        <v>#N/A</v>
      </c>
      <c r="W320" s="124" t="e">
        <f t="shared" si="27"/>
        <v>#N/A</v>
      </c>
    </row>
    <row r="321" spans="1:23" hidden="1" outlineLevel="1">
      <c r="A321" s="82"/>
      <c r="B321" s="83"/>
      <c r="C321" s="122"/>
      <c r="D321" s="123" t="e">
        <f t="shared" si="21"/>
        <v>#N/A</v>
      </c>
      <c r="E321" s="124" t="e">
        <f t="shared" si="21"/>
        <v>#N/A</v>
      </c>
      <c r="G321" s="123" t="e">
        <f t="shared" si="22"/>
        <v>#N/A</v>
      </c>
      <c r="H321" s="124" t="e">
        <f t="shared" si="22"/>
        <v>#N/A</v>
      </c>
      <c r="J321" s="123" t="e">
        <f t="shared" si="23"/>
        <v>#N/A</v>
      </c>
      <c r="K321" s="124" t="e">
        <f t="shared" si="23"/>
        <v>#N/A</v>
      </c>
      <c r="M321" s="123" t="e">
        <f t="shared" si="24"/>
        <v>#N/A</v>
      </c>
      <c r="N321" s="124" t="e">
        <f t="shared" si="24"/>
        <v>#N/A</v>
      </c>
      <c r="P321" s="123" t="e">
        <f t="shared" si="25"/>
        <v>#N/A</v>
      </c>
      <c r="Q321" s="124" t="e">
        <f t="shared" si="25"/>
        <v>#N/A</v>
      </c>
      <c r="S321" s="123" t="e">
        <f t="shared" si="26"/>
        <v>#N/A</v>
      </c>
      <c r="T321" s="124" t="e">
        <f t="shared" si="26"/>
        <v>#N/A</v>
      </c>
      <c r="V321" s="123" t="e">
        <f t="shared" si="27"/>
        <v>#N/A</v>
      </c>
      <c r="W321" s="124" t="e">
        <f t="shared" si="27"/>
        <v>#N/A</v>
      </c>
    </row>
    <row r="322" spans="1:23" hidden="1" outlineLevel="1">
      <c r="C322" s="88"/>
      <c r="D322" s="88"/>
      <c r="E322" s="89"/>
      <c r="G322" s="88"/>
      <c r="H322" s="89"/>
      <c r="J322" s="88"/>
      <c r="K322" s="89"/>
      <c r="M322" s="88"/>
      <c r="N322" s="89"/>
      <c r="P322" s="88"/>
      <c r="Q322" s="89"/>
      <c r="S322" s="88"/>
      <c r="T322" s="89"/>
      <c r="V322" s="88"/>
      <c r="W322" s="89"/>
    </row>
    <row r="323" spans="1:23" hidden="1" outlineLevel="1">
      <c r="C323" s="88"/>
      <c r="D323" s="88"/>
      <c r="E323" s="89"/>
      <c r="G323" s="88"/>
      <c r="H323" s="89"/>
      <c r="J323" s="88"/>
      <c r="K323" s="89"/>
      <c r="M323" s="88"/>
      <c r="N323" s="89"/>
      <c r="P323" s="88"/>
      <c r="Q323" s="89"/>
      <c r="S323" s="88"/>
      <c r="T323" s="89"/>
      <c r="V323" s="88"/>
      <c r="W323" s="89"/>
    </row>
    <row r="324" spans="1:23" ht="15.75" hidden="1" outlineLevel="1" thickBot="1">
      <c r="B324" s="81"/>
      <c r="C324" s="116" t="s">
        <v>623</v>
      </c>
      <c r="D324" s="97" t="e">
        <f>SUM(D317:D321)</f>
        <v>#N/A</v>
      </c>
      <c r="E324" s="98" t="e">
        <f>SUM(E317:E321)</f>
        <v>#N/A</v>
      </c>
      <c r="F324" s="99"/>
      <c r="G324" s="97" t="e">
        <f>SUM(G317:G321)</f>
        <v>#N/A</v>
      </c>
      <c r="H324" s="98" t="e">
        <f>SUM(H317:H321)</f>
        <v>#N/A</v>
      </c>
      <c r="I324" s="99"/>
      <c r="J324" s="97" t="e">
        <f>SUM(J317:J321)</f>
        <v>#N/A</v>
      </c>
      <c r="K324" s="98" t="e">
        <f>SUM(K317:K321)</f>
        <v>#N/A</v>
      </c>
      <c r="L324" s="99"/>
      <c r="M324" s="97" t="e">
        <f>SUM(M317:M321)</f>
        <v>#N/A</v>
      </c>
      <c r="N324" s="98" t="e">
        <f>SUM(N317:N321)</f>
        <v>#N/A</v>
      </c>
      <c r="O324" s="99"/>
      <c r="P324" s="97" t="e">
        <f>SUM(P317:P321)</f>
        <v>#N/A</v>
      </c>
      <c r="Q324" s="98" t="e">
        <f>SUM(Q317:Q321)</f>
        <v>#N/A</v>
      </c>
      <c r="R324" s="99"/>
      <c r="S324" s="97" t="e">
        <f>SUM(S317:S321)</f>
        <v>#N/A</v>
      </c>
      <c r="T324" s="98" t="e">
        <f>SUM(T317:T321)</f>
        <v>#N/A</v>
      </c>
      <c r="U324" s="99"/>
      <c r="V324" s="97" t="e">
        <f>SUM(V317:V321)</f>
        <v>#N/A</v>
      </c>
      <c r="W324" s="98" t="e">
        <f>SUM(W317:W321)</f>
        <v>#N/A</v>
      </c>
    </row>
    <row r="325" spans="1:23" ht="15.75" hidden="1" outlineLevel="1" thickTop="1">
      <c r="C325" s="117" t="s">
        <v>624</v>
      </c>
      <c r="D325" s="101" t="e">
        <f>D324*24</f>
        <v>#N/A</v>
      </c>
      <c r="E325" s="102" t="e">
        <f>E324*12</f>
        <v>#N/A</v>
      </c>
      <c r="F325" s="99"/>
      <c r="G325" s="101" t="e">
        <f>G324*24</f>
        <v>#N/A</v>
      </c>
      <c r="H325" s="102" t="e">
        <f>H324*12</f>
        <v>#N/A</v>
      </c>
      <c r="I325" s="99"/>
      <c r="J325" s="101" t="e">
        <f>J324*24</f>
        <v>#N/A</v>
      </c>
      <c r="K325" s="102" t="e">
        <f>K324*12</f>
        <v>#N/A</v>
      </c>
      <c r="L325" s="99"/>
      <c r="M325" s="101" t="e">
        <f>M324*24</f>
        <v>#N/A</v>
      </c>
      <c r="N325" s="102" t="e">
        <f>N324*12</f>
        <v>#N/A</v>
      </c>
      <c r="O325" s="99"/>
      <c r="P325" s="101" t="e">
        <f>P324*24</f>
        <v>#N/A</v>
      </c>
      <c r="Q325" s="102" t="e">
        <f>Q324*12</f>
        <v>#N/A</v>
      </c>
      <c r="R325" s="99"/>
      <c r="S325" s="101" t="e">
        <f>S324*24</f>
        <v>#N/A</v>
      </c>
      <c r="T325" s="102" t="e">
        <f>T324*12</f>
        <v>#N/A</v>
      </c>
      <c r="U325" s="99"/>
      <c r="V325" s="101" t="e">
        <f>V324*24</f>
        <v>#N/A</v>
      </c>
      <c r="W325" s="102" t="e">
        <f>W324*12</f>
        <v>#N/A</v>
      </c>
    </row>
    <row r="326" spans="1:23" ht="15.75" hidden="1" outlineLevel="1" thickBot="1">
      <c r="B326" s="81"/>
      <c r="C326" s="118" t="s">
        <v>625</v>
      </c>
      <c r="D326" s="104" t="e">
        <f>D324+(D324*D$1)</f>
        <v>#N/A</v>
      </c>
      <c r="E326" s="105" t="e">
        <f>E324+(E324*E$1)</f>
        <v>#N/A</v>
      </c>
      <c r="F326" s="99"/>
      <c r="G326" s="104" t="e">
        <f>G324+(G324*G$1)</f>
        <v>#N/A</v>
      </c>
      <c r="H326" s="105" t="e">
        <f>H324+(H324*H$1)</f>
        <v>#N/A</v>
      </c>
      <c r="I326" s="99"/>
      <c r="J326" s="104" t="e">
        <f>J324+(J324*J$1)</f>
        <v>#N/A</v>
      </c>
      <c r="K326" s="105" t="e">
        <f>K324+(K324*K$1)</f>
        <v>#N/A</v>
      </c>
      <c r="L326" s="99"/>
      <c r="M326" s="104" t="e">
        <f>M324+(M324*M$1)</f>
        <v>#N/A</v>
      </c>
      <c r="N326" s="105" t="e">
        <f>N324+(N324*N$1)</f>
        <v>#N/A</v>
      </c>
      <c r="O326" s="99"/>
      <c r="P326" s="104" t="e">
        <f>P324+(P324*P$1)</f>
        <v>#N/A</v>
      </c>
      <c r="Q326" s="105" t="e">
        <f>Q324+(Q324*Q$1)</f>
        <v>#N/A</v>
      </c>
      <c r="R326" s="99"/>
      <c r="S326" s="104" t="e">
        <f>S324+(S324*S$1)</f>
        <v>#N/A</v>
      </c>
      <c r="T326" s="105" t="e">
        <f>T324+(T324*T$1)</f>
        <v>#N/A</v>
      </c>
      <c r="U326" s="99"/>
      <c r="V326" s="104" t="e">
        <f>V324+(V324*V$1)</f>
        <v>#N/A</v>
      </c>
      <c r="W326" s="105" t="e">
        <f>W324+(W324*W$1)</f>
        <v>#N/A</v>
      </c>
    </row>
    <row r="327" spans="1:23" ht="15.75" hidden="1" outlineLevel="1" thickTop="1">
      <c r="C327" s="119" t="s">
        <v>626</v>
      </c>
      <c r="D327" s="107" t="e">
        <f>(D326-D324)/D324</f>
        <v>#N/A</v>
      </c>
      <c r="E327" s="108" t="e">
        <f>(E326-E324)/E324</f>
        <v>#N/A</v>
      </c>
      <c r="F327" s="99"/>
      <c r="G327" s="107" t="e">
        <f>(G326-G324)/G324</f>
        <v>#N/A</v>
      </c>
      <c r="H327" s="108" t="e">
        <f>(H326-H324)/H324</f>
        <v>#N/A</v>
      </c>
      <c r="I327" s="99"/>
      <c r="J327" s="107" t="e">
        <f>(J326-J324)/J324</f>
        <v>#N/A</v>
      </c>
      <c r="K327" s="108" t="e">
        <f>(K326-K324)/K324</f>
        <v>#N/A</v>
      </c>
      <c r="L327" s="99"/>
      <c r="M327" s="107" t="e">
        <f>(M326-M324)/M324</f>
        <v>#N/A</v>
      </c>
      <c r="N327" s="108" t="e">
        <f>(N326-N324)/N324</f>
        <v>#N/A</v>
      </c>
      <c r="O327" s="99"/>
      <c r="P327" s="107" t="e">
        <f>(P326-P324)/P324</f>
        <v>#N/A</v>
      </c>
      <c r="Q327" s="108" t="e">
        <f>(Q326-Q324)/Q324</f>
        <v>#N/A</v>
      </c>
      <c r="R327" s="99"/>
      <c r="S327" s="107" t="e">
        <f>(S326-S324)/S324</f>
        <v>#N/A</v>
      </c>
      <c r="T327" s="108" t="e">
        <f>(T326-T324)/T324</f>
        <v>#N/A</v>
      </c>
      <c r="U327" s="99"/>
      <c r="V327" s="107" t="e">
        <f>(V326-V324)/V324</f>
        <v>#N/A</v>
      </c>
      <c r="W327" s="108" t="e">
        <f>(W326-W324)/W324</f>
        <v>#N/A</v>
      </c>
    </row>
    <row r="328" spans="1:23" hidden="1" outlineLevel="1">
      <c r="C328" s="120" t="s">
        <v>627</v>
      </c>
      <c r="D328" s="110" t="e">
        <f>D325+(D325*D$1)</f>
        <v>#N/A</v>
      </c>
      <c r="E328" s="111" t="e">
        <f>E325+(E325*E$1)</f>
        <v>#N/A</v>
      </c>
      <c r="F328" s="99"/>
      <c r="G328" s="110" t="e">
        <f>G325+(G325*G$1)</f>
        <v>#N/A</v>
      </c>
      <c r="H328" s="111" t="e">
        <f>H325+(H325*H$1)</f>
        <v>#N/A</v>
      </c>
      <c r="I328" s="99"/>
      <c r="J328" s="110" t="e">
        <f>J325+(J325*J$1)</f>
        <v>#N/A</v>
      </c>
      <c r="K328" s="111" t="e">
        <f>K325+(K325*K$1)</f>
        <v>#N/A</v>
      </c>
      <c r="L328" s="99"/>
      <c r="M328" s="110" t="e">
        <f>M325+(M325*M$1)</f>
        <v>#N/A</v>
      </c>
      <c r="N328" s="111" t="e">
        <f>N325+(N325*N$1)</f>
        <v>#N/A</v>
      </c>
      <c r="O328" s="99"/>
      <c r="P328" s="110" t="e">
        <f>P325+(P325*P$1)</f>
        <v>#N/A</v>
      </c>
      <c r="Q328" s="111" t="e">
        <f>Q325+(Q325*Q$1)</f>
        <v>#N/A</v>
      </c>
      <c r="R328" s="99"/>
      <c r="S328" s="110" t="e">
        <f>S325+(S325*S$1)</f>
        <v>#N/A</v>
      </c>
      <c r="T328" s="111" t="e">
        <f>T325+(T325*T$1)</f>
        <v>#N/A</v>
      </c>
      <c r="U328" s="99"/>
      <c r="V328" s="110" t="e">
        <f>V325+(V325*V$1)</f>
        <v>#N/A</v>
      </c>
      <c r="W328" s="111" t="e">
        <f>W325+(W325*W$1)</f>
        <v>#N/A</v>
      </c>
    </row>
    <row r="329" spans="1:23" collapsed="1"/>
    <row r="333" spans="1:23">
      <c r="A333" s="125"/>
      <c r="B333" s="126"/>
      <c r="C333" s="126"/>
      <c r="D333" s="126"/>
      <c r="E333" s="126"/>
      <c r="F333" s="126"/>
      <c r="G333" s="126"/>
      <c r="H333" s="126"/>
      <c r="I333" s="126"/>
      <c r="J333" s="126"/>
      <c r="K333" s="126"/>
      <c r="L333" s="126"/>
      <c r="M333" s="126"/>
      <c r="N333" s="126"/>
      <c r="O333" s="126"/>
      <c r="P333" s="126"/>
      <c r="Q333" s="126"/>
      <c r="R333" s="126"/>
      <c r="S333" s="126"/>
      <c r="T333" s="126"/>
      <c r="U333" s="126"/>
      <c r="V333" s="126"/>
      <c r="W333" s="126"/>
    </row>
    <row r="334" spans="1:23" customFormat="1" ht="12.75"/>
    <row r="335" spans="1:23" outlineLevel="1">
      <c r="D335" s="67">
        <v>3</v>
      </c>
      <c r="E335" s="67">
        <v>4</v>
      </c>
      <c r="F335" s="67"/>
      <c r="G335" s="67">
        <v>5</v>
      </c>
    </row>
    <row r="336" spans="1:23">
      <c r="C336" s="127" t="s">
        <v>634</v>
      </c>
      <c r="D336" s="127" t="s">
        <v>210</v>
      </c>
      <c r="E336" s="127" t="s">
        <v>635</v>
      </c>
      <c r="F336" s="127"/>
      <c r="G336" s="127" t="s">
        <v>636</v>
      </c>
      <c r="H336" s="127" t="s">
        <v>637</v>
      </c>
    </row>
    <row r="337" spans="1:8">
      <c r="A337" s="67" t="s">
        <v>53</v>
      </c>
      <c r="B337" s="33" t="str">
        <f>"HDD"&amp;C337</f>
        <v>HDDCS-8200-P15</v>
      </c>
      <c r="C337" s="184" t="s">
        <v>864</v>
      </c>
      <c r="D337" s="129">
        <f>VLOOKUP($A337,HDD_Retention!$A:$E,D$335,0)*$H337</f>
        <v>77.88</v>
      </c>
      <c r="E337" s="129">
        <f>VLOOKUP($A337,HDD_Retention!$A:$E,E$335,0)*$H337</f>
        <v>93.456000000000003</v>
      </c>
      <c r="F337" s="130"/>
      <c r="G337" s="129">
        <f>VLOOKUP($A337,HDD_Retention!$A:$E,G$335,0)*$H337</f>
        <v>109.03200000000001</v>
      </c>
      <c r="H337" s="131">
        <v>3</v>
      </c>
    </row>
    <row r="338" spans="1:8">
      <c r="A338" s="67" t="s">
        <v>53</v>
      </c>
      <c r="B338" s="33" t="str">
        <f t="shared" ref="B338:B402" si="28">"HDD"&amp;C338</f>
        <v>HDDCS-8400-P15</v>
      </c>
      <c r="C338" s="184" t="s">
        <v>870</v>
      </c>
      <c r="D338" s="129">
        <f>VLOOKUP($A338,HDD_Retention!$A:$E,D$335,0)*$H338</f>
        <v>155.76</v>
      </c>
      <c r="E338" s="129">
        <f>VLOOKUP($A338,HDD_Retention!$A:$E,E$335,0)*$H338</f>
        <v>186.91200000000001</v>
      </c>
      <c r="F338" s="132"/>
      <c r="G338" s="129">
        <f>VLOOKUP($A338,HDD_Retention!$A:$E,G$335,0)*$H338</f>
        <v>218.06400000000002</v>
      </c>
      <c r="H338" s="131">
        <v>6</v>
      </c>
    </row>
    <row r="339" spans="1:8">
      <c r="A339" s="67" t="s">
        <v>53</v>
      </c>
      <c r="B339" s="33" t="str">
        <f t="shared" si="28"/>
        <v>HDDCS-8800-P15</v>
      </c>
      <c r="C339" s="184" t="s">
        <v>878</v>
      </c>
      <c r="D339" s="129">
        <f>VLOOKUP($A339,HDD_Retention!$A:$E,D$335,0)*$H339</f>
        <v>155.76</v>
      </c>
      <c r="E339" s="129">
        <f>VLOOKUP($A339,HDD_Retention!$A:$E,E$335,0)*$H339</f>
        <v>186.91200000000001</v>
      </c>
      <c r="F339" s="132"/>
      <c r="G339" s="129">
        <f>VLOOKUP($A339,HDD_Retention!$A:$E,G$335,0)*$H339</f>
        <v>218.06400000000002</v>
      </c>
      <c r="H339" s="131">
        <v>6</v>
      </c>
    </row>
    <row r="340" spans="1:8">
      <c r="A340" s="67" t="s">
        <v>53</v>
      </c>
      <c r="B340" s="33" t="str">
        <f t="shared" si="28"/>
        <v>HDDCS-IUP-R2545</v>
      </c>
      <c r="C340" s="184" t="s">
        <v>866</v>
      </c>
      <c r="D340" s="129">
        <f>VLOOKUP($A340,HDD_Retention!$A:$E,D$335,0)*$H340</f>
        <v>25.96</v>
      </c>
      <c r="E340" s="129">
        <f>VLOOKUP($A340,HDD_Retention!$A:$E,E$335,0)*$H340</f>
        <v>31.152000000000001</v>
      </c>
      <c r="F340" s="132"/>
      <c r="G340" s="129">
        <f>VLOOKUP($A340,HDD_Retention!$A:$E,G$335,0)*$H340</f>
        <v>36.344000000000001</v>
      </c>
      <c r="H340" s="131">
        <v>1</v>
      </c>
    </row>
    <row r="341" spans="1:8">
      <c r="A341" s="67" t="s">
        <v>53</v>
      </c>
      <c r="B341" s="33" t="str">
        <f t="shared" si="28"/>
        <v>HDDCS-ICP-R2545</v>
      </c>
      <c r="C341" s="184" t="s">
        <v>872</v>
      </c>
      <c r="D341" s="129">
        <f>VLOOKUP($A341,HDD_Retention!$A:$E,D$335,0)*$H341</f>
        <v>25.96</v>
      </c>
      <c r="E341" s="129">
        <f>VLOOKUP($A341,HDD_Retention!$A:$E,E$335,0)*$H341</f>
        <v>31.152000000000001</v>
      </c>
      <c r="F341" s="132"/>
      <c r="G341" s="129">
        <f>VLOOKUP($A341,HDD_Retention!$A:$E,G$335,0)*$H341</f>
        <v>36.344000000000001</v>
      </c>
      <c r="H341" s="131">
        <v>1</v>
      </c>
    </row>
    <row r="342" spans="1:8">
      <c r="A342" s="67" t="s">
        <v>53</v>
      </c>
      <c r="B342" s="33" t="str">
        <f t="shared" si="28"/>
        <v>HDDCS-VLP-R2545</v>
      </c>
      <c r="C342" s="184" t="s">
        <v>873</v>
      </c>
      <c r="D342" s="129">
        <f>VLOOKUP($A342,HDD_Retention!$A:$E,D$335,0)*$H342</f>
        <v>25.96</v>
      </c>
      <c r="E342" s="129">
        <f>VLOOKUP($A342,HDD_Retention!$A:$E,E$335,0)*$H342</f>
        <v>31.152000000000001</v>
      </c>
      <c r="F342" s="132"/>
      <c r="G342" s="129">
        <f>VLOOKUP($A342,HDD_Retention!$A:$E,G$335,0)*$H342</f>
        <v>36.344000000000001</v>
      </c>
      <c r="H342" s="131">
        <v>1</v>
      </c>
    </row>
    <row r="343" spans="1:8">
      <c r="A343" s="67" t="s">
        <v>53</v>
      </c>
      <c r="B343" s="33" t="str">
        <f t="shared" si="28"/>
        <v>HDDCS-TBP-R2545</v>
      </c>
      <c r="C343" s="184" t="s">
        <v>874</v>
      </c>
      <c r="D343" s="129">
        <f>VLOOKUP($A343,HDD_Retention!$A:$E,D$335,0)*$H343</f>
        <v>25.96</v>
      </c>
      <c r="E343" s="129">
        <f>VLOOKUP($A343,HDD_Retention!$A:$E,E$335,0)*$H343</f>
        <v>31.152000000000001</v>
      </c>
      <c r="F343" s="132"/>
      <c r="G343" s="129">
        <f>VLOOKUP($A343,HDD_Retention!$A:$E,G$335,0)*$H343</f>
        <v>36.344000000000001</v>
      </c>
      <c r="H343" s="131">
        <v>1</v>
      </c>
    </row>
    <row r="344" spans="1:8">
      <c r="A344" s="67" t="s">
        <v>53</v>
      </c>
      <c r="B344" s="33" t="str">
        <f t="shared" si="28"/>
        <v>HDDCS-SAS-R2545</v>
      </c>
      <c r="C344" s="184" t="s">
        <v>867</v>
      </c>
      <c r="D344" s="129">
        <f>VLOOKUP($A344,HDD_Retention!$A:$E,D$335,0)*$H344</f>
        <v>25.96</v>
      </c>
      <c r="E344" s="129">
        <f>VLOOKUP($A344,HDD_Retention!$A:$E,E$335,0)*$H344</f>
        <v>31.152000000000001</v>
      </c>
      <c r="F344" s="132"/>
      <c r="G344" s="129">
        <f>VLOOKUP($A344,HDD_Retention!$A:$E,G$335,0)*$H344</f>
        <v>36.344000000000001</v>
      </c>
      <c r="H344" s="131">
        <v>1</v>
      </c>
    </row>
    <row r="345" spans="1:8">
      <c r="A345" s="67" t="s">
        <v>53</v>
      </c>
      <c r="B345" s="33" t="str">
        <f t="shared" si="28"/>
        <v>HDDCS-IDP-R2545</v>
      </c>
      <c r="C345" s="184" t="s">
        <v>898</v>
      </c>
      <c r="D345" s="129">
        <f>VLOOKUP($A345,HDD_Retention!$A:$E,D$335,0)*$H345</f>
        <v>25.96</v>
      </c>
      <c r="E345" s="129">
        <f>VLOOKUP($A345,HDD_Retention!$A:$E,E$335,0)*$H345</f>
        <v>31.152000000000001</v>
      </c>
      <c r="F345" s="132"/>
      <c r="G345" s="129">
        <f>VLOOKUP($A345,HDD_Retention!$A:$E,G$335,0)*$H345</f>
        <v>36.344000000000001</v>
      </c>
      <c r="H345" s="131">
        <v>1</v>
      </c>
    </row>
    <row r="346" spans="1:8">
      <c r="A346" s="67" t="s">
        <v>53</v>
      </c>
      <c r="B346" s="33" t="str">
        <f t="shared" si="28"/>
        <v>HDDCS-DDS-R2545</v>
      </c>
      <c r="C346" s="184" t="s">
        <v>903</v>
      </c>
      <c r="D346" s="129">
        <f>VLOOKUP($A346,HDD_Retention!$A:$E,D$335,0)*$H346</f>
        <v>25.96</v>
      </c>
      <c r="E346" s="129">
        <f>VLOOKUP($A346,HDD_Retention!$A:$E,E$335,0)*$H346</f>
        <v>31.152000000000001</v>
      </c>
      <c r="F346" s="132"/>
      <c r="G346" s="129">
        <f>VLOOKUP($A346,HDD_Retention!$A:$E,G$335,0)*$H346</f>
        <v>36.344000000000001</v>
      </c>
      <c r="H346" s="131">
        <v>1</v>
      </c>
    </row>
    <row r="347" spans="1:8">
      <c r="A347" s="67" t="s">
        <v>53</v>
      </c>
      <c r="B347" s="33" t="str">
        <f t="shared" ref="B347" si="29">"HDD"&amp;C347</f>
        <v>HDDCS-FLEX-R2545</v>
      </c>
      <c r="C347" s="184" t="s">
        <v>901</v>
      </c>
      <c r="D347" s="129">
        <f>VLOOKUP($A347,HDD_Retention!$A:$E,D$335,0)*$H347</f>
        <v>25.96</v>
      </c>
      <c r="E347" s="129">
        <f>VLOOKUP($A347,HDD_Retention!$A:$E,E$335,0)*$H347</f>
        <v>31.152000000000001</v>
      </c>
      <c r="F347" s="132"/>
      <c r="G347" s="129">
        <f>VLOOKUP($A347,HDD_Retention!$A:$E,G$335,0)*$H347</f>
        <v>36.344000000000001</v>
      </c>
      <c r="H347" s="131">
        <v>1</v>
      </c>
    </row>
    <row r="348" spans="1:8">
      <c r="A348" s="67" t="s">
        <v>53</v>
      </c>
      <c r="B348" s="33" t="str">
        <f t="shared" si="28"/>
        <v>HDDCS-MTCHW-RX38</v>
      </c>
      <c r="C348" s="185" t="s">
        <v>346</v>
      </c>
      <c r="D348" s="129">
        <f>VLOOKUP($A348,HDD_Retention!$A:$E,D$335,0)*$H348</f>
        <v>25.96</v>
      </c>
      <c r="E348" s="129">
        <f>VLOOKUP($A348,HDD_Retention!$A:$E,E$335,0)*$H348</f>
        <v>31.152000000000001</v>
      </c>
      <c r="F348" s="132"/>
      <c r="G348" s="129">
        <f>VLOOKUP($A348,HDD_Retention!$A:$E,G$335,0)*$H348</f>
        <v>36.344000000000001</v>
      </c>
      <c r="H348" s="131">
        <v>1</v>
      </c>
    </row>
    <row r="349" spans="1:8">
      <c r="A349" s="67" t="s">
        <v>53</v>
      </c>
      <c r="B349" s="33" t="str">
        <f t="shared" si="28"/>
        <v>HDDCS-MTCHW-R2544</v>
      </c>
      <c r="C349" s="185" t="s">
        <v>839</v>
      </c>
      <c r="D349" s="129">
        <f>VLOOKUP($A349,HDD_Retention!$A:$E,D$335,0)*$H349</f>
        <v>25.96</v>
      </c>
      <c r="E349" s="129">
        <f>VLOOKUP($A349,HDD_Retention!$A:$E,E$335,0)*$H349</f>
        <v>31.152000000000001</v>
      </c>
      <c r="F349" s="132"/>
      <c r="G349" s="129">
        <f>VLOOKUP($A349,HDD_Retention!$A:$E,G$335,0)*$H349</f>
        <v>36.344000000000001</v>
      </c>
      <c r="H349" s="131">
        <v>1</v>
      </c>
    </row>
    <row r="350" spans="1:8">
      <c r="A350" s="67" t="s">
        <v>51</v>
      </c>
      <c r="B350" s="33" t="str">
        <f t="shared" si="28"/>
        <v>HDDCS-VCD-DX42A</v>
      </c>
      <c r="C350" s="128" t="s">
        <v>404</v>
      </c>
      <c r="D350" s="129">
        <f>VLOOKUP($A350,HDD_Retention!$A:$E,D$335,0)*$H350</f>
        <v>370.08</v>
      </c>
      <c r="E350" s="129">
        <f>VLOOKUP($A350,HDD_Retention!$A:$E,E$335,0)*$H350</f>
        <v>444.096</v>
      </c>
      <c r="F350" s="132"/>
      <c r="G350" s="129">
        <f>VLOOKUP($A350,HDD_Retention!$A:$E,G$335,0)*$H350</f>
        <v>518.11199999999997</v>
      </c>
      <c r="H350" s="131">
        <v>1</v>
      </c>
    </row>
    <row r="351" spans="1:8">
      <c r="A351" s="67" t="s">
        <v>51</v>
      </c>
      <c r="B351" s="33" t="str">
        <f t="shared" si="28"/>
        <v>HDDCS-VCE-DX42F</v>
      </c>
      <c r="C351" s="128" t="s">
        <v>412</v>
      </c>
      <c r="D351" s="129">
        <f>VLOOKUP($A351,HDD_Retention!$A:$E,D$335,0)*$H351</f>
        <v>370.08</v>
      </c>
      <c r="E351" s="129">
        <f>VLOOKUP($A351,HDD_Retention!$A:$E,E$335,0)*$H351</f>
        <v>444.096</v>
      </c>
      <c r="F351" s="132"/>
      <c r="G351" s="129">
        <f>VLOOKUP($A351,HDD_Retention!$A:$E,G$335,0)*$H351</f>
        <v>518.11199999999997</v>
      </c>
      <c r="H351" s="131">
        <v>1</v>
      </c>
    </row>
    <row r="352" spans="1:8">
      <c r="A352" s="67" t="s">
        <v>51</v>
      </c>
      <c r="B352" s="33" t="str">
        <f t="shared" si="28"/>
        <v>HDDCS-VCE-DX42S</v>
      </c>
      <c r="C352" s="128" t="s">
        <v>414</v>
      </c>
      <c r="D352" s="129">
        <f>VLOOKUP($A352,HDD_Retention!$A:$E,D$335,0)*$H352</f>
        <v>370.08</v>
      </c>
      <c r="E352" s="129">
        <f>VLOOKUP($A352,HDD_Retention!$A:$E,E$335,0)*$H352</f>
        <v>444.096</v>
      </c>
      <c r="F352" s="132"/>
      <c r="G352" s="129">
        <f>VLOOKUP($A352,HDD_Retention!$A:$E,G$335,0)*$H352</f>
        <v>518.11199999999997</v>
      </c>
      <c r="H352" s="131">
        <v>1</v>
      </c>
    </row>
    <row r="353" spans="1:8">
      <c r="A353" s="67" t="s">
        <v>51</v>
      </c>
      <c r="B353" s="33" t="str">
        <f t="shared" si="28"/>
        <v>HDDCS-VCE-DX42A</v>
      </c>
      <c r="C353" s="128" t="s">
        <v>410</v>
      </c>
      <c r="D353" s="129">
        <f>VLOOKUP($A353,HDD_Retention!$A:$E,D$335,0)*$H353</f>
        <v>370.08</v>
      </c>
      <c r="E353" s="129">
        <f>VLOOKUP($A353,HDD_Retention!$A:$E,E$335,0)*$H353</f>
        <v>444.096</v>
      </c>
      <c r="F353" s="132"/>
      <c r="G353" s="129">
        <f>VLOOKUP($A353,HDD_Retention!$A:$E,G$335,0)*$H353</f>
        <v>518.11199999999997</v>
      </c>
      <c r="H353" s="131">
        <v>1</v>
      </c>
    </row>
    <row r="354" spans="1:8">
      <c r="A354" s="67" t="s">
        <v>51</v>
      </c>
      <c r="B354" s="33" t="str">
        <f t="shared" si="28"/>
        <v>HDDCS-VCE-DX63A</v>
      </c>
      <c r="C354" s="128" t="s">
        <v>416</v>
      </c>
      <c r="D354" s="129">
        <f>VLOOKUP($A354,HDD_Retention!$A:$E,D$335,0)*$H354</f>
        <v>370.08</v>
      </c>
      <c r="E354" s="129">
        <f>VLOOKUP($A354,HDD_Retention!$A:$E,E$335,0)*$H354</f>
        <v>444.096</v>
      </c>
      <c r="F354" s="132"/>
      <c r="G354" s="129">
        <f>VLOOKUP($A354,HDD_Retention!$A:$E,G$335,0)*$H354</f>
        <v>518.11199999999997</v>
      </c>
      <c r="H354" s="131">
        <v>1</v>
      </c>
    </row>
    <row r="355" spans="1:8">
      <c r="A355" s="67" t="s">
        <v>51</v>
      </c>
      <c r="B355" s="33" t="str">
        <f t="shared" si="28"/>
        <v>HDDCS-VCE-DX63A1</v>
      </c>
      <c r="C355" s="128" t="s">
        <v>418</v>
      </c>
      <c r="D355" s="129">
        <f>VLOOKUP($A355,HDD_Retention!$A:$E,D$335,0)*$H355</f>
        <v>370.08</v>
      </c>
      <c r="E355" s="129">
        <f>VLOOKUP($A355,HDD_Retention!$A:$E,E$335,0)*$H355</f>
        <v>444.096</v>
      </c>
      <c r="F355" s="132"/>
      <c r="G355" s="129">
        <f>VLOOKUP($A355,HDD_Retention!$A:$E,G$335,0)*$H355</f>
        <v>518.11199999999997</v>
      </c>
      <c r="H355" s="131">
        <v>1</v>
      </c>
    </row>
    <row r="356" spans="1:8">
      <c r="A356" s="67" t="s">
        <v>51</v>
      </c>
      <c r="B356" s="33" t="str">
        <f t="shared" si="28"/>
        <v>HDDCS-VCE-DX63F</v>
      </c>
      <c r="C356" s="128" t="s">
        <v>422</v>
      </c>
      <c r="D356" s="129">
        <f>VLOOKUP($A356,HDD_Retention!$A:$E,D$335,0)*$H356</f>
        <v>370.08</v>
      </c>
      <c r="E356" s="129">
        <f>VLOOKUP($A356,HDD_Retention!$A:$E,E$335,0)*$H356</f>
        <v>444.096</v>
      </c>
      <c r="F356" s="132"/>
      <c r="G356" s="129">
        <f>VLOOKUP($A356,HDD_Retention!$A:$E,G$335,0)*$H356</f>
        <v>518.11199999999997</v>
      </c>
      <c r="H356" s="131">
        <v>1</v>
      </c>
    </row>
    <row r="357" spans="1:8">
      <c r="A357" s="67" t="s">
        <v>51</v>
      </c>
      <c r="B357" s="33" t="str">
        <f t="shared" si="28"/>
        <v>HDDCS-VCE-DX63S</v>
      </c>
      <c r="C357" s="128" t="s">
        <v>424</v>
      </c>
      <c r="D357" s="129">
        <f>VLOOKUP($A357,HDD_Retention!$A:$E,D$335,0)*$H357</f>
        <v>370.08</v>
      </c>
      <c r="E357" s="129">
        <f>VLOOKUP($A357,HDD_Retention!$A:$E,E$335,0)*$H357</f>
        <v>444.096</v>
      </c>
      <c r="F357" s="132"/>
      <c r="G357" s="129">
        <f>VLOOKUP($A357,HDD_Retention!$A:$E,G$335,0)*$H357</f>
        <v>518.11199999999997</v>
      </c>
      <c r="H357" s="131">
        <v>1</v>
      </c>
    </row>
    <row r="358" spans="1:8">
      <c r="A358" s="67" t="s">
        <v>55</v>
      </c>
      <c r="B358" s="33" t="str">
        <f t="shared" si="28"/>
        <v>HDDCS-VCEHD1-DX23A1</v>
      </c>
      <c r="C358" s="128" t="s">
        <v>461</v>
      </c>
      <c r="D358" s="129">
        <f>VLOOKUP($A358,HDD_Retention!$A:$E,D$335,0)*$H358</f>
        <v>1300</v>
      </c>
      <c r="E358" s="129">
        <f>VLOOKUP($A358,HDD_Retention!$A:$E,E$335,0)*$H358</f>
        <v>1560</v>
      </c>
      <c r="F358" s="132"/>
      <c r="G358" s="129">
        <f>VLOOKUP($A358,HDD_Retention!$A:$E,G$335,0)*$H358</f>
        <v>1820</v>
      </c>
      <c r="H358" s="131">
        <v>1</v>
      </c>
    </row>
    <row r="359" spans="1:8">
      <c r="A359" s="67" t="s">
        <v>55</v>
      </c>
      <c r="B359" s="33" t="str">
        <f t="shared" si="28"/>
        <v>HDDCS-VCEHD2-
DX23A1</v>
      </c>
      <c r="C359" s="128" t="s">
        <v>463</v>
      </c>
      <c r="D359" s="129">
        <f>VLOOKUP($A359,HDD_Retention!$A:$E,D$335,0)*$H359</f>
        <v>1300</v>
      </c>
      <c r="E359" s="129">
        <f>VLOOKUP($A359,HDD_Retention!$A:$E,E$335,0)*$H359</f>
        <v>1560</v>
      </c>
      <c r="F359" s="132"/>
      <c r="G359" s="129">
        <f>VLOOKUP($A359,HDD_Retention!$A:$E,G$335,0)*$H359</f>
        <v>1820</v>
      </c>
      <c r="H359" s="131">
        <v>1</v>
      </c>
    </row>
    <row r="360" spans="1:8">
      <c r="A360" s="67" t="s">
        <v>55</v>
      </c>
      <c r="B360" s="33" t="str">
        <f t="shared" si="28"/>
        <v>HDDCS-VCEHD1-DX63A1</v>
      </c>
      <c r="C360" s="128" t="s">
        <v>470</v>
      </c>
      <c r="D360" s="129">
        <f>VLOOKUP($A360,HDD_Retention!$A:$E,D$335,0)*$H360</f>
        <v>1300</v>
      </c>
      <c r="E360" s="129">
        <f>VLOOKUP($A360,HDD_Retention!$A:$E,E$335,0)*$H360</f>
        <v>1560</v>
      </c>
      <c r="F360" s="132"/>
      <c r="G360" s="129">
        <f>VLOOKUP($A360,HDD_Retention!$A:$E,G$335,0)*$H360</f>
        <v>1820</v>
      </c>
      <c r="H360" s="131">
        <v>1</v>
      </c>
    </row>
    <row r="361" spans="1:8">
      <c r="A361" s="67" t="s">
        <v>55</v>
      </c>
      <c r="B361" s="33" t="str">
        <f t="shared" si="28"/>
        <v>HDDCS-VCEHD2-DX63A1</v>
      </c>
      <c r="C361" s="128" t="s">
        <v>472</v>
      </c>
      <c r="D361" s="129">
        <f>VLOOKUP($A361,HDD_Retention!$A:$E,D$335,0)*$H361</f>
        <v>1300</v>
      </c>
      <c r="E361" s="129">
        <f>VLOOKUP($A361,HDD_Retention!$A:$E,E$335,0)*$H361</f>
        <v>1560</v>
      </c>
      <c r="F361" s="132"/>
      <c r="G361" s="129">
        <f>VLOOKUP($A361,HDD_Retention!$A:$E,G$335,0)*$H361</f>
        <v>1820</v>
      </c>
      <c r="H361" s="131">
        <v>1</v>
      </c>
    </row>
    <row r="362" spans="1:8">
      <c r="A362" s="67" t="s">
        <v>55</v>
      </c>
      <c r="B362" s="33" t="str">
        <f t="shared" si="28"/>
        <v>HDDCS-VCEHD1-DX64A1</v>
      </c>
      <c r="C362" s="128" t="s">
        <v>489</v>
      </c>
      <c r="D362" s="129">
        <f>VLOOKUP($A362,HDD_Retention!$A:$E,D$335,0)*$H362</f>
        <v>1300</v>
      </c>
      <c r="E362" s="129">
        <f>VLOOKUP($A362,HDD_Retention!$A:$E,E$335,0)*$H362</f>
        <v>1560</v>
      </c>
      <c r="F362" s="132"/>
      <c r="G362" s="129">
        <f>VLOOKUP($A362,HDD_Retention!$A:$E,G$335,0)*$H362</f>
        <v>1820</v>
      </c>
      <c r="H362" s="131">
        <v>1</v>
      </c>
    </row>
    <row r="363" spans="1:8">
      <c r="A363" s="67" t="s">
        <v>17</v>
      </c>
      <c r="B363" s="33" t="str">
        <f t="shared" si="28"/>
        <v>HDDCS-VCE-DX23A</v>
      </c>
      <c r="C363" s="128" t="s">
        <v>406</v>
      </c>
      <c r="D363" s="129">
        <f>VLOOKUP($A363,HDD_Retention!$A:$E,D$335,0)*$H363</f>
        <v>397.44</v>
      </c>
      <c r="E363" s="129">
        <f>VLOOKUP($A363,HDD_Retention!$A:$E,E$335,0)*$H363</f>
        <v>476.928</v>
      </c>
      <c r="F363" s="132"/>
      <c r="G363" s="129">
        <f>VLOOKUP($A363,HDD_Retention!$A:$E,G$335,0)*$H363</f>
        <v>556.41600000000005</v>
      </c>
      <c r="H363" s="131">
        <v>1</v>
      </c>
    </row>
    <row r="364" spans="1:8">
      <c r="A364" s="67" t="s">
        <v>17</v>
      </c>
      <c r="B364" s="33" t="str">
        <f t="shared" si="28"/>
        <v>HDDCS-VCE-DX23A1</v>
      </c>
      <c r="C364" s="128" t="s">
        <v>408</v>
      </c>
      <c r="D364" s="129">
        <f>VLOOKUP($A364,HDD_Retention!$A:$E,D$335,0)*$H364</f>
        <v>397.44</v>
      </c>
      <c r="E364" s="129">
        <f>VLOOKUP($A364,HDD_Retention!$A:$E,E$335,0)*$H364</f>
        <v>476.928</v>
      </c>
      <c r="F364" s="132"/>
      <c r="G364" s="129">
        <f>VLOOKUP($A364,HDD_Retention!$A:$E,G$335,0)*$H364</f>
        <v>556.41600000000005</v>
      </c>
      <c r="H364" s="131">
        <v>1</v>
      </c>
    </row>
    <row r="365" spans="1:8">
      <c r="A365" s="67" t="s">
        <v>17</v>
      </c>
      <c r="B365" s="33" t="str">
        <f t="shared" si="28"/>
        <v>HDDCS-VCE-DX92A</v>
      </c>
      <c r="C365" s="128" t="s">
        <v>430</v>
      </c>
      <c r="D365" s="129">
        <f>VLOOKUP($A365,HDD_Retention!$A:$E,D$335,0)*$H365</f>
        <v>397.44</v>
      </c>
      <c r="E365" s="129">
        <f>VLOOKUP($A365,HDD_Retention!$A:$E,E$335,0)*$H365</f>
        <v>476.928</v>
      </c>
      <c r="F365" s="132"/>
      <c r="G365" s="129">
        <f>VLOOKUP($A365,HDD_Retention!$A:$E,G$335,0)*$H365</f>
        <v>556.41600000000005</v>
      </c>
      <c r="H365" s="131">
        <v>1</v>
      </c>
    </row>
    <row r="366" spans="1:8">
      <c r="A366" s="67" t="s">
        <v>17</v>
      </c>
      <c r="B366" s="33" t="str">
        <f t="shared" si="28"/>
        <v>HDDCS-VCES-DX23F</v>
      </c>
      <c r="C366" s="128" t="s">
        <v>453</v>
      </c>
      <c r="D366" s="129">
        <f>VLOOKUP($A366,HDD_Retention!$A:$E,D$335,0)*$H366</f>
        <v>397.44</v>
      </c>
      <c r="E366" s="129">
        <f>VLOOKUP($A366,HDD_Retention!$A:$E,E$335,0)*$H366</f>
        <v>476.928</v>
      </c>
      <c r="F366" s="132"/>
      <c r="G366" s="129">
        <f>VLOOKUP($A366,HDD_Retention!$A:$E,G$335,0)*$H366</f>
        <v>556.41600000000005</v>
      </c>
      <c r="H366" s="131">
        <v>1</v>
      </c>
    </row>
    <row r="367" spans="1:8">
      <c r="A367" s="67" t="s">
        <v>17</v>
      </c>
      <c r="B367" s="33" t="str">
        <f t="shared" si="28"/>
        <v>HDDCS-VCES-DX23S</v>
      </c>
      <c r="C367" s="128" t="s">
        <v>455</v>
      </c>
      <c r="D367" s="129">
        <f>VLOOKUP($A367,HDD_Retention!$A:$E,D$335,0)*$H367</f>
        <v>397.44</v>
      </c>
      <c r="E367" s="129">
        <f>VLOOKUP($A367,HDD_Retention!$A:$E,E$335,0)*$H367</f>
        <v>476.928</v>
      </c>
      <c r="F367" s="132"/>
      <c r="G367" s="129">
        <f>VLOOKUP($A367,HDD_Retention!$A:$E,G$335,0)*$H367</f>
        <v>556.41600000000005</v>
      </c>
      <c r="H367" s="131">
        <v>1</v>
      </c>
    </row>
    <row r="368" spans="1:8">
      <c r="A368" s="67" t="s">
        <v>17</v>
      </c>
      <c r="B368" s="33" t="str">
        <f t="shared" si="28"/>
        <v>HDDCS-VCES-DX92F</v>
      </c>
      <c r="C368" s="128" t="s">
        <v>457</v>
      </c>
      <c r="D368" s="129">
        <f>VLOOKUP($A368,HDD_Retention!$A:$E,D$335,0)*$H368</f>
        <v>397.44</v>
      </c>
      <c r="E368" s="129">
        <f>VLOOKUP($A368,HDD_Retention!$A:$E,E$335,0)*$H368</f>
        <v>476.928</v>
      </c>
      <c r="F368" s="132"/>
      <c r="G368" s="129">
        <f>VLOOKUP($A368,HDD_Retention!$A:$E,G$335,0)*$H368</f>
        <v>556.41600000000005</v>
      </c>
      <c r="H368" s="131">
        <v>1</v>
      </c>
    </row>
    <row r="369" spans="1:8">
      <c r="A369" s="67" t="s">
        <v>17</v>
      </c>
      <c r="B369" s="33" t="str">
        <f t="shared" si="28"/>
        <v>HDDCS-VCES-DX92S</v>
      </c>
      <c r="C369" s="128" t="s">
        <v>459</v>
      </c>
      <c r="D369" s="129">
        <f>VLOOKUP($A369,HDD_Retention!$A:$E,D$335,0)*$H369</f>
        <v>397.44</v>
      </c>
      <c r="E369" s="129">
        <f>VLOOKUP($A369,HDD_Retention!$A:$E,E$335,0)*$H369</f>
        <v>476.928</v>
      </c>
      <c r="F369" s="132"/>
      <c r="G369" s="129">
        <f>VLOOKUP($A369,HDD_Retention!$A:$E,G$335,0)*$H369</f>
        <v>556.41600000000005</v>
      </c>
      <c r="H369" s="131">
        <v>1</v>
      </c>
    </row>
    <row r="370" spans="1:8">
      <c r="A370" s="67" t="s">
        <v>15</v>
      </c>
      <c r="B370" s="33" t="str">
        <f t="shared" si="28"/>
        <v>HDDCS-VCB-DX23A</v>
      </c>
      <c r="C370" s="128" t="s">
        <v>350</v>
      </c>
      <c r="D370" s="129">
        <f>VLOOKUP($A370,HDD_Retention!$A:$E,D$335,0)*$H370</f>
        <v>397.44</v>
      </c>
      <c r="E370" s="129">
        <f>VLOOKUP($A370,HDD_Retention!$A:$E,E$335,0)*$H370</f>
        <v>476.928</v>
      </c>
      <c r="F370" s="132"/>
      <c r="G370" s="129">
        <f>VLOOKUP($A370,HDD_Retention!$A:$E,G$335,0)*$H370</f>
        <v>556.41600000000005</v>
      </c>
      <c r="H370" s="131">
        <v>1</v>
      </c>
    </row>
    <row r="371" spans="1:8">
      <c r="A371" s="67" t="s">
        <v>15</v>
      </c>
      <c r="B371" s="33" t="str">
        <f t="shared" si="28"/>
        <v>HDDCS-VCB-DX23A1</v>
      </c>
      <c r="C371" s="128" t="s">
        <v>352</v>
      </c>
      <c r="D371" s="129">
        <f>VLOOKUP($A371,HDD_Retention!$A:$E,D$335,0)*$H371</f>
        <v>397.44</v>
      </c>
      <c r="E371" s="129">
        <f>VLOOKUP($A371,HDD_Retention!$A:$E,E$335,0)*$H371</f>
        <v>476.928</v>
      </c>
      <c r="F371" s="132"/>
      <c r="G371" s="129">
        <f>VLOOKUP($A371,HDD_Retention!$A:$E,G$335,0)*$H371</f>
        <v>556.41600000000005</v>
      </c>
      <c r="H371" s="131">
        <v>1</v>
      </c>
    </row>
    <row r="372" spans="1:8">
      <c r="A372" s="67" t="s">
        <v>15</v>
      </c>
      <c r="B372" s="33" t="str">
        <f t="shared" si="28"/>
        <v>HDDCS-VCB-DX92A</v>
      </c>
      <c r="C372" s="128" t="s">
        <v>368</v>
      </c>
      <c r="D372" s="129">
        <f>VLOOKUP($A372,HDD_Retention!$A:$E,D$335,0)*$H372</f>
        <v>397.44</v>
      </c>
      <c r="E372" s="129">
        <f>VLOOKUP($A372,HDD_Retention!$A:$E,E$335,0)*$H372</f>
        <v>476.928</v>
      </c>
      <c r="F372" s="132"/>
      <c r="G372" s="129">
        <f>VLOOKUP($A372,HDD_Retention!$A:$E,G$335,0)*$H372</f>
        <v>556.41600000000005</v>
      </c>
      <c r="H372" s="131">
        <v>1</v>
      </c>
    </row>
    <row r="373" spans="1:8">
      <c r="A373" s="67" t="s">
        <v>15</v>
      </c>
      <c r="B373" s="33" t="str">
        <f t="shared" si="28"/>
        <v>HDDCS-VCBS-DX92F</v>
      </c>
      <c r="C373" s="128" t="s">
        <v>382</v>
      </c>
      <c r="D373" s="129">
        <f>VLOOKUP($A373,HDD_Retention!$A:$E,D$335,0)*$H373</f>
        <v>397.44</v>
      </c>
      <c r="E373" s="129">
        <f>VLOOKUP($A373,HDD_Retention!$A:$E,E$335,0)*$H373</f>
        <v>476.928</v>
      </c>
      <c r="F373" s="132"/>
      <c r="G373" s="129">
        <f>VLOOKUP($A373,HDD_Retention!$A:$E,G$335,0)*$H373</f>
        <v>556.41600000000005</v>
      </c>
      <c r="H373" s="131">
        <v>1</v>
      </c>
    </row>
    <row r="374" spans="1:8">
      <c r="A374" s="67" t="s">
        <v>15</v>
      </c>
      <c r="B374" s="33" t="str">
        <f t="shared" si="28"/>
        <v>HDDCS-VCBH-DX23F</v>
      </c>
      <c r="C374" s="128" t="s">
        <v>370</v>
      </c>
      <c r="D374" s="129">
        <f>VLOOKUP($A374,HDD_Retention!$A:$E,D$335,0)*$H374</f>
        <v>397.44</v>
      </c>
      <c r="E374" s="129">
        <f>VLOOKUP($A374,HDD_Retention!$A:$E,E$335,0)*$H374</f>
        <v>476.928</v>
      </c>
      <c r="F374" s="132"/>
      <c r="G374" s="129">
        <f>VLOOKUP($A374,HDD_Retention!$A:$E,G$335,0)*$H374</f>
        <v>556.41600000000005</v>
      </c>
      <c r="H374" s="131">
        <v>1</v>
      </c>
    </row>
    <row r="375" spans="1:8">
      <c r="A375" s="67" t="s">
        <v>15</v>
      </c>
      <c r="B375" s="33" t="str">
        <f t="shared" si="28"/>
        <v>HDDCS-VCBH-DX23S</v>
      </c>
      <c r="C375" s="128" t="s">
        <v>372</v>
      </c>
      <c r="D375" s="129">
        <f>VLOOKUP($A375,HDD_Retention!$A:$E,D$335,0)*$H375</f>
        <v>397.44</v>
      </c>
      <c r="E375" s="129">
        <f>VLOOKUP($A375,HDD_Retention!$A:$E,E$335,0)*$H375</f>
        <v>476.928</v>
      </c>
      <c r="F375" s="132"/>
      <c r="G375" s="129">
        <f>VLOOKUP($A375,HDD_Retention!$A:$E,G$335,0)*$H375</f>
        <v>556.41600000000005</v>
      </c>
      <c r="H375" s="131">
        <v>1</v>
      </c>
    </row>
    <row r="376" spans="1:8">
      <c r="A376" s="67" t="s">
        <v>15</v>
      </c>
      <c r="B376" s="33" t="str">
        <f t="shared" si="28"/>
        <v>HDDCS-VCBH-DX92F</v>
      </c>
      <c r="C376" s="128" t="s">
        <v>374</v>
      </c>
      <c r="D376" s="129">
        <f>VLOOKUP($A376,HDD_Retention!$A:$E,D$335,0)*$H376</f>
        <v>397.44</v>
      </c>
      <c r="E376" s="129">
        <f>VLOOKUP($A376,HDD_Retention!$A:$E,E$335,0)*$H376</f>
        <v>476.928</v>
      </c>
      <c r="F376" s="132"/>
      <c r="G376" s="129">
        <f>VLOOKUP($A376,HDD_Retention!$A:$E,G$335,0)*$H376</f>
        <v>556.41600000000005</v>
      </c>
      <c r="H376" s="131">
        <v>1</v>
      </c>
    </row>
    <row r="377" spans="1:8">
      <c r="A377" s="67" t="s">
        <v>15</v>
      </c>
      <c r="B377" s="33" t="str">
        <f t="shared" si="28"/>
        <v>HDDCS-VCBH-DX92S</v>
      </c>
      <c r="C377" s="128" t="s">
        <v>376</v>
      </c>
      <c r="D377" s="129">
        <f>VLOOKUP($A377,HDD_Retention!$A:$E,D$335,0)*$H377</f>
        <v>397.44</v>
      </c>
      <c r="E377" s="129">
        <f>VLOOKUP($A377,HDD_Retention!$A:$E,E$335,0)*$H377</f>
        <v>476.928</v>
      </c>
      <c r="F377" s="132"/>
      <c r="G377" s="129">
        <f>VLOOKUP($A377,HDD_Retention!$A:$E,G$335,0)*$H377</f>
        <v>556.41600000000005</v>
      </c>
      <c r="H377" s="131">
        <v>1</v>
      </c>
    </row>
    <row r="378" spans="1:8">
      <c r="A378" s="67" t="s">
        <v>15</v>
      </c>
      <c r="B378" s="33" t="str">
        <f t="shared" si="28"/>
        <v>HDDCS-VCBS-DX92S</v>
      </c>
      <c r="C378" s="128" t="s">
        <v>384</v>
      </c>
      <c r="D378" s="129">
        <f>VLOOKUP($A378,HDD_Retention!$A:$E,D$335,0)*$H378</f>
        <v>397.44</v>
      </c>
      <c r="E378" s="129">
        <f>VLOOKUP($A378,HDD_Retention!$A:$E,E$335,0)*$H378</f>
        <v>476.928</v>
      </c>
      <c r="F378" s="132"/>
      <c r="G378" s="129">
        <f>VLOOKUP($A378,HDD_Retention!$A:$E,G$335,0)*$H378</f>
        <v>556.41600000000005</v>
      </c>
      <c r="H378" s="131">
        <v>1</v>
      </c>
    </row>
    <row r="379" spans="1:8">
      <c r="A379" s="67" t="s">
        <v>15</v>
      </c>
      <c r="B379" s="33" t="str">
        <f t="shared" si="28"/>
        <v>HDDCS-VCBS-DX23F</v>
      </c>
      <c r="C379" s="128" t="s">
        <v>378</v>
      </c>
      <c r="D379" s="129">
        <f>VLOOKUP($A379,HDD_Retention!$A:$E,D$335,0)*$H379</f>
        <v>397.44</v>
      </c>
      <c r="E379" s="129">
        <f>VLOOKUP($A379,HDD_Retention!$A:$E,E$335,0)*$H379</f>
        <v>476.928</v>
      </c>
      <c r="F379" s="132"/>
      <c r="G379" s="129">
        <f>VLOOKUP($A379,HDD_Retention!$A:$E,G$335,0)*$H379</f>
        <v>556.41600000000005</v>
      </c>
      <c r="H379" s="131">
        <v>1</v>
      </c>
    </row>
    <row r="380" spans="1:8">
      <c r="A380" s="67" t="s">
        <v>15</v>
      </c>
      <c r="B380" s="33" t="str">
        <f t="shared" si="28"/>
        <v>HDDCS-VCBS-DX23S</v>
      </c>
      <c r="C380" s="128" t="s">
        <v>380</v>
      </c>
      <c r="D380" s="129">
        <f>VLOOKUP($A380,HDD_Retention!$A:$E,D$335,0)*$H380</f>
        <v>397.44</v>
      </c>
      <c r="E380" s="129">
        <f>VLOOKUP($A380,HDD_Retention!$A:$E,E$335,0)*$H380</f>
        <v>476.928</v>
      </c>
      <c r="F380" s="132"/>
      <c r="G380" s="129">
        <f>VLOOKUP($A380,HDD_Retention!$A:$E,G$335,0)*$H380</f>
        <v>556.41600000000005</v>
      </c>
      <c r="H380" s="131">
        <v>1</v>
      </c>
    </row>
    <row r="381" spans="1:8">
      <c r="A381" s="67" t="s">
        <v>49</v>
      </c>
      <c r="B381" s="33" t="str">
        <f t="shared" si="28"/>
        <v>HDDCS-VCB-DX42AP</v>
      </c>
      <c r="C381" s="128" t="s">
        <v>354</v>
      </c>
      <c r="D381" s="129">
        <f>VLOOKUP($A381,HDD_Retention!$A:$E,D$335,0)*$H381</f>
        <v>370.08</v>
      </c>
      <c r="E381" s="129">
        <f>VLOOKUP($A381,HDD_Retention!$A:$E,E$335,0)*$H381</f>
        <v>444.096</v>
      </c>
      <c r="F381" s="132"/>
      <c r="G381" s="129">
        <f>VLOOKUP($A381,HDD_Retention!$A:$E,G$335,0)*$H381</f>
        <v>518.11199999999997</v>
      </c>
      <c r="H381" s="131">
        <v>1</v>
      </c>
    </row>
    <row r="382" spans="1:8">
      <c r="A382" s="67" t="s">
        <v>51</v>
      </c>
      <c r="B382" s="33" t="str">
        <f t="shared" si="28"/>
        <v>HDDCS-VCB-DX42FP</v>
      </c>
      <c r="C382" s="128" t="s">
        <v>356</v>
      </c>
      <c r="D382" s="129">
        <f>VLOOKUP($A382,HDD_Retention!$A:$E,D$335,0)*$H382</f>
        <v>370.08</v>
      </c>
      <c r="E382" s="129">
        <f>VLOOKUP($A382,HDD_Retention!$A:$E,E$335,0)*$H382</f>
        <v>444.096</v>
      </c>
      <c r="F382" s="132"/>
      <c r="G382" s="129">
        <f>VLOOKUP($A382,HDD_Retention!$A:$E,G$335,0)*$H382</f>
        <v>518.11199999999997</v>
      </c>
      <c r="H382" s="131">
        <v>1</v>
      </c>
    </row>
    <row r="383" spans="1:8">
      <c r="A383" s="67" t="s">
        <v>51</v>
      </c>
      <c r="B383" s="33" t="str">
        <f t="shared" si="28"/>
        <v>HDDCS-VCB-DX42SP</v>
      </c>
      <c r="C383" s="128" t="s">
        <v>358</v>
      </c>
      <c r="D383" s="129">
        <f>VLOOKUP($A383,HDD_Retention!$A:$E,D$335,0)*$H383</f>
        <v>370.08</v>
      </c>
      <c r="E383" s="129">
        <f>VLOOKUP($A383,HDD_Retention!$A:$E,E$335,0)*$H383</f>
        <v>444.096</v>
      </c>
      <c r="F383" s="132"/>
      <c r="G383" s="129">
        <f>VLOOKUP($A383,HDD_Retention!$A:$E,G$335,0)*$H383</f>
        <v>518.11199999999997</v>
      </c>
      <c r="H383" s="131">
        <v>1</v>
      </c>
    </row>
    <row r="384" spans="1:8">
      <c r="A384" s="67" t="s">
        <v>51</v>
      </c>
      <c r="B384" s="33" t="str">
        <f t="shared" si="28"/>
        <v>HDDCS-VCB-DX63A1P</v>
      </c>
      <c r="C384" s="128" t="s">
        <v>362</v>
      </c>
      <c r="D384" s="129">
        <f>VLOOKUP($A384,HDD_Retention!$A:$E,D$335,0)*$H384</f>
        <v>370.08</v>
      </c>
      <c r="E384" s="129">
        <f>VLOOKUP($A384,HDD_Retention!$A:$E,E$335,0)*$H384</f>
        <v>444.096</v>
      </c>
      <c r="F384" s="132"/>
      <c r="G384" s="129">
        <f>VLOOKUP($A384,HDD_Retention!$A:$E,G$335,0)*$H384</f>
        <v>518.11199999999997</v>
      </c>
      <c r="H384" s="131">
        <v>1</v>
      </c>
    </row>
    <row r="385" spans="1:8">
      <c r="A385" s="67" t="s">
        <v>51</v>
      </c>
      <c r="B385" s="33" t="str">
        <f t="shared" si="28"/>
        <v>HDDCS-VCB-DX63AP</v>
      </c>
      <c r="C385" s="128" t="s">
        <v>360</v>
      </c>
      <c r="D385" s="129">
        <f>VLOOKUP($A385,HDD_Retention!$A:$E,D$335,0)*$H385</f>
        <v>370.08</v>
      </c>
      <c r="E385" s="129">
        <f>VLOOKUP($A385,HDD_Retention!$A:$E,E$335,0)*$H385</f>
        <v>444.096</v>
      </c>
      <c r="F385" s="132"/>
      <c r="G385" s="129">
        <f>VLOOKUP($A385,HDD_Retention!$A:$E,G$335,0)*$H385</f>
        <v>518.11199999999997</v>
      </c>
      <c r="H385" s="131">
        <v>1</v>
      </c>
    </row>
    <row r="386" spans="1:8">
      <c r="A386" s="67" t="s">
        <v>51</v>
      </c>
      <c r="B386" s="33" t="str">
        <f t="shared" si="28"/>
        <v>HDDCS-VCB-DX63FP</v>
      </c>
      <c r="C386" s="128" t="s">
        <v>364</v>
      </c>
      <c r="D386" s="129">
        <f>VLOOKUP($A386,HDD_Retention!$A:$E,D$335,0)*$H386</f>
        <v>370.08</v>
      </c>
      <c r="E386" s="129">
        <f>VLOOKUP($A386,HDD_Retention!$A:$E,E$335,0)*$H386</f>
        <v>444.096</v>
      </c>
      <c r="F386" s="132"/>
      <c r="G386" s="129">
        <f>VLOOKUP($A386,HDD_Retention!$A:$E,G$335,0)*$H386</f>
        <v>518.11199999999997</v>
      </c>
      <c r="H386" s="131">
        <v>1</v>
      </c>
    </row>
    <row r="387" spans="1:8">
      <c r="A387" s="67" t="s">
        <v>51</v>
      </c>
      <c r="B387" s="33" t="str">
        <f t="shared" si="28"/>
        <v>HDDCS-VCB-DX63SP</v>
      </c>
      <c r="C387" s="128" t="s">
        <v>366</v>
      </c>
      <c r="D387" s="129">
        <f>VLOOKUP($A387,HDD_Retention!$A:$E,D$335,0)*$H387</f>
        <v>370.08</v>
      </c>
      <c r="E387" s="129">
        <f>VLOOKUP($A387,HDD_Retention!$A:$E,E$335,0)*$H387</f>
        <v>444.096</v>
      </c>
      <c r="F387" s="132"/>
      <c r="G387" s="129">
        <f>VLOOKUP($A387,HDD_Retention!$A:$E,G$335,0)*$H387</f>
        <v>518.11199999999997</v>
      </c>
      <c r="H387" s="131">
        <v>1</v>
      </c>
    </row>
    <row r="388" spans="1:8">
      <c r="A388" s="67" t="s">
        <v>51</v>
      </c>
      <c r="B388" s="33" t="str">
        <f t="shared" si="28"/>
        <v>HDDCS-VCB-DX63CP</v>
      </c>
      <c r="C388" s="128" t="s">
        <v>473</v>
      </c>
      <c r="D388" s="129">
        <f>VLOOKUP($A388,HDD_Retention!$A:$E,D$335,0)*$H388</f>
        <v>370.08</v>
      </c>
      <c r="E388" s="129">
        <f>VLOOKUP($A388,HDD_Retention!$A:$E,E$335,0)*$H388</f>
        <v>444.096</v>
      </c>
      <c r="F388" s="132"/>
      <c r="G388" s="129">
        <f>VLOOKUP($A388,HDD_Retention!$A:$E,G$335,0)*$H388</f>
        <v>518.11199999999997</v>
      </c>
      <c r="H388" s="131">
        <v>1</v>
      </c>
    </row>
    <row r="389" spans="1:8">
      <c r="A389" s="67" t="s">
        <v>15</v>
      </c>
      <c r="B389" s="33" t="str">
        <f t="shared" si="28"/>
        <v>HDDCS-VCB-DX24BP</v>
      </c>
      <c r="C389" s="128" t="s">
        <v>400</v>
      </c>
      <c r="D389" s="129">
        <f>VLOOKUP($A389,HDD_Retention!$A:$E,D$335,0)*$H389</f>
        <v>397.44</v>
      </c>
      <c r="E389" s="129">
        <f>VLOOKUP($A389,HDD_Retention!$A:$E,E$335,0)*$H389</f>
        <v>476.928</v>
      </c>
      <c r="F389" s="132"/>
      <c r="G389" s="129">
        <f>VLOOKUP($A389,HDD_Retention!$A:$E,G$335,0)*$H389</f>
        <v>556.41600000000005</v>
      </c>
      <c r="H389" s="131">
        <v>1</v>
      </c>
    </row>
    <row r="390" spans="1:8">
      <c r="A390" s="67" t="s">
        <v>17</v>
      </c>
      <c r="B390" s="33" t="str">
        <f t="shared" si="28"/>
        <v>HDDCS-VCE-DX24BP</v>
      </c>
      <c r="C390" s="128" t="s">
        <v>450</v>
      </c>
      <c r="D390" s="129">
        <f>VLOOKUP($A390,HDD_Retention!$A:$E,D$335,0)*$H390</f>
        <v>397.44</v>
      </c>
      <c r="E390" s="129">
        <f>VLOOKUP($A390,HDD_Retention!$A:$E,E$335,0)*$H390</f>
        <v>476.928</v>
      </c>
      <c r="F390" s="132"/>
      <c r="G390" s="129">
        <f>VLOOKUP($A390,HDD_Retention!$A:$E,G$335,0)*$H390</f>
        <v>556.41600000000005</v>
      </c>
      <c r="H390" s="131">
        <v>1</v>
      </c>
    </row>
    <row r="391" spans="1:8">
      <c r="A391" s="67" t="s">
        <v>55</v>
      </c>
      <c r="B391" s="33" t="str">
        <f t="shared" si="28"/>
        <v>HDDCS-VCBHD1-DX63A1P</v>
      </c>
      <c r="C391" s="128" t="s">
        <v>466</v>
      </c>
      <c r="D391" s="129">
        <f>VLOOKUP($A391,HDD_Retention!$A:$E,D$335,0)*$H391</f>
        <v>1300</v>
      </c>
      <c r="E391" s="129">
        <f>VLOOKUP($A391,HDD_Retention!$A:$E,E$335,0)*$H391</f>
        <v>1560</v>
      </c>
      <c r="F391" s="132"/>
      <c r="G391" s="129">
        <f>VLOOKUP($A391,HDD_Retention!$A:$E,G$335,0)*$H391</f>
        <v>1820</v>
      </c>
      <c r="H391" s="131">
        <v>1</v>
      </c>
    </row>
    <row r="392" spans="1:8">
      <c r="A392" s="67" t="s">
        <v>55</v>
      </c>
      <c r="B392" s="33" t="str">
        <f t="shared" si="28"/>
        <v>HDDCS-VCBHD2-DX63A1P</v>
      </c>
      <c r="C392" s="128" t="s">
        <v>468</v>
      </c>
      <c r="D392" s="129">
        <f>VLOOKUP($A392,HDD_Retention!$A:$E,D$335,0)*$H392</f>
        <v>1300</v>
      </c>
      <c r="E392" s="129">
        <f>VLOOKUP($A392,HDD_Retention!$A:$E,E$335,0)*$H392</f>
        <v>1560</v>
      </c>
      <c r="F392" s="132"/>
      <c r="G392" s="129">
        <f>VLOOKUP($A392,HDD_Retention!$A:$E,G$335,0)*$H392</f>
        <v>1820</v>
      </c>
      <c r="H392" s="131">
        <v>1</v>
      </c>
    </row>
    <row r="393" spans="1:8">
      <c r="A393" s="67" t="s">
        <v>15</v>
      </c>
      <c r="B393" s="33" t="str">
        <f t="shared" si="28"/>
        <v>HDDCS-VCEHD1-DX24A1</v>
      </c>
      <c r="C393" s="128" t="s">
        <v>465</v>
      </c>
      <c r="D393" s="129">
        <f>VLOOKUP($A393,HDD_Retention!$A:$E,D$335,0)*$H393</f>
        <v>397.44</v>
      </c>
      <c r="E393" s="129">
        <f>VLOOKUP($A393,HDD_Retention!$A:$E,E$335,0)*$H393</f>
        <v>476.928</v>
      </c>
      <c r="F393" s="132"/>
      <c r="G393" s="129">
        <f>VLOOKUP($A393,HDD_Retention!$A:$E,G$335,0)*$H393</f>
        <v>556.41600000000005</v>
      </c>
      <c r="H393" s="131">
        <v>1</v>
      </c>
    </row>
    <row r="394" spans="1:8">
      <c r="A394" s="67" t="s">
        <v>49</v>
      </c>
      <c r="B394" s="33" t="str">
        <f t="shared" si="28"/>
        <v>HDD"no HDD Retention"</v>
      </c>
      <c r="C394" s="128" t="s">
        <v>742</v>
      </c>
      <c r="D394" s="129">
        <f>VLOOKUP($A394,HDD_Retention!$A:$E,D$335,0)*$H394</f>
        <v>0</v>
      </c>
      <c r="E394" s="129">
        <f>VLOOKUP($A394,HDD_Retention!$A:$E,E$335,0)*$H394</f>
        <v>0</v>
      </c>
      <c r="F394" s="132"/>
      <c r="G394" s="129">
        <f>VLOOKUP($A394,HDD_Retention!$A:$E,G$335,0)*$H394</f>
        <v>0</v>
      </c>
      <c r="H394" s="131">
        <v>0</v>
      </c>
    </row>
    <row r="395" spans="1:8">
      <c r="A395" s="67" t="s">
        <v>17</v>
      </c>
      <c r="B395" s="33" t="str">
        <f t="shared" si="28"/>
        <v>HDDCS-VCE-DX2435HD</v>
      </c>
      <c r="C395" s="128" t="s">
        <v>432</v>
      </c>
      <c r="D395" s="129">
        <f>VLOOKUP($A395,HDD_Retention!$A:$E,D$335,0)*$H395</f>
        <v>397.44</v>
      </c>
      <c r="E395" s="129">
        <f>VLOOKUP($A395,HDD_Retention!$A:$E,E$335,0)*$H395</f>
        <v>476.928</v>
      </c>
      <c r="F395" s="132"/>
      <c r="G395" s="129">
        <f>VLOOKUP($A395,HDD_Retention!$A:$E,G$335,0)*$H395</f>
        <v>556.41600000000005</v>
      </c>
      <c r="H395" s="131">
        <v>1</v>
      </c>
    </row>
    <row r="396" spans="1:8">
      <c r="A396" s="67" t="s">
        <v>17</v>
      </c>
      <c r="B396" s="33" t="str">
        <f t="shared" si="28"/>
        <v>HDDCS-VCE-DX635HD</v>
      </c>
      <c r="C396" s="128" t="s">
        <v>434</v>
      </c>
      <c r="D396" s="129">
        <f>VLOOKUP($A396,HDD_Retention!$A:$E,D$335,0)*$H396</f>
        <v>397.44</v>
      </c>
      <c r="E396" s="129">
        <f>VLOOKUP($A396,HDD_Retention!$A:$E,E$335,0)*$H396</f>
        <v>476.928</v>
      </c>
      <c r="F396" s="132"/>
      <c r="G396" s="129">
        <f>VLOOKUP($A396,HDD_Retention!$A:$E,G$335,0)*$H396</f>
        <v>556.41600000000005</v>
      </c>
      <c r="H396" s="131">
        <v>1</v>
      </c>
    </row>
    <row r="397" spans="1:8">
      <c r="A397" s="67" t="s">
        <v>17</v>
      </c>
      <c r="B397" s="33" t="str">
        <f t="shared" si="28"/>
        <v>HDDCS-VCE-DX2425</v>
      </c>
      <c r="C397" s="128" t="s">
        <v>436</v>
      </c>
      <c r="D397" s="129">
        <f>VLOOKUP($A397,HDD_Retention!$A:$E,D$335,0)*$H397</f>
        <v>397.44</v>
      </c>
      <c r="E397" s="129">
        <f>VLOOKUP($A397,HDD_Retention!$A:$E,E$335,0)*$H397</f>
        <v>476.928</v>
      </c>
      <c r="F397" s="132"/>
      <c r="G397" s="129">
        <f>VLOOKUP($A397,HDD_Retention!$A:$E,G$335,0)*$H397</f>
        <v>556.41600000000005</v>
      </c>
      <c r="H397" s="131">
        <v>1</v>
      </c>
    </row>
    <row r="398" spans="1:8">
      <c r="A398" s="67" t="s">
        <v>17</v>
      </c>
      <c r="B398" s="33" t="str">
        <f t="shared" si="28"/>
        <v>HDDCS-VCE-DX2425B</v>
      </c>
      <c r="C398" s="128" t="s">
        <v>438</v>
      </c>
      <c r="D398" s="129">
        <f>VLOOKUP($A398,HDD_Retention!$A:$E,D$335,0)*$H398</f>
        <v>397.44</v>
      </c>
      <c r="E398" s="129">
        <f>VLOOKUP($A398,HDD_Retention!$A:$E,E$335,0)*$H398</f>
        <v>476.928</v>
      </c>
      <c r="F398" s="132"/>
      <c r="G398" s="129">
        <f>VLOOKUP($A398,HDD_Retention!$A:$E,G$335,0)*$H398</f>
        <v>556.41600000000005</v>
      </c>
      <c r="H398" s="131">
        <v>1</v>
      </c>
    </row>
    <row r="399" spans="1:8">
      <c r="A399" s="67" t="s">
        <v>17</v>
      </c>
      <c r="B399" s="33" t="str">
        <f t="shared" si="28"/>
        <v>HDDCS-VCE-DX2435</v>
      </c>
      <c r="C399" s="128" t="s">
        <v>440</v>
      </c>
      <c r="D399" s="129">
        <f>VLOOKUP($A399,HDD_Retention!$A:$E,D$335,0)*$H399</f>
        <v>397.44</v>
      </c>
      <c r="E399" s="129">
        <f>VLOOKUP($A399,HDD_Retention!$A:$E,E$335,0)*$H399</f>
        <v>476.928</v>
      </c>
      <c r="F399" s="132"/>
      <c r="G399" s="129">
        <f>VLOOKUP($A399,HDD_Retention!$A:$E,G$335,0)*$H399</f>
        <v>556.41600000000005</v>
      </c>
      <c r="H399" s="131">
        <v>1</v>
      </c>
    </row>
    <row r="400" spans="1:8">
      <c r="A400" s="67" t="s">
        <v>17</v>
      </c>
      <c r="B400" s="33" t="str">
        <f t="shared" si="28"/>
        <v>HDDCS-VCE-DX24A1</v>
      </c>
      <c r="C400" s="128" t="s">
        <v>442</v>
      </c>
      <c r="D400" s="129">
        <f>VLOOKUP($A400,HDD_Retention!$A:$E,D$335,0)*$H400</f>
        <v>397.44</v>
      </c>
      <c r="E400" s="129">
        <f>VLOOKUP($A400,HDD_Retention!$A:$E,E$335,0)*$H400</f>
        <v>476.928</v>
      </c>
      <c r="F400" s="132"/>
      <c r="G400" s="129">
        <f>VLOOKUP($A400,HDD_Retention!$A:$E,G$335,0)*$H400</f>
        <v>556.41600000000005</v>
      </c>
      <c r="H400" s="131">
        <v>1</v>
      </c>
    </row>
    <row r="401" spans="1:8">
      <c r="A401" s="67" t="s">
        <v>17</v>
      </c>
      <c r="B401" s="33" t="str">
        <f t="shared" si="28"/>
        <v>HDDCS-VCE-DX24C</v>
      </c>
      <c r="C401" s="128" t="s">
        <v>444</v>
      </c>
      <c r="D401" s="129">
        <f>VLOOKUP($A401,HDD_Retention!$A:$E,D$335,0)*$H401</f>
        <v>397.44</v>
      </c>
      <c r="E401" s="129">
        <f>VLOOKUP($A401,HDD_Retention!$A:$E,E$335,0)*$H401</f>
        <v>476.928</v>
      </c>
      <c r="F401" s="132"/>
      <c r="G401" s="129">
        <f>VLOOKUP($A401,HDD_Retention!$A:$E,G$335,0)*$H401</f>
        <v>556.41600000000005</v>
      </c>
      <c r="H401" s="131">
        <v>1</v>
      </c>
    </row>
    <row r="402" spans="1:8">
      <c r="A402" s="67" t="s">
        <v>17</v>
      </c>
      <c r="B402" s="33" t="str">
        <f t="shared" si="28"/>
        <v>HDDCS-VCE-DX24F</v>
      </c>
      <c r="C402" s="128" t="s">
        <v>446</v>
      </c>
      <c r="D402" s="129">
        <f>VLOOKUP($A402,HDD_Retention!$A:$E,D$335,0)*$H402</f>
        <v>397.44</v>
      </c>
      <c r="E402" s="129">
        <f>VLOOKUP($A402,HDD_Retention!$A:$E,E$335,0)*$H402</f>
        <v>476.928</v>
      </c>
      <c r="F402" s="132"/>
      <c r="G402" s="129">
        <f>VLOOKUP($A402,HDD_Retention!$A:$E,G$335,0)*$H402</f>
        <v>556.41600000000005</v>
      </c>
      <c r="H402" s="131">
        <v>1</v>
      </c>
    </row>
    <row r="403" spans="1:8">
      <c r="A403" s="67" t="s">
        <v>17</v>
      </c>
      <c r="B403" s="33" t="str">
        <f t="shared" ref="B403:B435" si="30">"HDD"&amp;C403</f>
        <v>HDDCS-VCE-DX24S</v>
      </c>
      <c r="C403" s="128" t="s">
        <v>448</v>
      </c>
      <c r="D403" s="129">
        <f>VLOOKUP($A403,HDD_Retention!$A:$E,D$335,0)*$H403</f>
        <v>397.44</v>
      </c>
      <c r="E403" s="129">
        <f>VLOOKUP($A403,HDD_Retention!$A:$E,E$335,0)*$H403</f>
        <v>476.928</v>
      </c>
      <c r="F403" s="132"/>
      <c r="G403" s="129">
        <f>VLOOKUP($A403,HDD_Retention!$A:$E,G$335,0)*$H403</f>
        <v>556.41600000000005</v>
      </c>
      <c r="H403" s="131">
        <v>1</v>
      </c>
    </row>
    <row r="404" spans="1:8">
      <c r="A404" s="67" t="s">
        <v>15</v>
      </c>
      <c r="B404" s="33" t="str">
        <f t="shared" si="30"/>
        <v>HDDCS-VCB-DX2425</v>
      </c>
      <c r="C404" s="128" t="s">
        <v>386</v>
      </c>
      <c r="D404" s="129">
        <f>VLOOKUP($A404,HDD_Retention!$A:$E,D$335,0)*$H404</f>
        <v>397.44</v>
      </c>
      <c r="E404" s="129">
        <f>VLOOKUP($A404,HDD_Retention!$A:$E,E$335,0)*$H404</f>
        <v>476.928</v>
      </c>
      <c r="F404" s="132"/>
      <c r="G404" s="129">
        <f>VLOOKUP($A404,HDD_Retention!$A:$E,G$335,0)*$H404</f>
        <v>556.41600000000005</v>
      </c>
      <c r="H404" s="131">
        <v>1</v>
      </c>
    </row>
    <row r="405" spans="1:8">
      <c r="A405" s="67" t="s">
        <v>15</v>
      </c>
      <c r="B405" s="33" t="str">
        <f t="shared" si="30"/>
        <v>HDDCS-VCB-DX2425B</v>
      </c>
      <c r="C405" s="128" t="s">
        <v>388</v>
      </c>
      <c r="D405" s="129">
        <f>VLOOKUP($A405,HDD_Retention!$A:$E,D$335,0)*$H405</f>
        <v>397.44</v>
      </c>
      <c r="E405" s="129">
        <f>VLOOKUP($A405,HDD_Retention!$A:$E,E$335,0)*$H405</f>
        <v>476.928</v>
      </c>
      <c r="F405" s="132"/>
      <c r="G405" s="129">
        <f>VLOOKUP($A405,HDD_Retention!$A:$E,G$335,0)*$H405</f>
        <v>556.41600000000005</v>
      </c>
      <c r="H405" s="131">
        <v>1</v>
      </c>
    </row>
    <row r="406" spans="1:8">
      <c r="A406" s="67" t="s">
        <v>15</v>
      </c>
      <c r="B406" s="33" t="str">
        <f t="shared" si="30"/>
        <v>HDDCS-VCB-DX2435</v>
      </c>
      <c r="C406" s="128" t="s">
        <v>390</v>
      </c>
      <c r="D406" s="129">
        <f>VLOOKUP($A406,HDD_Retention!$A:$E,D$335,0)*$H406</f>
        <v>397.44</v>
      </c>
      <c r="E406" s="129">
        <f>VLOOKUP($A406,HDD_Retention!$A:$E,E$335,0)*$H406</f>
        <v>476.928</v>
      </c>
      <c r="F406" s="132"/>
      <c r="G406" s="129">
        <f>VLOOKUP($A406,HDD_Retention!$A:$E,G$335,0)*$H406</f>
        <v>556.41600000000005</v>
      </c>
      <c r="H406" s="131">
        <v>1</v>
      </c>
    </row>
    <row r="407" spans="1:8">
      <c r="A407" s="67" t="s">
        <v>15</v>
      </c>
      <c r="B407" s="33" t="str">
        <f t="shared" si="30"/>
        <v>HDDCS-VCB-DX24A1</v>
      </c>
      <c r="C407" s="128" t="s">
        <v>392</v>
      </c>
      <c r="D407" s="129">
        <f>VLOOKUP($A407,HDD_Retention!$A:$E,D$335,0)*$H407</f>
        <v>397.44</v>
      </c>
      <c r="E407" s="129">
        <f>VLOOKUP($A407,HDD_Retention!$A:$E,E$335,0)*$H407</f>
        <v>476.928</v>
      </c>
      <c r="F407" s="132"/>
      <c r="G407" s="129">
        <f>VLOOKUP($A407,HDD_Retention!$A:$E,G$335,0)*$H407</f>
        <v>556.41600000000005</v>
      </c>
      <c r="H407" s="131">
        <v>1</v>
      </c>
    </row>
    <row r="408" spans="1:8">
      <c r="A408" s="67" t="s">
        <v>15</v>
      </c>
      <c r="B408" s="33" t="str">
        <f t="shared" si="30"/>
        <v>HDDCS-VCB-DX24C</v>
      </c>
      <c r="C408" s="128" t="s">
        <v>394</v>
      </c>
      <c r="D408" s="129">
        <f>VLOOKUP($A408,HDD_Retention!$A:$E,D$335,0)*$H408</f>
        <v>397.44</v>
      </c>
      <c r="E408" s="129">
        <f>VLOOKUP($A408,HDD_Retention!$A:$E,E$335,0)*$H408</f>
        <v>476.928</v>
      </c>
      <c r="F408" s="132"/>
      <c r="G408" s="129">
        <f>VLOOKUP($A408,HDD_Retention!$A:$E,G$335,0)*$H408</f>
        <v>556.41600000000005</v>
      </c>
      <c r="H408" s="131">
        <v>1</v>
      </c>
    </row>
    <row r="409" spans="1:8">
      <c r="A409" s="67" t="s">
        <v>15</v>
      </c>
      <c r="B409" s="33" t="str">
        <f t="shared" si="30"/>
        <v>HDDCS-VCB-DX24F</v>
      </c>
      <c r="C409" s="128" t="s">
        <v>396</v>
      </c>
      <c r="D409" s="129">
        <f>VLOOKUP($A409,HDD_Retention!$A:$E,D$335,0)*$H409</f>
        <v>397.44</v>
      </c>
      <c r="E409" s="129">
        <f>VLOOKUP($A409,HDD_Retention!$A:$E,E$335,0)*$H409</f>
        <v>476.928</v>
      </c>
      <c r="F409" s="132"/>
      <c r="G409" s="129">
        <f>VLOOKUP($A409,HDD_Retention!$A:$E,G$335,0)*$H409</f>
        <v>556.41600000000005</v>
      </c>
      <c r="H409" s="131">
        <v>1</v>
      </c>
    </row>
    <row r="410" spans="1:8">
      <c r="A410" s="67" t="s">
        <v>15</v>
      </c>
      <c r="B410" s="33" t="str">
        <f t="shared" si="30"/>
        <v>HDDCS-VCB-DX24S</v>
      </c>
      <c r="C410" s="128" t="s">
        <v>398</v>
      </c>
      <c r="D410" s="129">
        <f>VLOOKUP($A410,HDD_Retention!$A:$E,D$335,0)*$H410</f>
        <v>397.44</v>
      </c>
      <c r="E410" s="129">
        <f>VLOOKUP($A410,HDD_Retention!$A:$E,E$335,0)*$H410</f>
        <v>476.928</v>
      </c>
      <c r="F410" s="132"/>
      <c r="G410" s="129">
        <f>VLOOKUP($A410,HDD_Retention!$A:$E,G$335,0)*$H410</f>
        <v>556.41600000000005</v>
      </c>
      <c r="H410" s="131">
        <v>1</v>
      </c>
    </row>
    <row r="411" spans="1:8">
      <c r="A411" s="67" t="s">
        <v>51</v>
      </c>
      <c r="B411" s="33" t="str">
        <f t="shared" si="30"/>
        <v>HDDCS-VCE-DX63C</v>
      </c>
      <c r="C411" s="128" t="s">
        <v>420</v>
      </c>
      <c r="D411" s="129">
        <f>VLOOKUP($A411,HDD_Retention!$A:$E,D$335,0)*$H411</f>
        <v>370.08</v>
      </c>
      <c r="E411" s="129">
        <f>VLOOKUP($A411,HDD_Retention!$A:$E,E$335,0)*$H411</f>
        <v>444.096</v>
      </c>
      <c r="F411" s="132"/>
      <c r="G411" s="129">
        <f>VLOOKUP($A411,HDD_Retention!$A:$E,G$335,0)*$H411</f>
        <v>518.11199999999997</v>
      </c>
      <c r="H411" s="131">
        <v>1</v>
      </c>
    </row>
    <row r="412" spans="1:8">
      <c r="A412" s="67" t="s">
        <v>51</v>
      </c>
      <c r="B412" s="33" t="str">
        <f t="shared" si="30"/>
        <v>HDDCS-VCE-DX625</v>
      </c>
      <c r="C412" s="128" t="s">
        <v>426</v>
      </c>
      <c r="D412" s="129">
        <f>VLOOKUP($A412,HDD_Retention!$A:$E,D$335,0)*$H412</f>
        <v>370.08</v>
      </c>
      <c r="E412" s="129">
        <f>VLOOKUP($A412,HDD_Retention!$A:$E,E$335,0)*$H412</f>
        <v>444.096</v>
      </c>
      <c r="F412" s="132"/>
      <c r="G412" s="129">
        <f>VLOOKUP($A412,HDD_Retention!$A:$E,G$335,0)*$H412</f>
        <v>518.11199999999997</v>
      </c>
      <c r="H412" s="131">
        <v>1</v>
      </c>
    </row>
    <row r="413" spans="1:8">
      <c r="A413" s="67" t="s">
        <v>51</v>
      </c>
      <c r="B413" s="33" t="str">
        <f t="shared" si="30"/>
        <v>HDDCS-VCE-DX635</v>
      </c>
      <c r="C413" s="128" t="s">
        <v>428</v>
      </c>
      <c r="D413" s="129">
        <f>VLOOKUP($A413,HDD_Retention!$A:$E,D$335,0)*$H413</f>
        <v>370.08</v>
      </c>
      <c r="E413" s="129">
        <f>VLOOKUP($A413,HDD_Retention!$A:$E,E$335,0)*$H413</f>
        <v>444.096</v>
      </c>
      <c r="F413" s="132"/>
      <c r="G413" s="129">
        <f>VLOOKUP($A413,HDD_Retention!$A:$E,G$335,0)*$H413</f>
        <v>518.11199999999997</v>
      </c>
      <c r="H413" s="131">
        <v>1</v>
      </c>
    </row>
    <row r="414" spans="1:8">
      <c r="A414" s="67" t="s">
        <v>55</v>
      </c>
      <c r="B414" s="33" t="str">
        <f t="shared" si="30"/>
        <v>HDDCS-VCE-DX2435HD</v>
      </c>
      <c r="C414" s="128" t="s">
        <v>432</v>
      </c>
      <c r="D414" s="129">
        <f>VLOOKUP($A414,HDD_Retention!$A:$E,D$335,0)*$H414</f>
        <v>1300</v>
      </c>
      <c r="E414" s="129">
        <f>VLOOKUP($A414,HDD_Retention!$A:$E,E$335,0)*$H414</f>
        <v>1560</v>
      </c>
      <c r="F414" s="132"/>
      <c r="G414" s="129">
        <f>VLOOKUP($A414,HDD_Retention!$A:$E,G$335,0)*$H414</f>
        <v>1820</v>
      </c>
      <c r="H414" s="131">
        <v>1</v>
      </c>
    </row>
    <row r="415" spans="1:8">
      <c r="A415" s="67" t="s">
        <v>55</v>
      </c>
      <c r="B415" s="33" t="str">
        <f t="shared" si="30"/>
        <v>HDDCS-VCE-DX635HD</v>
      </c>
      <c r="C415" s="128" t="s">
        <v>434</v>
      </c>
      <c r="D415" s="129">
        <f>VLOOKUP($A415,HDD_Retention!$A:$E,D$335,0)*$H415</f>
        <v>1300</v>
      </c>
      <c r="E415" s="129">
        <f>VLOOKUP($A415,HDD_Retention!$A:$E,E$335,0)*$H415</f>
        <v>1560</v>
      </c>
      <c r="F415" s="132"/>
      <c r="G415" s="129">
        <f>VLOOKUP($A415,HDD_Retention!$A:$E,G$335,0)*$H415</f>
        <v>1820</v>
      </c>
      <c r="H415" s="131">
        <v>1</v>
      </c>
    </row>
    <row r="416" spans="1:8">
      <c r="A416" s="67" t="s">
        <v>49</v>
      </c>
      <c r="B416" s="33" t="str">
        <f t="shared" si="30"/>
        <v>HDDCS-VCC-DX64</v>
      </c>
      <c r="C416" s="128" t="s">
        <v>808</v>
      </c>
      <c r="D416" s="129">
        <f>VLOOKUP($A416,HDD_Retention!$A:$E,D$335,0)*$H416</f>
        <v>370.08</v>
      </c>
      <c r="E416" s="129">
        <f>VLOOKUP($A416,HDD_Retention!$A:$E,E$335,0)*$H416</f>
        <v>444.096</v>
      </c>
      <c r="F416" s="132"/>
      <c r="G416" s="129">
        <f>VLOOKUP($A416,HDD_Retention!$A:$E,G$335,0)*$H416</f>
        <v>518.11199999999997</v>
      </c>
      <c r="H416" s="131">
        <v>1</v>
      </c>
    </row>
    <row r="417" spans="1:8">
      <c r="A417" s="67" t="s">
        <v>51</v>
      </c>
      <c r="B417" s="33" t="str">
        <f t="shared" si="30"/>
        <v>HDDCS-VCE-DX64A1</v>
      </c>
      <c r="C417" s="128" t="s">
        <v>493</v>
      </c>
      <c r="D417" s="129">
        <f>VLOOKUP($A417,HDD_Retention!$A:$E,D$335,0)*$H417</f>
        <v>370.08</v>
      </c>
      <c r="E417" s="129">
        <f>VLOOKUP($A417,HDD_Retention!$A:$E,E$335,0)*$H417</f>
        <v>444.096</v>
      </c>
      <c r="F417" s="132"/>
      <c r="G417" s="129">
        <f>VLOOKUP($A417,HDD_Retention!$A:$E,G$335,0)*$H417</f>
        <v>518.11199999999997</v>
      </c>
      <c r="H417" s="131">
        <v>1</v>
      </c>
    </row>
    <row r="418" spans="1:8">
      <c r="A418" s="67" t="s">
        <v>49</v>
      </c>
      <c r="B418" s="33" t="str">
        <f t="shared" si="30"/>
        <v>HDDCS-VCC-DX64</v>
      </c>
      <c r="C418" s="128" t="s">
        <v>808</v>
      </c>
      <c r="D418" s="129">
        <f>VLOOKUP($A418,HDD_Retention!$A:$E,D$335,0)*$H418</f>
        <v>370.08</v>
      </c>
      <c r="E418" s="129">
        <f>VLOOKUP($A418,HDD_Retention!$A:$E,E$335,0)*$H418</f>
        <v>444.096</v>
      </c>
      <c r="F418" s="132"/>
      <c r="G418" s="129">
        <f>VLOOKUP($A418,HDD_Retention!$A:$E,G$335,0)*$H418</f>
        <v>518.11199999999997</v>
      </c>
      <c r="H418" s="131">
        <v>1</v>
      </c>
    </row>
    <row r="419" spans="1:8">
      <c r="A419" s="67" t="s">
        <v>51</v>
      </c>
      <c r="B419" s="33" t="str">
        <f t="shared" si="30"/>
        <v>HDDCS-VCE-DX64C</v>
      </c>
      <c r="C419" s="128" t="s">
        <v>494</v>
      </c>
      <c r="D419" s="129">
        <f>VLOOKUP($A419,HDD_Retention!$A:$E,D$335,0)*$H419</f>
        <v>370.08</v>
      </c>
      <c r="E419" s="129">
        <f>VLOOKUP($A419,HDD_Retention!$A:$E,E$335,0)*$H419</f>
        <v>444.096</v>
      </c>
      <c r="F419" s="132"/>
      <c r="G419" s="129">
        <f>VLOOKUP($A419,HDD_Retention!$A:$E,G$335,0)*$H419</f>
        <v>518.11199999999997</v>
      </c>
      <c r="H419" s="131">
        <v>1</v>
      </c>
    </row>
    <row r="420" spans="1:8">
      <c r="A420" s="67" t="s">
        <v>49</v>
      </c>
      <c r="B420" s="33" t="str">
        <f t="shared" si="30"/>
        <v>HDDCS-VCC-DX64</v>
      </c>
      <c r="C420" s="128" t="s">
        <v>808</v>
      </c>
      <c r="D420" s="129">
        <f>VLOOKUP($A420,HDD_Retention!$A:$E,D$335,0)*$H420</f>
        <v>370.08</v>
      </c>
      <c r="E420" s="129">
        <f>VLOOKUP($A420,HDD_Retention!$A:$E,E$335,0)*$H420</f>
        <v>444.096</v>
      </c>
      <c r="F420" s="132"/>
      <c r="G420" s="129">
        <f>VLOOKUP($A420,HDD_Retention!$A:$E,G$335,0)*$H420</f>
        <v>518.11199999999997</v>
      </c>
      <c r="H420" s="131">
        <v>1</v>
      </c>
    </row>
    <row r="421" spans="1:8">
      <c r="A421" s="67" t="s">
        <v>51</v>
      </c>
      <c r="B421" s="33" t="str">
        <f t="shared" si="30"/>
        <v>HDDCS-VCE-DX64F</v>
      </c>
      <c r="C421" s="128" t="s">
        <v>495</v>
      </c>
      <c r="D421" s="129">
        <f>VLOOKUP($A421,HDD_Retention!$A:$E,D$335,0)*$H421</f>
        <v>370.08</v>
      </c>
      <c r="E421" s="129">
        <f>VLOOKUP($A421,HDD_Retention!$A:$E,E$335,0)*$H421</f>
        <v>444.096</v>
      </c>
      <c r="F421" s="132"/>
      <c r="G421" s="129">
        <f>VLOOKUP($A421,HDD_Retention!$A:$E,G$335,0)*$H421</f>
        <v>518.11199999999997</v>
      </c>
      <c r="H421" s="131">
        <v>1</v>
      </c>
    </row>
    <row r="422" spans="1:8">
      <c r="A422" s="67" t="s">
        <v>51</v>
      </c>
      <c r="B422" s="33" t="str">
        <f t="shared" si="30"/>
        <v>HDDCS-VCE-DX64F1</v>
      </c>
      <c r="C422" s="128" t="s">
        <v>497</v>
      </c>
      <c r="D422" s="129">
        <f>VLOOKUP($A422,HDD_Retention!$A:$E,D$335,0)*$H422</f>
        <v>370.08</v>
      </c>
      <c r="E422" s="129">
        <f>VLOOKUP($A422,HDD_Retention!$A:$E,E$335,0)*$H422</f>
        <v>444.096</v>
      </c>
      <c r="F422" s="132"/>
      <c r="G422" s="129">
        <f>VLOOKUP($A422,HDD_Retention!$A:$E,G$335,0)*$H422</f>
        <v>518.11199999999997</v>
      </c>
      <c r="H422" s="131">
        <v>1</v>
      </c>
    </row>
    <row r="423" spans="1:8">
      <c r="A423" s="67" t="s">
        <v>49</v>
      </c>
      <c r="B423" s="33" t="str">
        <f t="shared" si="30"/>
        <v>HDDCS-VCB-DX64A1P</v>
      </c>
      <c r="C423" s="128" t="s">
        <v>475</v>
      </c>
      <c r="D423" s="129">
        <f>VLOOKUP($A423,HDD_Retention!$A:$E,D$335,0)*$H423</f>
        <v>370.08</v>
      </c>
      <c r="E423" s="129">
        <f>VLOOKUP($A423,HDD_Retention!$A:$E,E$335,0)*$H423</f>
        <v>444.096</v>
      </c>
      <c r="F423" s="132"/>
      <c r="G423" s="129">
        <f>VLOOKUP($A423,HDD_Retention!$A:$E,G$335,0)*$H423</f>
        <v>518.11199999999997</v>
      </c>
      <c r="H423" s="131">
        <v>1</v>
      </c>
    </row>
    <row r="424" spans="1:8">
      <c r="A424" s="67" t="s">
        <v>51</v>
      </c>
      <c r="B424" s="33" t="str">
        <f t="shared" si="30"/>
        <v>HDDCS-VCB-DX64CP</v>
      </c>
      <c r="C424" s="128" t="s">
        <v>477</v>
      </c>
      <c r="D424" s="129">
        <f>VLOOKUP($A424,HDD_Retention!$A:$E,D$335,0)*$H424</f>
        <v>370.08</v>
      </c>
      <c r="E424" s="129">
        <f>VLOOKUP($A424,HDD_Retention!$A:$E,E$335,0)*$H424</f>
        <v>444.096</v>
      </c>
      <c r="F424" s="132"/>
      <c r="G424" s="129">
        <f>VLOOKUP($A424,HDD_Retention!$A:$E,G$335,0)*$H424</f>
        <v>518.11199999999997</v>
      </c>
      <c r="H424" s="131">
        <v>1</v>
      </c>
    </row>
    <row r="425" spans="1:8">
      <c r="A425" s="67" t="s">
        <v>49</v>
      </c>
      <c r="B425" s="33" t="str">
        <f t="shared" si="30"/>
        <v>HDDCS-VCB-DX64FP</v>
      </c>
      <c r="C425" s="128" t="s">
        <v>479</v>
      </c>
      <c r="D425" s="129">
        <f>VLOOKUP($A425,HDD_Retention!$A:$E,D$335,0)*$H425</f>
        <v>370.08</v>
      </c>
      <c r="E425" s="129">
        <f>VLOOKUP($A425,HDD_Retention!$A:$E,E$335,0)*$H425</f>
        <v>444.096</v>
      </c>
      <c r="F425" s="132"/>
      <c r="G425" s="129">
        <f>VLOOKUP($A425,HDD_Retention!$A:$E,G$335,0)*$H425</f>
        <v>518.11199999999997</v>
      </c>
      <c r="H425" s="131">
        <v>1</v>
      </c>
    </row>
    <row r="426" spans="1:8">
      <c r="A426" s="67" t="s">
        <v>51</v>
      </c>
      <c r="B426" s="33" t="str">
        <f t="shared" si="30"/>
        <v>HDDCS-VCB-DX64SP</v>
      </c>
      <c r="C426" s="128" t="s">
        <v>481</v>
      </c>
      <c r="D426" s="129">
        <f>VLOOKUP($A426,HDD_Retention!$A:$E,D$335,0)*$H426</f>
        <v>370.08</v>
      </c>
      <c r="E426" s="129">
        <f>VLOOKUP($A426,HDD_Retention!$A:$E,E$335,0)*$H426</f>
        <v>444.096</v>
      </c>
      <c r="F426" s="132"/>
      <c r="G426" s="129">
        <f>VLOOKUP($A426,HDD_Retention!$A:$E,G$335,0)*$H426</f>
        <v>518.11199999999997</v>
      </c>
      <c r="H426" s="131">
        <v>1</v>
      </c>
    </row>
    <row r="427" spans="1:8">
      <c r="A427" s="67" t="s">
        <v>49</v>
      </c>
      <c r="B427" s="33" t="str">
        <f t="shared" si="30"/>
        <v>HDDCS-VCBHD1-DX64A1P</v>
      </c>
      <c r="C427" s="128" t="s">
        <v>483</v>
      </c>
      <c r="D427" s="129">
        <f>VLOOKUP($A427,HDD_Retention!$A:$E,D$335,0)*$H427</f>
        <v>370.08</v>
      </c>
      <c r="E427" s="129">
        <f>VLOOKUP($A427,HDD_Retention!$A:$E,E$335,0)*$H427</f>
        <v>444.096</v>
      </c>
      <c r="F427" s="132"/>
      <c r="G427" s="129">
        <f>VLOOKUP($A427,HDD_Retention!$A:$E,G$335,0)*$H427</f>
        <v>518.11199999999997</v>
      </c>
      <c r="H427" s="131">
        <v>1</v>
      </c>
    </row>
    <row r="428" spans="1:8">
      <c r="A428" s="67" t="s">
        <v>51</v>
      </c>
      <c r="B428" s="33" t="str">
        <f t="shared" si="30"/>
        <v>HDDCS-VCBHD1-DX64CP</v>
      </c>
      <c r="C428" s="128" t="s">
        <v>485</v>
      </c>
      <c r="D428" s="129">
        <f>VLOOKUP($A428,HDD_Retention!$A:$E,D$335,0)*$H428</f>
        <v>370.08</v>
      </c>
      <c r="E428" s="129">
        <f>VLOOKUP($A428,HDD_Retention!$A:$E,E$335,0)*$H428</f>
        <v>444.096</v>
      </c>
      <c r="F428" s="132"/>
      <c r="G428" s="129">
        <f>VLOOKUP($A428,HDD_Retention!$A:$E,G$335,0)*$H428</f>
        <v>518.11199999999997</v>
      </c>
      <c r="H428" s="131">
        <v>1</v>
      </c>
    </row>
    <row r="429" spans="1:8">
      <c r="A429" s="67" t="s">
        <v>51</v>
      </c>
      <c r="B429" s="33" t="str">
        <f t="shared" si="30"/>
        <v>HDDCS-VCE-DX64S</v>
      </c>
      <c r="C429" s="128" t="s">
        <v>496</v>
      </c>
      <c r="D429" s="129">
        <f>VLOOKUP($A429,HDD_Retention!$A:$E,D$335,0)*$H429</f>
        <v>370.08</v>
      </c>
      <c r="E429" s="129">
        <f>VLOOKUP($A429,HDD_Retention!$A:$E,E$335,0)*$H429</f>
        <v>444.096</v>
      </c>
      <c r="F429" s="132"/>
      <c r="G429" s="129">
        <f>VLOOKUP($A429,HDD_Retention!$A:$E,G$335,0)*$H429</f>
        <v>518.11199999999997</v>
      </c>
      <c r="H429" s="131">
        <v>1</v>
      </c>
    </row>
    <row r="430" spans="1:8">
      <c r="A430" s="67" t="s">
        <v>55</v>
      </c>
      <c r="B430" s="33" t="str">
        <f t="shared" si="30"/>
        <v>HDDCS-VCEHD1-DX64A1</v>
      </c>
      <c r="C430" s="128" t="s">
        <v>489</v>
      </c>
      <c r="D430" s="129">
        <f>VLOOKUP($A430,HDD_Retention!$A:$E,D$335,0)*$H430</f>
        <v>1300</v>
      </c>
      <c r="E430" s="129">
        <f>VLOOKUP($A430,HDD_Retention!$A:$E,E$335,0)*$H430</f>
        <v>1560</v>
      </c>
      <c r="F430" s="132"/>
      <c r="G430" s="129">
        <f>VLOOKUP($A430,HDD_Retention!$A:$E,G$335,0)*$H430</f>
        <v>1820</v>
      </c>
      <c r="H430" s="131">
        <v>1</v>
      </c>
    </row>
    <row r="431" spans="1:8">
      <c r="A431" s="67" t="s">
        <v>55</v>
      </c>
      <c r="B431" s="33" t="str">
        <f t="shared" si="30"/>
        <v>HDDCS-VCEHD1-DX64C</v>
      </c>
      <c r="C431" s="128" t="s">
        <v>491</v>
      </c>
      <c r="D431" s="129">
        <f>VLOOKUP($A431,HDD_Retention!$A:$E,D$335,0)*$H431</f>
        <v>1300</v>
      </c>
      <c r="E431" s="129">
        <f>VLOOKUP($A431,HDD_Retention!$A:$E,E$335,0)*$H431</f>
        <v>1560</v>
      </c>
      <c r="F431" s="132"/>
      <c r="G431" s="129">
        <f>VLOOKUP($A431,HDD_Retention!$A:$E,G$335,0)*$H431</f>
        <v>1820</v>
      </c>
      <c r="H431" s="131">
        <v>1</v>
      </c>
    </row>
    <row r="432" spans="1:8">
      <c r="A432" s="67" t="s">
        <v>49</v>
      </c>
      <c r="B432" s="33" t="str">
        <f t="shared" si="30"/>
        <v>HDDCS-VCB-DX6FLEXP</v>
      </c>
      <c r="C432" s="128" t="s">
        <v>487</v>
      </c>
      <c r="D432" s="129">
        <f>VLOOKUP($A432,HDD_Retention!$A:$E,D$335,0)*$H432</f>
        <v>370.08</v>
      </c>
      <c r="E432" s="129">
        <f>VLOOKUP($A432,HDD_Retention!$A:$E,E$335,0)*$H432</f>
        <v>444.096</v>
      </c>
      <c r="F432" s="132"/>
      <c r="G432" s="129">
        <f>VLOOKUP($A432,HDD_Retention!$A:$E,G$335,0)*$H432</f>
        <v>518.11199999999997</v>
      </c>
      <c r="H432" s="131">
        <v>1</v>
      </c>
    </row>
    <row r="433" spans="1:8">
      <c r="A433" s="67" t="s">
        <v>49</v>
      </c>
      <c r="B433" s="33" t="str">
        <f t="shared" si="30"/>
        <v>HDDCS-VCB-DX64F1P</v>
      </c>
      <c r="C433" s="128" t="s">
        <v>499</v>
      </c>
      <c r="D433" s="129">
        <f>VLOOKUP($A433,HDD_Retention!$A:$E,D$335,0)*$H433</f>
        <v>370.08</v>
      </c>
      <c r="E433" s="129">
        <f>VLOOKUP($A433,HDD_Retention!$A:$E,E$335,0)*$H433</f>
        <v>444.096</v>
      </c>
      <c r="F433" s="132"/>
      <c r="G433" s="129">
        <f>VLOOKUP($A433,HDD_Retention!$A:$E,G$335,0)*$H433</f>
        <v>518.11199999999997</v>
      </c>
      <c r="H433" s="131">
        <v>1</v>
      </c>
    </row>
    <row r="434" spans="1:8">
      <c r="A434" s="67" t="s">
        <v>15</v>
      </c>
      <c r="B434" s="33" t="str">
        <f t="shared" si="30"/>
        <v>HDDCS-VCB-DX24F1</v>
      </c>
      <c r="C434" s="128" t="s">
        <v>402</v>
      </c>
      <c r="D434" s="129">
        <f>VLOOKUP($A434,HDD_Retention!$A:$E,D$335,0)*$H434</f>
        <v>397.44</v>
      </c>
      <c r="E434" s="129">
        <f>VLOOKUP($A434,HDD_Retention!$A:$E,E$335,0)*$H434</f>
        <v>476.928</v>
      </c>
      <c r="F434" s="132"/>
      <c r="G434" s="129">
        <f>VLOOKUP($A434,HDD_Retention!$A:$E,G$335,0)*$H434</f>
        <v>556.41600000000005</v>
      </c>
      <c r="H434" s="131">
        <v>1</v>
      </c>
    </row>
    <row r="435" spans="1:8">
      <c r="A435" s="67" t="s">
        <v>17</v>
      </c>
      <c r="B435" s="33" t="str">
        <f t="shared" si="30"/>
        <v>HDDCS-VCE-DX24F1</v>
      </c>
      <c r="C435" s="128" t="s">
        <v>451</v>
      </c>
      <c r="D435" s="129">
        <f>VLOOKUP($A435,HDD_Retention!$A:$E,D$335,0)*$H435</f>
        <v>397.44</v>
      </c>
      <c r="E435" s="129">
        <f>VLOOKUP($A435,HDD_Retention!$A:$E,E$335,0)*$H435</f>
        <v>476.928</v>
      </c>
      <c r="F435" s="132"/>
      <c r="G435" s="129">
        <f>VLOOKUP($A435,HDD_Retention!$A:$E,G$335,0)*$H435</f>
        <v>556.41600000000005</v>
      </c>
      <c r="H435" s="131">
        <v>1</v>
      </c>
    </row>
  </sheetData>
  <mergeCells count="8">
    <mergeCell ref="S12:T12"/>
    <mergeCell ref="V12:W12"/>
    <mergeCell ref="C5:C8"/>
    <mergeCell ref="D12:E12"/>
    <mergeCell ref="G12:H12"/>
    <mergeCell ref="J12:K12"/>
    <mergeCell ref="M12:N12"/>
    <mergeCell ref="P12:Q12"/>
  </mergeCells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2">
    <tabColor rgb="FFFFFF00"/>
  </sheetPr>
  <dimension ref="A1:O160"/>
  <sheetViews>
    <sheetView workbookViewId="0">
      <pane xSplit="3" ySplit="1" topLeftCell="D2" activePane="bottomRight" state="frozen"/>
      <selection activeCell="G26" sqref="G26"/>
      <selection pane="topRight" activeCell="G26" sqref="G26"/>
      <selection pane="bottomLeft" activeCell="G26" sqref="G26"/>
      <selection pane="bottomRight" activeCell="D2" sqref="D2"/>
    </sheetView>
  </sheetViews>
  <sheetFormatPr defaultColWidth="11.42578125" defaultRowHeight="12.75"/>
  <cols>
    <col min="1" max="1" width="16.42578125" customWidth="1"/>
    <col min="2" max="2" width="14.140625" bestFit="1" customWidth="1"/>
    <col min="3" max="3" width="16.42578125" bestFit="1" customWidth="1"/>
    <col min="4" max="4" width="22.42578125" style="20" bestFit="1" customWidth="1"/>
    <col min="5" max="5" width="14.85546875" style="20" bestFit="1" customWidth="1"/>
    <col min="6" max="6" width="14.7109375" style="21" bestFit="1" customWidth="1"/>
    <col min="7" max="7" width="8.5703125" style="21" bestFit="1" customWidth="1"/>
    <col min="8" max="8" width="10.42578125" style="20" bestFit="1" customWidth="1"/>
    <col min="9" max="11" width="11.42578125" style="20"/>
  </cols>
  <sheetData>
    <row r="1" spans="1:15" ht="45.75" thickBot="1">
      <c r="A1" s="155" t="s">
        <v>842</v>
      </c>
      <c r="B1" s="155" t="s">
        <v>840</v>
      </c>
      <c r="C1" s="155" t="s">
        <v>204</v>
      </c>
      <c r="D1" s="156" t="s">
        <v>205</v>
      </c>
      <c r="E1" s="156" t="s">
        <v>206</v>
      </c>
      <c r="F1" s="156" t="s">
        <v>207</v>
      </c>
      <c r="G1" s="156" t="s">
        <v>208</v>
      </c>
      <c r="H1" s="156" t="s">
        <v>209</v>
      </c>
      <c r="I1" s="15" t="s">
        <v>210</v>
      </c>
      <c r="J1" s="16" t="s">
        <v>211</v>
      </c>
      <c r="K1" s="17" t="s">
        <v>212</v>
      </c>
      <c r="L1" s="18" t="s">
        <v>213</v>
      </c>
      <c r="M1" s="18" t="s">
        <v>214</v>
      </c>
      <c r="N1" s="18" t="s">
        <v>215</v>
      </c>
      <c r="O1" s="18" t="s">
        <v>216</v>
      </c>
    </row>
    <row r="2" spans="1:15" ht="15">
      <c r="A2" s="157" t="str">
        <f>IF(D2="24x7",E2&amp;F2&amp;D2&amp;G2,IF(D2="9x5 (local business hours)",E2&amp;F2&amp;"9x5"&amp;G2,IF(D2="9x5",E2&amp;F2&amp;D2&amp;G2)))</f>
        <v>NBDresponse9x5CS1</v>
      </c>
      <c r="B2" t="s">
        <v>841</v>
      </c>
      <c r="C2" s="19" t="s">
        <v>217</v>
      </c>
      <c r="D2" s="19" t="s">
        <v>862</v>
      </c>
      <c r="E2" s="19" t="s">
        <v>218</v>
      </c>
      <c r="F2" s="19" t="s">
        <v>219</v>
      </c>
      <c r="G2" s="19" t="s">
        <v>40</v>
      </c>
      <c r="H2" s="19" t="s">
        <v>220</v>
      </c>
      <c r="I2">
        <v>36.3367</v>
      </c>
      <c r="J2">
        <v>40.697099999999999</v>
      </c>
      <c r="K2">
        <v>0.50039999999999996</v>
      </c>
      <c r="L2">
        <v>0.50039999999999996</v>
      </c>
      <c r="M2">
        <v>2.3906000000000001</v>
      </c>
      <c r="N2">
        <v>0</v>
      </c>
      <c r="O2">
        <v>0</v>
      </c>
    </row>
    <row r="3" spans="1:15" ht="15">
      <c r="A3" s="157" t="str">
        <f t="shared" ref="A3:A66" si="0">IF(D3="24x7",E3&amp;F3&amp;D3&amp;G3,IF(D3="9x5 (local business hours)",E3&amp;F3&amp;"9x5"&amp;G3,IF(D3="9x5",E3&amp;F3&amp;D3&amp;G3)))</f>
        <v>NBDresponse24x7CS1</v>
      </c>
      <c r="B3" t="s">
        <v>841</v>
      </c>
      <c r="C3" s="19" t="s">
        <v>217</v>
      </c>
      <c r="D3" s="19" t="s">
        <v>221</v>
      </c>
      <c r="E3" s="19" t="s">
        <v>218</v>
      </c>
      <c r="F3" s="19" t="s">
        <v>219</v>
      </c>
      <c r="G3" s="19" t="s">
        <v>40</v>
      </c>
      <c r="H3" s="19" t="s">
        <v>220</v>
      </c>
      <c r="I3">
        <v>60.999699999999997</v>
      </c>
      <c r="J3">
        <v>68.319599999999994</v>
      </c>
      <c r="K3">
        <v>1.2677</v>
      </c>
      <c r="L3">
        <v>1.2677</v>
      </c>
      <c r="M3">
        <v>3.1579000000000002</v>
      </c>
      <c r="N3">
        <v>0</v>
      </c>
      <c r="O3">
        <v>0</v>
      </c>
    </row>
    <row r="4" spans="1:15" ht="15">
      <c r="A4" s="157" t="str">
        <f t="shared" si="0"/>
        <v>24hrecovery24x7CS1</v>
      </c>
      <c r="B4" t="s">
        <v>841</v>
      </c>
      <c r="C4" s="19" t="s">
        <v>217</v>
      </c>
      <c r="D4" s="19" t="s">
        <v>221</v>
      </c>
      <c r="E4" s="19" t="s">
        <v>222</v>
      </c>
      <c r="F4" s="19" t="s">
        <v>223</v>
      </c>
      <c r="G4" s="19" t="s">
        <v>40</v>
      </c>
      <c r="H4" s="19" t="s">
        <v>220</v>
      </c>
      <c r="I4">
        <v>92.033699999999996</v>
      </c>
      <c r="J4">
        <v>103.0778</v>
      </c>
      <c r="K4">
        <v>2.2332000000000001</v>
      </c>
      <c r="L4">
        <v>2.2332000000000001</v>
      </c>
      <c r="M4">
        <v>4.1234000000000002</v>
      </c>
      <c r="N4">
        <v>0</v>
      </c>
      <c r="O4">
        <v>0</v>
      </c>
    </row>
    <row r="5" spans="1:15" ht="15">
      <c r="A5" s="157" t="str">
        <f t="shared" si="0"/>
        <v>4hresponse24x7CS1</v>
      </c>
      <c r="B5" t="s">
        <v>841</v>
      </c>
      <c r="C5" s="19" t="s">
        <v>217</v>
      </c>
      <c r="D5" s="19" t="s">
        <v>221</v>
      </c>
      <c r="E5" s="19" t="s">
        <v>224</v>
      </c>
      <c r="F5" s="19" t="s">
        <v>219</v>
      </c>
      <c r="G5" s="19" t="s">
        <v>40</v>
      </c>
      <c r="H5" s="19" t="s">
        <v>220</v>
      </c>
      <c r="I5">
        <v>87.791799999999995</v>
      </c>
      <c r="J5">
        <v>98.326800000000006</v>
      </c>
      <c r="K5">
        <v>2.1012</v>
      </c>
      <c r="L5">
        <v>2.1012</v>
      </c>
      <c r="M5">
        <v>3.9914000000000001</v>
      </c>
      <c r="N5">
        <v>0</v>
      </c>
      <c r="O5">
        <v>0</v>
      </c>
    </row>
    <row r="6" spans="1:15" ht="15">
      <c r="A6" s="157" t="str">
        <f t="shared" si="0"/>
        <v>4hrecovery24x7CS1</v>
      </c>
      <c r="B6" t="s">
        <v>841</v>
      </c>
      <c r="C6" s="19" t="s">
        <v>217</v>
      </c>
      <c r="D6" s="19" t="s">
        <v>221</v>
      </c>
      <c r="E6" s="19" t="s">
        <v>224</v>
      </c>
      <c r="F6" s="19" t="s">
        <v>223</v>
      </c>
      <c r="G6" s="19" t="s">
        <v>40</v>
      </c>
      <c r="H6" s="19" t="s">
        <v>220</v>
      </c>
      <c r="I6">
        <v>111.1223</v>
      </c>
      <c r="J6">
        <v>124.45699999999999</v>
      </c>
      <c r="K6">
        <v>2.8271000000000002</v>
      </c>
      <c r="L6">
        <v>2.8271000000000002</v>
      </c>
      <c r="M6">
        <v>4.7172999999999998</v>
      </c>
      <c r="N6">
        <v>0</v>
      </c>
      <c r="O6">
        <v>0</v>
      </c>
    </row>
    <row r="7" spans="1:15" ht="15">
      <c r="A7" s="157" t="str">
        <f t="shared" si="0"/>
        <v>NBDresponse9x5CS2</v>
      </c>
      <c r="B7" t="s">
        <v>841</v>
      </c>
      <c r="C7" s="19" t="s">
        <v>217</v>
      </c>
      <c r="D7" s="19" t="s">
        <v>862</v>
      </c>
      <c r="E7" s="19" t="s">
        <v>218</v>
      </c>
      <c r="F7" s="19" t="s">
        <v>219</v>
      </c>
      <c r="G7" s="19" t="s">
        <v>42</v>
      </c>
      <c r="H7" s="19" t="s">
        <v>220</v>
      </c>
      <c r="I7">
        <v>39.2682</v>
      </c>
      <c r="J7">
        <v>43.980400000000003</v>
      </c>
      <c r="K7">
        <v>0.53969999999999996</v>
      </c>
      <c r="L7">
        <v>0.53969999999999996</v>
      </c>
      <c r="M7">
        <v>2.5857000000000001</v>
      </c>
      <c r="N7">
        <v>0</v>
      </c>
      <c r="O7">
        <v>0</v>
      </c>
    </row>
    <row r="8" spans="1:15" ht="15">
      <c r="A8" s="157" t="str">
        <f t="shared" si="0"/>
        <v>NBDresponse24x7CS2</v>
      </c>
      <c r="B8" t="s">
        <v>841</v>
      </c>
      <c r="C8" s="19" t="s">
        <v>217</v>
      </c>
      <c r="D8" s="19" t="s">
        <v>221</v>
      </c>
      <c r="E8" s="19" t="s">
        <v>218</v>
      </c>
      <c r="F8" s="19" t="s">
        <v>219</v>
      </c>
      <c r="G8" s="19" t="s">
        <v>42</v>
      </c>
      <c r="H8" s="19" t="s">
        <v>220</v>
      </c>
      <c r="I8">
        <v>63.931100000000001</v>
      </c>
      <c r="J8">
        <v>71.602800000000002</v>
      </c>
      <c r="K8">
        <v>1.3069</v>
      </c>
      <c r="L8">
        <v>1.3069</v>
      </c>
      <c r="M8">
        <v>3.3530000000000002</v>
      </c>
      <c r="N8">
        <v>0</v>
      </c>
      <c r="O8">
        <v>0</v>
      </c>
    </row>
    <row r="9" spans="1:15" ht="15">
      <c r="A9" s="157" t="str">
        <f t="shared" si="0"/>
        <v>24hrecovery24x7CS2</v>
      </c>
      <c r="B9" t="s">
        <v>841</v>
      </c>
      <c r="C9" s="19" t="s">
        <v>217</v>
      </c>
      <c r="D9" s="19" t="s">
        <v>221</v>
      </c>
      <c r="E9" s="19" t="s">
        <v>222</v>
      </c>
      <c r="F9" s="19" t="s">
        <v>223</v>
      </c>
      <c r="G9" s="19" t="s">
        <v>42</v>
      </c>
      <c r="H9" s="19" t="s">
        <v>220</v>
      </c>
      <c r="I9">
        <v>104.6876</v>
      </c>
      <c r="J9">
        <v>117.2501</v>
      </c>
      <c r="K9">
        <v>2.5749</v>
      </c>
      <c r="L9">
        <v>2.5749</v>
      </c>
      <c r="M9">
        <v>4.6210000000000004</v>
      </c>
      <c r="N9">
        <v>0</v>
      </c>
      <c r="O9">
        <v>0</v>
      </c>
    </row>
    <row r="10" spans="1:15" ht="15">
      <c r="A10" s="157" t="str">
        <f t="shared" si="0"/>
        <v>4hresponse24x7CS2</v>
      </c>
      <c r="B10" t="s">
        <v>841</v>
      </c>
      <c r="C10" s="19" t="s">
        <v>217</v>
      </c>
      <c r="D10" s="19" t="s">
        <v>221</v>
      </c>
      <c r="E10" s="19" t="s">
        <v>224</v>
      </c>
      <c r="F10" s="19" t="s">
        <v>219</v>
      </c>
      <c r="G10" s="19" t="s">
        <v>42</v>
      </c>
      <c r="H10" s="19" t="s">
        <v>220</v>
      </c>
      <c r="I10">
        <v>99.766099999999994</v>
      </c>
      <c r="J10">
        <v>111.7381</v>
      </c>
      <c r="K10">
        <v>2.4218000000000002</v>
      </c>
      <c r="L10">
        <v>2.4218000000000002</v>
      </c>
      <c r="M10">
        <v>4.4679000000000002</v>
      </c>
      <c r="N10">
        <v>0</v>
      </c>
      <c r="O10">
        <v>0</v>
      </c>
    </row>
    <row r="11" spans="1:15" ht="15">
      <c r="A11" s="157" t="str">
        <f t="shared" si="0"/>
        <v>4hrecovery24x7CS2</v>
      </c>
      <c r="B11" t="s">
        <v>841</v>
      </c>
      <c r="C11" s="19" t="s">
        <v>217</v>
      </c>
      <c r="D11" s="19" t="s">
        <v>221</v>
      </c>
      <c r="E11" s="19" t="s">
        <v>224</v>
      </c>
      <c r="F11" s="19" t="s">
        <v>223</v>
      </c>
      <c r="G11" s="19" t="s">
        <v>42</v>
      </c>
      <c r="H11" s="19" t="s">
        <v>220</v>
      </c>
      <c r="I11">
        <v>126.83410000000001</v>
      </c>
      <c r="J11">
        <v>142.05410000000001</v>
      </c>
      <c r="K11">
        <v>3.2639</v>
      </c>
      <c r="L11">
        <v>3.2639</v>
      </c>
      <c r="M11">
        <v>5.31</v>
      </c>
      <c r="N11">
        <v>0</v>
      </c>
      <c r="O11">
        <v>0</v>
      </c>
    </row>
    <row r="12" spans="1:15" ht="15">
      <c r="A12" s="157" t="str">
        <f t="shared" si="0"/>
        <v>NBDresponse9x5CS3</v>
      </c>
      <c r="B12" t="s">
        <v>841</v>
      </c>
      <c r="C12" s="19" t="s">
        <v>217</v>
      </c>
      <c r="D12" s="19" t="s">
        <v>862</v>
      </c>
      <c r="E12" s="19" t="s">
        <v>218</v>
      </c>
      <c r="F12" s="19" t="s">
        <v>219</v>
      </c>
      <c r="G12" s="19" t="s">
        <v>44</v>
      </c>
      <c r="H12" s="19" t="s">
        <v>220</v>
      </c>
      <c r="I12">
        <v>53.430799999999998</v>
      </c>
      <c r="J12">
        <v>59.842500000000001</v>
      </c>
      <c r="K12">
        <v>0.29830000000000001</v>
      </c>
      <c r="L12">
        <v>0.29830000000000001</v>
      </c>
      <c r="M12">
        <v>4.3903999999999996</v>
      </c>
      <c r="N12">
        <v>0</v>
      </c>
      <c r="O12">
        <v>0</v>
      </c>
    </row>
    <row r="13" spans="1:15" ht="15">
      <c r="A13" s="157" t="str">
        <f t="shared" si="0"/>
        <v>NBDresponse24x7CS3</v>
      </c>
      <c r="B13" t="s">
        <v>841</v>
      </c>
      <c r="C13" s="19" t="s">
        <v>217</v>
      </c>
      <c r="D13" s="19" t="s">
        <v>221</v>
      </c>
      <c r="E13" s="19" t="s">
        <v>218</v>
      </c>
      <c r="F13" s="19" t="s">
        <v>219</v>
      </c>
      <c r="G13" s="19" t="s">
        <v>44</v>
      </c>
      <c r="H13" s="19" t="s">
        <v>220</v>
      </c>
      <c r="I13">
        <v>93.969800000000006</v>
      </c>
      <c r="J13">
        <v>105.2461</v>
      </c>
      <c r="K13">
        <v>1.5595000000000001</v>
      </c>
      <c r="L13">
        <v>1.5595000000000001</v>
      </c>
      <c r="M13">
        <v>5.6516000000000002</v>
      </c>
      <c r="N13">
        <v>0</v>
      </c>
      <c r="O13">
        <v>0</v>
      </c>
    </row>
    <row r="14" spans="1:15" ht="15">
      <c r="A14" s="157" t="str">
        <f t="shared" si="0"/>
        <v>24hrecovery24x7CS3</v>
      </c>
      <c r="B14" t="s">
        <v>841</v>
      </c>
      <c r="C14" s="19" t="s">
        <v>217</v>
      </c>
      <c r="D14" s="19" t="s">
        <v>221</v>
      </c>
      <c r="E14" s="19" t="s">
        <v>222</v>
      </c>
      <c r="F14" s="19" t="s">
        <v>223</v>
      </c>
      <c r="G14" s="19" t="s">
        <v>44</v>
      </c>
      <c r="H14" s="19" t="s">
        <v>220</v>
      </c>
      <c r="I14">
        <v>142.5127</v>
      </c>
      <c r="J14">
        <v>159.61420000000001</v>
      </c>
      <c r="K14">
        <v>3.0697000000000001</v>
      </c>
      <c r="L14">
        <v>3.0697000000000001</v>
      </c>
      <c r="M14">
        <v>7.1618000000000004</v>
      </c>
      <c r="N14">
        <v>0</v>
      </c>
      <c r="O14">
        <v>0</v>
      </c>
    </row>
    <row r="15" spans="1:15" ht="15">
      <c r="A15" s="157" t="str">
        <f t="shared" si="0"/>
        <v>4hresponse24x7CS3</v>
      </c>
      <c r="B15" t="s">
        <v>841</v>
      </c>
      <c r="C15" s="19" t="s">
        <v>217</v>
      </c>
      <c r="D15" s="19" t="s">
        <v>221</v>
      </c>
      <c r="E15" s="19" t="s">
        <v>224</v>
      </c>
      <c r="F15" s="19" t="s">
        <v>219</v>
      </c>
      <c r="G15" s="19" t="s">
        <v>44</v>
      </c>
      <c r="H15" s="19" t="s">
        <v>220</v>
      </c>
      <c r="I15">
        <v>134.07570000000001</v>
      </c>
      <c r="J15">
        <v>150.16480000000001</v>
      </c>
      <c r="K15">
        <v>2.8071999999999999</v>
      </c>
      <c r="L15">
        <v>2.8071999999999999</v>
      </c>
      <c r="M15">
        <v>6.8993000000000002</v>
      </c>
      <c r="N15">
        <v>0</v>
      </c>
      <c r="O15">
        <v>0</v>
      </c>
    </row>
    <row r="16" spans="1:15" ht="15">
      <c r="A16" s="157" t="str">
        <f t="shared" si="0"/>
        <v>4hrecovery24x7CS3</v>
      </c>
      <c r="B16" t="s">
        <v>841</v>
      </c>
      <c r="C16" s="19" t="s">
        <v>217</v>
      </c>
      <c r="D16" s="19" t="s">
        <v>221</v>
      </c>
      <c r="E16" s="19" t="s">
        <v>224</v>
      </c>
      <c r="F16" s="19" t="s">
        <v>223</v>
      </c>
      <c r="G16" s="19" t="s">
        <v>44</v>
      </c>
      <c r="H16" s="19" t="s">
        <v>220</v>
      </c>
      <c r="I16">
        <v>180.47900000000001</v>
      </c>
      <c r="J16">
        <v>202.13650000000001</v>
      </c>
      <c r="K16">
        <v>4.2508999999999997</v>
      </c>
      <c r="L16">
        <v>4.2508999999999997</v>
      </c>
      <c r="M16">
        <v>8.343</v>
      </c>
      <c r="N16">
        <v>0</v>
      </c>
      <c r="O16">
        <v>0</v>
      </c>
    </row>
    <row r="17" spans="1:15" ht="15">
      <c r="A17" s="157" t="str">
        <f t="shared" si="0"/>
        <v>NBDresponse9x5CS4</v>
      </c>
      <c r="B17" t="s">
        <v>841</v>
      </c>
      <c r="C17" s="19" t="s">
        <v>217</v>
      </c>
      <c r="D17" s="19" t="s">
        <v>862</v>
      </c>
      <c r="E17" s="19" t="s">
        <v>218</v>
      </c>
      <c r="F17" s="19" t="s">
        <v>219</v>
      </c>
      <c r="G17" s="19" t="s">
        <v>46</v>
      </c>
      <c r="H17" s="19" t="s">
        <v>220</v>
      </c>
      <c r="I17">
        <v>1691.1164000000001</v>
      </c>
      <c r="J17">
        <v>1894.0503000000001</v>
      </c>
      <c r="K17">
        <v>41.463999999999999</v>
      </c>
      <c r="L17">
        <v>41.463999999999999</v>
      </c>
      <c r="M17">
        <v>74.909599999999998</v>
      </c>
      <c r="N17">
        <v>0</v>
      </c>
      <c r="O17">
        <v>0</v>
      </c>
    </row>
    <row r="18" spans="1:15" ht="15">
      <c r="A18" s="157" t="str">
        <f t="shared" si="0"/>
        <v>NBDresponse24x7CS4</v>
      </c>
      <c r="B18" t="s">
        <v>841</v>
      </c>
      <c r="C18" s="19" t="s">
        <v>217</v>
      </c>
      <c r="D18" s="19" t="s">
        <v>221</v>
      </c>
      <c r="E18" s="19" t="s">
        <v>218</v>
      </c>
      <c r="F18" s="19" t="s">
        <v>219</v>
      </c>
      <c r="G18" s="19" t="s">
        <v>46</v>
      </c>
      <c r="H18" s="19" t="s">
        <v>220</v>
      </c>
      <c r="I18">
        <v>2516.8006999999998</v>
      </c>
      <c r="J18">
        <v>2818.8166999999999</v>
      </c>
      <c r="K18">
        <v>67.151899999999998</v>
      </c>
      <c r="L18">
        <v>67.151899999999998</v>
      </c>
      <c r="M18">
        <v>100.5976</v>
      </c>
      <c r="N18">
        <v>0</v>
      </c>
      <c r="O18">
        <v>0</v>
      </c>
    </row>
    <row r="19" spans="1:15" ht="15">
      <c r="A19" s="157" t="str">
        <f t="shared" si="0"/>
        <v>24hrecovery24x7CS4</v>
      </c>
      <c r="B19" t="s">
        <v>841</v>
      </c>
      <c r="C19" s="19" t="s">
        <v>217</v>
      </c>
      <c r="D19" s="19" t="s">
        <v>221</v>
      </c>
      <c r="E19" s="19" t="s">
        <v>222</v>
      </c>
      <c r="F19" s="19" t="s">
        <v>223</v>
      </c>
      <c r="G19" s="19" t="s">
        <v>46</v>
      </c>
      <c r="H19" s="19" t="s">
        <v>220</v>
      </c>
      <c r="I19">
        <v>3315.5001000000002</v>
      </c>
      <c r="J19">
        <v>3713.3600999999999</v>
      </c>
      <c r="K19">
        <v>92.000299999999996</v>
      </c>
      <c r="L19">
        <v>92.000299999999996</v>
      </c>
      <c r="M19">
        <v>125.446</v>
      </c>
      <c r="N19">
        <v>0</v>
      </c>
      <c r="O19">
        <v>0</v>
      </c>
    </row>
    <row r="20" spans="1:15" ht="15">
      <c r="A20" s="157" t="str">
        <f t="shared" si="0"/>
        <v>4hresponse24x7CS4</v>
      </c>
      <c r="B20" t="s">
        <v>841</v>
      </c>
      <c r="C20" s="19" t="s">
        <v>217</v>
      </c>
      <c r="D20" s="19" t="s">
        <v>221</v>
      </c>
      <c r="E20" s="19" t="s">
        <v>224</v>
      </c>
      <c r="F20" s="19" t="s">
        <v>219</v>
      </c>
      <c r="G20" s="19" t="s">
        <v>46</v>
      </c>
      <c r="H20" s="19" t="s">
        <v>220</v>
      </c>
      <c r="I20">
        <v>3220.7718</v>
      </c>
      <c r="J20">
        <v>3607.2644</v>
      </c>
      <c r="K20">
        <v>89.053200000000004</v>
      </c>
      <c r="L20">
        <v>89.053200000000004</v>
      </c>
      <c r="M20">
        <v>122.49890000000001</v>
      </c>
      <c r="N20">
        <v>0</v>
      </c>
      <c r="O20">
        <v>0</v>
      </c>
    </row>
    <row r="21" spans="1:15" ht="15">
      <c r="A21" s="157" t="str">
        <f t="shared" si="0"/>
        <v>4hrecovery24x7CS4</v>
      </c>
      <c r="B21" t="s">
        <v>841</v>
      </c>
      <c r="C21" s="19" t="s">
        <v>217</v>
      </c>
      <c r="D21" s="19" t="s">
        <v>221</v>
      </c>
      <c r="E21" s="19" t="s">
        <v>224</v>
      </c>
      <c r="F21" s="19" t="s">
        <v>223</v>
      </c>
      <c r="G21" s="19" t="s">
        <v>46</v>
      </c>
      <c r="H21" s="19" t="s">
        <v>220</v>
      </c>
      <c r="I21">
        <v>3741.7775000000001</v>
      </c>
      <c r="J21">
        <v>4190.7907999999998</v>
      </c>
      <c r="K21">
        <v>105.2623</v>
      </c>
      <c r="L21">
        <v>105.2623</v>
      </c>
      <c r="M21">
        <v>138.708</v>
      </c>
      <c r="N21">
        <v>0</v>
      </c>
      <c r="O21">
        <v>0</v>
      </c>
    </row>
    <row r="22" spans="1:15" ht="15">
      <c r="A22" s="157" t="str">
        <f t="shared" si="0"/>
        <v>NBDresponse9x5CS5</v>
      </c>
      <c r="B22" t="s">
        <v>841</v>
      </c>
      <c r="C22" s="19" t="s">
        <v>217</v>
      </c>
      <c r="D22" s="19" t="s">
        <v>862</v>
      </c>
      <c r="E22" s="19" t="s">
        <v>218</v>
      </c>
      <c r="F22" s="19" t="s">
        <v>219</v>
      </c>
      <c r="G22" s="19" t="s">
        <v>48</v>
      </c>
      <c r="H22" s="19" t="s">
        <v>220</v>
      </c>
      <c r="I22">
        <v>187.34270000000001</v>
      </c>
      <c r="J22">
        <v>209.82380000000001</v>
      </c>
      <c r="K22">
        <v>5.3228999999999997</v>
      </c>
      <c r="L22">
        <v>5.3228999999999997</v>
      </c>
      <c r="M22">
        <v>6.8395000000000001</v>
      </c>
      <c r="N22">
        <v>0</v>
      </c>
      <c r="O22">
        <v>0</v>
      </c>
    </row>
    <row r="23" spans="1:15" ht="15">
      <c r="A23" s="157" t="str">
        <f t="shared" si="0"/>
        <v>NBDresponse24x7CS5</v>
      </c>
      <c r="B23" t="s">
        <v>841</v>
      </c>
      <c r="C23" s="19" t="s">
        <v>217</v>
      </c>
      <c r="D23" s="19" t="s">
        <v>221</v>
      </c>
      <c r="E23" s="19" t="s">
        <v>218</v>
      </c>
      <c r="F23" s="19" t="s">
        <v>219</v>
      </c>
      <c r="G23" s="19" t="s">
        <v>48</v>
      </c>
      <c r="H23" s="19" t="s">
        <v>220</v>
      </c>
      <c r="I23">
        <v>258.3768</v>
      </c>
      <c r="J23">
        <v>289.38200000000001</v>
      </c>
      <c r="K23">
        <v>7.5327999999999999</v>
      </c>
      <c r="L23">
        <v>7.5327999999999999</v>
      </c>
      <c r="M23">
        <v>9.0495000000000001</v>
      </c>
      <c r="N23">
        <v>0</v>
      </c>
      <c r="O23">
        <v>0</v>
      </c>
    </row>
    <row r="24" spans="1:15" ht="15">
      <c r="A24" s="157" t="str">
        <f t="shared" si="0"/>
        <v>24hrecovery24x7CS5</v>
      </c>
      <c r="B24" t="s">
        <v>841</v>
      </c>
      <c r="C24" s="19" t="s">
        <v>217</v>
      </c>
      <c r="D24" s="19" t="s">
        <v>221</v>
      </c>
      <c r="E24" s="19" t="s">
        <v>222</v>
      </c>
      <c r="F24" s="19" t="s">
        <v>223</v>
      </c>
      <c r="G24" s="19" t="s">
        <v>48</v>
      </c>
      <c r="H24" s="19" t="s">
        <v>220</v>
      </c>
      <c r="I24">
        <v>369.0711</v>
      </c>
      <c r="J24">
        <v>413.3596</v>
      </c>
      <c r="K24">
        <v>10.976699999999999</v>
      </c>
      <c r="L24">
        <v>10.976699999999999</v>
      </c>
      <c r="M24">
        <v>12.4933</v>
      </c>
      <c r="N24">
        <v>0</v>
      </c>
      <c r="O24">
        <v>0</v>
      </c>
    </row>
    <row r="25" spans="1:15" ht="15">
      <c r="A25" s="157" t="str">
        <f t="shared" si="0"/>
        <v>4hresponse24x7CS5</v>
      </c>
      <c r="B25" t="s">
        <v>841</v>
      </c>
      <c r="C25" s="19" t="s">
        <v>217</v>
      </c>
      <c r="D25" s="19" t="s">
        <v>221</v>
      </c>
      <c r="E25" s="19" t="s">
        <v>224</v>
      </c>
      <c r="F25" s="19" t="s">
        <v>219</v>
      </c>
      <c r="G25" s="19" t="s">
        <v>48</v>
      </c>
      <c r="H25" s="19" t="s">
        <v>220</v>
      </c>
      <c r="I25">
        <v>366.6103</v>
      </c>
      <c r="J25">
        <v>410.6035</v>
      </c>
      <c r="K25">
        <v>10.9001</v>
      </c>
      <c r="L25">
        <v>10.9001</v>
      </c>
      <c r="M25">
        <v>12.416700000000001</v>
      </c>
      <c r="N25">
        <v>0</v>
      </c>
      <c r="O25">
        <v>0</v>
      </c>
    </row>
    <row r="26" spans="1:15" ht="15">
      <c r="A26" s="157" t="str">
        <f t="shared" si="0"/>
        <v>4hrecovery24x7CS5</v>
      </c>
      <c r="B26" t="s">
        <v>841</v>
      </c>
      <c r="C26" s="19" t="s">
        <v>217</v>
      </c>
      <c r="D26" s="19" t="s">
        <v>221</v>
      </c>
      <c r="E26" s="19" t="s">
        <v>224</v>
      </c>
      <c r="F26" s="19" t="s">
        <v>223</v>
      </c>
      <c r="G26" s="19" t="s">
        <v>48</v>
      </c>
      <c r="H26" s="19" t="s">
        <v>220</v>
      </c>
      <c r="I26">
        <v>380.14460000000003</v>
      </c>
      <c r="J26">
        <v>425.76190000000003</v>
      </c>
      <c r="K26">
        <v>11.321199999999999</v>
      </c>
      <c r="L26">
        <v>11.321199999999999</v>
      </c>
      <c r="M26">
        <v>12.8378</v>
      </c>
      <c r="N26">
        <v>0</v>
      </c>
      <c r="O26">
        <v>0</v>
      </c>
    </row>
    <row r="27" spans="1:15" ht="15">
      <c r="A27" s="157" t="str">
        <f t="shared" si="0"/>
        <v>NBDresponse9x5CS6</v>
      </c>
      <c r="B27" t="s">
        <v>841</v>
      </c>
      <c r="C27" s="19" t="s">
        <v>217</v>
      </c>
      <c r="D27" s="19" t="s">
        <v>862</v>
      </c>
      <c r="E27" s="19" t="s">
        <v>218</v>
      </c>
      <c r="F27" s="19" t="s">
        <v>219</v>
      </c>
      <c r="G27" s="19" t="s">
        <v>49</v>
      </c>
      <c r="H27" s="19" t="s">
        <v>220</v>
      </c>
      <c r="I27">
        <v>486.0308</v>
      </c>
      <c r="J27">
        <v>544.35450000000003</v>
      </c>
      <c r="K27">
        <v>10.803599999999999</v>
      </c>
      <c r="L27">
        <v>10.803599999999999</v>
      </c>
      <c r="M27">
        <v>23.755800000000001</v>
      </c>
      <c r="N27">
        <v>0</v>
      </c>
      <c r="O27">
        <v>0</v>
      </c>
    </row>
    <row r="28" spans="1:15" ht="15">
      <c r="A28" s="157" t="str">
        <f t="shared" si="0"/>
        <v>NBDresponse24x7CS6</v>
      </c>
      <c r="B28" t="s">
        <v>841</v>
      </c>
      <c r="C28" s="19" t="s">
        <v>217</v>
      </c>
      <c r="D28" s="19" t="s">
        <v>221</v>
      </c>
      <c r="E28" s="19" t="s">
        <v>218</v>
      </c>
      <c r="F28" s="19" t="s">
        <v>219</v>
      </c>
      <c r="G28" s="19" t="s">
        <v>49</v>
      </c>
      <c r="H28" s="19" t="s">
        <v>220</v>
      </c>
      <c r="I28">
        <v>721.87760000000003</v>
      </c>
      <c r="J28">
        <v>808.50289999999995</v>
      </c>
      <c r="K28">
        <v>18.140999999999998</v>
      </c>
      <c r="L28">
        <v>18.140999999999998</v>
      </c>
      <c r="M28">
        <v>31.0932</v>
      </c>
      <c r="N28">
        <v>0</v>
      </c>
      <c r="O28">
        <v>0</v>
      </c>
    </row>
    <row r="29" spans="1:15" ht="15">
      <c r="A29" s="157" t="str">
        <f t="shared" si="0"/>
        <v>24hrecovery24x7CS6</v>
      </c>
      <c r="B29" t="s">
        <v>841</v>
      </c>
      <c r="C29" s="19" t="s">
        <v>217</v>
      </c>
      <c r="D29" s="19" t="s">
        <v>221</v>
      </c>
      <c r="E29" s="19" t="s">
        <v>222</v>
      </c>
      <c r="F29" s="19" t="s">
        <v>223</v>
      </c>
      <c r="G29" s="19" t="s">
        <v>49</v>
      </c>
      <c r="H29" s="19" t="s">
        <v>220</v>
      </c>
      <c r="I29">
        <v>962.76229999999998</v>
      </c>
      <c r="J29">
        <v>1078.2937999999999</v>
      </c>
      <c r="K29">
        <v>25.635200000000001</v>
      </c>
      <c r="L29">
        <v>25.635200000000001</v>
      </c>
      <c r="M29">
        <v>38.587400000000002</v>
      </c>
      <c r="N29">
        <v>0</v>
      </c>
      <c r="O29">
        <v>0</v>
      </c>
    </row>
    <row r="30" spans="1:15" ht="15">
      <c r="A30" s="157" t="str">
        <f t="shared" si="0"/>
        <v>4hresponse24x7CS6</v>
      </c>
      <c r="B30" t="s">
        <v>841</v>
      </c>
      <c r="C30" s="19" t="s">
        <v>217</v>
      </c>
      <c r="D30" s="19" t="s">
        <v>221</v>
      </c>
      <c r="E30" s="19" t="s">
        <v>224</v>
      </c>
      <c r="F30" s="19" t="s">
        <v>219</v>
      </c>
      <c r="G30" s="19" t="s">
        <v>49</v>
      </c>
      <c r="H30" s="19" t="s">
        <v>220</v>
      </c>
      <c r="I30">
        <v>938.15449999999998</v>
      </c>
      <c r="J30">
        <v>1050.7330999999999</v>
      </c>
      <c r="K30">
        <v>24.869599999999998</v>
      </c>
      <c r="L30">
        <v>24.869599999999998</v>
      </c>
      <c r="M30">
        <v>37.821800000000003</v>
      </c>
      <c r="N30">
        <v>0</v>
      </c>
      <c r="O30">
        <v>0</v>
      </c>
    </row>
    <row r="31" spans="1:15" ht="15">
      <c r="A31" s="157" t="str">
        <f t="shared" si="0"/>
        <v>4hrecovery24x7CS6</v>
      </c>
      <c r="B31" t="s">
        <v>841</v>
      </c>
      <c r="C31" s="19" t="s">
        <v>217</v>
      </c>
      <c r="D31" s="19" t="s">
        <v>221</v>
      </c>
      <c r="E31" s="19" t="s">
        <v>224</v>
      </c>
      <c r="F31" s="19" t="s">
        <v>223</v>
      </c>
      <c r="G31" s="19" t="s">
        <v>49</v>
      </c>
      <c r="H31" s="19" t="s">
        <v>220</v>
      </c>
      <c r="I31">
        <v>1073.4974</v>
      </c>
      <c r="J31">
        <v>1202.3171</v>
      </c>
      <c r="K31">
        <v>29.080300000000001</v>
      </c>
      <c r="L31">
        <v>29.080300000000001</v>
      </c>
      <c r="M31">
        <v>42.032499999999999</v>
      </c>
      <c r="N31">
        <v>0</v>
      </c>
      <c r="O31">
        <v>0</v>
      </c>
    </row>
    <row r="32" spans="1:15" ht="15">
      <c r="A32" s="157" t="str">
        <f t="shared" si="0"/>
        <v>NBDresponse9x5CS7</v>
      </c>
      <c r="B32" t="s">
        <v>841</v>
      </c>
      <c r="C32" s="19" t="s">
        <v>217</v>
      </c>
      <c r="D32" s="19" t="s">
        <v>862</v>
      </c>
      <c r="E32" s="19" t="s">
        <v>218</v>
      </c>
      <c r="F32" s="19" t="s">
        <v>219</v>
      </c>
      <c r="G32" s="19" t="s">
        <v>51</v>
      </c>
      <c r="H32" s="19" t="s">
        <v>220</v>
      </c>
      <c r="I32">
        <v>741.92290000000003</v>
      </c>
      <c r="J32">
        <v>830.95360000000005</v>
      </c>
      <c r="K32">
        <v>16.7807</v>
      </c>
      <c r="L32">
        <v>16.7807</v>
      </c>
      <c r="M32">
        <v>35.684699999999999</v>
      </c>
      <c r="N32">
        <v>0</v>
      </c>
      <c r="O32">
        <v>0</v>
      </c>
    </row>
    <row r="33" spans="1:15" ht="15">
      <c r="A33" s="157" t="str">
        <f t="shared" si="0"/>
        <v>NBDresponse24x7CS7</v>
      </c>
      <c r="B33" t="s">
        <v>841</v>
      </c>
      <c r="C33" s="19" t="s">
        <v>217</v>
      </c>
      <c r="D33" s="19" t="s">
        <v>221</v>
      </c>
      <c r="E33" s="19" t="s">
        <v>218</v>
      </c>
      <c r="F33" s="19" t="s">
        <v>219</v>
      </c>
      <c r="G33" s="19" t="s">
        <v>51</v>
      </c>
      <c r="H33" s="19" t="s">
        <v>220</v>
      </c>
      <c r="I33">
        <v>1160.8949</v>
      </c>
      <c r="J33">
        <v>1300.2022999999999</v>
      </c>
      <c r="K33">
        <v>29.8154</v>
      </c>
      <c r="L33">
        <v>29.8154</v>
      </c>
      <c r="M33">
        <v>48.719299999999997</v>
      </c>
      <c r="N33">
        <v>0</v>
      </c>
      <c r="O33">
        <v>0</v>
      </c>
    </row>
    <row r="34" spans="1:15" ht="15">
      <c r="A34" s="157" t="str">
        <f t="shared" si="0"/>
        <v>24hrecovery24x7CS7</v>
      </c>
      <c r="B34" t="s">
        <v>841</v>
      </c>
      <c r="C34" s="19" t="s">
        <v>217</v>
      </c>
      <c r="D34" s="19" t="s">
        <v>221</v>
      </c>
      <c r="E34" s="19" t="s">
        <v>222</v>
      </c>
      <c r="F34" s="19" t="s">
        <v>223</v>
      </c>
      <c r="G34" s="19" t="s">
        <v>51</v>
      </c>
      <c r="H34" s="19" t="s">
        <v>220</v>
      </c>
      <c r="I34">
        <v>1375.0707</v>
      </c>
      <c r="J34">
        <v>1540.0791999999999</v>
      </c>
      <c r="K34">
        <v>36.478700000000003</v>
      </c>
      <c r="L34">
        <v>36.478700000000003</v>
      </c>
      <c r="M34">
        <v>55.382599999999996</v>
      </c>
      <c r="N34">
        <v>0</v>
      </c>
      <c r="O34">
        <v>0</v>
      </c>
    </row>
    <row r="35" spans="1:15" ht="15">
      <c r="A35" s="157" t="str">
        <f t="shared" si="0"/>
        <v>4hresponse24x7CS7</v>
      </c>
      <c r="B35" t="s">
        <v>841</v>
      </c>
      <c r="C35" s="19" t="s">
        <v>217</v>
      </c>
      <c r="D35" s="19" t="s">
        <v>221</v>
      </c>
      <c r="E35" s="19" t="s">
        <v>224</v>
      </c>
      <c r="F35" s="19" t="s">
        <v>219</v>
      </c>
      <c r="G35" s="19" t="s">
        <v>51</v>
      </c>
      <c r="H35" s="19" t="s">
        <v>220</v>
      </c>
      <c r="I35">
        <v>1325.8551</v>
      </c>
      <c r="J35">
        <v>1484.9576999999999</v>
      </c>
      <c r="K35">
        <v>34.947499999999998</v>
      </c>
      <c r="L35">
        <v>34.947499999999998</v>
      </c>
      <c r="M35">
        <v>53.851399999999998</v>
      </c>
      <c r="N35">
        <v>0</v>
      </c>
      <c r="O35">
        <v>0</v>
      </c>
    </row>
    <row r="36" spans="1:15" ht="15">
      <c r="A36" s="157" t="str">
        <f t="shared" si="0"/>
        <v>4hrecovery24x7CS7</v>
      </c>
      <c r="B36" t="s">
        <v>841</v>
      </c>
      <c r="C36" s="19" t="s">
        <v>217</v>
      </c>
      <c r="D36" s="19" t="s">
        <v>221</v>
      </c>
      <c r="E36" s="19" t="s">
        <v>224</v>
      </c>
      <c r="F36" s="19" t="s">
        <v>223</v>
      </c>
      <c r="G36" s="19" t="s">
        <v>51</v>
      </c>
      <c r="H36" s="19" t="s">
        <v>220</v>
      </c>
      <c r="I36">
        <v>1596.5409</v>
      </c>
      <c r="J36">
        <v>1788.1258</v>
      </c>
      <c r="K36">
        <v>43.368899999999996</v>
      </c>
      <c r="L36">
        <v>43.368899999999996</v>
      </c>
      <c r="M36">
        <v>62.272799999999997</v>
      </c>
      <c r="N36">
        <v>0</v>
      </c>
      <c r="O36">
        <v>0</v>
      </c>
    </row>
    <row r="37" spans="1:15" ht="15">
      <c r="A37" s="157" t="str">
        <f t="shared" si="0"/>
        <v>NBDresponse9x5CS8</v>
      </c>
      <c r="B37" t="s">
        <v>841</v>
      </c>
      <c r="C37" s="19" t="s">
        <v>217</v>
      </c>
      <c r="D37" s="19" t="s">
        <v>862</v>
      </c>
      <c r="E37" s="19" t="s">
        <v>218</v>
      </c>
      <c r="F37" s="19" t="s">
        <v>219</v>
      </c>
      <c r="G37" s="19" t="s">
        <v>53</v>
      </c>
      <c r="H37" s="19" t="s">
        <v>220</v>
      </c>
      <c r="I37">
        <v>1802.3683000000001</v>
      </c>
      <c r="J37">
        <v>2018.6524999999999</v>
      </c>
      <c r="K37">
        <v>52.304299999999998</v>
      </c>
      <c r="L37">
        <v>52.304299999999998</v>
      </c>
      <c r="M37">
        <v>63.612400000000001</v>
      </c>
      <c r="N37">
        <v>0</v>
      </c>
      <c r="O37">
        <v>0</v>
      </c>
    </row>
    <row r="38" spans="1:15" ht="15">
      <c r="A38" s="157" t="str">
        <f t="shared" si="0"/>
        <v>NBDresponse24x7CS8</v>
      </c>
      <c r="B38" t="s">
        <v>841</v>
      </c>
      <c r="C38" s="19" t="s">
        <v>217</v>
      </c>
      <c r="D38" s="19" t="s">
        <v>221</v>
      </c>
      <c r="E38" s="19" t="s">
        <v>218</v>
      </c>
      <c r="F38" s="19" t="s">
        <v>219</v>
      </c>
      <c r="G38" s="19" t="s">
        <v>53</v>
      </c>
      <c r="H38" s="19" t="s">
        <v>220</v>
      </c>
      <c r="I38">
        <v>2544.4609999999998</v>
      </c>
      <c r="J38">
        <v>2849.7963</v>
      </c>
      <c r="K38">
        <v>75.3917</v>
      </c>
      <c r="L38">
        <v>75.3917</v>
      </c>
      <c r="M38">
        <v>86.699700000000007</v>
      </c>
      <c r="N38">
        <v>0</v>
      </c>
      <c r="O38">
        <v>0</v>
      </c>
    </row>
    <row r="39" spans="1:15" ht="15">
      <c r="A39" s="157" t="str">
        <f t="shared" si="0"/>
        <v>24hrecovery24x7CS8</v>
      </c>
      <c r="B39" t="s">
        <v>841</v>
      </c>
      <c r="C39" s="19" t="s">
        <v>217</v>
      </c>
      <c r="D39" s="19" t="s">
        <v>221</v>
      </c>
      <c r="E39" s="19" t="s">
        <v>222</v>
      </c>
      <c r="F39" s="19" t="s">
        <v>223</v>
      </c>
      <c r="G39" s="19" t="s">
        <v>53</v>
      </c>
      <c r="H39" s="19" t="s">
        <v>220</v>
      </c>
      <c r="I39">
        <v>2826.7746999999999</v>
      </c>
      <c r="J39">
        <v>3165.9877000000001</v>
      </c>
      <c r="K39">
        <v>84.174700000000001</v>
      </c>
      <c r="L39">
        <v>84.174700000000001</v>
      </c>
      <c r="M39">
        <v>95.482799999999997</v>
      </c>
      <c r="N39">
        <v>0</v>
      </c>
      <c r="O39">
        <v>0</v>
      </c>
    </row>
    <row r="40" spans="1:15" ht="15">
      <c r="A40" s="157" t="str">
        <f t="shared" si="0"/>
        <v>4hresponse24x7CS8</v>
      </c>
      <c r="B40" t="s">
        <v>841</v>
      </c>
      <c r="C40" s="19" t="s">
        <v>217</v>
      </c>
      <c r="D40" s="19" t="s">
        <v>221</v>
      </c>
      <c r="E40" s="19" t="s">
        <v>224</v>
      </c>
      <c r="F40" s="19" t="s">
        <v>219</v>
      </c>
      <c r="G40" s="19" t="s">
        <v>53</v>
      </c>
      <c r="H40" s="19" t="s">
        <v>220</v>
      </c>
      <c r="I40">
        <v>2786.9335000000001</v>
      </c>
      <c r="J40">
        <v>3121.3654999999999</v>
      </c>
      <c r="K40">
        <v>82.935199999999995</v>
      </c>
      <c r="L40">
        <v>82.935199999999995</v>
      </c>
      <c r="M40">
        <v>94.243300000000005</v>
      </c>
      <c r="N40">
        <v>0</v>
      </c>
      <c r="O40">
        <v>0</v>
      </c>
    </row>
    <row r="41" spans="1:15" ht="15">
      <c r="A41" s="157" t="str">
        <f t="shared" si="0"/>
        <v>4hrecovery24x7CS8</v>
      </c>
      <c r="B41" t="s">
        <v>841</v>
      </c>
      <c r="C41" s="19" t="s">
        <v>217</v>
      </c>
      <c r="D41" s="19" t="s">
        <v>221</v>
      </c>
      <c r="E41" s="19" t="s">
        <v>224</v>
      </c>
      <c r="F41" s="19" t="s">
        <v>223</v>
      </c>
      <c r="G41" s="19" t="s">
        <v>53</v>
      </c>
      <c r="H41" s="19" t="s">
        <v>220</v>
      </c>
      <c r="I41">
        <v>3006.0601000000001</v>
      </c>
      <c r="J41">
        <v>3366.7873</v>
      </c>
      <c r="K41">
        <v>89.752499999999998</v>
      </c>
      <c r="L41">
        <v>89.752499999999998</v>
      </c>
      <c r="M41">
        <v>101.06059999999999</v>
      </c>
      <c r="N41">
        <v>0</v>
      </c>
      <c r="O41">
        <v>0</v>
      </c>
    </row>
    <row r="42" spans="1:15" ht="15">
      <c r="A42" s="157" t="str">
        <f t="shared" si="0"/>
        <v>NBDresponse9x5CS9</v>
      </c>
      <c r="B42" t="s">
        <v>841</v>
      </c>
      <c r="C42" s="19" t="s">
        <v>217</v>
      </c>
      <c r="D42" s="19" t="s">
        <v>862</v>
      </c>
      <c r="E42" s="19" t="s">
        <v>218</v>
      </c>
      <c r="F42" s="19" t="s">
        <v>219</v>
      </c>
      <c r="G42" s="19" t="s">
        <v>55</v>
      </c>
      <c r="H42" s="19" t="s">
        <v>220</v>
      </c>
      <c r="I42">
        <v>1060.0758000000001</v>
      </c>
      <c r="J42">
        <v>1187.2849000000001</v>
      </c>
      <c r="K42">
        <v>8.1478000000000002</v>
      </c>
      <c r="L42">
        <v>8.1478000000000002</v>
      </c>
      <c r="M42">
        <v>82.644800000000004</v>
      </c>
      <c r="N42">
        <v>0</v>
      </c>
      <c r="O42">
        <v>0</v>
      </c>
    </row>
    <row r="43" spans="1:15" ht="15">
      <c r="A43" s="157" t="str">
        <f t="shared" si="0"/>
        <v>NBDresponse24x7CS9</v>
      </c>
      <c r="B43" t="s">
        <v>841</v>
      </c>
      <c r="C43" s="19" t="s">
        <v>217</v>
      </c>
      <c r="D43" s="19" t="s">
        <v>221</v>
      </c>
      <c r="E43" s="19" t="s">
        <v>218</v>
      </c>
      <c r="F43" s="19" t="s">
        <v>219</v>
      </c>
      <c r="G43" s="19" t="s">
        <v>55</v>
      </c>
      <c r="H43" s="19" t="s">
        <v>220</v>
      </c>
      <c r="I43">
        <v>1942.627</v>
      </c>
      <c r="J43">
        <v>2175.7422999999999</v>
      </c>
      <c r="K43">
        <v>35.604999999999997</v>
      </c>
      <c r="L43">
        <v>35.604999999999997</v>
      </c>
      <c r="M43">
        <v>110.1019</v>
      </c>
      <c r="N43">
        <v>0</v>
      </c>
      <c r="O43">
        <v>0</v>
      </c>
    </row>
    <row r="44" spans="1:15" ht="15">
      <c r="A44" s="157" t="str">
        <f t="shared" si="0"/>
        <v>24hrecovery24x7CS9</v>
      </c>
      <c r="B44" t="s">
        <v>841</v>
      </c>
      <c r="C44" s="19" t="s">
        <v>217</v>
      </c>
      <c r="D44" s="19" t="s">
        <v>221</v>
      </c>
      <c r="E44" s="19" t="s">
        <v>222</v>
      </c>
      <c r="F44" s="19" t="s">
        <v>223</v>
      </c>
      <c r="G44" s="19" t="s">
        <v>55</v>
      </c>
      <c r="H44" s="19" t="s">
        <v>220</v>
      </c>
      <c r="I44">
        <v>2632.6376</v>
      </c>
      <c r="J44">
        <v>2948.5540999999998</v>
      </c>
      <c r="K44">
        <v>57.071899999999999</v>
      </c>
      <c r="L44">
        <v>57.071899999999999</v>
      </c>
      <c r="M44">
        <v>131.56890000000001</v>
      </c>
      <c r="N44">
        <v>0</v>
      </c>
      <c r="O44">
        <v>0</v>
      </c>
    </row>
    <row r="45" spans="1:15" ht="15">
      <c r="A45" s="157" t="str">
        <f t="shared" si="0"/>
        <v>4hresponse24x7CS9</v>
      </c>
      <c r="B45" t="s">
        <v>841</v>
      </c>
      <c r="C45" s="19" t="s">
        <v>217</v>
      </c>
      <c r="D45" s="19" t="s">
        <v>221</v>
      </c>
      <c r="E45" s="19" t="s">
        <v>224</v>
      </c>
      <c r="F45" s="19" t="s">
        <v>219</v>
      </c>
      <c r="G45" s="19" t="s">
        <v>55</v>
      </c>
      <c r="H45" s="19" t="s">
        <v>220</v>
      </c>
      <c r="I45">
        <v>2463.6640000000002</v>
      </c>
      <c r="J45">
        <v>2759.3036999999999</v>
      </c>
      <c r="K45">
        <v>51.814999999999998</v>
      </c>
      <c r="L45">
        <v>51.814999999999998</v>
      </c>
      <c r="M45">
        <v>126.312</v>
      </c>
      <c r="N45">
        <v>0</v>
      </c>
      <c r="O45">
        <v>0</v>
      </c>
    </row>
    <row r="46" spans="1:15" ht="15">
      <c r="A46" s="157" t="str">
        <f t="shared" si="0"/>
        <v>4hrecovery24x7CS9</v>
      </c>
      <c r="B46" t="s">
        <v>841</v>
      </c>
      <c r="C46" s="19" t="s">
        <v>217</v>
      </c>
      <c r="D46" s="19" t="s">
        <v>221</v>
      </c>
      <c r="E46" s="19" t="s">
        <v>224</v>
      </c>
      <c r="F46" s="19" t="s">
        <v>223</v>
      </c>
      <c r="G46" s="19" t="s">
        <v>55</v>
      </c>
      <c r="H46" s="19" t="s">
        <v>220</v>
      </c>
      <c r="I46">
        <v>3393.0185999999999</v>
      </c>
      <c r="J46">
        <v>3800.1808000000001</v>
      </c>
      <c r="K46">
        <v>80.728200000000001</v>
      </c>
      <c r="L46">
        <v>80.728200000000001</v>
      </c>
      <c r="M46">
        <v>155.2252</v>
      </c>
      <c r="N46">
        <v>0</v>
      </c>
      <c r="O46">
        <v>0</v>
      </c>
    </row>
    <row r="47" spans="1:15" ht="15">
      <c r="A47" s="157" t="str">
        <f t="shared" si="0"/>
        <v>NBDresponse9x5C16</v>
      </c>
      <c r="B47" t="s">
        <v>841</v>
      </c>
      <c r="C47" s="19" t="s">
        <v>217</v>
      </c>
      <c r="D47" s="19" t="s">
        <v>862</v>
      </c>
      <c r="E47" s="19" t="s">
        <v>218</v>
      </c>
      <c r="F47" s="19" t="s">
        <v>219</v>
      </c>
      <c r="G47" s="19" t="s">
        <v>8</v>
      </c>
      <c r="H47" s="19" t="s">
        <v>220</v>
      </c>
      <c r="I47">
        <v>101.5423</v>
      </c>
      <c r="J47">
        <v>113.7274</v>
      </c>
      <c r="K47">
        <v>2.9321000000000002</v>
      </c>
      <c r="L47">
        <v>2.9321000000000002</v>
      </c>
      <c r="M47">
        <v>3.613</v>
      </c>
      <c r="N47">
        <v>0</v>
      </c>
      <c r="O47">
        <v>0</v>
      </c>
    </row>
    <row r="48" spans="1:15" ht="15">
      <c r="A48" s="157" t="str">
        <f t="shared" si="0"/>
        <v>NBDresponse24x7C16</v>
      </c>
      <c r="B48" t="s">
        <v>841</v>
      </c>
      <c r="C48" s="19" t="s">
        <v>217</v>
      </c>
      <c r="D48" s="19" t="s">
        <v>221</v>
      </c>
      <c r="E48" s="19" t="s">
        <v>218</v>
      </c>
      <c r="F48" s="19" t="s">
        <v>219</v>
      </c>
      <c r="G48" s="19" t="s">
        <v>8</v>
      </c>
      <c r="H48" s="19" t="s">
        <v>220</v>
      </c>
      <c r="I48">
        <v>136.69</v>
      </c>
      <c r="J48">
        <v>153.09280000000001</v>
      </c>
      <c r="K48">
        <v>4.0255999999999998</v>
      </c>
      <c r="L48">
        <v>4.0255999999999998</v>
      </c>
      <c r="M48">
        <v>4.7065000000000001</v>
      </c>
      <c r="N48">
        <v>0</v>
      </c>
      <c r="O48">
        <v>0</v>
      </c>
    </row>
    <row r="49" spans="1:15" ht="15">
      <c r="A49" s="157" t="str">
        <f t="shared" si="0"/>
        <v>24hrecovery24x7C16</v>
      </c>
      <c r="B49" t="s">
        <v>841</v>
      </c>
      <c r="C49" s="19" t="s">
        <v>217</v>
      </c>
      <c r="D49" s="19" t="s">
        <v>221</v>
      </c>
      <c r="E49" s="19" t="s">
        <v>222</v>
      </c>
      <c r="F49" s="19" t="s">
        <v>223</v>
      </c>
      <c r="G49" s="19" t="s">
        <v>8</v>
      </c>
      <c r="H49" s="19" t="s">
        <v>220</v>
      </c>
      <c r="I49">
        <v>209.0033</v>
      </c>
      <c r="J49">
        <v>234.08369999999999</v>
      </c>
      <c r="K49">
        <v>6.2754000000000003</v>
      </c>
      <c r="L49">
        <v>6.2754000000000003</v>
      </c>
      <c r="M49">
        <v>6.9561999999999999</v>
      </c>
      <c r="N49">
        <v>0</v>
      </c>
      <c r="O49">
        <v>0</v>
      </c>
    </row>
    <row r="50" spans="1:15" ht="15">
      <c r="A50" s="157" t="str">
        <f t="shared" si="0"/>
        <v>4hresponse24x7C16</v>
      </c>
      <c r="B50" t="s">
        <v>841</v>
      </c>
      <c r="C50" s="19" t="s">
        <v>217</v>
      </c>
      <c r="D50" s="19" t="s">
        <v>221</v>
      </c>
      <c r="E50" s="19" t="s">
        <v>224</v>
      </c>
      <c r="F50" s="19" t="s">
        <v>219</v>
      </c>
      <c r="G50" s="19" t="s">
        <v>8</v>
      </c>
      <c r="H50" s="19" t="s">
        <v>220</v>
      </c>
      <c r="I50">
        <v>208.12450000000001</v>
      </c>
      <c r="J50">
        <v>233.0994</v>
      </c>
      <c r="K50">
        <v>6.2480000000000002</v>
      </c>
      <c r="L50">
        <v>6.2480000000000002</v>
      </c>
      <c r="M50">
        <v>6.9288999999999996</v>
      </c>
      <c r="N50">
        <v>0</v>
      </c>
      <c r="O50">
        <v>0</v>
      </c>
    </row>
    <row r="51" spans="1:15" ht="15">
      <c r="A51" s="157" t="str">
        <f t="shared" si="0"/>
        <v>4hrecovery24x7C16</v>
      </c>
      <c r="B51" t="s">
        <v>841</v>
      </c>
      <c r="C51" s="19" t="s">
        <v>217</v>
      </c>
      <c r="D51" s="19" t="s">
        <v>221</v>
      </c>
      <c r="E51" s="19" t="s">
        <v>224</v>
      </c>
      <c r="F51" s="19" t="s">
        <v>223</v>
      </c>
      <c r="G51" s="19" t="s">
        <v>8</v>
      </c>
      <c r="H51" s="19" t="s">
        <v>220</v>
      </c>
      <c r="I51">
        <v>212.9581</v>
      </c>
      <c r="J51">
        <v>238.51310000000001</v>
      </c>
      <c r="K51">
        <v>6.3983999999999996</v>
      </c>
      <c r="L51">
        <v>6.3983999999999996</v>
      </c>
      <c r="M51">
        <v>7.0792999999999999</v>
      </c>
      <c r="N51">
        <v>0</v>
      </c>
      <c r="O51">
        <v>0</v>
      </c>
    </row>
    <row r="52" spans="1:15" ht="15">
      <c r="A52" s="157" t="str">
        <f t="shared" si="0"/>
        <v>NBDresponse9x5C18</v>
      </c>
      <c r="B52" t="s">
        <v>841</v>
      </c>
      <c r="C52" s="19" t="s">
        <v>217</v>
      </c>
      <c r="D52" s="19" t="s">
        <v>862</v>
      </c>
      <c r="E52" s="19" t="s">
        <v>218</v>
      </c>
      <c r="F52" s="19" t="s">
        <v>219</v>
      </c>
      <c r="G52" s="19" t="s">
        <v>9</v>
      </c>
      <c r="H52" s="19" t="s">
        <v>220</v>
      </c>
      <c r="I52">
        <v>39.997599999999998</v>
      </c>
      <c r="J52">
        <v>44.7973</v>
      </c>
      <c r="K52">
        <v>0.21149999999999999</v>
      </c>
      <c r="L52">
        <v>0.21149999999999999</v>
      </c>
      <c r="M52">
        <v>3.3102</v>
      </c>
      <c r="N52">
        <v>0</v>
      </c>
      <c r="O52">
        <v>0</v>
      </c>
    </row>
    <row r="53" spans="1:15" ht="15">
      <c r="A53" s="157" t="str">
        <f t="shared" si="0"/>
        <v>NBDresponse24x7C18</v>
      </c>
      <c r="B53" t="s">
        <v>841</v>
      </c>
      <c r="C53" s="19" t="s">
        <v>217</v>
      </c>
      <c r="D53" s="19" t="s">
        <v>221</v>
      </c>
      <c r="E53" s="19" t="s">
        <v>218</v>
      </c>
      <c r="F53" s="19" t="s">
        <v>219</v>
      </c>
      <c r="G53" s="19" t="s">
        <v>9</v>
      </c>
      <c r="H53" s="19" t="s">
        <v>220</v>
      </c>
      <c r="I53">
        <v>79.265799999999999</v>
      </c>
      <c r="J53">
        <v>88.777699999999996</v>
      </c>
      <c r="K53">
        <v>1.4332</v>
      </c>
      <c r="L53">
        <v>1.4332</v>
      </c>
      <c r="M53">
        <v>4.5317999999999996</v>
      </c>
      <c r="N53">
        <v>0</v>
      </c>
      <c r="O53">
        <v>0</v>
      </c>
    </row>
    <row r="54" spans="1:15" ht="15">
      <c r="A54" s="157" t="str">
        <f t="shared" si="0"/>
        <v>24hrecovery24x7C18</v>
      </c>
      <c r="B54" t="s">
        <v>841</v>
      </c>
      <c r="C54" s="19" t="s">
        <v>217</v>
      </c>
      <c r="D54" s="19" t="s">
        <v>221</v>
      </c>
      <c r="E54" s="19" t="s">
        <v>222</v>
      </c>
      <c r="F54" s="19" t="s">
        <v>223</v>
      </c>
      <c r="G54" s="19" t="s">
        <v>9</v>
      </c>
      <c r="H54" s="19" t="s">
        <v>220</v>
      </c>
      <c r="I54">
        <v>65.505399999999995</v>
      </c>
      <c r="J54">
        <v>73.366100000000003</v>
      </c>
      <c r="K54">
        <v>1.0051000000000001</v>
      </c>
      <c r="L54">
        <v>1.0051000000000001</v>
      </c>
      <c r="M54">
        <v>4.1036999999999999</v>
      </c>
      <c r="N54">
        <v>0</v>
      </c>
      <c r="O54">
        <v>0</v>
      </c>
    </row>
    <row r="55" spans="1:15" ht="15">
      <c r="A55" s="157" t="str">
        <f t="shared" si="0"/>
        <v>4hresponse24x7C18</v>
      </c>
      <c r="B55" t="s">
        <v>841</v>
      </c>
      <c r="C55" s="19" t="s">
        <v>217</v>
      </c>
      <c r="D55" s="19" t="s">
        <v>221</v>
      </c>
      <c r="E55" s="19" t="s">
        <v>224</v>
      </c>
      <c r="F55" s="19" t="s">
        <v>219</v>
      </c>
      <c r="G55" s="19" t="s">
        <v>9</v>
      </c>
      <c r="H55" s="19" t="s">
        <v>220</v>
      </c>
      <c r="I55">
        <v>60.780799999999999</v>
      </c>
      <c r="J55">
        <v>68.0745</v>
      </c>
      <c r="K55">
        <v>0.85809999999999997</v>
      </c>
      <c r="L55">
        <v>0.85809999999999997</v>
      </c>
      <c r="M55">
        <v>3.9567000000000001</v>
      </c>
      <c r="N55">
        <v>0</v>
      </c>
      <c r="O55">
        <v>0</v>
      </c>
    </row>
    <row r="56" spans="1:15" ht="15">
      <c r="A56" s="157" t="str">
        <f t="shared" si="0"/>
        <v>4hrecovery24x7C18</v>
      </c>
      <c r="B56" t="s">
        <v>841</v>
      </c>
      <c r="C56" s="19" t="s">
        <v>217</v>
      </c>
      <c r="D56" s="19" t="s">
        <v>221</v>
      </c>
      <c r="E56" s="19" t="s">
        <v>224</v>
      </c>
      <c r="F56" s="19" t="s">
        <v>223</v>
      </c>
      <c r="G56" s="19" t="s">
        <v>9</v>
      </c>
      <c r="H56" s="19" t="s">
        <v>220</v>
      </c>
      <c r="I56">
        <v>86.766099999999994</v>
      </c>
      <c r="J56">
        <v>97.178100000000001</v>
      </c>
      <c r="K56">
        <v>1.6665000000000001</v>
      </c>
      <c r="L56">
        <v>1.6665000000000001</v>
      </c>
      <c r="M56">
        <v>4.7652000000000001</v>
      </c>
      <c r="N56">
        <v>0</v>
      </c>
      <c r="O56">
        <v>0</v>
      </c>
    </row>
    <row r="57" spans="1:15" ht="15">
      <c r="A57" s="157" t="str">
        <f t="shared" si="0"/>
        <v>NBDresponse9x5C33</v>
      </c>
      <c r="B57" t="s">
        <v>841</v>
      </c>
      <c r="C57" s="19" t="s">
        <v>217</v>
      </c>
      <c r="D57" s="19" t="s">
        <v>862</v>
      </c>
      <c r="E57" s="19" t="s">
        <v>218</v>
      </c>
      <c r="F57" s="19" t="s">
        <v>219</v>
      </c>
      <c r="G57" s="19" t="s">
        <v>10</v>
      </c>
      <c r="H57" s="19" t="s">
        <v>220</v>
      </c>
      <c r="I57">
        <v>409.95490000000001</v>
      </c>
      <c r="J57">
        <v>459.14949999999999</v>
      </c>
      <c r="K57">
        <v>11.4704</v>
      </c>
      <c r="L57">
        <v>11.4704</v>
      </c>
      <c r="M57">
        <v>15.3216</v>
      </c>
      <c r="N57">
        <v>0</v>
      </c>
      <c r="O57">
        <v>0</v>
      </c>
    </row>
    <row r="58" spans="1:15" ht="15">
      <c r="A58" s="157" t="str">
        <f t="shared" si="0"/>
        <v>NBDresponse24x7C33</v>
      </c>
      <c r="B58" t="s">
        <v>841</v>
      </c>
      <c r="C58" s="19" t="s">
        <v>217</v>
      </c>
      <c r="D58" s="19" t="s">
        <v>221</v>
      </c>
      <c r="E58" s="19" t="s">
        <v>218</v>
      </c>
      <c r="F58" s="19" t="s">
        <v>219</v>
      </c>
      <c r="G58" s="19" t="s">
        <v>10</v>
      </c>
      <c r="H58" s="19" t="s">
        <v>220</v>
      </c>
      <c r="I58">
        <v>555.72969999999998</v>
      </c>
      <c r="J58">
        <v>622.41719999999998</v>
      </c>
      <c r="K58">
        <v>16.005600000000001</v>
      </c>
      <c r="L58">
        <v>16.005600000000001</v>
      </c>
      <c r="M58">
        <v>19.8568</v>
      </c>
      <c r="N58">
        <v>0</v>
      </c>
      <c r="O58">
        <v>0</v>
      </c>
    </row>
    <row r="59" spans="1:15" ht="15">
      <c r="A59" s="157" t="str">
        <f t="shared" si="0"/>
        <v>24hrecovery24x7C33</v>
      </c>
      <c r="B59" t="s">
        <v>841</v>
      </c>
      <c r="C59" s="19" t="s">
        <v>217</v>
      </c>
      <c r="D59" s="19" t="s">
        <v>221</v>
      </c>
      <c r="E59" s="19" t="s">
        <v>222</v>
      </c>
      <c r="F59" s="19" t="s">
        <v>223</v>
      </c>
      <c r="G59" s="19" t="s">
        <v>10</v>
      </c>
      <c r="H59" s="19" t="s">
        <v>220</v>
      </c>
      <c r="I59">
        <v>838.83950000000004</v>
      </c>
      <c r="J59">
        <v>939.50019999999995</v>
      </c>
      <c r="K59">
        <v>24.813500000000001</v>
      </c>
      <c r="L59">
        <v>24.813500000000001</v>
      </c>
      <c r="M59">
        <v>28.6647</v>
      </c>
      <c r="N59">
        <v>0</v>
      </c>
      <c r="O59">
        <v>0</v>
      </c>
    </row>
    <row r="60" spans="1:15" ht="15">
      <c r="A60" s="157" t="str">
        <f t="shared" si="0"/>
        <v>4hresponse24x7C33</v>
      </c>
      <c r="B60" t="s">
        <v>841</v>
      </c>
      <c r="C60" s="19" t="s">
        <v>217</v>
      </c>
      <c r="D60" s="19" t="s">
        <v>221</v>
      </c>
      <c r="E60" s="19" t="s">
        <v>224</v>
      </c>
      <c r="F60" s="19" t="s">
        <v>219</v>
      </c>
      <c r="G60" s="19" t="s">
        <v>10</v>
      </c>
      <c r="H60" s="19" t="s">
        <v>220</v>
      </c>
      <c r="I60">
        <v>834.71469999999999</v>
      </c>
      <c r="J60">
        <v>934.88049999999998</v>
      </c>
      <c r="K60">
        <v>24.685199999999998</v>
      </c>
      <c r="L60">
        <v>24.685199999999998</v>
      </c>
      <c r="M60">
        <v>28.5364</v>
      </c>
      <c r="N60">
        <v>0</v>
      </c>
      <c r="O60">
        <v>0</v>
      </c>
    </row>
    <row r="61" spans="1:15" ht="15">
      <c r="A61" s="157" t="str">
        <f t="shared" si="0"/>
        <v>4hrecovery24x7C33</v>
      </c>
      <c r="B61" t="s">
        <v>841</v>
      </c>
      <c r="C61" s="19" t="s">
        <v>217</v>
      </c>
      <c r="D61" s="19" t="s">
        <v>221</v>
      </c>
      <c r="E61" s="19" t="s">
        <v>224</v>
      </c>
      <c r="F61" s="19" t="s">
        <v>223</v>
      </c>
      <c r="G61" s="19" t="s">
        <v>10</v>
      </c>
      <c r="H61" s="19" t="s">
        <v>220</v>
      </c>
      <c r="I61">
        <v>857.4008</v>
      </c>
      <c r="J61">
        <v>960.28890000000001</v>
      </c>
      <c r="K61">
        <v>25.390999999999998</v>
      </c>
      <c r="L61">
        <v>25.390999999999998</v>
      </c>
      <c r="M61">
        <v>29.2422</v>
      </c>
      <c r="N61">
        <v>0</v>
      </c>
      <c r="O61">
        <v>0</v>
      </c>
    </row>
    <row r="62" spans="1:15" ht="15">
      <c r="A62" s="157" t="str">
        <f t="shared" si="0"/>
        <v>NBDresponse9x5C74</v>
      </c>
      <c r="B62" t="s">
        <v>841</v>
      </c>
      <c r="C62" s="19" t="s">
        <v>217</v>
      </c>
      <c r="D62" s="19" t="s">
        <v>862</v>
      </c>
      <c r="E62" s="19" t="s">
        <v>218</v>
      </c>
      <c r="F62" s="19" t="s">
        <v>219</v>
      </c>
      <c r="G62" s="19" t="s">
        <v>15</v>
      </c>
      <c r="H62" s="19" t="s">
        <v>220</v>
      </c>
      <c r="I62">
        <v>1053.0536999999999</v>
      </c>
      <c r="J62">
        <v>1179.4202</v>
      </c>
      <c r="K62">
        <v>24.6815</v>
      </c>
      <c r="L62">
        <v>24.6815</v>
      </c>
      <c r="M62">
        <v>48.921999999999997</v>
      </c>
      <c r="N62">
        <v>0</v>
      </c>
      <c r="O62">
        <v>0</v>
      </c>
    </row>
    <row r="63" spans="1:15" ht="15">
      <c r="A63" s="157" t="str">
        <f t="shared" si="0"/>
        <v>NBDresponse24x7C74</v>
      </c>
      <c r="B63" t="s">
        <v>841</v>
      </c>
      <c r="C63" s="19" t="s">
        <v>217</v>
      </c>
      <c r="D63" s="19" t="s">
        <v>221</v>
      </c>
      <c r="E63" s="19" t="s">
        <v>218</v>
      </c>
      <c r="F63" s="19" t="s">
        <v>219</v>
      </c>
      <c r="G63" s="19" t="s">
        <v>15</v>
      </c>
      <c r="H63" s="19" t="s">
        <v>220</v>
      </c>
      <c r="I63">
        <v>1559.895</v>
      </c>
      <c r="J63">
        <v>1747.0824</v>
      </c>
      <c r="K63">
        <v>40.4499</v>
      </c>
      <c r="L63">
        <v>40.4499</v>
      </c>
      <c r="M63">
        <v>64.690399999999997</v>
      </c>
      <c r="N63">
        <v>0</v>
      </c>
      <c r="O63">
        <v>0</v>
      </c>
    </row>
    <row r="64" spans="1:15" ht="15">
      <c r="A64" s="157" t="str">
        <f t="shared" si="0"/>
        <v>24hrecovery24x7C74</v>
      </c>
      <c r="B64" t="s">
        <v>841</v>
      </c>
      <c r="C64" s="19" t="s">
        <v>217</v>
      </c>
      <c r="D64" s="19" t="s">
        <v>221</v>
      </c>
      <c r="E64" s="19" t="s">
        <v>222</v>
      </c>
      <c r="F64" s="19" t="s">
        <v>223</v>
      </c>
      <c r="G64" s="19" t="s">
        <v>15</v>
      </c>
      <c r="H64" s="19" t="s">
        <v>220</v>
      </c>
      <c r="I64">
        <v>1798.2542000000001</v>
      </c>
      <c r="J64">
        <v>2014.0447999999999</v>
      </c>
      <c r="K64">
        <v>47.865499999999997</v>
      </c>
      <c r="L64">
        <v>47.865499999999997</v>
      </c>
      <c r="M64">
        <v>72.106099999999998</v>
      </c>
      <c r="N64">
        <v>0</v>
      </c>
      <c r="O64">
        <v>0</v>
      </c>
    </row>
    <row r="65" spans="1:15" ht="15">
      <c r="A65" s="157" t="str">
        <f t="shared" si="0"/>
        <v>4hresponse24x7C74</v>
      </c>
      <c r="B65" t="s">
        <v>841</v>
      </c>
      <c r="C65" s="19" t="s">
        <v>217</v>
      </c>
      <c r="D65" s="19" t="s">
        <v>221</v>
      </c>
      <c r="E65" s="19" t="s">
        <v>224</v>
      </c>
      <c r="F65" s="19" t="s">
        <v>219</v>
      </c>
      <c r="G65" s="19" t="s">
        <v>15</v>
      </c>
      <c r="H65" s="19" t="s">
        <v>220</v>
      </c>
      <c r="I65">
        <v>1751.8510000000001</v>
      </c>
      <c r="J65">
        <v>1962.0731000000001</v>
      </c>
      <c r="K65">
        <v>46.421799999999998</v>
      </c>
      <c r="L65">
        <v>46.421799999999998</v>
      </c>
      <c r="M65">
        <v>70.662400000000005</v>
      </c>
      <c r="N65">
        <v>0</v>
      </c>
      <c r="O65">
        <v>0</v>
      </c>
    </row>
    <row r="66" spans="1:15" ht="15">
      <c r="A66" s="157" t="str">
        <f t="shared" si="0"/>
        <v>4hrecovery24x7C74</v>
      </c>
      <c r="B66" t="s">
        <v>841</v>
      </c>
      <c r="C66" s="19" t="s">
        <v>217</v>
      </c>
      <c r="D66" s="19" t="s">
        <v>221</v>
      </c>
      <c r="E66" s="19" t="s">
        <v>224</v>
      </c>
      <c r="F66" s="19" t="s">
        <v>223</v>
      </c>
      <c r="G66" s="19" t="s">
        <v>15</v>
      </c>
      <c r="H66" s="19" t="s">
        <v>220</v>
      </c>
      <c r="I66">
        <v>2007.069</v>
      </c>
      <c r="J66">
        <v>2247.9173000000001</v>
      </c>
      <c r="K66">
        <v>54.362000000000002</v>
      </c>
      <c r="L66">
        <v>54.362000000000002</v>
      </c>
      <c r="M66">
        <v>78.602500000000006</v>
      </c>
      <c r="N66">
        <v>0</v>
      </c>
      <c r="O66">
        <v>0</v>
      </c>
    </row>
    <row r="67" spans="1:15" ht="15">
      <c r="A67" s="157" t="str">
        <f t="shared" ref="A67:A81" si="1">IF(D67="24x7",E67&amp;F67&amp;D67&amp;G67,IF(D67="9x5 (local business hours)",E67&amp;F67&amp;"9x5"&amp;G67,IF(D67="9x5",E67&amp;F67&amp;D67&amp;G67)))</f>
        <v>NBDresponse9x5C75</v>
      </c>
      <c r="B67" t="s">
        <v>841</v>
      </c>
      <c r="C67" s="19" t="s">
        <v>217</v>
      </c>
      <c r="D67" s="19" t="s">
        <v>862</v>
      </c>
      <c r="E67" s="19" t="s">
        <v>218</v>
      </c>
      <c r="F67" s="19" t="s">
        <v>219</v>
      </c>
      <c r="G67" s="19" t="s">
        <v>17</v>
      </c>
      <c r="H67" s="19" t="s">
        <v>220</v>
      </c>
      <c r="I67">
        <v>955.11829999999998</v>
      </c>
      <c r="J67">
        <v>1069.7324000000001</v>
      </c>
      <c r="K67">
        <v>23.035399999999999</v>
      </c>
      <c r="L67">
        <v>23.035399999999999</v>
      </c>
      <c r="M67">
        <v>43.073599999999999</v>
      </c>
      <c r="N67">
        <v>0</v>
      </c>
      <c r="O67">
        <v>0</v>
      </c>
    </row>
    <row r="68" spans="1:15" ht="15">
      <c r="A68" s="157" t="str">
        <f t="shared" si="1"/>
        <v>NBDresponse24x7C75</v>
      </c>
      <c r="B68" t="s">
        <v>841</v>
      </c>
      <c r="C68" s="19" t="s">
        <v>217</v>
      </c>
      <c r="D68" s="19" t="s">
        <v>221</v>
      </c>
      <c r="E68" s="19" t="s">
        <v>218</v>
      </c>
      <c r="F68" s="19" t="s">
        <v>219</v>
      </c>
      <c r="G68" s="19" t="s">
        <v>17</v>
      </c>
      <c r="H68" s="19" t="s">
        <v>220</v>
      </c>
      <c r="I68">
        <v>1444.3857</v>
      </c>
      <c r="J68">
        <v>1617.712</v>
      </c>
      <c r="K68">
        <v>38.256999999999998</v>
      </c>
      <c r="L68">
        <v>38.256999999999998</v>
      </c>
      <c r="M68">
        <v>58.295299999999997</v>
      </c>
      <c r="N68">
        <v>0</v>
      </c>
      <c r="O68">
        <v>0</v>
      </c>
    </row>
    <row r="69" spans="1:15" ht="15">
      <c r="A69" s="157" t="str">
        <f t="shared" si="1"/>
        <v>24hrecovery24x7C75</v>
      </c>
      <c r="B69" t="s">
        <v>841</v>
      </c>
      <c r="C69" s="19" t="s">
        <v>217</v>
      </c>
      <c r="D69" s="19" t="s">
        <v>221</v>
      </c>
      <c r="E69" s="19" t="s">
        <v>222</v>
      </c>
      <c r="F69" s="19" t="s">
        <v>223</v>
      </c>
      <c r="G69" s="19" t="s">
        <v>17</v>
      </c>
      <c r="H69" s="19" t="s">
        <v>220</v>
      </c>
      <c r="I69">
        <v>1682.7448999999999</v>
      </c>
      <c r="J69">
        <v>1884.6742999999999</v>
      </c>
      <c r="K69">
        <v>45.672600000000003</v>
      </c>
      <c r="L69">
        <v>45.672600000000003</v>
      </c>
      <c r="M69">
        <v>65.710899999999995</v>
      </c>
      <c r="N69">
        <v>0</v>
      </c>
      <c r="O69">
        <v>0</v>
      </c>
    </row>
    <row r="70" spans="1:15" ht="15">
      <c r="A70" s="157" t="str">
        <f t="shared" si="1"/>
        <v>4hresponse24x7C75</v>
      </c>
      <c r="B70" t="s">
        <v>841</v>
      </c>
      <c r="C70" s="19" t="s">
        <v>217</v>
      </c>
      <c r="D70" s="19" t="s">
        <v>221</v>
      </c>
      <c r="E70" s="19" t="s">
        <v>224</v>
      </c>
      <c r="F70" s="19" t="s">
        <v>219</v>
      </c>
      <c r="G70" s="19" t="s">
        <v>17</v>
      </c>
      <c r="H70" s="19" t="s">
        <v>220</v>
      </c>
      <c r="I70">
        <v>1636.3416</v>
      </c>
      <c r="J70">
        <v>1832.7026000000001</v>
      </c>
      <c r="K70">
        <v>44.228999999999999</v>
      </c>
      <c r="L70">
        <v>44.228999999999999</v>
      </c>
      <c r="M70">
        <v>64.267300000000006</v>
      </c>
      <c r="N70">
        <v>0</v>
      </c>
      <c r="O70">
        <v>0</v>
      </c>
    </row>
    <row r="71" spans="1:15" ht="15">
      <c r="A71" s="157" t="str">
        <f t="shared" si="1"/>
        <v>4hrecovery24x7C75</v>
      </c>
      <c r="B71" t="s">
        <v>841</v>
      </c>
      <c r="C71" s="19" t="s">
        <v>217</v>
      </c>
      <c r="D71" s="19" t="s">
        <v>221</v>
      </c>
      <c r="E71" s="19" t="s">
        <v>224</v>
      </c>
      <c r="F71" s="19" t="s">
        <v>223</v>
      </c>
      <c r="G71" s="19" t="s">
        <v>17</v>
      </c>
      <c r="H71" s="19" t="s">
        <v>220</v>
      </c>
      <c r="I71">
        <v>1891.5597</v>
      </c>
      <c r="J71">
        <v>2118.5468000000001</v>
      </c>
      <c r="K71">
        <v>52.1691</v>
      </c>
      <c r="L71">
        <v>52.1691</v>
      </c>
      <c r="M71">
        <v>72.207400000000007</v>
      </c>
      <c r="N71">
        <v>0</v>
      </c>
      <c r="O71">
        <v>0</v>
      </c>
    </row>
    <row r="72" spans="1:15" ht="15">
      <c r="A72" s="157" t="str">
        <f t="shared" si="1"/>
        <v>NBDresponse9x5CE1</v>
      </c>
      <c r="B72" t="s">
        <v>841</v>
      </c>
      <c r="C72" s="19" t="s">
        <v>217</v>
      </c>
      <c r="D72" s="19" t="s">
        <v>862</v>
      </c>
      <c r="E72" s="19" t="s">
        <v>218</v>
      </c>
      <c r="F72" s="19" t="s">
        <v>219</v>
      </c>
      <c r="G72" s="19" t="s">
        <v>38</v>
      </c>
      <c r="H72" s="19" t="s">
        <v>220</v>
      </c>
      <c r="I72">
        <v>167.93780000000001</v>
      </c>
      <c r="J72">
        <v>188.09039999999999</v>
      </c>
      <c r="K72">
        <v>1.2166999999999999</v>
      </c>
      <c r="L72">
        <v>7.2286999999999999</v>
      </c>
      <c r="M72">
        <v>7.2286999999999999</v>
      </c>
      <c r="N72">
        <v>0</v>
      </c>
      <c r="O72">
        <v>0</v>
      </c>
    </row>
    <row r="73" spans="1:15" ht="15">
      <c r="A73" s="157" t="str">
        <f t="shared" si="1"/>
        <v>NBDresponse24x7CE1</v>
      </c>
      <c r="B73" t="s">
        <v>841</v>
      </c>
      <c r="C73" s="19" t="s">
        <v>217</v>
      </c>
      <c r="D73" s="19" t="s">
        <v>221</v>
      </c>
      <c r="E73" s="19" t="s">
        <v>218</v>
      </c>
      <c r="F73" s="19" t="s">
        <v>219</v>
      </c>
      <c r="G73" s="19" t="s">
        <v>38</v>
      </c>
      <c r="H73" s="19" t="s">
        <v>220</v>
      </c>
      <c r="I73">
        <v>206.09379999999999</v>
      </c>
      <c r="J73">
        <v>230.82499999999999</v>
      </c>
      <c r="K73">
        <v>2.4037999999999999</v>
      </c>
      <c r="L73">
        <v>8.4158000000000008</v>
      </c>
      <c r="M73">
        <v>8.4158000000000008</v>
      </c>
      <c r="N73">
        <v>0</v>
      </c>
      <c r="O73">
        <v>0</v>
      </c>
    </row>
    <row r="74" spans="1:15" ht="15">
      <c r="A74" s="157" t="str">
        <f t="shared" si="1"/>
        <v>24hrecovery24x7CE1</v>
      </c>
      <c r="B74" t="s">
        <v>841</v>
      </c>
      <c r="C74" s="19" t="s">
        <v>217</v>
      </c>
      <c r="D74" s="19" t="s">
        <v>221</v>
      </c>
      <c r="E74" s="19" t="s">
        <v>222</v>
      </c>
      <c r="F74" s="19" t="s">
        <v>223</v>
      </c>
      <c r="G74" s="19" t="s">
        <v>38</v>
      </c>
      <c r="H74" s="19" t="s">
        <v>220</v>
      </c>
      <c r="I74">
        <v>578.26440000000002</v>
      </c>
      <c r="J74">
        <v>647.65610000000004</v>
      </c>
      <c r="K74">
        <v>13.9824</v>
      </c>
      <c r="L74">
        <v>19.994499999999999</v>
      </c>
      <c r="M74">
        <v>19.994499999999999</v>
      </c>
      <c r="N74">
        <v>0</v>
      </c>
      <c r="O74">
        <v>0</v>
      </c>
    </row>
    <row r="75" spans="1:15" ht="15">
      <c r="A75" s="157" t="str">
        <f t="shared" si="1"/>
        <v>4hresponse24x7CE1</v>
      </c>
      <c r="B75" t="s">
        <v>841</v>
      </c>
      <c r="C75" s="19" t="s">
        <v>217</v>
      </c>
      <c r="D75" s="19" t="s">
        <v>221</v>
      </c>
      <c r="E75" s="19" t="s">
        <v>224</v>
      </c>
      <c r="F75" s="19" t="s">
        <v>219</v>
      </c>
      <c r="G75" s="19" t="s">
        <v>38</v>
      </c>
      <c r="H75" s="19" t="s">
        <v>220</v>
      </c>
      <c r="I75">
        <v>566.66359999999997</v>
      </c>
      <c r="J75">
        <v>634.66319999999996</v>
      </c>
      <c r="K75">
        <v>13.621499999999999</v>
      </c>
      <c r="L75">
        <v>19.633500000000002</v>
      </c>
      <c r="M75">
        <v>19.633500000000002</v>
      </c>
      <c r="N75">
        <v>0</v>
      </c>
      <c r="O75">
        <v>0</v>
      </c>
    </row>
    <row r="76" spans="1:15" ht="15">
      <c r="A76" s="157" t="str">
        <f t="shared" si="1"/>
        <v>4hrecovery24x7CE1</v>
      </c>
      <c r="B76" t="s">
        <v>841</v>
      </c>
      <c r="C76" s="19" t="s">
        <v>217</v>
      </c>
      <c r="D76" s="19" t="s">
        <v>221</v>
      </c>
      <c r="E76" s="19" t="s">
        <v>224</v>
      </c>
      <c r="F76" s="19" t="s">
        <v>223</v>
      </c>
      <c r="G76" s="19" t="s">
        <v>38</v>
      </c>
      <c r="H76" s="19" t="s">
        <v>220</v>
      </c>
      <c r="I76">
        <v>630.46810000000005</v>
      </c>
      <c r="J76">
        <v>706.12429999999995</v>
      </c>
      <c r="K76">
        <v>15.6066</v>
      </c>
      <c r="L76">
        <v>21.618600000000001</v>
      </c>
      <c r="M76">
        <v>21.618600000000001</v>
      </c>
      <c r="N76">
        <v>0</v>
      </c>
      <c r="O76">
        <v>0</v>
      </c>
    </row>
    <row r="77" spans="1:15" ht="15">
      <c r="A77" s="157" t="str">
        <f t="shared" si="1"/>
        <v>NBDresponse9x5CE2</v>
      </c>
      <c r="B77" t="s">
        <v>841</v>
      </c>
      <c r="C77" s="19" t="s">
        <v>217</v>
      </c>
      <c r="D77" s="19" t="s">
        <v>862</v>
      </c>
      <c r="E77" s="19" t="s">
        <v>218</v>
      </c>
      <c r="F77" s="19" t="s">
        <v>219</v>
      </c>
      <c r="G77" s="19" t="s">
        <v>39</v>
      </c>
      <c r="H77" s="19" t="s">
        <v>220</v>
      </c>
      <c r="I77">
        <v>51.962800000000001</v>
      </c>
      <c r="J77">
        <v>58.198399999999999</v>
      </c>
      <c r="K77">
        <v>0.69669999999999999</v>
      </c>
      <c r="L77">
        <v>2.0766</v>
      </c>
      <c r="M77">
        <v>2.0766</v>
      </c>
      <c r="N77">
        <v>0</v>
      </c>
      <c r="O77">
        <v>0</v>
      </c>
    </row>
    <row r="78" spans="1:15" ht="15">
      <c r="A78" s="157" t="str">
        <f t="shared" si="1"/>
        <v>NBDresponse24x7CE2</v>
      </c>
      <c r="B78" t="s">
        <v>841</v>
      </c>
      <c r="C78" s="19" t="s">
        <v>217</v>
      </c>
      <c r="D78" s="19" t="s">
        <v>221</v>
      </c>
      <c r="E78" s="19" t="s">
        <v>218</v>
      </c>
      <c r="F78" s="19" t="s">
        <v>219</v>
      </c>
      <c r="G78" s="19" t="s">
        <v>39</v>
      </c>
      <c r="H78" s="19" t="s">
        <v>220</v>
      </c>
      <c r="I78">
        <v>66.693799999999996</v>
      </c>
      <c r="J78">
        <v>74.697100000000006</v>
      </c>
      <c r="K78">
        <v>1.155</v>
      </c>
      <c r="L78">
        <v>2.5348999999999999</v>
      </c>
      <c r="M78">
        <v>2.5348999999999999</v>
      </c>
      <c r="N78">
        <v>0</v>
      </c>
      <c r="O78">
        <v>0</v>
      </c>
    </row>
    <row r="79" spans="1:15" ht="15">
      <c r="A79" s="157" t="str">
        <f t="shared" si="1"/>
        <v>24hrecovery24x7CE2</v>
      </c>
      <c r="B79" t="s">
        <v>841</v>
      </c>
      <c r="C79" s="19" t="s">
        <v>217</v>
      </c>
      <c r="D79" s="19" t="s">
        <v>221</v>
      </c>
      <c r="E79" s="19" t="s">
        <v>222</v>
      </c>
      <c r="F79" s="19" t="s">
        <v>223</v>
      </c>
      <c r="G79" s="19" t="s">
        <v>39</v>
      </c>
      <c r="H79" s="19" t="s">
        <v>220</v>
      </c>
      <c r="I79">
        <v>104.1574</v>
      </c>
      <c r="J79">
        <v>116.6563</v>
      </c>
      <c r="K79">
        <v>2.3205</v>
      </c>
      <c r="L79">
        <v>3.7004000000000001</v>
      </c>
      <c r="M79">
        <v>3.7004000000000001</v>
      </c>
      <c r="N79">
        <v>0</v>
      </c>
      <c r="O79">
        <v>0</v>
      </c>
    </row>
    <row r="80" spans="1:15" ht="15">
      <c r="A80" s="157" t="str">
        <f t="shared" si="1"/>
        <v>4hresponse24x7CE2</v>
      </c>
      <c r="B80" t="s">
        <v>841</v>
      </c>
      <c r="C80" s="19" t="s">
        <v>217</v>
      </c>
      <c r="D80" s="19" t="s">
        <v>221</v>
      </c>
      <c r="E80" s="19" t="s">
        <v>224</v>
      </c>
      <c r="F80" s="19" t="s">
        <v>219</v>
      </c>
      <c r="G80" s="19" t="s">
        <v>39</v>
      </c>
      <c r="H80" s="19" t="s">
        <v>220</v>
      </c>
      <c r="I80">
        <v>102.04810000000001</v>
      </c>
      <c r="J80">
        <v>114.29389999999999</v>
      </c>
      <c r="K80">
        <v>2.2549000000000001</v>
      </c>
      <c r="L80">
        <v>3.6347999999999998</v>
      </c>
      <c r="M80">
        <v>3.6347999999999998</v>
      </c>
      <c r="N80">
        <v>0</v>
      </c>
      <c r="O80">
        <v>0</v>
      </c>
    </row>
    <row r="81" spans="1:15" ht="15">
      <c r="A81" s="157" t="str">
        <f t="shared" si="1"/>
        <v>4hrecovery24x7CE2</v>
      </c>
      <c r="B81" t="s">
        <v>841</v>
      </c>
      <c r="C81" s="19" t="s">
        <v>217</v>
      </c>
      <c r="D81" s="19" t="s">
        <v>221</v>
      </c>
      <c r="E81" s="19" t="s">
        <v>224</v>
      </c>
      <c r="F81" s="19" t="s">
        <v>223</v>
      </c>
      <c r="G81" s="19" t="s">
        <v>39</v>
      </c>
      <c r="H81" s="19" t="s">
        <v>220</v>
      </c>
      <c r="I81">
        <v>113.649</v>
      </c>
      <c r="J81">
        <v>127.2868</v>
      </c>
      <c r="K81">
        <v>2.6158000000000001</v>
      </c>
      <c r="L81">
        <v>3.9956999999999998</v>
      </c>
      <c r="M81">
        <v>3.9956999999999998</v>
      </c>
      <c r="N81">
        <v>0</v>
      </c>
      <c r="O81">
        <v>0</v>
      </c>
    </row>
    <row r="82" spans="1:15">
      <c r="D82"/>
      <c r="E82"/>
      <c r="F82"/>
      <c r="G82"/>
      <c r="H82"/>
      <c r="I82"/>
      <c r="J82"/>
      <c r="K82"/>
    </row>
    <row r="83" spans="1:15">
      <c r="D83"/>
      <c r="E83"/>
      <c r="F83"/>
      <c r="G83"/>
      <c r="H83"/>
      <c r="I83"/>
      <c r="J83"/>
      <c r="K83"/>
    </row>
    <row r="84" spans="1:15">
      <c r="D84"/>
      <c r="E84"/>
      <c r="F84"/>
      <c r="G84"/>
      <c r="H84"/>
      <c r="I84"/>
      <c r="J84"/>
      <c r="K84"/>
    </row>
    <row r="85" spans="1:15">
      <c r="D85"/>
      <c r="E85"/>
      <c r="F85"/>
      <c r="G85"/>
      <c r="H85"/>
      <c r="I85"/>
      <c r="J85"/>
      <c r="K85"/>
    </row>
    <row r="86" spans="1:15">
      <c r="D86"/>
      <c r="E86"/>
      <c r="F86"/>
      <c r="G86"/>
      <c r="H86"/>
      <c r="I86"/>
      <c r="J86"/>
      <c r="K86"/>
    </row>
    <row r="87" spans="1:15">
      <c r="D87"/>
      <c r="E87"/>
      <c r="F87"/>
      <c r="G87"/>
      <c r="H87"/>
      <c r="I87"/>
      <c r="J87"/>
      <c r="K87"/>
    </row>
    <row r="88" spans="1:15">
      <c r="D88"/>
      <c r="E88"/>
      <c r="F88"/>
      <c r="G88"/>
      <c r="H88"/>
      <c r="I88"/>
      <c r="J88"/>
      <c r="K88"/>
    </row>
    <row r="89" spans="1:15">
      <c r="D89"/>
      <c r="E89"/>
      <c r="F89"/>
      <c r="G89"/>
      <c r="H89"/>
      <c r="I89"/>
      <c r="J89"/>
      <c r="K89"/>
    </row>
    <row r="90" spans="1:15">
      <c r="D90"/>
      <c r="E90"/>
      <c r="F90"/>
      <c r="G90"/>
      <c r="H90"/>
      <c r="I90"/>
      <c r="J90"/>
      <c r="K90"/>
    </row>
    <row r="91" spans="1:15">
      <c r="D91"/>
      <c r="E91"/>
      <c r="F91"/>
      <c r="G91"/>
      <c r="H91"/>
      <c r="I91"/>
      <c r="J91"/>
      <c r="K91"/>
    </row>
    <row r="92" spans="1:15">
      <c r="D92"/>
      <c r="E92"/>
      <c r="F92"/>
      <c r="G92"/>
      <c r="H92"/>
      <c r="I92"/>
      <c r="J92"/>
      <c r="K92"/>
    </row>
    <row r="93" spans="1:15">
      <c r="D93"/>
      <c r="E93"/>
      <c r="F93"/>
      <c r="G93"/>
      <c r="H93"/>
      <c r="I93"/>
      <c r="J93"/>
      <c r="K93"/>
    </row>
    <row r="94" spans="1:15">
      <c r="D94"/>
      <c r="E94"/>
      <c r="F94"/>
      <c r="G94"/>
      <c r="H94"/>
      <c r="I94"/>
      <c r="J94"/>
      <c r="K94"/>
    </row>
    <row r="95" spans="1:15">
      <c r="D95"/>
      <c r="E95"/>
      <c r="F95"/>
      <c r="G95"/>
      <c r="H95"/>
      <c r="I95"/>
      <c r="J95"/>
      <c r="K95"/>
    </row>
    <row r="96" spans="1:15">
      <c r="D96"/>
      <c r="E96"/>
      <c r="F96"/>
      <c r="G96"/>
      <c r="H96"/>
      <c r="I96"/>
      <c r="J96"/>
      <c r="K96"/>
    </row>
    <row r="97" spans="4:11">
      <c r="D97"/>
      <c r="E97"/>
      <c r="F97"/>
      <c r="G97"/>
      <c r="H97"/>
      <c r="I97"/>
      <c r="J97"/>
      <c r="K97"/>
    </row>
    <row r="98" spans="4:11">
      <c r="D98"/>
      <c r="E98"/>
      <c r="F98"/>
      <c r="G98"/>
      <c r="H98"/>
      <c r="I98"/>
      <c r="J98"/>
      <c r="K98"/>
    </row>
    <row r="99" spans="4:11">
      <c r="D99"/>
      <c r="E99"/>
      <c r="F99"/>
      <c r="G99"/>
      <c r="H99"/>
      <c r="I99"/>
      <c r="J99"/>
      <c r="K99"/>
    </row>
    <row r="100" spans="4:11">
      <c r="D100"/>
      <c r="E100"/>
      <c r="F100"/>
      <c r="G100"/>
      <c r="H100"/>
      <c r="I100"/>
      <c r="J100"/>
      <c r="K100"/>
    </row>
    <row r="101" spans="4:11">
      <c r="D101"/>
      <c r="E101"/>
      <c r="F101"/>
      <c r="G101"/>
      <c r="H101"/>
      <c r="I101"/>
      <c r="J101"/>
      <c r="K101"/>
    </row>
    <row r="102" spans="4:11">
      <c r="D102"/>
      <c r="E102"/>
      <c r="F102"/>
      <c r="G102"/>
      <c r="H102"/>
      <c r="I102"/>
      <c r="J102"/>
      <c r="K102"/>
    </row>
    <row r="103" spans="4:11">
      <c r="D103"/>
      <c r="E103"/>
      <c r="F103"/>
      <c r="G103"/>
      <c r="H103"/>
      <c r="I103"/>
      <c r="J103"/>
      <c r="K103"/>
    </row>
    <row r="104" spans="4:11">
      <c r="D104"/>
      <c r="E104"/>
      <c r="F104"/>
      <c r="G104"/>
      <c r="H104"/>
      <c r="I104"/>
      <c r="J104"/>
      <c r="K104"/>
    </row>
    <row r="105" spans="4:11">
      <c r="D105"/>
      <c r="E105"/>
      <c r="F105"/>
      <c r="G105"/>
      <c r="H105"/>
      <c r="I105"/>
      <c r="J105"/>
      <c r="K105"/>
    </row>
    <row r="106" spans="4:11">
      <c r="D106"/>
      <c r="E106"/>
      <c r="F106"/>
      <c r="G106"/>
      <c r="H106"/>
      <c r="I106"/>
      <c r="J106"/>
      <c r="K106"/>
    </row>
    <row r="107" spans="4:11">
      <c r="D107"/>
      <c r="E107"/>
      <c r="F107"/>
      <c r="G107"/>
      <c r="H107"/>
      <c r="I107"/>
      <c r="J107"/>
      <c r="K107"/>
    </row>
    <row r="108" spans="4:11">
      <c r="D108"/>
      <c r="E108"/>
      <c r="F108"/>
      <c r="G108"/>
      <c r="H108"/>
      <c r="I108"/>
      <c r="J108"/>
      <c r="K108"/>
    </row>
    <row r="109" spans="4:11">
      <c r="D109"/>
      <c r="E109"/>
      <c r="F109"/>
      <c r="G109"/>
      <c r="H109"/>
      <c r="I109"/>
      <c r="J109"/>
      <c r="K109"/>
    </row>
    <row r="110" spans="4:11">
      <c r="D110"/>
      <c r="E110"/>
      <c r="F110"/>
      <c r="G110"/>
      <c r="H110"/>
      <c r="I110"/>
      <c r="J110"/>
      <c r="K110"/>
    </row>
    <row r="111" spans="4:11">
      <c r="D111"/>
      <c r="E111"/>
      <c r="F111"/>
      <c r="G111"/>
      <c r="H111"/>
      <c r="I111"/>
      <c r="J111"/>
      <c r="K111"/>
    </row>
    <row r="112" spans="4:11">
      <c r="D112"/>
      <c r="E112"/>
      <c r="F112"/>
      <c r="G112"/>
      <c r="H112"/>
      <c r="I112"/>
      <c r="J112"/>
      <c r="K112"/>
    </row>
    <row r="113" spans="4:11">
      <c r="D113"/>
      <c r="E113"/>
      <c r="F113"/>
      <c r="G113"/>
      <c r="H113"/>
      <c r="I113"/>
      <c r="J113"/>
      <c r="K113"/>
    </row>
    <row r="114" spans="4:11">
      <c r="D114"/>
      <c r="E114"/>
      <c r="F114"/>
      <c r="G114"/>
      <c r="H114"/>
      <c r="I114"/>
      <c r="J114"/>
      <c r="K114"/>
    </row>
    <row r="115" spans="4:11">
      <c r="D115"/>
      <c r="E115"/>
      <c r="F115"/>
      <c r="G115"/>
      <c r="H115"/>
      <c r="I115"/>
      <c r="J115"/>
      <c r="K115"/>
    </row>
    <row r="116" spans="4:11">
      <c r="D116"/>
      <c r="E116"/>
      <c r="F116"/>
      <c r="G116"/>
      <c r="H116"/>
      <c r="I116"/>
      <c r="J116"/>
      <c r="K116"/>
    </row>
    <row r="117" spans="4:11">
      <c r="D117"/>
      <c r="E117"/>
      <c r="F117"/>
      <c r="G117"/>
      <c r="H117"/>
      <c r="I117"/>
      <c r="J117"/>
      <c r="K117"/>
    </row>
    <row r="118" spans="4:11">
      <c r="D118"/>
      <c r="E118"/>
      <c r="F118"/>
      <c r="G118"/>
      <c r="H118"/>
      <c r="I118"/>
      <c r="J118"/>
      <c r="K118"/>
    </row>
    <row r="119" spans="4:11">
      <c r="D119"/>
      <c r="E119"/>
      <c r="F119"/>
      <c r="G119"/>
      <c r="H119"/>
      <c r="I119"/>
      <c r="J119"/>
      <c r="K119"/>
    </row>
    <row r="120" spans="4:11">
      <c r="D120"/>
      <c r="E120"/>
      <c r="F120"/>
      <c r="G120"/>
      <c r="H120"/>
      <c r="I120"/>
      <c r="J120"/>
      <c r="K120"/>
    </row>
    <row r="121" spans="4:11">
      <c r="D121"/>
      <c r="E121"/>
      <c r="F121"/>
      <c r="G121"/>
      <c r="H121"/>
      <c r="I121"/>
      <c r="J121"/>
      <c r="K121"/>
    </row>
    <row r="122" spans="4:11">
      <c r="D122"/>
      <c r="E122"/>
      <c r="F122"/>
      <c r="G122"/>
      <c r="H122"/>
      <c r="I122"/>
      <c r="J122"/>
      <c r="K122"/>
    </row>
    <row r="123" spans="4:11">
      <c r="D123"/>
      <c r="E123"/>
      <c r="F123"/>
      <c r="G123"/>
      <c r="H123"/>
      <c r="I123"/>
      <c r="J123"/>
      <c r="K123"/>
    </row>
    <row r="124" spans="4:11">
      <c r="D124"/>
      <c r="E124"/>
      <c r="F124"/>
      <c r="G124"/>
      <c r="H124"/>
      <c r="I124"/>
      <c r="J124"/>
      <c r="K124"/>
    </row>
    <row r="125" spans="4:11">
      <c r="D125"/>
      <c r="E125"/>
      <c r="F125"/>
      <c r="G125"/>
      <c r="H125"/>
      <c r="I125"/>
      <c r="J125"/>
      <c r="K125"/>
    </row>
    <row r="126" spans="4:11">
      <c r="D126"/>
      <c r="E126"/>
      <c r="F126"/>
      <c r="G126"/>
      <c r="H126"/>
      <c r="I126"/>
      <c r="J126"/>
      <c r="K126"/>
    </row>
    <row r="127" spans="4:11">
      <c r="D127"/>
      <c r="E127"/>
      <c r="F127"/>
      <c r="G127"/>
      <c r="H127"/>
      <c r="I127"/>
      <c r="J127"/>
      <c r="K127"/>
    </row>
    <row r="128" spans="4:11">
      <c r="D128"/>
      <c r="E128"/>
      <c r="F128"/>
      <c r="G128"/>
      <c r="H128"/>
      <c r="I128"/>
      <c r="J128"/>
      <c r="K128"/>
    </row>
    <row r="129" spans="4:11">
      <c r="D129"/>
      <c r="E129"/>
      <c r="F129"/>
      <c r="G129"/>
      <c r="H129"/>
      <c r="I129"/>
      <c r="J129"/>
      <c r="K129"/>
    </row>
    <row r="130" spans="4:11">
      <c r="D130"/>
      <c r="E130"/>
      <c r="F130"/>
      <c r="G130"/>
      <c r="H130"/>
      <c r="I130"/>
      <c r="J130"/>
      <c r="K130"/>
    </row>
    <row r="131" spans="4:11">
      <c r="D131"/>
      <c r="E131"/>
      <c r="F131"/>
      <c r="G131"/>
      <c r="H131"/>
      <c r="I131"/>
      <c r="J131"/>
      <c r="K131"/>
    </row>
    <row r="132" spans="4:11">
      <c r="D132"/>
      <c r="E132"/>
      <c r="F132"/>
      <c r="G132"/>
      <c r="H132"/>
      <c r="I132"/>
      <c r="J132"/>
      <c r="K132"/>
    </row>
    <row r="133" spans="4:11">
      <c r="D133"/>
      <c r="E133"/>
      <c r="F133"/>
      <c r="G133"/>
      <c r="H133"/>
      <c r="I133"/>
      <c r="J133"/>
      <c r="K133"/>
    </row>
    <row r="134" spans="4:11">
      <c r="D134"/>
      <c r="E134"/>
      <c r="F134"/>
      <c r="G134"/>
      <c r="H134"/>
      <c r="I134"/>
      <c r="J134"/>
      <c r="K134"/>
    </row>
    <row r="135" spans="4:11">
      <c r="D135"/>
      <c r="E135"/>
      <c r="F135"/>
      <c r="G135"/>
      <c r="H135"/>
      <c r="I135"/>
      <c r="J135"/>
      <c r="K135"/>
    </row>
    <row r="136" spans="4:11">
      <c r="D136"/>
      <c r="E136"/>
      <c r="F136"/>
      <c r="G136"/>
      <c r="H136"/>
      <c r="I136"/>
      <c r="J136"/>
      <c r="K136"/>
    </row>
    <row r="137" spans="4:11">
      <c r="D137"/>
      <c r="E137"/>
      <c r="F137"/>
      <c r="G137"/>
      <c r="H137"/>
      <c r="I137"/>
      <c r="J137"/>
      <c r="K137"/>
    </row>
    <row r="138" spans="4:11">
      <c r="D138"/>
      <c r="E138"/>
      <c r="F138"/>
      <c r="G138"/>
      <c r="H138"/>
      <c r="I138"/>
      <c r="J138"/>
      <c r="K138"/>
    </row>
    <row r="139" spans="4:11">
      <c r="D139"/>
      <c r="E139"/>
      <c r="F139"/>
      <c r="G139"/>
      <c r="H139"/>
      <c r="I139"/>
      <c r="J139"/>
      <c r="K139"/>
    </row>
    <row r="140" spans="4:11">
      <c r="D140"/>
      <c r="E140"/>
      <c r="F140"/>
      <c r="G140"/>
      <c r="H140"/>
      <c r="I140"/>
      <c r="J140"/>
      <c r="K140"/>
    </row>
    <row r="141" spans="4:11">
      <c r="D141"/>
      <c r="E141"/>
      <c r="F141"/>
      <c r="G141"/>
      <c r="H141"/>
      <c r="I141"/>
      <c r="J141"/>
      <c r="K141"/>
    </row>
    <row r="142" spans="4:11">
      <c r="D142"/>
      <c r="E142"/>
      <c r="F142"/>
      <c r="G142"/>
      <c r="H142"/>
      <c r="I142"/>
      <c r="J142"/>
      <c r="K142"/>
    </row>
    <row r="143" spans="4:11">
      <c r="D143"/>
      <c r="E143"/>
      <c r="F143"/>
      <c r="G143"/>
      <c r="H143"/>
      <c r="I143"/>
      <c r="J143"/>
      <c r="K143"/>
    </row>
    <row r="144" spans="4:11">
      <c r="D144"/>
      <c r="E144"/>
      <c r="F144"/>
      <c r="G144"/>
      <c r="H144"/>
      <c r="I144"/>
      <c r="J144"/>
      <c r="K144"/>
    </row>
    <row r="145" spans="4:11">
      <c r="D145"/>
      <c r="E145"/>
      <c r="F145"/>
      <c r="G145"/>
      <c r="H145"/>
      <c r="I145"/>
      <c r="J145"/>
      <c r="K145"/>
    </row>
    <row r="146" spans="4:11">
      <c r="D146"/>
      <c r="E146"/>
      <c r="F146"/>
      <c r="G146"/>
      <c r="H146"/>
      <c r="I146"/>
      <c r="J146"/>
      <c r="K146"/>
    </row>
    <row r="147" spans="4:11">
      <c r="D147"/>
      <c r="E147"/>
      <c r="F147"/>
      <c r="G147"/>
      <c r="H147"/>
      <c r="I147"/>
      <c r="J147"/>
      <c r="K147"/>
    </row>
    <row r="148" spans="4:11">
      <c r="D148"/>
      <c r="E148"/>
      <c r="F148"/>
      <c r="G148"/>
      <c r="H148"/>
      <c r="I148"/>
      <c r="J148"/>
      <c r="K148"/>
    </row>
    <row r="149" spans="4:11">
      <c r="D149"/>
      <c r="E149"/>
      <c r="F149"/>
      <c r="G149"/>
      <c r="H149"/>
      <c r="I149"/>
      <c r="J149"/>
      <c r="K149"/>
    </row>
    <row r="150" spans="4:11">
      <c r="D150"/>
      <c r="E150"/>
      <c r="F150"/>
      <c r="G150"/>
      <c r="H150"/>
      <c r="I150"/>
      <c r="J150"/>
      <c r="K150"/>
    </row>
    <row r="151" spans="4:11">
      <c r="D151"/>
      <c r="E151"/>
      <c r="F151"/>
      <c r="G151"/>
      <c r="H151"/>
      <c r="I151"/>
      <c r="J151"/>
      <c r="K151"/>
    </row>
    <row r="152" spans="4:11">
      <c r="D152"/>
      <c r="E152"/>
      <c r="F152"/>
      <c r="G152"/>
      <c r="H152"/>
      <c r="I152"/>
      <c r="J152"/>
      <c r="K152"/>
    </row>
    <row r="153" spans="4:11">
      <c r="D153"/>
      <c r="E153"/>
      <c r="F153"/>
      <c r="G153"/>
      <c r="H153"/>
      <c r="I153"/>
      <c r="J153"/>
      <c r="K153"/>
    </row>
    <row r="154" spans="4:11">
      <c r="D154"/>
      <c r="E154"/>
      <c r="F154"/>
      <c r="G154"/>
      <c r="H154"/>
      <c r="I154"/>
      <c r="J154"/>
      <c r="K154"/>
    </row>
    <row r="155" spans="4:11">
      <c r="D155"/>
      <c r="E155"/>
      <c r="F155"/>
      <c r="G155"/>
      <c r="H155"/>
      <c r="I155"/>
      <c r="J155"/>
      <c r="K155"/>
    </row>
    <row r="156" spans="4:11">
      <c r="D156"/>
      <c r="E156"/>
      <c r="F156"/>
      <c r="G156"/>
      <c r="H156"/>
      <c r="I156"/>
      <c r="J156"/>
      <c r="K156"/>
    </row>
    <row r="157" spans="4:11">
      <c r="D157"/>
      <c r="E157"/>
      <c r="F157"/>
      <c r="G157"/>
      <c r="H157"/>
      <c r="I157"/>
      <c r="J157"/>
      <c r="K157"/>
    </row>
    <row r="158" spans="4:11">
      <c r="D158"/>
      <c r="E158"/>
      <c r="F158"/>
      <c r="G158"/>
      <c r="H158"/>
      <c r="I158"/>
      <c r="J158"/>
      <c r="K158"/>
    </row>
    <row r="159" spans="4:11">
      <c r="D159"/>
      <c r="E159"/>
      <c r="F159"/>
      <c r="G159"/>
      <c r="H159"/>
      <c r="I159"/>
      <c r="J159"/>
      <c r="K159"/>
    </row>
    <row r="160" spans="4:11">
      <c r="D160"/>
      <c r="E160"/>
      <c r="F160"/>
      <c r="G160"/>
      <c r="H160"/>
      <c r="I160"/>
      <c r="J160"/>
      <c r="K160"/>
    </row>
  </sheetData>
  <autoFilter ref="C1:O81"/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">
    <tabColor rgb="FFFFFF00"/>
  </sheetPr>
  <dimension ref="A1:L31"/>
  <sheetViews>
    <sheetView zoomScaleNormal="100" workbookViewId="0"/>
  </sheetViews>
  <sheetFormatPr defaultColWidth="9.140625" defaultRowHeight="12.75"/>
  <cols>
    <col min="1" max="1" width="9.42578125" bestFit="1" customWidth="1"/>
    <col min="2" max="2" width="24.7109375" bestFit="1" customWidth="1"/>
    <col min="3" max="3" width="20.28515625" bestFit="1" customWidth="1"/>
    <col min="4" max="4" width="15.5703125" bestFit="1" customWidth="1"/>
    <col min="5" max="5" width="15.5703125" customWidth="1"/>
    <col min="6" max="6" width="15.7109375" bestFit="1" customWidth="1"/>
    <col min="7" max="7" width="1.7109375" customWidth="1"/>
    <col min="8" max="8" width="11" bestFit="1" customWidth="1"/>
    <col min="9" max="9" width="10" bestFit="1" customWidth="1"/>
    <col min="10" max="10" width="11" bestFit="1" customWidth="1"/>
    <col min="12" max="12" width="12.5703125" bestFit="1" customWidth="1"/>
  </cols>
  <sheetData>
    <row r="1" spans="1:12" ht="18.75">
      <c r="A1" s="22" t="s">
        <v>184</v>
      </c>
    </row>
    <row r="3" spans="1:12">
      <c r="B3" s="352" t="s">
        <v>185</v>
      </c>
      <c r="C3" s="352"/>
      <c r="D3" s="352"/>
    </row>
    <row r="4" spans="1:12">
      <c r="B4" s="23" t="s">
        <v>186</v>
      </c>
      <c r="C4" s="23" t="s">
        <v>187</v>
      </c>
      <c r="D4" s="23"/>
    </row>
    <row r="5" spans="1:12" ht="15">
      <c r="A5" s="24"/>
      <c r="B5" s="25" t="s">
        <v>188</v>
      </c>
      <c r="C5" s="25"/>
      <c r="D5" s="25"/>
      <c r="E5" s="25"/>
      <c r="F5" s="25"/>
    </row>
    <row r="6" spans="1:12" ht="15">
      <c r="A6" s="24"/>
      <c r="B6" s="26">
        <v>6</v>
      </c>
      <c r="C6" s="26">
        <v>7</v>
      </c>
      <c r="D6" s="26">
        <v>3</v>
      </c>
      <c r="E6" s="26">
        <v>4</v>
      </c>
      <c r="F6" s="26" t="s">
        <v>189</v>
      </c>
    </row>
    <row r="7" spans="1:12" ht="60">
      <c r="A7" s="27" t="s">
        <v>190</v>
      </c>
      <c r="B7" s="28" t="s">
        <v>191</v>
      </c>
      <c r="C7" s="28" t="s">
        <v>192</v>
      </c>
      <c r="D7" s="28" t="s">
        <v>193</v>
      </c>
      <c r="E7" s="28" t="s">
        <v>194</v>
      </c>
      <c r="F7" s="28" t="s">
        <v>195</v>
      </c>
      <c r="G7" s="29"/>
    </row>
    <row r="8" spans="1:12">
      <c r="A8" s="5" t="s">
        <v>29</v>
      </c>
      <c r="B8" s="30">
        <v>4073.4774000000002</v>
      </c>
      <c r="C8" s="30">
        <v>7960.9548000000004</v>
      </c>
      <c r="D8" s="30">
        <v>2158.3656000000001</v>
      </c>
      <c r="E8" s="30">
        <v>4130.7312000000002</v>
      </c>
      <c r="F8" s="30">
        <v>279</v>
      </c>
      <c r="J8" s="6"/>
    </row>
    <row r="9" spans="1:12">
      <c r="A9" s="5" t="s">
        <v>32</v>
      </c>
      <c r="B9" s="30">
        <v>365.5</v>
      </c>
      <c r="C9" s="30">
        <v>731</v>
      </c>
      <c r="D9" s="30">
        <v>51.16</v>
      </c>
      <c r="E9" s="30">
        <v>102.32</v>
      </c>
      <c r="F9" s="30">
        <v>0</v>
      </c>
    </row>
    <row r="10" spans="1:12">
      <c r="A10" s="5" t="s">
        <v>40</v>
      </c>
      <c r="B10" s="30">
        <v>3423.5156000000002</v>
      </c>
      <c r="C10" s="30">
        <v>6635.5864000000001</v>
      </c>
      <c r="D10" s="30">
        <v>1460.9366</v>
      </c>
      <c r="E10" s="30">
        <v>2710.4283999999998</v>
      </c>
      <c r="F10" s="30">
        <v>456.67649999999998</v>
      </c>
      <c r="I10" s="6"/>
      <c r="J10" s="6"/>
      <c r="L10" s="6"/>
    </row>
    <row r="11" spans="1:12">
      <c r="A11" s="5" t="s">
        <v>42</v>
      </c>
      <c r="B11" s="30">
        <v>4152.0218000000004</v>
      </c>
      <c r="C11" s="30">
        <v>8092.5987999999998</v>
      </c>
      <c r="D11" s="30">
        <v>1658.6732</v>
      </c>
      <c r="E11" s="30">
        <v>3105.9016000000001</v>
      </c>
      <c r="F11" s="30">
        <v>456.67649999999998</v>
      </c>
      <c r="I11" s="6"/>
      <c r="J11" s="6"/>
      <c r="L11" s="6"/>
    </row>
    <row r="12" spans="1:12">
      <c r="A12" s="5" t="s">
        <v>44</v>
      </c>
      <c r="B12" s="30">
        <v>4766.8355000000001</v>
      </c>
      <c r="C12" s="30">
        <v>9216.4945000000007</v>
      </c>
      <c r="D12" s="30">
        <v>1962.1601000000001</v>
      </c>
      <c r="E12" s="30">
        <v>3607.1437000000001</v>
      </c>
      <c r="F12" s="30">
        <v>456.67649999999998</v>
      </c>
      <c r="I12" s="6"/>
      <c r="J12" s="6"/>
      <c r="L12" s="6"/>
    </row>
    <row r="13" spans="1:12">
      <c r="A13" s="5" t="s">
        <v>46</v>
      </c>
      <c r="B13" s="30">
        <v>886.82</v>
      </c>
      <c r="C13" s="30">
        <v>1773.64</v>
      </c>
      <c r="D13" s="30">
        <v>468.32</v>
      </c>
      <c r="E13" s="30">
        <v>936.64</v>
      </c>
      <c r="F13" s="30">
        <v>37.200000000000003</v>
      </c>
      <c r="I13" s="6"/>
      <c r="J13" s="6"/>
    </row>
    <row r="14" spans="1:12">
      <c r="B14" s="31"/>
      <c r="C14" s="31"/>
      <c r="D14" s="31"/>
      <c r="E14" s="31"/>
      <c r="F14" s="31"/>
    </row>
    <row r="15" spans="1:12">
      <c r="B15" s="31"/>
      <c r="C15" s="31"/>
      <c r="D15" s="31"/>
      <c r="E15" s="31"/>
      <c r="F15" s="31"/>
    </row>
    <row r="16" spans="1:12" s="7" customFormat="1">
      <c r="A16" s="5"/>
      <c r="B16" s="32" t="s">
        <v>196</v>
      </c>
      <c r="C16" s="32"/>
      <c r="D16" s="32"/>
      <c r="E16" s="32"/>
      <c r="F16" s="32"/>
      <c r="G16"/>
      <c r="H16" t="s">
        <v>197</v>
      </c>
    </row>
    <row r="17" spans="1:8" s="7" customFormat="1">
      <c r="A17" s="5" t="s">
        <v>198</v>
      </c>
      <c r="B17" s="30">
        <v>3372</v>
      </c>
      <c r="C17" s="30">
        <v>5920</v>
      </c>
      <c r="D17" s="30"/>
      <c r="E17" s="30"/>
      <c r="F17" s="30">
        <v>1006</v>
      </c>
      <c r="G17"/>
      <c r="H17" t="s">
        <v>199</v>
      </c>
    </row>
    <row r="18" spans="1:8">
      <c r="A18" s="5" t="s">
        <v>200</v>
      </c>
      <c r="B18" s="8">
        <v>3676.4915999999998</v>
      </c>
      <c r="C18" s="8">
        <v>6454.576</v>
      </c>
      <c r="D18" s="8"/>
      <c r="E18" s="8"/>
      <c r="F18" s="8">
        <v>1096.8418000000001</v>
      </c>
    </row>
    <row r="19" spans="1:8">
      <c r="A19" s="5" t="s">
        <v>201</v>
      </c>
      <c r="B19" s="9">
        <v>2376.5855999999999</v>
      </c>
      <c r="C19" s="9">
        <v>4172.4160000000002</v>
      </c>
      <c r="D19" s="9"/>
      <c r="E19" s="9"/>
      <c r="F19" s="9">
        <v>709.02879999999993</v>
      </c>
    </row>
    <row r="20" spans="1:8">
      <c r="A20" s="5" t="s">
        <v>202</v>
      </c>
      <c r="B20" s="10">
        <v>3626.5859999999998</v>
      </c>
      <c r="C20" s="10">
        <v>6366.9599999999991</v>
      </c>
      <c r="D20" s="10"/>
      <c r="E20" s="10"/>
      <c r="F20" s="10">
        <v>1081.953</v>
      </c>
    </row>
    <row r="21" spans="1:8">
      <c r="A21" s="5" t="s">
        <v>203</v>
      </c>
      <c r="B21" s="5"/>
      <c r="C21" s="5"/>
      <c r="D21" s="5"/>
      <c r="E21" s="5"/>
      <c r="F21" s="5"/>
    </row>
    <row r="23" spans="1:8" ht="15">
      <c r="A23" s="5"/>
      <c r="B23" s="5"/>
      <c r="C23" s="5"/>
      <c r="D23" s="5"/>
      <c r="E23" s="5"/>
      <c r="F23" s="5"/>
      <c r="H23" s="11"/>
    </row>
    <row r="24" spans="1:8">
      <c r="A24" s="5"/>
      <c r="B24" s="5"/>
      <c r="C24" s="5"/>
      <c r="D24" s="12"/>
      <c r="E24" s="5"/>
      <c r="F24" s="5"/>
    </row>
    <row r="25" spans="1:8">
      <c r="A25" s="5"/>
      <c r="B25" s="5"/>
      <c r="C25" s="5"/>
      <c r="D25" s="12"/>
      <c r="E25" s="5"/>
      <c r="F25" s="5"/>
    </row>
    <row r="26" spans="1:8">
      <c r="A26" s="5"/>
      <c r="B26" s="5"/>
      <c r="C26" s="5"/>
      <c r="D26" s="12"/>
      <c r="E26" s="5"/>
      <c r="F26" s="5"/>
    </row>
    <row r="30" spans="1:8" ht="15.75">
      <c r="B30" s="13"/>
      <c r="C30" s="14"/>
    </row>
    <row r="31" spans="1:8" ht="15.75">
      <c r="B31" s="13"/>
      <c r="C31" s="14"/>
    </row>
  </sheetData>
  <mergeCells count="1">
    <mergeCell ref="B3:D3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BE958E09EE7C242BBE9D1CCCF125057" ma:contentTypeVersion="3" ma:contentTypeDescription="Create a new document." ma:contentTypeScope="" ma:versionID="6143002bd908d58e7ac3e7fefba3fafa">
  <xsd:schema xmlns:xsd="http://www.w3.org/2001/XMLSchema" xmlns:xs="http://www.w3.org/2001/XMLSchema" xmlns:p="http://schemas.microsoft.com/office/2006/metadata/properties" xmlns:ns1="http://schemas.microsoft.com/sharepoint/v3" xmlns:ns2="http://schemas.microsoft.com/sharepoint/v3/fields" targetNamespace="http://schemas.microsoft.com/office/2006/metadata/properties" ma:root="true" ma:fieldsID="342cb7eeaed769b4effbd7ba45f79b27" ns1:_="" ns2:_="">
    <xsd:import namespace="http://schemas.microsoft.com/sharepoint/v3"/>
    <xsd:import namespace="http://schemas.microsoft.com/sharepoint/v3/fields"/>
    <xsd:element name="properties">
      <xsd:complexType>
        <xsd:sequence>
          <xsd:element name="documentManagement">
            <xsd:complexType>
              <xsd:all>
                <xsd:element ref="ns2:RetentionPeriod"/>
                <xsd:element ref="ns1:Comme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Comments" ma:index="9" nillable="true" ma:displayName="Comments" ma:internalName="Comments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/fields" elementFormDefault="qualified">
    <xsd:import namespace="http://schemas.microsoft.com/office/2006/documentManagement/types"/>
    <xsd:import namespace="http://schemas.microsoft.com/office/infopath/2007/PartnerControls"/>
    <xsd:element name="RetentionPeriod" ma:index="8" ma:displayName="Retention Period" ma:default="Do not retain" ma:description="" ma:internalName="RetentionPeriod" ma:readOnly="false" ma:showField="Text">
      <xsd:simpleType>
        <xsd:restriction base="dms:Choice">
          <xsd:enumeration value="Do not retain"/>
          <xsd:enumeration value="1 year"/>
          <xsd:enumeration value="2 years"/>
          <xsd:enumeration value="3 years"/>
          <xsd:enumeration value="6 years"/>
          <xsd:enumeration value="10 years"/>
          <xsd:enumeration value="30 years"/>
          <xsd:enumeration value="30 after end of contract"/>
          <xsd:enumeration value="Validity + 3 years"/>
          <xsd:enumeration value="Until end of contract"/>
          <xsd:enumeration value="Indefinite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tentionPeriod xmlns="http://schemas.microsoft.com/sharepoint/v3/fields">Do not retain</RetentionPeriod>
    <Comments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EF2C7BC-2BA6-4F49-961E-4D59DF50EB0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sharepoint/v3/field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E79607E-86DE-4253-834C-A39F9151E586}">
  <ds:schemaRefs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sharepoint/v3/field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F3942D04-1D4C-42B3-8A9D-26B4E94B980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List_Price</vt:lpstr>
      <vt:lpstr>Old_List_Price</vt:lpstr>
      <vt:lpstr>CS900_Overv. Classic only</vt:lpstr>
      <vt:lpstr>CS8000-P12_Overview</vt:lpstr>
      <vt:lpstr>CS8000-P13_Overview</vt:lpstr>
      <vt:lpstr>CS8000-P14_Overview</vt:lpstr>
      <vt:lpstr>CS8000-P15_Overview</vt:lpstr>
      <vt:lpstr>Input_MCT_CD_CS_WGs</vt:lpstr>
      <vt:lpstr>ProActive_SCD_Output</vt:lpstr>
      <vt:lpstr>HDD_Retention</vt:lpstr>
      <vt:lpstr>Licence_(CS8000)</vt:lpstr>
    </vt:vector>
  </TitlesOfParts>
  <Company>Fujitsu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Lefik, Katarzyna</dc:creator>
  <cp:lastModifiedBy>Lefik, Katarzyna</cp:lastModifiedBy>
  <cp:lastPrinted>2019-06-03T10:36:52Z</cp:lastPrinted>
  <dcterms:created xsi:type="dcterms:W3CDTF">2019-05-30T07:56:34Z</dcterms:created>
  <dcterms:modified xsi:type="dcterms:W3CDTF">2019-10-31T13:35:16Z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0x0101007BE958E09EE7C242BBE9D1CCCF125057</vt:lpwstr>
  </property>
</Properties>
</file>