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bate Fred Bureau\Documents\EIE\Client\Léon Grosse\RIVP Chapelle\2016 06 22 Dossier Leon Grosse\"/>
    </mc:Choice>
  </mc:AlternateContent>
  <bookViews>
    <workbookView xWindow="480" yWindow="285" windowWidth="15480" windowHeight="11640" tabRatio="811" activeTab="2"/>
  </bookViews>
  <sheets>
    <sheet name="PG" sheetId="32" r:id="rId1"/>
    <sheet name="Préambule" sheetId="16" r:id="rId2"/>
    <sheet name="DPGF" sheetId="36" r:id="rId3"/>
    <sheet name="BATIMENT G1,G2&amp;PKINGS-ELEC 1" sheetId="22" r:id="rId4"/>
    <sheet name="BATIMENT G1,G2&amp;PKINGS-ELEC 2" sheetId="21" r:id="rId5"/>
    <sheet name="BATIMENT SOHO-ELEC 1" sheetId="30" r:id="rId6"/>
    <sheet name="BATIMENT SOHO-ELEC 2" sheetId="31" r:id="rId7"/>
    <sheet name="CCTP" sheetId="33" r:id="rId8"/>
    <sheet name="Devis" sheetId="34" r:id="rId9"/>
    <sheet name="QTE" sheetId="35" r:id="rId10"/>
  </sheets>
  <definedNames>
    <definedName name="aa" localSheetId="5">#REF!</definedName>
    <definedName name="aa" localSheetId="6">#REF!</definedName>
    <definedName name="aa">#REF!</definedName>
    <definedName name="aaa" localSheetId="5">#REF!</definedName>
    <definedName name="aaa" localSheetId="6">#REF!</definedName>
    <definedName name="aaa">#REF!</definedName>
    <definedName name="aaaaaaa" localSheetId="5">#REF!</definedName>
    <definedName name="aaaaaaa" localSheetId="6">#REF!</definedName>
    <definedName name="aaaaaaa">#REF!</definedName>
    <definedName name="BLOC_AMB">#REF!</definedName>
    <definedName name="BLOC_PRIN">#REF!</definedName>
    <definedName name="BLOCS">#REF!</definedName>
    <definedName name="BRANCARD">#REF!</definedName>
    <definedName name="C_EXT">#REF!</definedName>
    <definedName name="C_EXT_POLE1">#REF!</definedName>
    <definedName name="C_EXT_POLE2">#REF!</definedName>
    <definedName name="COEFF" localSheetId="3">#REF!</definedName>
    <definedName name="COEFF" localSheetId="4">#REF!</definedName>
    <definedName name="COEFF" localSheetId="5">#REF!</definedName>
    <definedName name="COEFF" localSheetId="6">#REF!</definedName>
    <definedName name="COEFF">#REF!</definedName>
    <definedName name="CONNEXES">#REF!</definedName>
    <definedName name="cons_POLE_1">#REF!</definedName>
    <definedName name="COURANTS_FAIBLES">#REF!</definedName>
    <definedName name="ENDO">#REF!</definedName>
    <definedName name="FEDERATION_DES_LABORATOIRES">#REF!</definedName>
    <definedName name="HDJ">#REF!</definedName>
    <definedName name="HEMO">#REF!</definedName>
    <definedName name="HEMODIA">#REF!</definedName>
    <definedName name="HOS_B">#REF!</definedName>
    <definedName name="HOT_GARDE">#REF!</definedName>
    <definedName name="IMA">#REF!</definedName>
    <definedName name="_xlnm.Print_Titles" localSheetId="3">'BATIMENT G1,G2&amp;PKINGS-ELEC 1'!$11:$15</definedName>
    <definedName name="_xlnm.Print_Titles" localSheetId="4">'BATIMENT G1,G2&amp;PKINGS-ELEC 2'!$11:$15</definedName>
    <definedName name="_xlnm.Print_Titles" localSheetId="5">'BATIMENT SOHO-ELEC 1'!$11:$15</definedName>
    <definedName name="_xlnm.Print_Titles" localSheetId="6">'BATIMENT SOHO-ELEC 2'!$11:$15</definedName>
    <definedName name="LABO">#REF!</definedName>
    <definedName name="LOG" localSheetId="3">#REF!</definedName>
    <definedName name="LOG" localSheetId="4">#REF!</definedName>
    <definedName name="LOG" localSheetId="5">#REF!</definedName>
    <definedName name="LOG" localSheetId="6">#REF!</definedName>
    <definedName name="LOG">#REF!</definedName>
    <definedName name="M_NUCL">#REF!</definedName>
    <definedName name="mmmmmmmmmmmmmmmmmmmmmmm" localSheetId="5">#REF!</definedName>
    <definedName name="mmmmmmmmmmmmmmmmmmmmmmm" localSheetId="6">#REF!</definedName>
    <definedName name="mmmmmmmmmmmmmmmmmmmmmmm">#REF!</definedName>
    <definedName name="MORGUE">#REF!</definedName>
    <definedName name="MOYENS_LOGIS">#REF!</definedName>
    <definedName name="PHARMA">#REF!</definedName>
    <definedName name="pp" localSheetId="5">#REF!</definedName>
    <definedName name="pp" localSheetId="6">#REF!</definedName>
    <definedName name="pp">#REF!</definedName>
    <definedName name="qqqqqqq" localSheetId="5">#REF!</definedName>
    <definedName name="qqqqqqq" localSheetId="6">#REF!</definedName>
    <definedName name="qqqqqqq">#REF!</definedName>
    <definedName name="REA_BRU">#REF!</definedName>
    <definedName name="RESTAU">#REF!</definedName>
    <definedName name="S.H.O.BRUTE" localSheetId="3">#REF!</definedName>
    <definedName name="S.H.O.BRUTE" localSheetId="4">#REF!</definedName>
    <definedName name="S.H.O.BRUTE" localSheetId="5">#REF!</definedName>
    <definedName name="S.H.O.BRUTE" localSheetId="6">#REF!</definedName>
    <definedName name="S.H.O.BRUTE">#REF!</definedName>
    <definedName name="S_ADMINISTRATIF">#REF!</definedName>
    <definedName name="S_AMBU">#REF!</definedName>
    <definedName name="S_CHAUD">#REF!</definedName>
    <definedName name="S_CHAUD_REA_BRULES">#REF!</definedName>
    <definedName name="S_CHAUD_SIC">#REF!</definedName>
    <definedName name="S_CHAUD_ZONE_COMMUNE">#REF!</definedName>
    <definedName name="S_DIRECTION">#REF!</definedName>
    <definedName name="SAU">#REF!</definedName>
    <definedName name="SHO">#REF!</definedName>
    <definedName name="SI_CARDIO">#REF!</definedName>
    <definedName name="SMTGSSIMG">#REF!</definedName>
    <definedName name="STER">#REF!</definedName>
    <definedName name="trier">#REF!</definedName>
    <definedName name="URGENCES">#REF!</definedName>
    <definedName name="VESTIAIRES">#REF!</definedName>
    <definedName name="_xlnm.Print_Area" localSheetId="3">'BATIMENT G1,G2&amp;PKINGS-ELEC 1'!$A$11:$F$365</definedName>
    <definedName name="_xlnm.Print_Area" localSheetId="4">'BATIMENT G1,G2&amp;PKINGS-ELEC 2'!$A$11:$F$421</definedName>
    <definedName name="_xlnm.Print_Area" localSheetId="5">'BATIMENT SOHO-ELEC 1'!$A$11:$F$286</definedName>
    <definedName name="_xlnm.Print_Area" localSheetId="6">'BATIMENT SOHO-ELEC 2'!$A$11:$F$229</definedName>
  </definedNames>
  <calcPr calcId="152511"/>
</workbook>
</file>

<file path=xl/calcChain.xml><?xml version="1.0" encoding="utf-8"?>
<calcChain xmlns="http://schemas.openxmlformats.org/spreadsheetml/2006/main">
  <c r="J1266" i="36" l="1"/>
  <c r="I1266" i="36"/>
  <c r="E1266" i="36" s="1"/>
  <c r="F1266" i="36" s="1"/>
  <c r="D1265" i="36"/>
  <c r="D1219" i="36" s="1"/>
  <c r="D1264" i="36"/>
  <c r="I1264" i="36" s="1"/>
  <c r="D1263" i="36"/>
  <c r="D1262" i="36"/>
  <c r="J1262" i="36" s="1"/>
  <c r="J1261" i="36"/>
  <c r="D1261" i="36"/>
  <c r="I1261" i="36" s="1"/>
  <c r="D1260" i="36"/>
  <c r="J1260" i="36" s="1"/>
  <c r="J1258" i="36"/>
  <c r="I1258" i="36"/>
  <c r="J1257" i="36"/>
  <c r="I1257" i="36"/>
  <c r="J1256" i="36"/>
  <c r="I1256" i="36"/>
  <c r="J1255" i="36"/>
  <c r="I1255" i="36"/>
  <c r="E1255" i="36"/>
  <c r="F1255" i="36" s="1"/>
  <c r="J1254" i="36"/>
  <c r="I1254" i="36"/>
  <c r="J1253" i="36"/>
  <c r="I1253" i="36"/>
  <c r="E1253" i="36" s="1"/>
  <c r="F1253" i="36" s="1"/>
  <c r="J1251" i="36"/>
  <c r="I1251" i="36"/>
  <c r="J1237" i="36"/>
  <c r="I1237" i="36"/>
  <c r="F1237" i="36"/>
  <c r="E1237" i="36"/>
  <c r="J1236" i="36"/>
  <c r="I1236" i="36"/>
  <c r="F1236" i="36"/>
  <c r="E1236" i="36"/>
  <c r="J1235" i="36"/>
  <c r="I1235" i="36"/>
  <c r="F1235" i="36"/>
  <c r="E1235" i="36"/>
  <c r="J1234" i="36"/>
  <c r="I1234" i="36"/>
  <c r="F1234" i="36"/>
  <c r="E1234" i="36"/>
  <c r="J1233" i="36"/>
  <c r="I1233" i="36"/>
  <c r="F1233" i="36"/>
  <c r="E1233" i="36"/>
  <c r="J1232" i="36"/>
  <c r="I1232" i="36"/>
  <c r="F1232" i="36"/>
  <c r="E1232" i="36"/>
  <c r="J1231" i="36"/>
  <c r="I1231" i="36"/>
  <c r="F1231" i="36"/>
  <c r="E1231" i="36"/>
  <c r="J1230" i="36"/>
  <c r="I1230" i="36"/>
  <c r="F1230" i="36"/>
  <c r="E1230" i="36"/>
  <c r="J1229" i="36"/>
  <c r="I1229" i="36"/>
  <c r="F1229" i="36"/>
  <c r="E1229" i="36"/>
  <c r="J1228" i="36"/>
  <c r="I1228" i="36"/>
  <c r="F1228" i="36"/>
  <c r="E1228" i="36"/>
  <c r="J1227" i="36"/>
  <c r="I1227" i="36"/>
  <c r="F1227" i="36"/>
  <c r="E1227" i="36"/>
  <c r="J1226" i="36"/>
  <c r="I1226" i="36"/>
  <c r="F1226" i="36"/>
  <c r="E1226" i="36"/>
  <c r="J1225" i="36"/>
  <c r="I1225" i="36"/>
  <c r="F1225" i="36"/>
  <c r="E1225" i="36"/>
  <c r="J1224" i="36"/>
  <c r="I1224" i="36"/>
  <c r="F1224" i="36"/>
  <c r="E1224" i="36"/>
  <c r="J1223" i="36"/>
  <c r="I1223" i="36"/>
  <c r="F1223" i="36"/>
  <c r="E1223" i="36"/>
  <c r="J1222" i="36"/>
  <c r="I1222" i="36"/>
  <c r="J1221" i="36"/>
  <c r="E1221" i="36" s="1"/>
  <c r="F1221" i="36" s="1"/>
  <c r="I1221" i="36"/>
  <c r="J1218" i="36"/>
  <c r="I1218" i="36"/>
  <c r="F1218" i="36"/>
  <c r="E1218" i="36"/>
  <c r="D1217" i="36"/>
  <c r="J1216" i="36"/>
  <c r="I1216" i="36"/>
  <c r="F1216" i="36"/>
  <c r="E1216" i="36"/>
  <c r="J1215" i="36"/>
  <c r="I1215" i="36"/>
  <c r="F1215" i="36"/>
  <c r="E1215" i="36"/>
  <c r="J1214" i="36"/>
  <c r="I1214" i="36"/>
  <c r="F1214" i="36"/>
  <c r="E1214" i="36"/>
  <c r="J1213" i="36"/>
  <c r="I1213" i="36"/>
  <c r="F1213" i="36"/>
  <c r="E1213" i="36"/>
  <c r="J1212" i="36"/>
  <c r="I1212" i="36"/>
  <c r="F1212" i="36"/>
  <c r="E1212" i="36"/>
  <c r="J1211" i="36"/>
  <c r="I1211" i="36"/>
  <c r="J1210" i="36"/>
  <c r="I1210" i="36"/>
  <c r="F1210" i="36"/>
  <c r="E1210" i="36"/>
  <c r="J1209" i="36"/>
  <c r="I1209" i="36"/>
  <c r="J1208" i="36"/>
  <c r="I1208" i="36"/>
  <c r="E1208" i="36"/>
  <c r="F1208" i="36" s="1"/>
  <c r="J1206" i="36"/>
  <c r="I1206" i="36"/>
  <c r="F1206" i="36"/>
  <c r="E1206" i="36"/>
  <c r="J1205" i="36"/>
  <c r="I1205" i="36"/>
  <c r="F1205" i="36"/>
  <c r="E1205" i="36"/>
  <c r="J1204" i="36"/>
  <c r="I1204" i="36"/>
  <c r="F1204" i="36"/>
  <c r="E1204" i="36"/>
  <c r="J1203" i="36"/>
  <c r="I1203" i="36"/>
  <c r="F1203" i="36"/>
  <c r="E1203" i="36"/>
  <c r="J1202" i="36"/>
  <c r="I1202" i="36"/>
  <c r="F1202" i="36"/>
  <c r="E1202" i="36"/>
  <c r="J1200" i="36"/>
  <c r="I1200" i="36"/>
  <c r="F1200" i="36"/>
  <c r="E1200" i="36"/>
  <c r="J1199" i="36"/>
  <c r="I1199" i="36"/>
  <c r="F1199" i="36"/>
  <c r="E1199" i="36"/>
  <c r="J1198" i="36"/>
  <c r="I1198" i="36"/>
  <c r="F1198" i="36"/>
  <c r="E1198" i="36"/>
  <c r="J1197" i="36"/>
  <c r="I1197" i="36"/>
  <c r="F1197" i="36"/>
  <c r="E1197" i="36"/>
  <c r="J1196" i="36"/>
  <c r="I1196" i="36"/>
  <c r="F1196" i="36"/>
  <c r="E1196" i="36"/>
  <c r="J1195" i="36"/>
  <c r="I1195" i="36"/>
  <c r="F1195" i="36"/>
  <c r="E1195" i="36"/>
  <c r="J1193" i="36"/>
  <c r="I1193" i="36"/>
  <c r="F1193" i="36"/>
  <c r="E1193" i="36"/>
  <c r="J1192" i="36"/>
  <c r="I1192" i="36"/>
  <c r="F1192" i="36"/>
  <c r="E1192" i="36"/>
  <c r="J1191" i="36"/>
  <c r="I1191" i="36"/>
  <c r="F1191" i="36"/>
  <c r="E1191" i="36"/>
  <c r="J1190" i="36"/>
  <c r="I1190" i="36"/>
  <c r="F1190" i="36"/>
  <c r="E1190" i="36"/>
  <c r="J1189" i="36"/>
  <c r="I1189" i="36"/>
  <c r="F1189" i="36"/>
  <c r="E1189" i="36"/>
  <c r="J1188" i="36"/>
  <c r="I1188" i="36"/>
  <c r="F1188" i="36"/>
  <c r="E1188" i="36"/>
  <c r="J1187" i="36"/>
  <c r="I1187" i="36"/>
  <c r="F1187" i="36"/>
  <c r="E1187" i="36"/>
  <c r="J1186" i="36"/>
  <c r="I1186" i="36"/>
  <c r="F1186" i="36"/>
  <c r="E1186" i="36"/>
  <c r="J1185" i="36"/>
  <c r="I1185" i="36"/>
  <c r="F1185" i="36"/>
  <c r="E1185" i="36"/>
  <c r="J1184" i="36"/>
  <c r="I1184" i="36"/>
  <c r="F1184" i="36"/>
  <c r="E1184" i="36"/>
  <c r="J1183" i="36"/>
  <c r="I1183" i="36"/>
  <c r="F1183" i="36"/>
  <c r="E1183" i="36"/>
  <c r="J1182" i="36"/>
  <c r="I1182" i="36"/>
  <c r="F1182" i="36"/>
  <c r="E1182" i="36"/>
  <c r="J1181" i="36"/>
  <c r="I1181" i="36"/>
  <c r="E1181" i="36" s="1"/>
  <c r="F1181" i="36" s="1"/>
  <c r="J1180" i="36"/>
  <c r="I1180" i="36"/>
  <c r="F1180" i="36"/>
  <c r="E1180" i="36"/>
  <c r="J1179" i="36"/>
  <c r="I1179" i="36"/>
  <c r="E1179" i="36" s="1"/>
  <c r="F1179" i="36" s="1"/>
  <c r="J1178" i="36"/>
  <c r="I1178" i="36"/>
  <c r="F1178" i="36"/>
  <c r="E1178" i="36"/>
  <c r="J1177" i="36"/>
  <c r="I1177" i="36"/>
  <c r="F1177" i="36"/>
  <c r="E1177" i="36"/>
  <c r="J1176" i="36"/>
  <c r="I1176" i="36"/>
  <c r="F1176" i="36"/>
  <c r="E1176" i="36"/>
  <c r="J1175" i="36"/>
  <c r="I1175" i="36"/>
  <c r="F1175" i="36"/>
  <c r="E1175" i="36"/>
  <c r="J1174" i="36"/>
  <c r="I1174" i="36"/>
  <c r="F1174" i="36"/>
  <c r="E1174" i="36"/>
  <c r="J1173" i="36"/>
  <c r="I1173" i="36"/>
  <c r="F1173" i="36"/>
  <c r="E1173" i="36"/>
  <c r="J1172" i="36"/>
  <c r="I1172" i="36"/>
  <c r="F1172" i="36"/>
  <c r="E1172" i="36"/>
  <c r="J1171" i="36"/>
  <c r="I1171" i="36"/>
  <c r="F1171" i="36"/>
  <c r="E1171" i="36"/>
  <c r="J1170" i="36"/>
  <c r="I1170" i="36"/>
  <c r="F1170" i="36"/>
  <c r="E1170" i="36"/>
  <c r="J1169" i="36"/>
  <c r="I1169" i="36"/>
  <c r="F1169" i="36"/>
  <c r="E1169" i="36"/>
  <c r="J1168" i="36"/>
  <c r="I1168" i="36"/>
  <c r="F1168" i="36"/>
  <c r="E1168" i="36"/>
  <c r="J1167" i="36"/>
  <c r="I1167" i="36"/>
  <c r="F1167" i="36"/>
  <c r="E1167" i="36"/>
  <c r="J1166" i="36"/>
  <c r="I1166" i="36"/>
  <c r="F1166" i="36"/>
  <c r="E1166" i="36"/>
  <c r="J1164" i="36"/>
  <c r="I1164" i="36"/>
  <c r="F1164" i="36"/>
  <c r="E1164" i="36"/>
  <c r="J1163" i="36"/>
  <c r="I1163" i="36"/>
  <c r="F1163" i="36"/>
  <c r="E1163" i="36"/>
  <c r="J1162" i="36"/>
  <c r="I1162" i="36"/>
  <c r="F1162" i="36"/>
  <c r="E1162" i="36"/>
  <c r="J1161" i="36"/>
  <c r="I1161" i="36"/>
  <c r="F1161" i="36"/>
  <c r="E1161" i="36"/>
  <c r="J1160" i="36"/>
  <c r="I1160" i="36"/>
  <c r="F1160" i="36"/>
  <c r="E1160" i="36"/>
  <c r="J1159" i="36"/>
  <c r="I1159" i="36"/>
  <c r="F1159" i="36"/>
  <c r="E1159" i="36"/>
  <c r="J1158" i="36"/>
  <c r="I1158" i="36"/>
  <c r="F1158" i="36"/>
  <c r="E1158" i="36"/>
  <c r="J1157" i="36"/>
  <c r="I1157" i="36"/>
  <c r="J1156" i="36"/>
  <c r="I1156" i="36"/>
  <c r="F1156" i="36"/>
  <c r="E1156" i="36"/>
  <c r="J1155" i="36"/>
  <c r="I1155" i="36"/>
  <c r="F1155" i="36"/>
  <c r="E1155" i="36"/>
  <c r="J1154" i="36"/>
  <c r="I1154" i="36"/>
  <c r="F1154" i="36"/>
  <c r="E1154" i="36"/>
  <c r="J1153" i="36"/>
  <c r="I1153" i="36"/>
  <c r="F1153" i="36"/>
  <c r="E1153" i="36"/>
  <c r="J1152" i="36"/>
  <c r="I1152" i="36"/>
  <c r="F1152" i="36"/>
  <c r="E1152" i="36"/>
  <c r="J1151" i="36"/>
  <c r="I1151" i="36"/>
  <c r="F1151" i="36"/>
  <c r="E1151" i="36"/>
  <c r="J1150" i="36"/>
  <c r="I1150" i="36"/>
  <c r="F1150" i="36"/>
  <c r="E1150" i="36"/>
  <c r="J1149" i="36"/>
  <c r="I1149" i="36"/>
  <c r="F1149" i="36"/>
  <c r="E1149" i="36"/>
  <c r="J1148" i="36"/>
  <c r="I1148" i="36"/>
  <c r="F1148" i="36"/>
  <c r="E1148" i="36"/>
  <c r="J1147" i="36"/>
  <c r="I1147" i="36"/>
  <c r="F1147" i="36"/>
  <c r="E1147" i="36"/>
  <c r="J1146" i="36"/>
  <c r="I1146" i="36"/>
  <c r="F1146" i="36"/>
  <c r="E1146" i="36"/>
  <c r="J1145" i="36"/>
  <c r="I1145" i="36"/>
  <c r="F1145" i="36"/>
  <c r="E1145" i="36"/>
  <c r="D1144" i="36"/>
  <c r="J1144" i="36" s="1"/>
  <c r="J1143" i="36"/>
  <c r="I1143" i="36"/>
  <c r="E1143" i="36"/>
  <c r="F1143" i="36" s="1"/>
  <c r="J1142" i="36"/>
  <c r="I1142" i="36"/>
  <c r="F1142" i="36"/>
  <c r="E1142" i="36"/>
  <c r="J1141" i="36"/>
  <c r="I1141" i="36"/>
  <c r="J1140" i="36"/>
  <c r="I1140" i="36"/>
  <c r="F1140" i="36"/>
  <c r="E1140" i="36"/>
  <c r="J1139" i="36"/>
  <c r="I1139" i="36"/>
  <c r="J1138" i="36"/>
  <c r="I1138" i="36"/>
  <c r="J1137" i="36"/>
  <c r="I1137" i="36"/>
  <c r="F1137" i="36"/>
  <c r="E1137" i="36"/>
  <c r="J1136" i="36"/>
  <c r="I1136" i="36"/>
  <c r="F1136" i="36"/>
  <c r="E1136" i="36"/>
  <c r="J1135" i="36"/>
  <c r="I1135" i="36"/>
  <c r="F1135" i="36"/>
  <c r="E1135" i="36"/>
  <c r="J1134" i="36"/>
  <c r="I1134" i="36"/>
  <c r="F1134" i="36"/>
  <c r="E1134" i="36"/>
  <c r="J1133" i="36"/>
  <c r="I1133" i="36"/>
  <c r="F1133" i="36"/>
  <c r="E1133" i="36"/>
  <c r="J1132" i="36"/>
  <c r="I1132" i="36"/>
  <c r="F1132" i="36"/>
  <c r="E1132" i="36"/>
  <c r="J1130" i="36"/>
  <c r="I1130" i="36"/>
  <c r="F1130" i="36"/>
  <c r="E1130" i="36"/>
  <c r="J1129" i="36"/>
  <c r="I1129" i="36"/>
  <c r="F1129" i="36"/>
  <c r="E1129" i="36"/>
  <c r="J1128" i="36"/>
  <c r="I1128" i="36"/>
  <c r="J1127" i="36"/>
  <c r="I1127" i="36"/>
  <c r="F1127" i="36"/>
  <c r="E1127" i="36"/>
  <c r="J1126" i="36"/>
  <c r="I1126" i="36"/>
  <c r="J1125" i="36"/>
  <c r="I1125" i="36"/>
  <c r="E1125" i="36" s="1"/>
  <c r="F1125" i="36" s="1"/>
  <c r="J1123" i="36"/>
  <c r="I1123" i="36"/>
  <c r="F1123" i="36"/>
  <c r="E1123" i="36"/>
  <c r="J1122" i="36"/>
  <c r="I1122" i="36"/>
  <c r="J1121" i="36"/>
  <c r="I1121" i="36"/>
  <c r="F1121" i="36"/>
  <c r="E1121" i="36"/>
  <c r="J1120" i="36"/>
  <c r="I1120" i="36"/>
  <c r="F1120" i="36"/>
  <c r="E1120" i="36"/>
  <c r="J1119" i="36"/>
  <c r="I1119" i="36"/>
  <c r="F1119" i="36"/>
  <c r="E1119" i="36"/>
  <c r="J1118" i="36"/>
  <c r="I1118" i="36"/>
  <c r="F1118" i="36"/>
  <c r="E1118" i="36"/>
  <c r="J1117" i="36"/>
  <c r="I1117" i="36"/>
  <c r="F1117" i="36"/>
  <c r="E1117" i="36"/>
  <c r="J1116" i="36"/>
  <c r="I1116" i="36"/>
  <c r="F1116" i="36"/>
  <c r="E1116" i="36"/>
  <c r="J1115" i="36"/>
  <c r="I1115" i="36"/>
  <c r="E1115" i="36" s="1"/>
  <c r="F1115" i="36" s="1"/>
  <c r="J1114" i="36"/>
  <c r="I1114" i="36"/>
  <c r="F1114" i="36"/>
  <c r="E1114" i="36"/>
  <c r="J1113" i="36"/>
  <c r="I1113" i="36"/>
  <c r="F1113" i="36"/>
  <c r="E1113" i="36"/>
  <c r="J1112" i="36"/>
  <c r="I1112" i="36"/>
  <c r="F1112" i="36"/>
  <c r="E1112" i="36"/>
  <c r="J1111" i="36"/>
  <c r="I1111" i="36"/>
  <c r="F1111" i="36"/>
  <c r="E1111" i="36"/>
  <c r="J1110" i="36"/>
  <c r="I1110" i="36"/>
  <c r="F1110" i="36"/>
  <c r="E1110" i="36"/>
  <c r="J1109" i="36"/>
  <c r="I1109" i="36"/>
  <c r="F1109" i="36"/>
  <c r="E1109" i="36"/>
  <c r="J1108" i="36"/>
  <c r="I1108" i="36"/>
  <c r="F1108" i="36"/>
  <c r="E1108" i="36"/>
  <c r="J1107" i="36"/>
  <c r="I1107" i="36"/>
  <c r="F1107" i="36"/>
  <c r="E1107" i="36"/>
  <c r="J1106" i="36"/>
  <c r="I1106" i="36"/>
  <c r="F1106" i="36"/>
  <c r="E1106" i="36"/>
  <c r="J1105" i="36"/>
  <c r="I1105" i="36"/>
  <c r="J1104" i="36"/>
  <c r="I1104" i="36"/>
  <c r="J1103" i="36"/>
  <c r="I1103" i="36"/>
  <c r="J1102" i="36"/>
  <c r="I1102" i="36"/>
  <c r="E1102" i="36" s="1"/>
  <c r="F1102" i="36" s="1"/>
  <c r="J1101" i="36"/>
  <c r="I1101" i="36"/>
  <c r="E1101" i="36" s="1"/>
  <c r="F1101" i="36" s="1"/>
  <c r="J1100" i="36"/>
  <c r="I1100" i="36"/>
  <c r="J1099" i="36"/>
  <c r="I1099" i="36"/>
  <c r="F1099" i="36"/>
  <c r="E1099" i="36"/>
  <c r="J1098" i="36"/>
  <c r="I1098" i="36"/>
  <c r="D1097" i="36"/>
  <c r="I1097" i="36" s="1"/>
  <c r="J1096" i="36"/>
  <c r="I1096" i="36"/>
  <c r="F1096" i="36"/>
  <c r="E1096" i="36"/>
  <c r="J1095" i="36"/>
  <c r="I1095" i="36"/>
  <c r="J1094" i="36"/>
  <c r="I1094" i="36"/>
  <c r="E1094" i="36" s="1"/>
  <c r="F1094" i="36" s="1"/>
  <c r="J1093" i="36"/>
  <c r="I1093" i="36"/>
  <c r="F1093" i="36"/>
  <c r="E1093" i="36"/>
  <c r="J1092" i="36"/>
  <c r="I1092" i="36"/>
  <c r="J1091" i="36"/>
  <c r="I1091" i="36"/>
  <c r="F1091" i="36"/>
  <c r="E1091" i="36"/>
  <c r="J1090" i="36"/>
  <c r="I1090" i="36"/>
  <c r="F1090" i="36"/>
  <c r="E1090" i="36"/>
  <c r="J1089" i="36"/>
  <c r="I1089" i="36"/>
  <c r="F1089" i="36"/>
  <c r="E1089" i="36"/>
  <c r="J1088" i="36"/>
  <c r="I1088" i="36"/>
  <c r="F1088" i="36"/>
  <c r="E1088" i="36"/>
  <c r="J1087" i="36"/>
  <c r="I1087" i="36"/>
  <c r="F1087" i="36"/>
  <c r="E1087" i="36"/>
  <c r="J1086" i="36"/>
  <c r="I1086" i="36"/>
  <c r="F1086" i="36"/>
  <c r="E1086" i="36"/>
  <c r="J1085" i="36"/>
  <c r="I1085" i="36"/>
  <c r="F1085" i="36"/>
  <c r="E1085" i="36"/>
  <c r="J1084" i="36"/>
  <c r="I1084" i="36"/>
  <c r="F1084" i="36"/>
  <c r="E1084" i="36"/>
  <c r="D1083" i="36"/>
  <c r="J1083" i="36" s="1"/>
  <c r="J1082" i="36"/>
  <c r="I1082" i="36"/>
  <c r="F1082" i="36"/>
  <c r="E1082" i="36"/>
  <c r="J1081" i="36"/>
  <c r="I1081" i="36"/>
  <c r="F1081" i="36"/>
  <c r="E1081" i="36"/>
  <c r="J1080" i="36"/>
  <c r="I1080" i="36"/>
  <c r="F1080" i="36"/>
  <c r="E1080" i="36"/>
  <c r="J1079" i="36"/>
  <c r="I1079" i="36"/>
  <c r="F1079" i="36"/>
  <c r="E1079" i="36"/>
  <c r="J1078" i="36"/>
  <c r="I1078" i="36"/>
  <c r="F1078" i="36"/>
  <c r="E1078" i="36"/>
  <c r="D1077" i="36"/>
  <c r="I1077" i="36" s="1"/>
  <c r="D1076" i="36"/>
  <c r="D1131" i="36" s="1"/>
  <c r="J1075" i="36"/>
  <c r="I1075" i="36"/>
  <c r="J1066" i="36"/>
  <c r="J1056" i="36"/>
  <c r="I1056" i="36"/>
  <c r="E1056" i="36" s="1"/>
  <c r="F1056" i="36" s="1"/>
  <c r="J1044" i="36"/>
  <c r="I1044" i="36"/>
  <c r="F1044" i="36"/>
  <c r="E1044" i="36"/>
  <c r="J1043" i="36"/>
  <c r="I1043" i="36"/>
  <c r="J1042" i="36"/>
  <c r="I1042" i="36"/>
  <c r="E1042" i="36" s="1"/>
  <c r="F1042" i="36" s="1"/>
  <c r="J1041" i="36"/>
  <c r="I1041" i="36"/>
  <c r="F1041" i="36"/>
  <c r="E1041" i="36"/>
  <c r="J1040" i="36"/>
  <c r="I1040" i="36"/>
  <c r="F1040" i="36"/>
  <c r="E1040" i="36"/>
  <c r="J1039" i="36"/>
  <c r="I1039" i="36"/>
  <c r="F1039" i="36"/>
  <c r="E1039" i="36"/>
  <c r="J1038" i="36"/>
  <c r="I1038" i="36"/>
  <c r="F1038" i="36"/>
  <c r="E1038" i="36"/>
  <c r="J1037" i="36"/>
  <c r="I1037" i="36"/>
  <c r="F1037" i="36"/>
  <c r="E1037" i="36"/>
  <c r="J1036" i="36"/>
  <c r="I1036" i="36"/>
  <c r="F1036" i="36"/>
  <c r="E1036" i="36"/>
  <c r="J1035" i="36"/>
  <c r="I1035" i="36"/>
  <c r="F1035" i="36"/>
  <c r="E1035" i="36"/>
  <c r="J1034" i="36"/>
  <c r="I1034" i="36"/>
  <c r="F1034" i="36"/>
  <c r="E1034" i="36"/>
  <c r="J1033" i="36"/>
  <c r="I1033" i="36"/>
  <c r="F1033" i="36"/>
  <c r="E1033" i="36"/>
  <c r="J1032" i="36"/>
  <c r="I1032" i="36"/>
  <c r="F1032" i="36"/>
  <c r="E1032" i="36"/>
  <c r="J1031" i="36"/>
  <c r="I1031" i="36"/>
  <c r="F1031" i="36"/>
  <c r="E1031" i="36"/>
  <c r="J1030" i="36"/>
  <c r="I1030" i="36"/>
  <c r="J1029" i="36"/>
  <c r="I1029" i="36"/>
  <c r="E1029" i="36" s="1"/>
  <c r="F1029" i="36" s="1"/>
  <c r="J1028" i="36"/>
  <c r="I1028" i="36"/>
  <c r="J1027" i="36"/>
  <c r="I1027" i="36"/>
  <c r="J1026" i="36"/>
  <c r="I1026" i="36"/>
  <c r="D1025" i="36"/>
  <c r="J1025" i="36" s="1"/>
  <c r="D1024" i="36"/>
  <c r="J1024" i="36" s="1"/>
  <c r="D1023" i="36"/>
  <c r="I1023" i="36" s="1"/>
  <c r="D1022" i="36"/>
  <c r="I1022" i="36" s="1"/>
  <c r="J1021" i="36"/>
  <c r="I1021" i="36"/>
  <c r="F1021" i="36"/>
  <c r="E1021" i="36"/>
  <c r="J1020" i="36"/>
  <c r="I1020" i="36"/>
  <c r="F1020" i="36"/>
  <c r="E1020" i="36"/>
  <c r="J1019" i="36"/>
  <c r="I1019" i="36"/>
  <c r="F1019" i="36"/>
  <c r="E1019" i="36"/>
  <c r="J1018" i="36"/>
  <c r="I1018" i="36"/>
  <c r="F1018" i="36"/>
  <c r="E1018" i="36"/>
  <c r="J1017" i="36"/>
  <c r="I1017" i="36"/>
  <c r="F1017" i="36"/>
  <c r="E1017" i="36"/>
  <c r="J1016" i="36"/>
  <c r="I1016" i="36"/>
  <c r="E1016" i="36" s="1"/>
  <c r="F1016" i="36" s="1"/>
  <c r="J1015" i="36"/>
  <c r="I1015" i="36"/>
  <c r="F1015" i="36"/>
  <c r="E1015" i="36"/>
  <c r="J1013" i="36"/>
  <c r="I1013" i="36"/>
  <c r="F1013" i="36"/>
  <c r="E1013" i="36"/>
  <c r="J1012" i="36"/>
  <c r="I1012" i="36"/>
  <c r="F1012" i="36"/>
  <c r="E1012" i="36"/>
  <c r="J1011" i="36"/>
  <c r="I1011" i="36"/>
  <c r="E1011" i="36" s="1"/>
  <c r="F1011" i="36" s="1"/>
  <c r="D1010" i="36"/>
  <c r="J1009" i="36"/>
  <c r="I1009" i="36"/>
  <c r="F1009" i="36"/>
  <c r="E1009" i="36"/>
  <c r="D1008" i="36"/>
  <c r="I1008" i="36" s="1"/>
  <c r="J1007" i="36"/>
  <c r="I1007" i="36"/>
  <c r="F1007" i="36"/>
  <c r="E1007" i="36"/>
  <c r="J1006" i="36"/>
  <c r="I1006" i="36"/>
  <c r="F1006" i="36"/>
  <c r="E1006" i="36"/>
  <c r="J1005" i="36"/>
  <c r="I1005" i="36"/>
  <c r="F1005" i="36"/>
  <c r="E1005" i="36"/>
  <c r="J1004" i="36"/>
  <c r="I1004" i="36"/>
  <c r="F1004" i="36"/>
  <c r="E1004" i="36"/>
  <c r="J1003" i="36"/>
  <c r="I1003" i="36"/>
  <c r="F1003" i="36"/>
  <c r="E1003" i="36"/>
  <c r="J1002" i="36"/>
  <c r="I1002" i="36"/>
  <c r="F1002" i="36"/>
  <c r="E1002" i="36"/>
  <c r="J1001" i="36"/>
  <c r="I1001" i="36"/>
  <c r="F1001" i="36"/>
  <c r="E1001" i="36"/>
  <c r="J1000" i="36"/>
  <c r="I1000" i="36"/>
  <c r="F1000" i="36"/>
  <c r="E1000" i="36"/>
  <c r="J999" i="36"/>
  <c r="I999" i="36"/>
  <c r="F999" i="36"/>
  <c r="E999" i="36"/>
  <c r="J998" i="36"/>
  <c r="I998" i="36"/>
  <c r="F998" i="36"/>
  <c r="E998" i="36"/>
  <c r="J997" i="36"/>
  <c r="I997" i="36"/>
  <c r="F997" i="36"/>
  <c r="E997" i="36"/>
  <c r="J996" i="36"/>
  <c r="I996" i="36"/>
  <c r="F996" i="36"/>
  <c r="E996" i="36"/>
  <c r="J995" i="36"/>
  <c r="I995" i="36"/>
  <c r="E995" i="36" s="1"/>
  <c r="F995" i="36" s="1"/>
  <c r="J994" i="36"/>
  <c r="I994" i="36"/>
  <c r="F994" i="36"/>
  <c r="E994" i="36"/>
  <c r="J993" i="36"/>
  <c r="I993" i="36"/>
  <c r="F993" i="36"/>
  <c r="E993" i="36"/>
  <c r="J992" i="36"/>
  <c r="I992" i="36"/>
  <c r="E992" i="36" s="1"/>
  <c r="F992" i="36" s="1"/>
  <c r="J991" i="36"/>
  <c r="I991" i="36"/>
  <c r="F991" i="36"/>
  <c r="E991" i="36"/>
  <c r="J990" i="36"/>
  <c r="I990" i="36"/>
  <c r="F990" i="36"/>
  <c r="E990" i="36"/>
  <c r="J989" i="36"/>
  <c r="I989" i="36"/>
  <c r="F989" i="36"/>
  <c r="E989" i="36"/>
  <c r="D988" i="36"/>
  <c r="I988" i="36" s="1"/>
  <c r="J987" i="36"/>
  <c r="I987" i="36"/>
  <c r="F987" i="36"/>
  <c r="E987" i="36"/>
  <c r="J986" i="36"/>
  <c r="I986" i="36"/>
  <c r="F986" i="36"/>
  <c r="E986" i="36"/>
  <c r="J985" i="36"/>
  <c r="I985" i="36"/>
  <c r="F985" i="36"/>
  <c r="E985" i="36"/>
  <c r="J984" i="36"/>
  <c r="I984" i="36"/>
  <c r="F984" i="36"/>
  <c r="E984" i="36"/>
  <c r="J983" i="36"/>
  <c r="I983" i="36"/>
  <c r="F983" i="36"/>
  <c r="E983" i="36"/>
  <c r="J982" i="36"/>
  <c r="I982" i="36"/>
  <c r="F982" i="36"/>
  <c r="E982" i="36"/>
  <c r="J981" i="36"/>
  <c r="I981" i="36"/>
  <c r="F981" i="36"/>
  <c r="E981" i="36"/>
  <c r="J980" i="36"/>
  <c r="I980" i="36"/>
  <c r="F980" i="36"/>
  <c r="E980" i="36"/>
  <c r="J979" i="36"/>
  <c r="I979" i="36"/>
  <c r="E979" i="36" s="1"/>
  <c r="F979" i="36" s="1"/>
  <c r="J978" i="36"/>
  <c r="I978" i="36"/>
  <c r="J977" i="36"/>
  <c r="I977" i="36"/>
  <c r="F977" i="36"/>
  <c r="E977" i="36"/>
  <c r="D976" i="36"/>
  <c r="J975" i="36"/>
  <c r="I975" i="36"/>
  <c r="F975" i="36"/>
  <c r="E975" i="36"/>
  <c r="J974" i="36"/>
  <c r="I974" i="36"/>
  <c r="E974" i="36" s="1"/>
  <c r="F974" i="36" s="1"/>
  <c r="J973" i="36"/>
  <c r="I973" i="36"/>
  <c r="J972" i="36"/>
  <c r="I972" i="36"/>
  <c r="J971" i="36"/>
  <c r="I971" i="36"/>
  <c r="J970" i="36"/>
  <c r="I970" i="36"/>
  <c r="J969" i="36"/>
  <c r="I969" i="36"/>
  <c r="F969" i="36"/>
  <c r="E969" i="36"/>
  <c r="J968" i="36"/>
  <c r="I968" i="36"/>
  <c r="J967" i="36"/>
  <c r="I967" i="36"/>
  <c r="J966" i="36"/>
  <c r="I966" i="36"/>
  <c r="J965" i="36"/>
  <c r="I965" i="36"/>
  <c r="F965" i="36"/>
  <c r="E965" i="36"/>
  <c r="J964" i="36"/>
  <c r="I964" i="36"/>
  <c r="F964" i="36"/>
  <c r="E964" i="36"/>
  <c r="J963" i="36"/>
  <c r="I963" i="36"/>
  <c r="F963" i="36"/>
  <c r="E963" i="36"/>
  <c r="J962" i="36"/>
  <c r="I962" i="36"/>
  <c r="F962" i="36"/>
  <c r="E962" i="36"/>
  <c r="J961" i="36"/>
  <c r="I961" i="36"/>
  <c r="F961" i="36"/>
  <c r="E961" i="36"/>
  <c r="J960" i="36"/>
  <c r="I960" i="36"/>
  <c r="F960" i="36"/>
  <c r="E960" i="36"/>
  <c r="J959" i="36"/>
  <c r="I959" i="36"/>
  <c r="J958" i="36"/>
  <c r="I958" i="36"/>
  <c r="F958" i="36"/>
  <c r="E958" i="36"/>
  <c r="J957" i="36"/>
  <c r="I957" i="36"/>
  <c r="F957" i="36"/>
  <c r="E957" i="36"/>
  <c r="J956" i="36"/>
  <c r="I956" i="36"/>
  <c r="F956" i="36"/>
  <c r="E956" i="36"/>
  <c r="J955" i="36"/>
  <c r="I955" i="36"/>
  <c r="F955" i="36"/>
  <c r="E955" i="36"/>
  <c r="J954" i="36"/>
  <c r="I954" i="36"/>
  <c r="F954" i="36"/>
  <c r="E954" i="36"/>
  <c r="J953" i="36"/>
  <c r="I953" i="36"/>
  <c r="E953" i="36" s="1"/>
  <c r="F953" i="36" s="1"/>
  <c r="D952" i="36"/>
  <c r="I952" i="36" s="1"/>
  <c r="J951" i="36"/>
  <c r="I951" i="36"/>
  <c r="F951" i="36"/>
  <c r="E951" i="36"/>
  <c r="J950" i="36"/>
  <c r="I950" i="36"/>
  <c r="J949" i="36"/>
  <c r="I949" i="36"/>
  <c r="J948" i="36"/>
  <c r="I948" i="36"/>
  <c r="J947" i="36"/>
  <c r="I947" i="36"/>
  <c r="F947" i="36"/>
  <c r="E947" i="36"/>
  <c r="J946" i="36"/>
  <c r="I946" i="36"/>
  <c r="F946" i="36"/>
  <c r="E946" i="36"/>
  <c r="J945" i="36"/>
  <c r="I945" i="36"/>
  <c r="F945" i="36"/>
  <c r="E945" i="36"/>
  <c r="J944" i="36"/>
  <c r="I944" i="36"/>
  <c r="F944" i="36"/>
  <c r="E944" i="36"/>
  <c r="J943" i="36"/>
  <c r="I943" i="36"/>
  <c r="F943" i="36"/>
  <c r="E943" i="36"/>
  <c r="J942" i="36"/>
  <c r="I942" i="36"/>
  <c r="F942" i="36"/>
  <c r="E942" i="36"/>
  <c r="J941" i="36"/>
  <c r="I941" i="36"/>
  <c r="J940" i="36"/>
  <c r="I940" i="36"/>
  <c r="J939" i="36"/>
  <c r="I939" i="36"/>
  <c r="F939" i="36"/>
  <c r="E939" i="36"/>
  <c r="J938" i="36"/>
  <c r="I938" i="36"/>
  <c r="J937" i="36"/>
  <c r="I937" i="36"/>
  <c r="J936" i="36"/>
  <c r="I936" i="36"/>
  <c r="E936" i="36" s="1"/>
  <c r="F936" i="36" s="1"/>
  <c r="J935" i="36"/>
  <c r="I935" i="36"/>
  <c r="F935" i="36"/>
  <c r="E935" i="36"/>
  <c r="J934" i="36"/>
  <c r="I934" i="36"/>
  <c r="E934" i="36" s="1"/>
  <c r="F934" i="36" s="1"/>
  <c r="J933" i="36"/>
  <c r="I933" i="36"/>
  <c r="F933" i="36"/>
  <c r="E933" i="36"/>
  <c r="J932" i="36"/>
  <c r="I932" i="36"/>
  <c r="E932" i="36" s="1"/>
  <c r="F932" i="36" s="1"/>
  <c r="J931" i="36"/>
  <c r="I931" i="36"/>
  <c r="F931" i="36"/>
  <c r="E931" i="36"/>
  <c r="J930" i="36"/>
  <c r="I930" i="36"/>
  <c r="J929" i="36"/>
  <c r="I929" i="36"/>
  <c r="E929" i="36" s="1"/>
  <c r="F929" i="36" s="1"/>
  <c r="J928" i="36"/>
  <c r="I928" i="36"/>
  <c r="J927" i="36"/>
  <c r="I927" i="36"/>
  <c r="F927" i="36"/>
  <c r="E927" i="36"/>
  <c r="J926" i="36"/>
  <c r="I926" i="36"/>
  <c r="F926" i="36"/>
  <c r="E926" i="36"/>
  <c r="J924" i="36"/>
  <c r="I924" i="36"/>
  <c r="J923" i="36"/>
  <c r="I923" i="36"/>
  <c r="F923" i="36"/>
  <c r="E923" i="36"/>
  <c r="J922" i="36"/>
  <c r="I922" i="36"/>
  <c r="F922" i="36"/>
  <c r="E922" i="36"/>
  <c r="J921" i="36"/>
  <c r="I921" i="36"/>
  <c r="F921" i="36"/>
  <c r="E921" i="36"/>
  <c r="J920" i="36"/>
  <c r="I920" i="36"/>
  <c r="E920" i="36" s="1"/>
  <c r="F920" i="36" s="1"/>
  <c r="J919" i="36"/>
  <c r="I919" i="36"/>
  <c r="F919" i="36"/>
  <c r="E919" i="36"/>
  <c r="J918" i="36"/>
  <c r="I918" i="36"/>
  <c r="E918" i="36" s="1"/>
  <c r="F918" i="36" s="1"/>
  <c r="J917" i="36"/>
  <c r="I917" i="36"/>
  <c r="E917" i="36" s="1"/>
  <c r="F917" i="36" s="1"/>
  <c r="J916" i="36"/>
  <c r="I916" i="36"/>
  <c r="J915" i="36"/>
  <c r="I915" i="36"/>
  <c r="D914" i="36"/>
  <c r="I914" i="36" s="1"/>
  <c r="D913" i="36"/>
  <c r="J913" i="36" s="1"/>
  <c r="J912" i="36"/>
  <c r="I912" i="36"/>
  <c r="F912" i="36"/>
  <c r="E912" i="36"/>
  <c r="J911" i="36"/>
  <c r="I911" i="36"/>
  <c r="J910" i="36"/>
  <c r="I910" i="36"/>
  <c r="J909" i="36"/>
  <c r="I909" i="36"/>
  <c r="E909" i="36" s="1"/>
  <c r="F909" i="36" s="1"/>
  <c r="J908" i="36"/>
  <c r="I908" i="36"/>
  <c r="J906" i="36"/>
  <c r="I906" i="36"/>
  <c r="J905" i="36"/>
  <c r="I905" i="36"/>
  <c r="F905" i="36"/>
  <c r="E905" i="36"/>
  <c r="J904" i="36"/>
  <c r="I904" i="36"/>
  <c r="F904" i="36"/>
  <c r="E904" i="36"/>
  <c r="J903" i="36"/>
  <c r="I903" i="36"/>
  <c r="F903" i="36"/>
  <c r="E903" i="36"/>
  <c r="J902" i="36"/>
  <c r="I902" i="36"/>
  <c r="F902" i="36"/>
  <c r="E902" i="36"/>
  <c r="J901" i="36"/>
  <c r="I901" i="36"/>
  <c r="F901" i="36"/>
  <c r="E901" i="36"/>
  <c r="J900" i="36"/>
  <c r="I900" i="36"/>
  <c r="F900" i="36"/>
  <c r="E900" i="36"/>
  <c r="J899" i="36"/>
  <c r="I899" i="36"/>
  <c r="F899" i="36"/>
  <c r="E899" i="36"/>
  <c r="J898" i="36"/>
  <c r="I898" i="36"/>
  <c r="F898" i="36"/>
  <c r="E898" i="36"/>
  <c r="J896" i="36"/>
  <c r="I896" i="36"/>
  <c r="E896" i="36" s="1"/>
  <c r="F896" i="36" s="1"/>
  <c r="J895" i="36"/>
  <c r="I895" i="36"/>
  <c r="J894" i="36"/>
  <c r="I894" i="36"/>
  <c r="F894" i="36"/>
  <c r="E894" i="36"/>
  <c r="D893" i="36"/>
  <c r="I893" i="36" s="1"/>
  <c r="J892" i="36"/>
  <c r="I892" i="36"/>
  <c r="F892" i="36"/>
  <c r="E892" i="36"/>
  <c r="J891" i="36"/>
  <c r="I891" i="36"/>
  <c r="F891" i="36"/>
  <c r="E891" i="36"/>
  <c r="J890" i="36"/>
  <c r="I890" i="36"/>
  <c r="F890" i="36"/>
  <c r="E890" i="36"/>
  <c r="J889" i="36"/>
  <c r="I889" i="36"/>
  <c r="F889" i="36"/>
  <c r="E889" i="36"/>
  <c r="J888" i="36"/>
  <c r="I888" i="36"/>
  <c r="F888" i="36"/>
  <c r="E888" i="36"/>
  <c r="J887" i="36"/>
  <c r="I887" i="36"/>
  <c r="J886" i="36"/>
  <c r="I886" i="36"/>
  <c r="J885" i="36"/>
  <c r="I885" i="36"/>
  <c r="F885" i="36"/>
  <c r="E885" i="36"/>
  <c r="J884" i="36"/>
  <c r="I884" i="36"/>
  <c r="F884" i="36"/>
  <c r="E884" i="36"/>
  <c r="J883" i="36"/>
  <c r="I883" i="36"/>
  <c r="F883" i="36"/>
  <c r="E883" i="36"/>
  <c r="J882" i="36"/>
  <c r="I882" i="36"/>
  <c r="F882" i="36"/>
  <c r="E882" i="36"/>
  <c r="J881" i="36"/>
  <c r="I881" i="36"/>
  <c r="F881" i="36"/>
  <c r="E881" i="36"/>
  <c r="J880" i="36"/>
  <c r="I880" i="36"/>
  <c r="F880" i="36"/>
  <c r="E880" i="36"/>
  <c r="J879" i="36"/>
  <c r="I879" i="36"/>
  <c r="J878" i="36"/>
  <c r="I878" i="36"/>
  <c r="E878" i="36"/>
  <c r="F878" i="36" s="1"/>
  <c r="J877" i="36"/>
  <c r="I877" i="36"/>
  <c r="E877" i="36" s="1"/>
  <c r="F877" i="36" s="1"/>
  <c r="J876" i="36"/>
  <c r="I876" i="36"/>
  <c r="J875" i="36"/>
  <c r="I875" i="36"/>
  <c r="E875" i="36" s="1"/>
  <c r="F875" i="36" s="1"/>
  <c r="J874" i="36"/>
  <c r="I874" i="36"/>
  <c r="J873" i="36"/>
  <c r="I873" i="36"/>
  <c r="E873" i="36"/>
  <c r="F873" i="36" s="1"/>
  <c r="J872" i="36"/>
  <c r="I872" i="36"/>
  <c r="F872" i="36"/>
  <c r="E872" i="36"/>
  <c r="J871" i="36"/>
  <c r="I871" i="36"/>
  <c r="F871" i="36"/>
  <c r="E871" i="36"/>
  <c r="J870" i="36"/>
  <c r="I870" i="36"/>
  <c r="F870" i="36"/>
  <c r="E870" i="36"/>
  <c r="J869" i="36"/>
  <c r="I869" i="36"/>
  <c r="F869" i="36"/>
  <c r="E869" i="36"/>
  <c r="J868" i="36"/>
  <c r="I868" i="36"/>
  <c r="F868" i="36"/>
  <c r="E868" i="36"/>
  <c r="J867" i="36"/>
  <c r="E867" i="36" s="1"/>
  <c r="F867" i="36" s="1"/>
  <c r="I867" i="36"/>
  <c r="J866" i="36"/>
  <c r="I866" i="36"/>
  <c r="F866" i="36"/>
  <c r="E866" i="36"/>
  <c r="J865" i="36"/>
  <c r="I865" i="36"/>
  <c r="J864" i="36"/>
  <c r="I864" i="36"/>
  <c r="F864" i="36"/>
  <c r="E864" i="36"/>
  <c r="J863" i="36"/>
  <c r="I863" i="36"/>
  <c r="F863" i="36"/>
  <c r="E863" i="36"/>
  <c r="J862" i="36"/>
  <c r="I862" i="36"/>
  <c r="F862" i="36"/>
  <c r="E862" i="36"/>
  <c r="J861" i="36"/>
  <c r="I861" i="36"/>
  <c r="F861" i="36"/>
  <c r="E861" i="36"/>
  <c r="J860" i="36"/>
  <c r="I860" i="36"/>
  <c r="F860" i="36"/>
  <c r="E860" i="36"/>
  <c r="D859" i="36"/>
  <c r="J859" i="36" s="1"/>
  <c r="J858" i="36"/>
  <c r="I858" i="36"/>
  <c r="F858" i="36"/>
  <c r="E858" i="36"/>
  <c r="J857" i="36"/>
  <c r="I857" i="36"/>
  <c r="E857" i="36" s="1"/>
  <c r="F857" i="36" s="1"/>
  <c r="J855" i="36"/>
  <c r="I855" i="36"/>
  <c r="F855" i="36"/>
  <c r="E855" i="36"/>
  <c r="J854" i="36"/>
  <c r="I854" i="36"/>
  <c r="F854" i="36"/>
  <c r="E854" i="36"/>
  <c r="J853" i="36"/>
  <c r="I853" i="36"/>
  <c r="D852" i="36"/>
  <c r="D856" i="36" s="1"/>
  <c r="J851" i="36"/>
  <c r="I851" i="36"/>
  <c r="F851" i="36"/>
  <c r="E851" i="36"/>
  <c r="J850" i="36"/>
  <c r="I850" i="36"/>
  <c r="F850" i="36"/>
  <c r="E850" i="36"/>
  <c r="J849" i="36"/>
  <c r="I849" i="36"/>
  <c r="F849" i="36"/>
  <c r="E849" i="36"/>
  <c r="J848" i="36"/>
  <c r="I848" i="36"/>
  <c r="F848" i="36"/>
  <c r="E848" i="36"/>
  <c r="J847" i="36"/>
  <c r="I847" i="36"/>
  <c r="F847" i="36"/>
  <c r="E847" i="36"/>
  <c r="J846" i="36"/>
  <c r="I846" i="36"/>
  <c r="F846" i="36"/>
  <c r="E846" i="36"/>
  <c r="J845" i="36"/>
  <c r="I845" i="36"/>
  <c r="F845" i="36"/>
  <c r="E845" i="36"/>
  <c r="D844" i="36"/>
  <c r="I844" i="36" s="1"/>
  <c r="J842" i="36"/>
  <c r="I842" i="36"/>
  <c r="E842" i="36" s="1"/>
  <c r="F842" i="36" s="1"/>
  <c r="J841" i="36"/>
  <c r="I841" i="36"/>
  <c r="J840" i="36"/>
  <c r="E840" i="36" s="1"/>
  <c r="F840" i="36" s="1"/>
  <c r="I840" i="36"/>
  <c r="J839" i="36"/>
  <c r="I839" i="36"/>
  <c r="J838" i="36"/>
  <c r="I838" i="36"/>
  <c r="F838" i="36"/>
  <c r="E838" i="36"/>
  <c r="J837" i="36"/>
  <c r="I837" i="36"/>
  <c r="F837" i="36"/>
  <c r="E837" i="36"/>
  <c r="J836" i="36"/>
  <c r="I836" i="36"/>
  <c r="F836" i="36"/>
  <c r="E836" i="36"/>
  <c r="J835" i="36"/>
  <c r="I835" i="36"/>
  <c r="F835" i="36"/>
  <c r="E835" i="36"/>
  <c r="J834" i="36"/>
  <c r="I834" i="36"/>
  <c r="F834" i="36"/>
  <c r="E834" i="36"/>
  <c r="J832" i="36"/>
  <c r="I832" i="36"/>
  <c r="F832" i="36"/>
  <c r="E832" i="36"/>
  <c r="D831" i="36"/>
  <c r="J831" i="36" s="1"/>
  <c r="J830" i="36"/>
  <c r="I830" i="36"/>
  <c r="F830" i="36"/>
  <c r="E830" i="36"/>
  <c r="J829" i="36"/>
  <c r="I829" i="36"/>
  <c r="J828" i="36"/>
  <c r="I828" i="36"/>
  <c r="F828" i="36"/>
  <c r="E828" i="36"/>
  <c r="J827" i="36"/>
  <c r="I827" i="36"/>
  <c r="J826" i="36"/>
  <c r="I826" i="36"/>
  <c r="F826" i="36"/>
  <c r="E826" i="36"/>
  <c r="J825" i="36"/>
  <c r="I825" i="36"/>
  <c r="J824" i="36"/>
  <c r="I824" i="36"/>
  <c r="F824" i="36"/>
  <c r="E824" i="36"/>
  <c r="J823" i="36"/>
  <c r="I823" i="36"/>
  <c r="F823" i="36"/>
  <c r="E823" i="36"/>
  <c r="J822" i="36"/>
  <c r="I822" i="36"/>
  <c r="F822" i="36"/>
  <c r="E822" i="36"/>
  <c r="J821" i="36"/>
  <c r="I821" i="36"/>
  <c r="F821" i="36"/>
  <c r="E821" i="36"/>
  <c r="J820" i="36"/>
  <c r="I820" i="36"/>
  <c r="J819" i="36"/>
  <c r="I819" i="36"/>
  <c r="F819" i="36"/>
  <c r="E819" i="36"/>
  <c r="D818" i="36"/>
  <c r="D817" i="36"/>
  <c r="J817" i="36" s="1"/>
  <c r="D816" i="36"/>
  <c r="J816" i="36" s="1"/>
  <c r="J815" i="36"/>
  <c r="I815" i="36"/>
  <c r="F815" i="36"/>
  <c r="E815" i="36"/>
  <c r="J814" i="36"/>
  <c r="I814" i="36"/>
  <c r="F814" i="36"/>
  <c r="E814" i="36"/>
  <c r="J813" i="36"/>
  <c r="I813" i="36"/>
  <c r="J812" i="36"/>
  <c r="I812" i="36"/>
  <c r="J811" i="36"/>
  <c r="I811" i="36"/>
  <c r="F811" i="36"/>
  <c r="E811" i="36"/>
  <c r="D810" i="36"/>
  <c r="J810" i="36" s="1"/>
  <c r="J809" i="36"/>
  <c r="I809" i="36"/>
  <c r="F809" i="36"/>
  <c r="E809" i="36"/>
  <c r="D808" i="36"/>
  <c r="I808" i="36" s="1"/>
  <c r="D807" i="36"/>
  <c r="J807" i="36" s="1"/>
  <c r="J806" i="36"/>
  <c r="I806" i="36"/>
  <c r="F806" i="36"/>
  <c r="E806" i="36"/>
  <c r="J805" i="36"/>
  <c r="I805" i="36"/>
  <c r="F805" i="36"/>
  <c r="E805" i="36"/>
  <c r="J804" i="36"/>
  <c r="I804" i="36"/>
  <c r="J803" i="36"/>
  <c r="I803" i="36"/>
  <c r="F803" i="36"/>
  <c r="E803" i="36"/>
  <c r="J802" i="36"/>
  <c r="I802" i="36"/>
  <c r="J801" i="36"/>
  <c r="I801" i="36"/>
  <c r="F801" i="36"/>
  <c r="E801" i="36"/>
  <c r="J800" i="36"/>
  <c r="I800" i="36"/>
  <c r="J799" i="36"/>
  <c r="I799" i="36"/>
  <c r="J798" i="36"/>
  <c r="I798" i="36"/>
  <c r="F798" i="36"/>
  <c r="E798" i="36"/>
  <c r="J797" i="36"/>
  <c r="I797" i="36"/>
  <c r="E797" i="36" s="1"/>
  <c r="F797" i="36" s="1"/>
  <c r="J796" i="36"/>
  <c r="I796" i="36"/>
  <c r="F796" i="36"/>
  <c r="E796" i="36"/>
  <c r="D795" i="36"/>
  <c r="J795" i="36" s="1"/>
  <c r="J794" i="36"/>
  <c r="I794" i="36"/>
  <c r="F794" i="36"/>
  <c r="E794" i="36"/>
  <c r="J793" i="36"/>
  <c r="I793" i="36"/>
  <c r="J792" i="36"/>
  <c r="I792" i="36"/>
  <c r="F792" i="36"/>
  <c r="E792" i="36"/>
  <c r="J791" i="36"/>
  <c r="I791" i="36"/>
  <c r="J790" i="36"/>
  <c r="I790" i="36"/>
  <c r="F790" i="36"/>
  <c r="E790" i="36"/>
  <c r="J789" i="36"/>
  <c r="I789" i="36"/>
  <c r="F789" i="36"/>
  <c r="E789" i="36"/>
  <c r="J788" i="36"/>
  <c r="I788" i="36"/>
  <c r="J779" i="36"/>
  <c r="D768" i="36"/>
  <c r="J768" i="36" s="1"/>
  <c r="J753" i="36"/>
  <c r="I753" i="36"/>
  <c r="F753" i="36"/>
  <c r="E753" i="36"/>
  <c r="J752" i="36"/>
  <c r="I752" i="36"/>
  <c r="F752" i="36"/>
  <c r="E752" i="36"/>
  <c r="D751" i="36"/>
  <c r="I751" i="36" s="1"/>
  <c r="J749" i="36"/>
  <c r="I749" i="36"/>
  <c r="F749" i="36"/>
  <c r="E749" i="36"/>
  <c r="J748" i="36"/>
  <c r="I748" i="36"/>
  <c r="F748" i="36"/>
  <c r="E748" i="36"/>
  <c r="J747" i="36"/>
  <c r="I747" i="36"/>
  <c r="F747" i="36"/>
  <c r="E747" i="36"/>
  <c r="J746" i="36"/>
  <c r="I746" i="36"/>
  <c r="F746" i="36"/>
  <c r="E746" i="36"/>
  <c r="J745" i="36"/>
  <c r="I745" i="36"/>
  <c r="F745" i="36"/>
  <c r="E745" i="36"/>
  <c r="J744" i="36"/>
  <c r="I744" i="36"/>
  <c r="F744" i="36"/>
  <c r="E744" i="36"/>
  <c r="J743" i="36"/>
  <c r="I743" i="36"/>
  <c r="F743" i="36"/>
  <c r="E743" i="36"/>
  <c r="J742" i="36"/>
  <c r="I742" i="36"/>
  <c r="F742" i="36"/>
  <c r="E742" i="36"/>
  <c r="J741" i="36"/>
  <c r="I741" i="36"/>
  <c r="F741" i="36"/>
  <c r="E741" i="36"/>
  <c r="D740" i="36"/>
  <c r="J740" i="36" s="1"/>
  <c r="J738" i="36"/>
  <c r="I738" i="36"/>
  <c r="F738" i="36"/>
  <c r="E738" i="36"/>
  <c r="J737" i="36"/>
  <c r="I737" i="36"/>
  <c r="F737" i="36"/>
  <c r="E737" i="36"/>
  <c r="J736" i="36"/>
  <c r="I736" i="36"/>
  <c r="F736" i="36"/>
  <c r="E736" i="36"/>
  <c r="J735" i="36"/>
  <c r="I735" i="36"/>
  <c r="F735" i="36"/>
  <c r="E735" i="36"/>
  <c r="J734" i="36"/>
  <c r="I734" i="36"/>
  <c r="F734" i="36"/>
  <c r="E734" i="36"/>
  <c r="J733" i="36"/>
  <c r="I733" i="36"/>
  <c r="F733" i="36"/>
  <c r="E733" i="36"/>
  <c r="J732" i="36"/>
  <c r="I732" i="36"/>
  <c r="F732" i="36"/>
  <c r="E732" i="36"/>
  <c r="D731" i="36"/>
  <c r="J731" i="36" s="1"/>
  <c r="J730" i="36"/>
  <c r="I730" i="36"/>
  <c r="F730" i="36"/>
  <c r="E730" i="36"/>
  <c r="J729" i="36"/>
  <c r="I729" i="36"/>
  <c r="F729" i="36"/>
  <c r="E729" i="36"/>
  <c r="J728" i="36"/>
  <c r="I728" i="36"/>
  <c r="J727" i="36"/>
  <c r="I727" i="36"/>
  <c r="F727" i="36"/>
  <c r="E727" i="36"/>
  <c r="D726" i="36"/>
  <c r="J726" i="36" s="1"/>
  <c r="J725" i="36"/>
  <c r="I725" i="36"/>
  <c r="E725" i="36" s="1"/>
  <c r="F725" i="36" s="1"/>
  <c r="J724" i="36"/>
  <c r="I724" i="36"/>
  <c r="F724" i="36"/>
  <c r="E724" i="36"/>
  <c r="J723" i="36"/>
  <c r="I723" i="36"/>
  <c r="J722" i="36"/>
  <c r="I722" i="36"/>
  <c r="F722" i="36"/>
  <c r="E722" i="36"/>
  <c r="J721" i="36"/>
  <c r="I721" i="36"/>
  <c r="F721" i="36"/>
  <c r="E721" i="36"/>
  <c r="J720" i="36"/>
  <c r="I720" i="36"/>
  <c r="E720" i="36" s="1"/>
  <c r="F720" i="36" s="1"/>
  <c r="J719" i="36"/>
  <c r="I719" i="36"/>
  <c r="F719" i="36"/>
  <c r="E719" i="36"/>
  <c r="J718" i="36"/>
  <c r="I718" i="36"/>
  <c r="F718" i="36"/>
  <c r="E718" i="36"/>
  <c r="J717" i="36"/>
  <c r="I717" i="36"/>
  <c r="F717" i="36"/>
  <c r="E717" i="36"/>
  <c r="J716" i="36"/>
  <c r="I716" i="36"/>
  <c r="F716" i="36"/>
  <c r="E716" i="36"/>
  <c r="J715" i="36"/>
  <c r="I715" i="36"/>
  <c r="F715" i="36"/>
  <c r="E715" i="36"/>
  <c r="J714" i="36"/>
  <c r="I714" i="36"/>
  <c r="F714" i="36"/>
  <c r="E714" i="36"/>
  <c r="J713" i="36"/>
  <c r="I713" i="36"/>
  <c r="F713" i="36"/>
  <c r="E713" i="36"/>
  <c r="J712" i="36"/>
  <c r="I712" i="36"/>
  <c r="F712" i="36"/>
  <c r="E712" i="36"/>
  <c r="J711" i="36"/>
  <c r="I711" i="36"/>
  <c r="F711" i="36"/>
  <c r="E711" i="36"/>
  <c r="J710" i="36"/>
  <c r="I710" i="36"/>
  <c r="F710" i="36"/>
  <c r="E710" i="36"/>
  <c r="J709" i="36"/>
  <c r="I709" i="36"/>
  <c r="F709" i="36"/>
  <c r="E709" i="36"/>
  <c r="J708" i="36"/>
  <c r="I708" i="36"/>
  <c r="F708" i="36"/>
  <c r="E708" i="36"/>
  <c r="J707" i="36"/>
  <c r="I707" i="36"/>
  <c r="F707" i="36"/>
  <c r="E707" i="36"/>
  <c r="J706" i="36"/>
  <c r="I706" i="36"/>
  <c r="F706" i="36"/>
  <c r="E706" i="36"/>
  <c r="J705" i="36"/>
  <c r="I705" i="36"/>
  <c r="F705" i="36"/>
  <c r="E705" i="36"/>
  <c r="J704" i="36"/>
  <c r="I704" i="36"/>
  <c r="F704" i="36"/>
  <c r="E704" i="36"/>
  <c r="J703" i="36"/>
  <c r="I703" i="36"/>
  <c r="F703" i="36"/>
  <c r="E703" i="36"/>
  <c r="J702" i="36"/>
  <c r="I702" i="36"/>
  <c r="F702" i="36"/>
  <c r="E702" i="36"/>
  <c r="J701" i="36"/>
  <c r="I701" i="36"/>
  <c r="F701" i="36"/>
  <c r="E701" i="36"/>
  <c r="J700" i="36"/>
  <c r="I700" i="36"/>
  <c r="F700" i="36"/>
  <c r="E700" i="36"/>
  <c r="J699" i="36"/>
  <c r="I699" i="36"/>
  <c r="F699" i="36"/>
  <c r="E699" i="36"/>
  <c r="D698" i="36"/>
  <c r="I698" i="36" s="1"/>
  <c r="D697" i="36"/>
  <c r="J697" i="36" s="1"/>
  <c r="D696" i="36"/>
  <c r="J696" i="36" s="1"/>
  <c r="J695" i="36"/>
  <c r="I695" i="36"/>
  <c r="E695" i="36" s="1"/>
  <c r="F695" i="36" s="1"/>
  <c r="J694" i="36"/>
  <c r="I694" i="36"/>
  <c r="J693" i="36"/>
  <c r="I693" i="36"/>
  <c r="D692" i="36"/>
  <c r="J692" i="36" s="1"/>
  <c r="D691" i="36"/>
  <c r="I691" i="36" s="1"/>
  <c r="J690" i="36"/>
  <c r="I690" i="36"/>
  <c r="D689" i="36"/>
  <c r="J689" i="36" s="1"/>
  <c r="J688" i="36"/>
  <c r="I688" i="36"/>
  <c r="F688" i="36"/>
  <c r="E688" i="36"/>
  <c r="J687" i="36"/>
  <c r="I687" i="36"/>
  <c r="J686" i="36"/>
  <c r="I686" i="36"/>
  <c r="F686" i="36"/>
  <c r="E686" i="36"/>
  <c r="J685" i="36"/>
  <c r="I685" i="36"/>
  <c r="J684" i="36"/>
  <c r="I684" i="36"/>
  <c r="D683" i="36"/>
  <c r="J683" i="36" s="1"/>
  <c r="J682" i="36"/>
  <c r="I682" i="36"/>
  <c r="J681" i="36"/>
  <c r="I681" i="36"/>
  <c r="F681" i="36"/>
  <c r="E681" i="36"/>
  <c r="J680" i="36"/>
  <c r="I680" i="36"/>
  <c r="F680" i="36"/>
  <c r="E680" i="36"/>
  <c r="J679" i="36"/>
  <c r="I679" i="36"/>
  <c r="F679" i="36"/>
  <c r="E679" i="36"/>
  <c r="J678" i="36"/>
  <c r="I678" i="36"/>
  <c r="F678" i="36"/>
  <c r="E678" i="36"/>
  <c r="J677" i="36"/>
  <c r="I677" i="36"/>
  <c r="F677" i="36"/>
  <c r="E677" i="36"/>
  <c r="J676" i="36"/>
  <c r="I676" i="36"/>
  <c r="F676" i="36"/>
  <c r="E676" i="36"/>
  <c r="J674" i="36"/>
  <c r="I674" i="36"/>
  <c r="F674" i="36"/>
  <c r="E674" i="36"/>
  <c r="J673" i="36"/>
  <c r="I673" i="36"/>
  <c r="F673" i="36"/>
  <c r="E673" i="36"/>
  <c r="J672" i="36"/>
  <c r="I672" i="36"/>
  <c r="E672" i="36" s="1"/>
  <c r="F672" i="36" s="1"/>
  <c r="J671" i="36"/>
  <c r="I671" i="36"/>
  <c r="F671" i="36"/>
  <c r="E671" i="36"/>
  <c r="J670" i="36"/>
  <c r="I670" i="36"/>
  <c r="J669" i="36"/>
  <c r="I669" i="36"/>
  <c r="E669" i="36" s="1"/>
  <c r="F669" i="36" s="1"/>
  <c r="J668" i="36"/>
  <c r="I668" i="36"/>
  <c r="F668" i="36"/>
  <c r="E668" i="36"/>
  <c r="J667" i="36"/>
  <c r="I667" i="36"/>
  <c r="F667" i="36"/>
  <c r="E667" i="36"/>
  <c r="J666" i="36"/>
  <c r="I666" i="36"/>
  <c r="F666" i="36"/>
  <c r="E666" i="36"/>
  <c r="J665" i="36"/>
  <c r="I665" i="36"/>
  <c r="F665" i="36"/>
  <c r="E665" i="36"/>
  <c r="J664" i="36"/>
  <c r="I664" i="36"/>
  <c r="J663" i="36"/>
  <c r="I663" i="36"/>
  <c r="F663" i="36"/>
  <c r="E663" i="36"/>
  <c r="J662" i="36"/>
  <c r="I662" i="36"/>
  <c r="F662" i="36"/>
  <c r="E662" i="36"/>
  <c r="J661" i="36"/>
  <c r="I661" i="36"/>
  <c r="F661" i="36"/>
  <c r="E661" i="36"/>
  <c r="J660" i="36"/>
  <c r="I660" i="36"/>
  <c r="F660" i="36"/>
  <c r="E660" i="36"/>
  <c r="J659" i="36"/>
  <c r="I659" i="36"/>
  <c r="F659" i="36"/>
  <c r="E659" i="36"/>
  <c r="J658" i="36"/>
  <c r="I658" i="36"/>
  <c r="F658" i="36"/>
  <c r="E658" i="36"/>
  <c r="J657" i="36"/>
  <c r="I657" i="36"/>
  <c r="F657" i="36"/>
  <c r="E657" i="36"/>
  <c r="J656" i="36"/>
  <c r="I656" i="36"/>
  <c r="F656" i="36"/>
  <c r="E656" i="36"/>
  <c r="J655" i="36"/>
  <c r="I655" i="36"/>
  <c r="F655" i="36"/>
  <c r="E655" i="36"/>
  <c r="J654" i="36"/>
  <c r="I654" i="36"/>
  <c r="F654" i="36"/>
  <c r="E654" i="36"/>
  <c r="J653" i="36"/>
  <c r="I653" i="36"/>
  <c r="F653" i="36"/>
  <c r="E653" i="36"/>
  <c r="J652" i="36"/>
  <c r="I652" i="36"/>
  <c r="F652" i="36"/>
  <c r="E652" i="36"/>
  <c r="J651" i="36"/>
  <c r="I651" i="36"/>
  <c r="F651" i="36"/>
  <c r="E651" i="36"/>
  <c r="J650" i="36"/>
  <c r="I650" i="36"/>
  <c r="F650" i="36"/>
  <c r="E650" i="36"/>
  <c r="J649" i="36"/>
  <c r="I649" i="36"/>
  <c r="F649" i="36"/>
  <c r="E649" i="36"/>
  <c r="J648" i="36"/>
  <c r="I648" i="36"/>
  <c r="F648" i="36"/>
  <c r="E648" i="36"/>
  <c r="J647" i="36"/>
  <c r="I647" i="36"/>
  <c r="F647" i="36"/>
  <c r="E647" i="36"/>
  <c r="J646" i="36"/>
  <c r="I646" i="36"/>
  <c r="F646" i="36"/>
  <c r="E646" i="36"/>
  <c r="J645" i="36"/>
  <c r="I645" i="36"/>
  <c r="F645" i="36"/>
  <c r="E645" i="36"/>
  <c r="J644" i="36"/>
  <c r="I644" i="36"/>
  <c r="F644" i="36"/>
  <c r="E644" i="36"/>
  <c r="J643" i="36"/>
  <c r="I643" i="36"/>
  <c r="F643" i="36"/>
  <c r="E643" i="36"/>
  <c r="J642" i="36"/>
  <c r="I642" i="36"/>
  <c r="J641" i="36"/>
  <c r="I641" i="36"/>
  <c r="J640" i="36"/>
  <c r="I640" i="36"/>
  <c r="J639" i="36"/>
  <c r="I639" i="36"/>
  <c r="E639" i="36"/>
  <c r="F639" i="36" s="1"/>
  <c r="J638" i="36"/>
  <c r="I638" i="36"/>
  <c r="J637" i="36"/>
  <c r="I637" i="36"/>
  <c r="J636" i="36"/>
  <c r="I636" i="36"/>
  <c r="E636" i="36" s="1"/>
  <c r="F636" i="36" s="1"/>
  <c r="J635" i="36"/>
  <c r="I635" i="36"/>
  <c r="E635" i="36" s="1"/>
  <c r="F635" i="36" s="1"/>
  <c r="J634" i="36"/>
  <c r="I634" i="36"/>
  <c r="D633" i="36"/>
  <c r="J633" i="36" s="1"/>
  <c r="J632" i="36"/>
  <c r="I632" i="36"/>
  <c r="F632" i="36"/>
  <c r="E632" i="36"/>
  <c r="J631" i="36"/>
  <c r="I631" i="36"/>
  <c r="J630" i="36"/>
  <c r="I630" i="36"/>
  <c r="J629" i="36"/>
  <c r="I629" i="36"/>
  <c r="F629" i="36"/>
  <c r="E629" i="36"/>
  <c r="J628" i="36"/>
  <c r="I628" i="36"/>
  <c r="J627" i="36"/>
  <c r="I627" i="36"/>
  <c r="F627" i="36"/>
  <c r="E627" i="36"/>
  <c r="J626" i="36"/>
  <c r="I626" i="36"/>
  <c r="J625" i="36"/>
  <c r="I625" i="36"/>
  <c r="F625" i="36"/>
  <c r="E625" i="36"/>
  <c r="J624" i="36"/>
  <c r="I624" i="36"/>
  <c r="F624" i="36"/>
  <c r="E624" i="36"/>
  <c r="J623" i="36"/>
  <c r="I623" i="36"/>
  <c r="F623" i="36"/>
  <c r="E623" i="36"/>
  <c r="J622" i="36"/>
  <c r="I622" i="36"/>
  <c r="F622" i="36"/>
  <c r="E622" i="36"/>
  <c r="J621" i="36"/>
  <c r="I621" i="36"/>
  <c r="F621" i="36"/>
  <c r="E621" i="36"/>
  <c r="J620" i="36"/>
  <c r="I620" i="36"/>
  <c r="F620" i="36"/>
  <c r="E620" i="36"/>
  <c r="J618" i="36"/>
  <c r="I618" i="36"/>
  <c r="F618" i="36"/>
  <c r="E618" i="36"/>
  <c r="J617" i="36"/>
  <c r="I617" i="36"/>
  <c r="F617" i="36"/>
  <c r="E617" i="36"/>
  <c r="J616" i="36"/>
  <c r="I616" i="36"/>
  <c r="J615" i="36"/>
  <c r="I615" i="36"/>
  <c r="F615" i="36"/>
  <c r="E615" i="36"/>
  <c r="J614" i="36"/>
  <c r="I614" i="36"/>
  <c r="J613" i="36"/>
  <c r="I613" i="36"/>
  <c r="J612" i="36"/>
  <c r="I612" i="36"/>
  <c r="F612" i="36"/>
  <c r="E612" i="36"/>
  <c r="J611" i="36"/>
  <c r="I611" i="36"/>
  <c r="F611" i="36"/>
  <c r="E611" i="36"/>
  <c r="J610" i="36"/>
  <c r="I610" i="36"/>
  <c r="J609" i="36"/>
  <c r="I609" i="36"/>
  <c r="F609" i="36"/>
  <c r="E609" i="36"/>
  <c r="J608" i="36"/>
  <c r="I608" i="36"/>
  <c r="J607" i="36"/>
  <c r="I607" i="36"/>
  <c r="F607" i="36"/>
  <c r="E607" i="36"/>
  <c r="J606" i="36"/>
  <c r="I606" i="36"/>
  <c r="F606" i="36"/>
  <c r="E606" i="36"/>
  <c r="J605" i="36"/>
  <c r="I605" i="36"/>
  <c r="F605" i="36"/>
  <c r="E605" i="36"/>
  <c r="J604" i="36"/>
  <c r="I604" i="36"/>
  <c r="F604" i="36"/>
  <c r="E604" i="36"/>
  <c r="J603" i="36"/>
  <c r="I603" i="36"/>
  <c r="F603" i="36"/>
  <c r="E603" i="36"/>
  <c r="J602" i="36"/>
  <c r="I602" i="36"/>
  <c r="F602" i="36"/>
  <c r="E602" i="36"/>
  <c r="J601" i="36"/>
  <c r="I601" i="36"/>
  <c r="F601" i="36"/>
  <c r="E601" i="36"/>
  <c r="J600" i="36"/>
  <c r="I600" i="36"/>
  <c r="F600" i="36"/>
  <c r="E600" i="36"/>
  <c r="J599" i="36"/>
  <c r="I599" i="36"/>
  <c r="F599" i="36"/>
  <c r="E599" i="36"/>
  <c r="J598" i="36"/>
  <c r="I598" i="36"/>
  <c r="F598" i="36"/>
  <c r="E598" i="36"/>
  <c r="J597" i="36"/>
  <c r="I597" i="36"/>
  <c r="F597" i="36"/>
  <c r="E597" i="36"/>
  <c r="J596" i="36"/>
  <c r="I596" i="36"/>
  <c r="F596" i="36"/>
  <c r="E596" i="36"/>
  <c r="J595" i="36"/>
  <c r="I595" i="36"/>
  <c r="F595" i="36"/>
  <c r="E595" i="36"/>
  <c r="J594" i="36"/>
  <c r="I594" i="36"/>
  <c r="F594" i="36"/>
  <c r="E594" i="36"/>
  <c r="J593" i="36"/>
  <c r="I593" i="36"/>
  <c r="F593" i="36"/>
  <c r="E593" i="36"/>
  <c r="J592" i="36"/>
  <c r="I592" i="36"/>
  <c r="F592" i="36"/>
  <c r="E592" i="36"/>
  <c r="J591" i="36"/>
  <c r="I591" i="36"/>
  <c r="F591" i="36"/>
  <c r="E591" i="36"/>
  <c r="J590" i="36"/>
  <c r="I590" i="36"/>
  <c r="F590" i="36"/>
  <c r="E590" i="36"/>
  <c r="J589" i="36"/>
  <c r="I589" i="36"/>
  <c r="F589" i="36"/>
  <c r="E589" i="36"/>
  <c r="J588" i="36"/>
  <c r="I588" i="36"/>
  <c r="F588" i="36"/>
  <c r="E588" i="36"/>
  <c r="J587" i="36"/>
  <c r="I587" i="36"/>
  <c r="F587" i="36"/>
  <c r="E587" i="36"/>
  <c r="J586" i="36"/>
  <c r="I586" i="36"/>
  <c r="E586" i="36"/>
  <c r="F586" i="36" s="1"/>
  <c r="J585" i="36"/>
  <c r="I585" i="36"/>
  <c r="J584" i="36"/>
  <c r="I584" i="36"/>
  <c r="E584" i="36" s="1"/>
  <c r="F584" i="36" s="1"/>
  <c r="J583" i="36"/>
  <c r="I583" i="36"/>
  <c r="E583" i="36" s="1"/>
  <c r="F583" i="36" s="1"/>
  <c r="J582" i="36"/>
  <c r="I582" i="36"/>
  <c r="J581" i="36"/>
  <c r="I581" i="36"/>
  <c r="E581" i="36" s="1"/>
  <c r="F581" i="36" s="1"/>
  <c r="J580" i="36"/>
  <c r="I580" i="36"/>
  <c r="J579" i="36"/>
  <c r="I579" i="36"/>
  <c r="J578" i="36"/>
  <c r="I578" i="36"/>
  <c r="E578" i="36" s="1"/>
  <c r="F578" i="36" s="1"/>
  <c r="D577" i="36"/>
  <c r="J577" i="36" s="1"/>
  <c r="J576" i="36"/>
  <c r="I576" i="36"/>
  <c r="F576" i="36"/>
  <c r="E576" i="36"/>
  <c r="J575" i="36"/>
  <c r="I575" i="36"/>
  <c r="E575" i="36" s="1"/>
  <c r="F575" i="36" s="1"/>
  <c r="J574" i="36"/>
  <c r="I574" i="36"/>
  <c r="J573" i="36"/>
  <c r="I573" i="36"/>
  <c r="E573" i="36" s="1"/>
  <c r="F573" i="36" s="1"/>
  <c r="J572" i="36"/>
  <c r="I572" i="36"/>
  <c r="J571" i="36"/>
  <c r="I571" i="36"/>
  <c r="E571" i="36" s="1"/>
  <c r="F571" i="36" s="1"/>
  <c r="J570" i="36"/>
  <c r="I570" i="36"/>
  <c r="J569" i="36"/>
  <c r="I569" i="36"/>
  <c r="F569" i="36"/>
  <c r="E569" i="36"/>
  <c r="J568" i="36"/>
  <c r="I568" i="36"/>
  <c r="F568" i="36"/>
  <c r="E568" i="36"/>
  <c r="J567" i="36"/>
  <c r="I567" i="36"/>
  <c r="F567" i="36"/>
  <c r="E567" i="36"/>
  <c r="J566" i="36"/>
  <c r="I566" i="36"/>
  <c r="F566" i="36"/>
  <c r="E566" i="36"/>
  <c r="J565" i="36"/>
  <c r="I565" i="36"/>
  <c r="F565" i="36"/>
  <c r="E565" i="36"/>
  <c r="J564" i="36"/>
  <c r="I564" i="36"/>
  <c r="F564" i="36"/>
  <c r="E564" i="36"/>
  <c r="J562" i="36"/>
  <c r="I562" i="36"/>
  <c r="F562" i="36"/>
  <c r="E562" i="36"/>
  <c r="J561" i="36"/>
  <c r="I561" i="36"/>
  <c r="F561" i="36"/>
  <c r="E561" i="36"/>
  <c r="J560" i="36"/>
  <c r="I560" i="36"/>
  <c r="F560" i="36"/>
  <c r="E560" i="36"/>
  <c r="J559" i="36"/>
  <c r="I559" i="36"/>
  <c r="F559" i="36"/>
  <c r="E559" i="36"/>
  <c r="J558" i="36"/>
  <c r="I558" i="36"/>
  <c r="J557" i="36"/>
  <c r="I557" i="36"/>
  <c r="D556" i="36"/>
  <c r="J556" i="36" s="1"/>
  <c r="J555" i="36"/>
  <c r="I555" i="36"/>
  <c r="F555" i="36"/>
  <c r="E555" i="36"/>
  <c r="J554" i="36"/>
  <c r="I554" i="36"/>
  <c r="E554" i="36" s="1"/>
  <c r="F554" i="36" s="1"/>
  <c r="J553" i="36"/>
  <c r="I553" i="36"/>
  <c r="F553" i="36"/>
  <c r="E553" i="36"/>
  <c r="J552" i="36"/>
  <c r="I552" i="36"/>
  <c r="E552" i="36" s="1"/>
  <c r="F552" i="36" s="1"/>
  <c r="J551" i="36"/>
  <c r="I551" i="36"/>
  <c r="F551" i="36"/>
  <c r="E551" i="36"/>
  <c r="J550" i="36"/>
  <c r="I550" i="36"/>
  <c r="F550" i="36"/>
  <c r="E550" i="36"/>
  <c r="J549" i="36"/>
  <c r="I549" i="36"/>
  <c r="F549" i="36"/>
  <c r="E549" i="36"/>
  <c r="J548" i="36"/>
  <c r="I548" i="36"/>
  <c r="F548" i="36"/>
  <c r="E548" i="36"/>
  <c r="J547" i="36"/>
  <c r="I547" i="36"/>
  <c r="F547" i="36"/>
  <c r="E547" i="36"/>
  <c r="J546" i="36"/>
  <c r="I546" i="36"/>
  <c r="F546" i="36"/>
  <c r="E546" i="36"/>
  <c r="J545" i="36"/>
  <c r="I545" i="36"/>
  <c r="F545" i="36"/>
  <c r="E545" i="36"/>
  <c r="J544" i="36"/>
  <c r="I544" i="36"/>
  <c r="F544" i="36"/>
  <c r="E544" i="36"/>
  <c r="J543" i="36"/>
  <c r="I543" i="36"/>
  <c r="F543" i="36"/>
  <c r="E543" i="36"/>
  <c r="J542" i="36"/>
  <c r="I542" i="36"/>
  <c r="F542" i="36"/>
  <c r="E542" i="36"/>
  <c r="J541" i="36"/>
  <c r="I541" i="36"/>
  <c r="F541" i="36"/>
  <c r="E541" i="36"/>
  <c r="J540" i="36"/>
  <c r="I540" i="36"/>
  <c r="F540" i="36"/>
  <c r="E540" i="36"/>
  <c r="J539" i="36"/>
  <c r="I539" i="36"/>
  <c r="F539" i="36"/>
  <c r="E539" i="36"/>
  <c r="J538" i="36"/>
  <c r="I538" i="36"/>
  <c r="F538" i="36"/>
  <c r="E538" i="36"/>
  <c r="J537" i="36"/>
  <c r="I537" i="36"/>
  <c r="F537" i="36"/>
  <c r="E537" i="36"/>
  <c r="J536" i="36"/>
  <c r="I536" i="36"/>
  <c r="F536" i="36"/>
  <c r="E536" i="36"/>
  <c r="J535" i="36"/>
  <c r="I535" i="36"/>
  <c r="F535" i="36"/>
  <c r="E535" i="36"/>
  <c r="J534" i="36"/>
  <c r="I534" i="36"/>
  <c r="F534" i="36"/>
  <c r="E534" i="36"/>
  <c r="J533" i="36"/>
  <c r="I533" i="36"/>
  <c r="F533" i="36"/>
  <c r="E533" i="36"/>
  <c r="J532" i="36"/>
  <c r="I532" i="36"/>
  <c r="F532" i="36"/>
  <c r="E532" i="36"/>
  <c r="J531" i="36"/>
  <c r="I531" i="36"/>
  <c r="F531" i="36"/>
  <c r="E531" i="36"/>
  <c r="J530" i="36"/>
  <c r="I530" i="36"/>
  <c r="J529" i="36"/>
  <c r="I529" i="36"/>
  <c r="J528" i="36"/>
  <c r="I528" i="36"/>
  <c r="J527" i="36"/>
  <c r="I527" i="36"/>
  <c r="J526" i="36"/>
  <c r="I526" i="36"/>
  <c r="J525" i="36"/>
  <c r="I525" i="36"/>
  <c r="J524" i="36"/>
  <c r="I524" i="36"/>
  <c r="J523" i="36"/>
  <c r="I523" i="36"/>
  <c r="J522" i="36"/>
  <c r="E522" i="36" s="1"/>
  <c r="F522" i="36" s="1"/>
  <c r="I522" i="36"/>
  <c r="D521" i="36"/>
  <c r="I521" i="36" s="1"/>
  <c r="J520" i="36"/>
  <c r="I520" i="36"/>
  <c r="F520" i="36"/>
  <c r="E520" i="36"/>
  <c r="J519" i="36"/>
  <c r="I519" i="36"/>
  <c r="J518" i="36"/>
  <c r="I518" i="36"/>
  <c r="E518" i="36" s="1"/>
  <c r="F518" i="36" s="1"/>
  <c r="J517" i="36"/>
  <c r="I517" i="36"/>
  <c r="J516" i="36"/>
  <c r="I516" i="36"/>
  <c r="J515" i="36"/>
  <c r="E515" i="36" s="1"/>
  <c r="F515" i="36" s="1"/>
  <c r="I515" i="36"/>
  <c r="J514" i="36"/>
  <c r="I514" i="36"/>
  <c r="E514" i="36" s="1"/>
  <c r="F514" i="36" s="1"/>
  <c r="J513" i="36"/>
  <c r="I513" i="36"/>
  <c r="F513" i="36"/>
  <c r="E513" i="36"/>
  <c r="J512" i="36"/>
  <c r="I512" i="36"/>
  <c r="F512" i="36"/>
  <c r="E512" i="36"/>
  <c r="J511" i="36"/>
  <c r="I511" i="36"/>
  <c r="F511" i="36"/>
  <c r="E511" i="36"/>
  <c r="J510" i="36"/>
  <c r="I510" i="36"/>
  <c r="F510" i="36"/>
  <c r="E510" i="36"/>
  <c r="J509" i="36"/>
  <c r="I509" i="36"/>
  <c r="F509" i="36"/>
  <c r="E509" i="36"/>
  <c r="J508" i="36"/>
  <c r="I508" i="36"/>
  <c r="F508" i="36"/>
  <c r="E508" i="36"/>
  <c r="J506" i="36"/>
  <c r="I506" i="36"/>
  <c r="F506" i="36"/>
  <c r="E506" i="36"/>
  <c r="J505" i="36"/>
  <c r="I505" i="36"/>
  <c r="F505" i="36"/>
  <c r="E505" i="36"/>
  <c r="J504" i="36"/>
  <c r="I504" i="36"/>
  <c r="J503" i="36"/>
  <c r="I503" i="36"/>
  <c r="F503" i="36"/>
  <c r="E503" i="36"/>
  <c r="J502" i="36"/>
  <c r="I502" i="36"/>
  <c r="J501" i="36"/>
  <c r="I501" i="36"/>
  <c r="J500" i="36"/>
  <c r="I500" i="36"/>
  <c r="F500" i="36"/>
  <c r="E500" i="36"/>
  <c r="J499" i="36"/>
  <c r="I499" i="36"/>
  <c r="F499" i="36"/>
  <c r="E499" i="36"/>
  <c r="J498" i="36"/>
  <c r="I498" i="36"/>
  <c r="F498" i="36"/>
  <c r="E498" i="36"/>
  <c r="J497" i="36"/>
  <c r="I497" i="36"/>
  <c r="F497" i="36"/>
  <c r="E497" i="36"/>
  <c r="J496" i="36"/>
  <c r="I496" i="36"/>
  <c r="E496" i="36" s="1"/>
  <c r="F496" i="36" s="1"/>
  <c r="J495" i="36"/>
  <c r="I495" i="36"/>
  <c r="F495" i="36"/>
  <c r="E495" i="36"/>
  <c r="J494" i="36"/>
  <c r="I494" i="36"/>
  <c r="F494" i="36"/>
  <c r="E494" i="36"/>
  <c r="J493" i="36"/>
  <c r="I493" i="36"/>
  <c r="F493" i="36"/>
  <c r="E493" i="36"/>
  <c r="J492" i="36"/>
  <c r="I492" i="36"/>
  <c r="F492" i="36"/>
  <c r="E492" i="36"/>
  <c r="J491" i="36"/>
  <c r="I491" i="36"/>
  <c r="F491" i="36"/>
  <c r="E491" i="36"/>
  <c r="J490" i="36"/>
  <c r="I490" i="36"/>
  <c r="F490" i="36"/>
  <c r="E490" i="36"/>
  <c r="J489" i="36"/>
  <c r="I489" i="36"/>
  <c r="F489" i="36"/>
  <c r="E489" i="36"/>
  <c r="J488" i="36"/>
  <c r="I488" i="36"/>
  <c r="F488" i="36"/>
  <c r="E488" i="36"/>
  <c r="J487" i="36"/>
  <c r="I487" i="36"/>
  <c r="F487" i="36"/>
  <c r="E487" i="36"/>
  <c r="J486" i="36"/>
  <c r="I486" i="36"/>
  <c r="F486" i="36"/>
  <c r="E486" i="36"/>
  <c r="J485" i="36"/>
  <c r="I485" i="36"/>
  <c r="F485" i="36"/>
  <c r="E485" i="36"/>
  <c r="J484" i="36"/>
  <c r="I484" i="36"/>
  <c r="F484" i="36"/>
  <c r="E484" i="36"/>
  <c r="J483" i="36"/>
  <c r="I483" i="36"/>
  <c r="F483" i="36"/>
  <c r="E483" i="36"/>
  <c r="J482" i="36"/>
  <c r="I482" i="36"/>
  <c r="F482" i="36"/>
  <c r="E482" i="36"/>
  <c r="J481" i="36"/>
  <c r="I481" i="36"/>
  <c r="F481" i="36"/>
  <c r="E481" i="36"/>
  <c r="J480" i="36"/>
  <c r="I480" i="36"/>
  <c r="F480" i="36"/>
  <c r="E480" i="36"/>
  <c r="J479" i="36"/>
  <c r="I479" i="36"/>
  <c r="F479" i="36"/>
  <c r="E479" i="36"/>
  <c r="J478" i="36"/>
  <c r="I478" i="36"/>
  <c r="F478" i="36"/>
  <c r="E478" i="36"/>
  <c r="J477" i="36"/>
  <c r="I477" i="36"/>
  <c r="F477" i="36"/>
  <c r="E477" i="36"/>
  <c r="J476" i="36"/>
  <c r="I476" i="36"/>
  <c r="F476" i="36"/>
  <c r="E476" i="36"/>
  <c r="J475" i="36"/>
  <c r="I475" i="36"/>
  <c r="J474" i="36"/>
  <c r="I474" i="36"/>
  <c r="J473" i="36"/>
  <c r="I473" i="36"/>
  <c r="J472" i="36"/>
  <c r="I472" i="36"/>
  <c r="E472" i="36" s="1"/>
  <c r="F472" i="36" s="1"/>
  <c r="J471" i="36"/>
  <c r="I471" i="36"/>
  <c r="J470" i="36"/>
  <c r="I470" i="36"/>
  <c r="J469" i="36"/>
  <c r="I469" i="36"/>
  <c r="J468" i="36"/>
  <c r="I468" i="36"/>
  <c r="E468" i="36" s="1"/>
  <c r="F468" i="36" s="1"/>
  <c r="D467" i="36"/>
  <c r="D466" i="36"/>
  <c r="I466" i="36" s="1"/>
  <c r="J465" i="36"/>
  <c r="I465" i="36"/>
  <c r="F465" i="36"/>
  <c r="E465" i="36"/>
  <c r="J464" i="36"/>
  <c r="I464" i="36"/>
  <c r="J463" i="36"/>
  <c r="I463" i="36"/>
  <c r="J462" i="36"/>
  <c r="I462" i="36"/>
  <c r="J461" i="36"/>
  <c r="I461" i="36"/>
  <c r="F461" i="36"/>
  <c r="E461" i="36"/>
  <c r="J459" i="36"/>
  <c r="I459" i="36"/>
  <c r="F459" i="36"/>
  <c r="E459" i="36"/>
  <c r="J458" i="36"/>
  <c r="I458" i="36"/>
  <c r="F458" i="36"/>
  <c r="E458" i="36"/>
  <c r="J457" i="36"/>
  <c r="I457" i="36"/>
  <c r="F457" i="36"/>
  <c r="E457" i="36"/>
  <c r="J456" i="36"/>
  <c r="I456" i="36"/>
  <c r="F456" i="36"/>
  <c r="E456" i="36"/>
  <c r="J455" i="36"/>
  <c r="I455" i="36"/>
  <c r="F455" i="36"/>
  <c r="E455" i="36"/>
  <c r="J454" i="36"/>
  <c r="I454" i="36"/>
  <c r="F454" i="36"/>
  <c r="E454" i="36"/>
  <c r="J452" i="36"/>
  <c r="I452" i="36"/>
  <c r="F452" i="36"/>
  <c r="E452" i="36"/>
  <c r="J451" i="36"/>
  <c r="I451" i="36"/>
  <c r="F451" i="36"/>
  <c r="E451" i="36"/>
  <c r="J450" i="36"/>
  <c r="I450" i="36"/>
  <c r="J449" i="36"/>
  <c r="I449" i="36"/>
  <c r="F449" i="36"/>
  <c r="E449" i="36"/>
  <c r="J448" i="36"/>
  <c r="I448" i="36"/>
  <c r="J447" i="36"/>
  <c r="I447" i="36"/>
  <c r="J446" i="36"/>
  <c r="I446" i="36"/>
  <c r="F446" i="36"/>
  <c r="E446" i="36"/>
  <c r="J445" i="36"/>
  <c r="I445" i="36"/>
  <c r="F445" i="36"/>
  <c r="E445" i="36"/>
  <c r="J444" i="36"/>
  <c r="I444" i="36"/>
  <c r="F444" i="36"/>
  <c r="E444" i="36"/>
  <c r="J443" i="36"/>
  <c r="I443" i="36"/>
  <c r="F443" i="36"/>
  <c r="E443" i="36"/>
  <c r="J442" i="36"/>
  <c r="I442" i="36"/>
  <c r="E442" i="36" s="1"/>
  <c r="F442" i="36" s="1"/>
  <c r="J441" i="36"/>
  <c r="I441" i="36"/>
  <c r="F441" i="36"/>
  <c r="E441" i="36"/>
  <c r="J440" i="36"/>
  <c r="I440" i="36"/>
  <c r="F440" i="36"/>
  <c r="E440" i="36"/>
  <c r="J439" i="36"/>
  <c r="I439" i="36"/>
  <c r="F439" i="36"/>
  <c r="E439" i="36"/>
  <c r="J438" i="36"/>
  <c r="I438" i="36"/>
  <c r="F438" i="36"/>
  <c r="E438" i="36"/>
  <c r="J437" i="36"/>
  <c r="I437" i="36"/>
  <c r="F437" i="36"/>
  <c r="E437" i="36"/>
  <c r="J436" i="36"/>
  <c r="I436" i="36"/>
  <c r="F436" i="36"/>
  <c r="E436" i="36"/>
  <c r="J435" i="36"/>
  <c r="I435" i="36"/>
  <c r="F435" i="36"/>
  <c r="E435" i="36"/>
  <c r="J434" i="36"/>
  <c r="I434" i="36"/>
  <c r="F434" i="36"/>
  <c r="E434" i="36"/>
  <c r="J433" i="36"/>
  <c r="I433" i="36"/>
  <c r="F433" i="36"/>
  <c r="E433" i="36"/>
  <c r="J432" i="36"/>
  <c r="I432" i="36"/>
  <c r="F432" i="36"/>
  <c r="E432" i="36"/>
  <c r="J431" i="36"/>
  <c r="I431" i="36"/>
  <c r="F431" i="36"/>
  <c r="E431" i="36"/>
  <c r="J430" i="36"/>
  <c r="I430" i="36"/>
  <c r="F430" i="36"/>
  <c r="E430" i="36"/>
  <c r="J429" i="36"/>
  <c r="I429" i="36"/>
  <c r="F429" i="36"/>
  <c r="E429" i="36"/>
  <c r="J428" i="36"/>
  <c r="I428" i="36"/>
  <c r="F428" i="36"/>
  <c r="E428" i="36"/>
  <c r="J427" i="36"/>
  <c r="I427" i="36"/>
  <c r="F427" i="36"/>
  <c r="E427" i="36"/>
  <c r="J426" i="36"/>
  <c r="I426" i="36"/>
  <c r="F426" i="36"/>
  <c r="E426" i="36"/>
  <c r="J425" i="36"/>
  <c r="I425" i="36"/>
  <c r="F425" i="36"/>
  <c r="E425" i="36"/>
  <c r="J424" i="36"/>
  <c r="I424" i="36"/>
  <c r="F424" i="36"/>
  <c r="E424" i="36"/>
  <c r="J423" i="36"/>
  <c r="I423" i="36"/>
  <c r="J422" i="36"/>
  <c r="I422" i="36"/>
  <c r="J421" i="36"/>
  <c r="I421" i="36"/>
  <c r="J420" i="36"/>
  <c r="I420" i="36"/>
  <c r="E420" i="36" s="1"/>
  <c r="F420" i="36" s="1"/>
  <c r="J419" i="36"/>
  <c r="I419" i="36"/>
  <c r="J418" i="36"/>
  <c r="I418" i="36"/>
  <c r="J417" i="36"/>
  <c r="I417" i="36"/>
  <c r="J416" i="36"/>
  <c r="I416" i="36"/>
  <c r="E416" i="36" s="1"/>
  <c r="F416" i="36" s="1"/>
  <c r="D415" i="36"/>
  <c r="I415" i="36" s="1"/>
  <c r="J414" i="36"/>
  <c r="I414" i="36"/>
  <c r="F414" i="36"/>
  <c r="E414" i="36"/>
  <c r="J413" i="36"/>
  <c r="I413" i="36"/>
  <c r="J412" i="36"/>
  <c r="I412" i="36"/>
  <c r="J411" i="36"/>
  <c r="I411" i="36"/>
  <c r="J410" i="36"/>
  <c r="I410" i="36"/>
  <c r="F410" i="36"/>
  <c r="E410" i="36"/>
  <c r="D409" i="36"/>
  <c r="I409" i="36" s="1"/>
  <c r="J408" i="36"/>
  <c r="I408" i="36"/>
  <c r="F408" i="36"/>
  <c r="E408" i="36"/>
  <c r="J407" i="36"/>
  <c r="I407" i="36"/>
  <c r="F407" i="36"/>
  <c r="E407" i="36"/>
  <c r="J406" i="36"/>
  <c r="I406" i="36"/>
  <c r="F406" i="36"/>
  <c r="E406" i="36"/>
  <c r="J405" i="36"/>
  <c r="I405" i="36"/>
  <c r="F405" i="36"/>
  <c r="E405" i="36"/>
  <c r="J404" i="36"/>
  <c r="I404" i="36"/>
  <c r="F404" i="36"/>
  <c r="E404" i="36"/>
  <c r="J403" i="36"/>
  <c r="I403" i="36"/>
  <c r="F403" i="36"/>
  <c r="E403" i="36"/>
  <c r="J402" i="36"/>
  <c r="I402" i="36"/>
  <c r="F402" i="36"/>
  <c r="E402" i="36"/>
  <c r="J401" i="36"/>
  <c r="I401" i="36"/>
  <c r="F401" i="36"/>
  <c r="E401" i="36"/>
  <c r="J400" i="36"/>
  <c r="I400" i="36"/>
  <c r="E400" i="36" s="1"/>
  <c r="F400" i="36" s="1"/>
  <c r="J397" i="36"/>
  <c r="I397" i="36"/>
  <c r="F397" i="36"/>
  <c r="E397" i="36"/>
  <c r="J396" i="36"/>
  <c r="I396" i="36"/>
  <c r="F396" i="36"/>
  <c r="E396" i="36"/>
  <c r="J395" i="36"/>
  <c r="I395" i="36"/>
  <c r="D394" i="36"/>
  <c r="D675" i="36" s="1"/>
  <c r="D393" i="36"/>
  <c r="J393" i="36" s="1"/>
  <c r="D392" i="36"/>
  <c r="I392" i="36" s="1"/>
  <c r="D391" i="36"/>
  <c r="D507" i="36" s="1"/>
  <c r="D390" i="36"/>
  <c r="D453" i="36" s="1"/>
  <c r="J389" i="36"/>
  <c r="I389" i="36"/>
  <c r="J379" i="36"/>
  <c r="J370" i="36"/>
  <c r="I370" i="36"/>
  <c r="D364" i="36"/>
  <c r="I364" i="36" s="1"/>
  <c r="J363" i="36"/>
  <c r="I363" i="36"/>
  <c r="J352" i="36"/>
  <c r="I352" i="36"/>
  <c r="F352" i="36"/>
  <c r="E352" i="36"/>
  <c r="J351" i="36"/>
  <c r="I351" i="36"/>
  <c r="E351" i="36" s="1"/>
  <c r="F351" i="36" s="1"/>
  <c r="J350" i="36"/>
  <c r="I350" i="36"/>
  <c r="J349" i="36"/>
  <c r="I349" i="36"/>
  <c r="F349" i="36"/>
  <c r="E349" i="36"/>
  <c r="J348" i="36"/>
  <c r="I348" i="36"/>
  <c r="F348" i="36"/>
  <c r="E348" i="36"/>
  <c r="J347" i="36"/>
  <c r="I347" i="36"/>
  <c r="F347" i="36"/>
  <c r="E347" i="36"/>
  <c r="J346" i="36"/>
  <c r="I346" i="36"/>
  <c r="F346" i="36"/>
  <c r="E346" i="36"/>
  <c r="J345" i="36"/>
  <c r="I345" i="36"/>
  <c r="F345" i="36"/>
  <c r="E345" i="36"/>
  <c r="J344" i="36"/>
  <c r="I344" i="36"/>
  <c r="F344" i="36"/>
  <c r="E344" i="36"/>
  <c r="J343" i="36"/>
  <c r="I343" i="36"/>
  <c r="F343" i="36"/>
  <c r="E343" i="36"/>
  <c r="J342" i="36"/>
  <c r="I342" i="36"/>
  <c r="F342" i="36"/>
  <c r="E342" i="36"/>
  <c r="J341" i="36"/>
  <c r="I341" i="36"/>
  <c r="F341" i="36"/>
  <c r="E341" i="36"/>
  <c r="J340" i="36"/>
  <c r="I340" i="36"/>
  <c r="F340" i="36"/>
  <c r="E340" i="36"/>
  <c r="J339" i="36"/>
  <c r="I339" i="36"/>
  <c r="F339" i="36"/>
  <c r="E339" i="36"/>
  <c r="J338" i="36"/>
  <c r="I338" i="36"/>
  <c r="J337" i="36"/>
  <c r="I337" i="36"/>
  <c r="F337" i="36"/>
  <c r="E337" i="36"/>
  <c r="J336" i="36"/>
  <c r="I336" i="36"/>
  <c r="J335" i="36"/>
  <c r="I335" i="36"/>
  <c r="F335" i="36"/>
  <c r="E335" i="36"/>
  <c r="D334" i="36"/>
  <c r="I334" i="36" s="1"/>
  <c r="D333" i="36"/>
  <c r="J333" i="36" s="1"/>
  <c r="D332" i="36"/>
  <c r="I332" i="36" s="1"/>
  <c r="D331" i="36"/>
  <c r="I331" i="36" s="1"/>
  <c r="J330" i="36"/>
  <c r="I330" i="36"/>
  <c r="F330" i="36"/>
  <c r="E330" i="36"/>
  <c r="J329" i="36"/>
  <c r="I329" i="36"/>
  <c r="F329" i="36"/>
  <c r="E329" i="36"/>
  <c r="J328" i="36"/>
  <c r="I328" i="36"/>
  <c r="F328" i="36"/>
  <c r="E328" i="36"/>
  <c r="J327" i="36"/>
  <c r="I327" i="36"/>
  <c r="F327" i="36"/>
  <c r="E327" i="36"/>
  <c r="J326" i="36"/>
  <c r="I326" i="36"/>
  <c r="F326" i="36"/>
  <c r="E326" i="36"/>
  <c r="J325" i="36"/>
  <c r="I325" i="36"/>
  <c r="F325" i="36"/>
  <c r="E325" i="36"/>
  <c r="J324" i="36"/>
  <c r="I324" i="36"/>
  <c r="F324" i="36"/>
  <c r="E324" i="36"/>
  <c r="J323" i="36"/>
  <c r="I323" i="36"/>
  <c r="F323" i="36"/>
  <c r="E323" i="36"/>
  <c r="J322" i="36"/>
  <c r="I322" i="36"/>
  <c r="F322" i="36"/>
  <c r="E322" i="36"/>
  <c r="J321" i="36"/>
  <c r="I321" i="36"/>
  <c r="F321" i="36"/>
  <c r="E321" i="36"/>
  <c r="D320" i="36"/>
  <c r="I320" i="36" s="1"/>
  <c r="D319" i="36"/>
  <c r="J319" i="36" s="1"/>
  <c r="D318" i="36"/>
  <c r="I318" i="36" s="1"/>
  <c r="D317" i="36"/>
  <c r="J317" i="36" s="1"/>
  <c r="D316" i="36"/>
  <c r="I316" i="36" s="1"/>
  <c r="J315" i="36"/>
  <c r="I315" i="36"/>
  <c r="F315" i="36"/>
  <c r="E315" i="36"/>
  <c r="J314" i="36"/>
  <c r="I314" i="36"/>
  <c r="F314" i="36"/>
  <c r="E314" i="36"/>
  <c r="J313" i="36"/>
  <c r="I313" i="36"/>
  <c r="F313" i="36"/>
  <c r="E313" i="36"/>
  <c r="J312" i="36"/>
  <c r="I312" i="36"/>
  <c r="F312" i="36"/>
  <c r="E312" i="36"/>
  <c r="D311" i="36"/>
  <c r="J310" i="36"/>
  <c r="I310" i="36"/>
  <c r="F310" i="36"/>
  <c r="E310" i="36"/>
  <c r="J309" i="36"/>
  <c r="I309" i="36"/>
  <c r="F309" i="36"/>
  <c r="E309" i="36"/>
  <c r="J308" i="36"/>
  <c r="I308" i="36"/>
  <c r="F308" i="36"/>
  <c r="E308" i="36"/>
  <c r="J307" i="36"/>
  <c r="I307" i="36"/>
  <c r="F307" i="36"/>
  <c r="E307" i="36"/>
  <c r="J306" i="36"/>
  <c r="I306" i="36"/>
  <c r="J305" i="36"/>
  <c r="I305" i="36"/>
  <c r="F305" i="36"/>
  <c r="E305" i="36"/>
  <c r="J304" i="36"/>
  <c r="I304" i="36"/>
  <c r="F304" i="36"/>
  <c r="E304" i="36"/>
  <c r="D303" i="36"/>
  <c r="J303" i="36" s="1"/>
  <c r="J302" i="36"/>
  <c r="I302" i="36"/>
  <c r="F302" i="36"/>
  <c r="E302" i="36"/>
  <c r="D301" i="36"/>
  <c r="J300" i="36"/>
  <c r="I300" i="36"/>
  <c r="F300" i="36"/>
  <c r="E300" i="36"/>
  <c r="D299" i="36"/>
  <c r="I299" i="36" s="1"/>
  <c r="J298" i="36"/>
  <c r="I298" i="36"/>
  <c r="F298" i="36"/>
  <c r="E298" i="36"/>
  <c r="D297" i="36"/>
  <c r="I297" i="36" s="1"/>
  <c r="J296" i="36"/>
  <c r="I296" i="36"/>
  <c r="F296" i="36"/>
  <c r="E296" i="36"/>
  <c r="J295" i="36"/>
  <c r="I295" i="36"/>
  <c r="F295" i="36"/>
  <c r="E295" i="36"/>
  <c r="J294" i="36"/>
  <c r="I294" i="36"/>
  <c r="F294" i="36"/>
  <c r="E294" i="36"/>
  <c r="J293" i="36"/>
  <c r="I293" i="36"/>
  <c r="F293" i="36"/>
  <c r="E293" i="36"/>
  <c r="J292" i="36"/>
  <c r="I292" i="36"/>
  <c r="F292" i="36"/>
  <c r="E292" i="36"/>
  <c r="J291" i="36"/>
  <c r="I291" i="36"/>
  <c r="J290" i="36"/>
  <c r="I290" i="36"/>
  <c r="J289" i="36"/>
  <c r="I289" i="36"/>
  <c r="F289" i="36"/>
  <c r="E289" i="36"/>
  <c r="D288" i="36"/>
  <c r="J288" i="36" s="1"/>
  <c r="J287" i="36"/>
  <c r="I287" i="36"/>
  <c r="F287" i="36"/>
  <c r="E287" i="36"/>
  <c r="J286" i="36"/>
  <c r="I286" i="36"/>
  <c r="E286" i="36"/>
  <c r="F286" i="36" s="1"/>
  <c r="J285" i="36"/>
  <c r="I285" i="36"/>
  <c r="F285" i="36"/>
  <c r="E285" i="36"/>
  <c r="D284" i="36"/>
  <c r="J284" i="36" s="1"/>
  <c r="D283" i="36"/>
  <c r="I283" i="36" s="1"/>
  <c r="J282" i="36"/>
  <c r="I282" i="36"/>
  <c r="F282" i="36"/>
  <c r="E282" i="36"/>
  <c r="D281" i="36"/>
  <c r="J281" i="36" s="1"/>
  <c r="J280" i="36"/>
  <c r="I280" i="36"/>
  <c r="F280" i="36"/>
  <c r="E280" i="36"/>
  <c r="D279" i="36"/>
  <c r="J279" i="36" s="1"/>
  <c r="J278" i="36"/>
  <c r="I278" i="36"/>
  <c r="J277" i="36"/>
  <c r="I277" i="36"/>
  <c r="J276" i="36"/>
  <c r="I276" i="36"/>
  <c r="F276" i="36"/>
  <c r="E276" i="36"/>
  <c r="J275" i="36"/>
  <c r="I275" i="36"/>
  <c r="F275" i="36"/>
  <c r="E275" i="36"/>
  <c r="J274" i="36"/>
  <c r="I274" i="36"/>
  <c r="F274" i="36"/>
  <c r="E274" i="36"/>
  <c r="J273" i="36"/>
  <c r="I273" i="36"/>
  <c r="F273" i="36"/>
  <c r="E273" i="36"/>
  <c r="J272" i="36"/>
  <c r="I272" i="36"/>
  <c r="F272" i="36"/>
  <c r="E272" i="36"/>
  <c r="J271" i="36"/>
  <c r="I271" i="36"/>
  <c r="F271" i="36"/>
  <c r="E271" i="36"/>
  <c r="J270" i="36"/>
  <c r="I270" i="36"/>
  <c r="J269" i="36"/>
  <c r="I269" i="36"/>
  <c r="F269" i="36"/>
  <c r="E269" i="36"/>
  <c r="J268" i="36"/>
  <c r="I268" i="36"/>
  <c r="F268" i="36"/>
  <c r="E268" i="36"/>
  <c r="J267" i="36"/>
  <c r="I267" i="36"/>
  <c r="F267" i="36"/>
  <c r="E267" i="36"/>
  <c r="J266" i="36"/>
  <c r="I266" i="36"/>
  <c r="F266" i="36"/>
  <c r="E266" i="36"/>
  <c r="J265" i="36"/>
  <c r="I265" i="36"/>
  <c r="F265" i="36"/>
  <c r="E265" i="36"/>
  <c r="J264" i="36"/>
  <c r="I264" i="36"/>
  <c r="D263" i="36"/>
  <c r="J263" i="36" s="1"/>
  <c r="J262" i="36"/>
  <c r="I262" i="36"/>
  <c r="F262" i="36"/>
  <c r="E262" i="36"/>
  <c r="J261" i="36"/>
  <c r="I261" i="36"/>
  <c r="J260" i="36"/>
  <c r="I260" i="36"/>
  <c r="J259" i="36"/>
  <c r="I259" i="36"/>
  <c r="J258" i="36"/>
  <c r="I258" i="36"/>
  <c r="F258" i="36"/>
  <c r="E258" i="36"/>
  <c r="J257" i="36"/>
  <c r="I257" i="36"/>
  <c r="F257" i="36"/>
  <c r="E257" i="36"/>
  <c r="J256" i="36"/>
  <c r="I256" i="36"/>
  <c r="F256" i="36"/>
  <c r="E256" i="36"/>
  <c r="J255" i="36"/>
  <c r="I255" i="36"/>
  <c r="F255" i="36"/>
  <c r="E255" i="36"/>
  <c r="J254" i="36"/>
  <c r="I254" i="36"/>
  <c r="F254" i="36"/>
  <c r="E254" i="36"/>
  <c r="J253" i="36"/>
  <c r="I253" i="36"/>
  <c r="F253" i="36"/>
  <c r="E253" i="36"/>
  <c r="J252" i="36"/>
  <c r="I252" i="36"/>
  <c r="J251" i="36"/>
  <c r="I251" i="36"/>
  <c r="J250" i="36"/>
  <c r="I250" i="36"/>
  <c r="F250" i="36"/>
  <c r="E250" i="36"/>
  <c r="J249" i="36"/>
  <c r="I249" i="36"/>
  <c r="J248" i="36"/>
  <c r="I248" i="36"/>
  <c r="E248" i="36" s="1"/>
  <c r="F248" i="36" s="1"/>
  <c r="J247" i="36"/>
  <c r="I247" i="36"/>
  <c r="F247" i="36"/>
  <c r="E247" i="36"/>
  <c r="J246" i="36"/>
  <c r="I246" i="36"/>
  <c r="J245" i="36"/>
  <c r="I245" i="36"/>
  <c r="F245" i="36"/>
  <c r="E245" i="36"/>
  <c r="J244" i="36"/>
  <c r="I244" i="36"/>
  <c r="E244" i="36" s="1"/>
  <c r="F244" i="36" s="1"/>
  <c r="J243" i="36"/>
  <c r="I243" i="36"/>
  <c r="F243" i="36"/>
  <c r="E243" i="36"/>
  <c r="J242" i="36"/>
  <c r="I242" i="36"/>
  <c r="J241" i="36"/>
  <c r="I241" i="36"/>
  <c r="F241" i="36"/>
  <c r="E241" i="36"/>
  <c r="J240" i="36"/>
  <c r="I240" i="36"/>
  <c r="E240" i="36" s="1"/>
  <c r="F240" i="36" s="1"/>
  <c r="J239" i="36"/>
  <c r="I239" i="36"/>
  <c r="F239" i="36"/>
  <c r="E239" i="36"/>
  <c r="J238" i="36"/>
  <c r="I238" i="36"/>
  <c r="F238" i="36"/>
  <c r="E238" i="36"/>
  <c r="J237" i="36"/>
  <c r="I237" i="36"/>
  <c r="F237" i="36"/>
  <c r="E237" i="36"/>
  <c r="J236" i="36"/>
  <c r="I236" i="36"/>
  <c r="J235" i="36"/>
  <c r="I235" i="36"/>
  <c r="F235" i="36"/>
  <c r="E235" i="36"/>
  <c r="J234" i="36"/>
  <c r="I234" i="36"/>
  <c r="F234" i="36"/>
  <c r="E234" i="36"/>
  <c r="J233" i="36"/>
  <c r="I233" i="36"/>
  <c r="F233" i="36"/>
  <c r="E233" i="36"/>
  <c r="D232" i="36"/>
  <c r="I232" i="36" s="1"/>
  <c r="J231" i="36"/>
  <c r="I231" i="36"/>
  <c r="F231" i="36"/>
  <c r="E231" i="36"/>
  <c r="J230" i="36"/>
  <c r="I230" i="36"/>
  <c r="F230" i="36"/>
  <c r="E230" i="36"/>
  <c r="J229" i="36"/>
  <c r="I229" i="36"/>
  <c r="F229" i="36"/>
  <c r="E229" i="36"/>
  <c r="J228" i="36"/>
  <c r="I228" i="36"/>
  <c r="F228" i="36"/>
  <c r="E228" i="36"/>
  <c r="J227" i="36"/>
  <c r="I227" i="36"/>
  <c r="J226" i="36"/>
  <c r="I226" i="36"/>
  <c r="F226" i="36"/>
  <c r="E226" i="36"/>
  <c r="J225" i="36"/>
  <c r="I225" i="36"/>
  <c r="E225" i="36"/>
  <c r="F225" i="36" s="1"/>
  <c r="J224" i="36"/>
  <c r="I224" i="36"/>
  <c r="J223" i="36"/>
  <c r="I223" i="36"/>
  <c r="E223" i="36" s="1"/>
  <c r="F223" i="36" s="1"/>
  <c r="J222" i="36"/>
  <c r="I222" i="36"/>
  <c r="J221" i="36"/>
  <c r="I221" i="36"/>
  <c r="D220" i="36"/>
  <c r="J220" i="36" s="1"/>
  <c r="J219" i="36"/>
  <c r="I219" i="36"/>
  <c r="F219" i="36"/>
  <c r="E219" i="36"/>
  <c r="J218" i="36"/>
  <c r="I218" i="36"/>
  <c r="F218" i="36"/>
  <c r="E218" i="36"/>
  <c r="J217" i="36"/>
  <c r="I217" i="36"/>
  <c r="E217" i="36" s="1"/>
  <c r="F217" i="36" s="1"/>
  <c r="J216" i="36"/>
  <c r="I216" i="36"/>
  <c r="J215" i="36"/>
  <c r="I215" i="36"/>
  <c r="E215" i="36" s="1"/>
  <c r="F215" i="36" s="1"/>
  <c r="D214" i="36"/>
  <c r="J214" i="36" s="1"/>
  <c r="J213" i="36"/>
  <c r="I213" i="36"/>
  <c r="F213" i="36"/>
  <c r="E213" i="36"/>
  <c r="J212" i="36"/>
  <c r="I212" i="36"/>
  <c r="F212" i="36"/>
  <c r="E212" i="36"/>
  <c r="J211" i="36"/>
  <c r="I211" i="36"/>
  <c r="F211" i="36"/>
  <c r="E211" i="36"/>
  <c r="J210" i="36"/>
  <c r="I210" i="36"/>
  <c r="F210" i="36"/>
  <c r="E210" i="36"/>
  <c r="J209" i="36"/>
  <c r="I209" i="36"/>
  <c r="F209" i="36"/>
  <c r="E209" i="36"/>
  <c r="J208" i="36"/>
  <c r="I208" i="36"/>
  <c r="F208" i="36"/>
  <c r="E208" i="36"/>
  <c r="J207" i="36"/>
  <c r="I207" i="36"/>
  <c r="F207" i="36"/>
  <c r="E207" i="36"/>
  <c r="D205" i="36"/>
  <c r="I205" i="36" s="1"/>
  <c r="J204" i="36"/>
  <c r="I204" i="36"/>
  <c r="E204" i="36" s="1"/>
  <c r="F204" i="36" s="1"/>
  <c r="J203" i="36"/>
  <c r="I203" i="36"/>
  <c r="D202" i="36"/>
  <c r="J202" i="36" s="1"/>
  <c r="D201" i="36"/>
  <c r="J201" i="36" s="1"/>
  <c r="D200" i="36"/>
  <c r="I200" i="36" s="1"/>
  <c r="J199" i="36"/>
  <c r="I199" i="36"/>
  <c r="F199" i="36"/>
  <c r="E199" i="36"/>
  <c r="J198" i="36"/>
  <c r="I198" i="36"/>
  <c r="F198" i="36"/>
  <c r="E198" i="36"/>
  <c r="J197" i="36"/>
  <c r="I197" i="36"/>
  <c r="F197" i="36"/>
  <c r="E197" i="36"/>
  <c r="J196" i="36"/>
  <c r="I196" i="36"/>
  <c r="F196" i="36"/>
  <c r="E196" i="36"/>
  <c r="J195" i="36"/>
  <c r="I195" i="36"/>
  <c r="F195" i="36"/>
  <c r="E195" i="36"/>
  <c r="J194" i="36"/>
  <c r="I194" i="36"/>
  <c r="F194" i="36"/>
  <c r="E194" i="36"/>
  <c r="J193" i="36"/>
  <c r="I193" i="36"/>
  <c r="J192" i="36"/>
  <c r="I192" i="36"/>
  <c r="J191" i="36"/>
  <c r="I191" i="36"/>
  <c r="J190" i="36"/>
  <c r="I190" i="36"/>
  <c r="E190" i="36" s="1"/>
  <c r="F190" i="36" s="1"/>
  <c r="D189" i="36"/>
  <c r="I189" i="36" s="1"/>
  <c r="D188" i="36"/>
  <c r="J188" i="36" s="1"/>
  <c r="J187" i="36"/>
  <c r="I187" i="36"/>
  <c r="J186" i="36"/>
  <c r="I186" i="36"/>
  <c r="J185" i="36"/>
  <c r="I185" i="36"/>
  <c r="F185" i="36"/>
  <c r="E185" i="36"/>
  <c r="J184" i="36"/>
  <c r="I184" i="36"/>
  <c r="F184" i="36"/>
  <c r="E184" i="36"/>
  <c r="J183" i="36"/>
  <c r="I183" i="36"/>
  <c r="F183" i="36"/>
  <c r="E183" i="36"/>
  <c r="J182" i="36"/>
  <c r="I182" i="36"/>
  <c r="F182" i="36"/>
  <c r="E182" i="36"/>
  <c r="J181" i="36"/>
  <c r="I181" i="36"/>
  <c r="F181" i="36"/>
  <c r="E181" i="36"/>
  <c r="J180" i="36"/>
  <c r="I180" i="36"/>
  <c r="F180" i="36"/>
  <c r="E180" i="36"/>
  <c r="J179" i="36"/>
  <c r="I179" i="36"/>
  <c r="J178" i="36"/>
  <c r="I178" i="36"/>
  <c r="J177" i="36"/>
  <c r="I177" i="36"/>
  <c r="E177" i="36" s="1"/>
  <c r="F177" i="36" s="1"/>
  <c r="J176" i="36"/>
  <c r="I176" i="36"/>
  <c r="J175" i="36"/>
  <c r="I175" i="36"/>
  <c r="F175" i="36"/>
  <c r="E175" i="36"/>
  <c r="J174" i="36"/>
  <c r="I174" i="36"/>
  <c r="F174" i="36"/>
  <c r="E174" i="36"/>
  <c r="J173" i="36"/>
  <c r="I173" i="36"/>
  <c r="F173" i="36"/>
  <c r="E173" i="36"/>
  <c r="J172" i="36"/>
  <c r="I172" i="36"/>
  <c r="F172" i="36"/>
  <c r="E172" i="36"/>
  <c r="J171" i="36"/>
  <c r="I171" i="36"/>
  <c r="F171" i="36"/>
  <c r="E171" i="36"/>
  <c r="J170" i="36"/>
  <c r="I170" i="36"/>
  <c r="J169" i="36"/>
  <c r="I169" i="36"/>
  <c r="E169" i="36"/>
  <c r="F169" i="36" s="1"/>
  <c r="J168" i="36"/>
  <c r="I168" i="36"/>
  <c r="J167" i="36"/>
  <c r="I167" i="36"/>
  <c r="J166" i="36"/>
  <c r="I166" i="36"/>
  <c r="J165" i="36"/>
  <c r="I165" i="36"/>
  <c r="E165" i="36"/>
  <c r="F165" i="36" s="1"/>
  <c r="J164" i="36"/>
  <c r="I164" i="36"/>
  <c r="J163" i="36"/>
  <c r="I163" i="36"/>
  <c r="E163" i="36" s="1"/>
  <c r="F163" i="36" s="1"/>
  <c r="J162" i="36"/>
  <c r="I162" i="36"/>
  <c r="J161" i="36"/>
  <c r="I161" i="36"/>
  <c r="J160" i="36"/>
  <c r="I160" i="36"/>
  <c r="J159" i="36"/>
  <c r="I159" i="36"/>
  <c r="E159" i="36"/>
  <c r="F159" i="36" s="1"/>
  <c r="J158" i="36"/>
  <c r="I158" i="36"/>
  <c r="J157" i="36"/>
  <c r="I157" i="36"/>
  <c r="J156" i="36"/>
  <c r="I156" i="36"/>
  <c r="J155" i="36"/>
  <c r="I155" i="36"/>
  <c r="E155" i="36" s="1"/>
  <c r="F155" i="36" s="1"/>
  <c r="J154" i="36"/>
  <c r="I154" i="36"/>
  <c r="J153" i="36"/>
  <c r="I153" i="36"/>
  <c r="J152" i="36"/>
  <c r="I152" i="36"/>
  <c r="J151" i="36"/>
  <c r="I151" i="36"/>
  <c r="J150" i="36"/>
  <c r="I150" i="36"/>
  <c r="J149" i="36"/>
  <c r="I149" i="36"/>
  <c r="J148" i="36"/>
  <c r="I148" i="36"/>
  <c r="J147" i="36"/>
  <c r="I147" i="36"/>
  <c r="J146" i="36"/>
  <c r="I146" i="36"/>
  <c r="J145" i="36"/>
  <c r="E145" i="36" s="1"/>
  <c r="F145" i="36" s="1"/>
  <c r="I145" i="36"/>
  <c r="J144" i="36"/>
  <c r="I144" i="36"/>
  <c r="J143" i="36"/>
  <c r="I143" i="36"/>
  <c r="E143" i="36" s="1"/>
  <c r="F143" i="36" s="1"/>
  <c r="J142" i="36"/>
  <c r="I142" i="36"/>
  <c r="J141" i="36"/>
  <c r="I141" i="36"/>
  <c r="F141" i="36"/>
  <c r="E141" i="36"/>
  <c r="J140" i="36"/>
  <c r="I140" i="36"/>
  <c r="F140" i="36"/>
  <c r="E140" i="36"/>
  <c r="J139" i="36"/>
  <c r="I139" i="36"/>
  <c r="F139" i="36"/>
  <c r="E139" i="36"/>
  <c r="J138" i="36"/>
  <c r="I138" i="36"/>
  <c r="F138" i="36"/>
  <c r="E138" i="36"/>
  <c r="J137" i="36"/>
  <c r="I137" i="36"/>
  <c r="F137" i="36"/>
  <c r="E137" i="36"/>
  <c r="J136" i="36"/>
  <c r="I136" i="36"/>
  <c r="J135" i="36"/>
  <c r="I135" i="36"/>
  <c r="F135" i="36"/>
  <c r="E135" i="36"/>
  <c r="J134" i="36"/>
  <c r="I134" i="36"/>
  <c r="F134" i="36"/>
  <c r="E134" i="36"/>
  <c r="J133" i="36"/>
  <c r="I133" i="36"/>
  <c r="F133" i="36"/>
  <c r="E133" i="36"/>
  <c r="J132" i="36"/>
  <c r="I132" i="36"/>
  <c r="F132" i="36"/>
  <c r="E132" i="36"/>
  <c r="J131" i="36"/>
  <c r="I131" i="36"/>
  <c r="F131" i="36"/>
  <c r="E131" i="36"/>
  <c r="J130" i="36"/>
  <c r="I130" i="36"/>
  <c r="J129" i="36"/>
  <c r="I129" i="36"/>
  <c r="E129" i="36"/>
  <c r="F129" i="36" s="1"/>
  <c r="J128" i="36"/>
  <c r="I128" i="36"/>
  <c r="J127" i="36"/>
  <c r="I127" i="36"/>
  <c r="F127" i="36"/>
  <c r="E127" i="36"/>
  <c r="J126" i="36"/>
  <c r="I126" i="36"/>
  <c r="J125" i="36"/>
  <c r="I125" i="36"/>
  <c r="J124" i="36"/>
  <c r="I124" i="36"/>
  <c r="J123" i="36"/>
  <c r="I123" i="36"/>
  <c r="F123" i="36"/>
  <c r="E123" i="36"/>
  <c r="J122" i="36"/>
  <c r="I122" i="36"/>
  <c r="F122" i="36"/>
  <c r="E122" i="36"/>
  <c r="J121" i="36"/>
  <c r="I121" i="36"/>
  <c r="F121" i="36"/>
  <c r="E121" i="36"/>
  <c r="J120" i="36"/>
  <c r="I120" i="36"/>
  <c r="F120" i="36"/>
  <c r="E120" i="36"/>
  <c r="J119" i="36"/>
  <c r="I119" i="36"/>
  <c r="F119" i="36"/>
  <c r="E119" i="36"/>
  <c r="J118" i="36"/>
  <c r="E118" i="36" s="1"/>
  <c r="F118" i="36" s="1"/>
  <c r="I118" i="36"/>
  <c r="D117" i="36"/>
  <c r="D116" i="36"/>
  <c r="J116" i="36" s="1"/>
  <c r="J115" i="36"/>
  <c r="I115" i="36"/>
  <c r="F115" i="36"/>
  <c r="E115" i="36"/>
  <c r="J114" i="36"/>
  <c r="I114" i="36"/>
  <c r="F114" i="36"/>
  <c r="E114" i="36"/>
  <c r="J113" i="36"/>
  <c r="I113" i="36"/>
  <c r="F113" i="36"/>
  <c r="E113" i="36"/>
  <c r="J112" i="36"/>
  <c r="E112" i="36" s="1"/>
  <c r="F112" i="36" s="1"/>
  <c r="I112" i="36"/>
  <c r="D111" i="36"/>
  <c r="J111" i="36" s="1"/>
  <c r="J110" i="36"/>
  <c r="I110" i="36"/>
  <c r="F110" i="36"/>
  <c r="E110" i="36"/>
  <c r="D109" i="36"/>
  <c r="J109" i="36" s="1"/>
  <c r="D108" i="36"/>
  <c r="I108" i="36" s="1"/>
  <c r="J107" i="36"/>
  <c r="I107" i="36"/>
  <c r="F107" i="36"/>
  <c r="E107" i="36"/>
  <c r="J106" i="36"/>
  <c r="I106" i="36"/>
  <c r="F106" i="36"/>
  <c r="E106" i="36"/>
  <c r="J105" i="36"/>
  <c r="I105" i="36"/>
  <c r="F105" i="36"/>
  <c r="E105" i="36"/>
  <c r="J104" i="36"/>
  <c r="I104" i="36"/>
  <c r="F104" i="36"/>
  <c r="E104" i="36"/>
  <c r="J103" i="36"/>
  <c r="I103" i="36"/>
  <c r="F103" i="36"/>
  <c r="E103" i="36"/>
  <c r="J102" i="36"/>
  <c r="I102" i="36"/>
  <c r="F102" i="36"/>
  <c r="E102" i="36"/>
  <c r="J101" i="36"/>
  <c r="I101" i="36"/>
  <c r="F101" i="36"/>
  <c r="E101" i="36"/>
  <c r="D100" i="36"/>
  <c r="J99" i="36"/>
  <c r="I99" i="36"/>
  <c r="J98" i="36"/>
  <c r="I98" i="36"/>
  <c r="J97" i="36"/>
  <c r="I97" i="36"/>
  <c r="E97" i="36"/>
  <c r="F97" i="36" s="1"/>
  <c r="J96" i="36"/>
  <c r="I96" i="36"/>
  <c r="J95" i="36"/>
  <c r="I95" i="36"/>
  <c r="J94" i="36"/>
  <c r="I94" i="36"/>
  <c r="F94" i="36"/>
  <c r="E94" i="36"/>
  <c r="J93" i="36"/>
  <c r="I93" i="36"/>
  <c r="F93" i="36"/>
  <c r="E93" i="36"/>
  <c r="J92" i="36"/>
  <c r="I92" i="36"/>
  <c r="F92" i="36"/>
  <c r="E92" i="36"/>
  <c r="J91" i="36"/>
  <c r="I91" i="36"/>
  <c r="F91" i="36"/>
  <c r="E91" i="36"/>
  <c r="J90" i="36"/>
  <c r="I90" i="36"/>
  <c r="F90" i="36"/>
  <c r="E90" i="36"/>
  <c r="D89" i="36"/>
  <c r="J89" i="36" s="1"/>
  <c r="J88" i="36"/>
  <c r="I88" i="36"/>
  <c r="F88" i="36"/>
  <c r="E88" i="36"/>
  <c r="D87" i="36"/>
  <c r="J86" i="36"/>
  <c r="I86" i="36"/>
  <c r="F86" i="36"/>
  <c r="E86" i="36"/>
  <c r="J85" i="36"/>
  <c r="I85" i="36"/>
  <c r="E85" i="36" s="1"/>
  <c r="F85" i="36" s="1"/>
  <c r="J84" i="36"/>
  <c r="I84" i="36"/>
  <c r="F84" i="36"/>
  <c r="E84" i="36"/>
  <c r="J83" i="36"/>
  <c r="I83" i="36"/>
  <c r="J82" i="36"/>
  <c r="I82" i="36"/>
  <c r="F82" i="36"/>
  <c r="E82" i="36"/>
  <c r="J81" i="36"/>
  <c r="I81" i="36"/>
  <c r="E81" i="36" s="1"/>
  <c r="F81" i="36" s="1"/>
  <c r="J80" i="36"/>
  <c r="I80" i="36"/>
  <c r="F80" i="36"/>
  <c r="E80" i="36"/>
  <c r="J79" i="36"/>
  <c r="I79" i="36"/>
  <c r="F79" i="36"/>
  <c r="E79" i="36"/>
  <c r="J78" i="36"/>
  <c r="I78" i="36"/>
  <c r="F78" i="36"/>
  <c r="E78" i="36"/>
  <c r="J77" i="36"/>
  <c r="I77" i="36"/>
  <c r="F77" i="36"/>
  <c r="E77" i="36"/>
  <c r="J75" i="36"/>
  <c r="I75" i="36"/>
  <c r="F75" i="36"/>
  <c r="E75" i="36"/>
  <c r="J74" i="36"/>
  <c r="I74" i="36"/>
  <c r="F74" i="36"/>
  <c r="E74" i="36"/>
  <c r="D73" i="36"/>
  <c r="I73" i="36" s="1"/>
  <c r="D72" i="36"/>
  <c r="J72" i="36" s="1"/>
  <c r="J71" i="36"/>
  <c r="I71" i="36"/>
  <c r="F71" i="36"/>
  <c r="E71" i="36"/>
  <c r="J70" i="36"/>
  <c r="I70" i="36"/>
  <c r="F70" i="36"/>
  <c r="E70" i="36"/>
  <c r="J69" i="36"/>
  <c r="I69" i="36"/>
  <c r="E69" i="36" s="1"/>
  <c r="F69" i="36" s="1"/>
  <c r="D69" i="36"/>
  <c r="D76" i="36" s="1"/>
  <c r="J68" i="36"/>
  <c r="I68" i="36"/>
  <c r="E68" i="36"/>
  <c r="F68" i="36" s="1"/>
  <c r="J67" i="36"/>
  <c r="I67" i="36"/>
  <c r="F67" i="36"/>
  <c r="E67" i="36"/>
  <c r="J66" i="36"/>
  <c r="I66" i="36"/>
  <c r="J65" i="36"/>
  <c r="I65" i="36"/>
  <c r="F65" i="36"/>
  <c r="E65" i="36"/>
  <c r="J64" i="36"/>
  <c r="I64" i="36"/>
  <c r="J63" i="36"/>
  <c r="I63" i="36"/>
  <c r="F63" i="36"/>
  <c r="E63" i="36"/>
  <c r="D62" i="36"/>
  <c r="D61" i="36"/>
  <c r="J61" i="36" s="1"/>
  <c r="J60" i="36"/>
  <c r="I60" i="36"/>
  <c r="F60" i="36"/>
  <c r="E60" i="36"/>
  <c r="J59" i="36"/>
  <c r="I59" i="36"/>
  <c r="E59" i="36" s="1"/>
  <c r="F59" i="36" s="1"/>
  <c r="J58" i="36"/>
  <c r="I58" i="36"/>
  <c r="F58" i="36"/>
  <c r="E58" i="36"/>
  <c r="J57" i="36"/>
  <c r="I57" i="36"/>
  <c r="J56" i="36"/>
  <c r="I56" i="36"/>
  <c r="J55" i="36"/>
  <c r="I55" i="36"/>
  <c r="J54" i="36"/>
  <c r="I54" i="36"/>
  <c r="E54" i="36" s="1"/>
  <c r="F54" i="36" s="1"/>
  <c r="J53" i="36"/>
  <c r="I53" i="36"/>
  <c r="J52" i="36"/>
  <c r="I52" i="36"/>
  <c r="F52" i="36"/>
  <c r="E52" i="36"/>
  <c r="J51" i="36"/>
  <c r="I51" i="36"/>
  <c r="J50" i="36"/>
  <c r="I50" i="36"/>
  <c r="F50" i="36"/>
  <c r="E50" i="36"/>
  <c r="J49" i="36"/>
  <c r="I49" i="36"/>
  <c r="J48" i="36"/>
  <c r="I48" i="36"/>
  <c r="F48" i="36"/>
  <c r="E48" i="36"/>
  <c r="J47" i="36"/>
  <c r="I47" i="36"/>
  <c r="J46" i="36"/>
  <c r="I46" i="36"/>
  <c r="F46" i="36"/>
  <c r="E46" i="36"/>
  <c r="J45" i="36"/>
  <c r="I45" i="36"/>
  <c r="J44" i="36"/>
  <c r="I44" i="36"/>
  <c r="J43" i="36"/>
  <c r="I43" i="36"/>
  <c r="F43" i="36"/>
  <c r="E43" i="36"/>
  <c r="J42" i="36"/>
  <c r="I42" i="36"/>
  <c r="J41" i="36"/>
  <c r="I41" i="36"/>
  <c r="J40" i="36"/>
  <c r="I40" i="36"/>
  <c r="E40" i="36"/>
  <c r="F40" i="36" s="1"/>
  <c r="J39" i="36"/>
  <c r="I39" i="36"/>
  <c r="J38" i="36"/>
  <c r="I38" i="36"/>
  <c r="F38" i="36"/>
  <c r="E38" i="36"/>
  <c r="J37" i="36"/>
  <c r="I37" i="36"/>
  <c r="E37" i="36" s="1"/>
  <c r="F37" i="36" s="1"/>
  <c r="J36" i="36"/>
  <c r="I36" i="36"/>
  <c r="J35" i="36"/>
  <c r="I35" i="36"/>
  <c r="F35" i="36"/>
  <c r="E35" i="36"/>
  <c r="J34" i="36"/>
  <c r="I34" i="36"/>
  <c r="F34" i="36"/>
  <c r="E34" i="36"/>
  <c r="J33" i="36"/>
  <c r="I33" i="36"/>
  <c r="F33" i="36"/>
  <c r="E33" i="36"/>
  <c r="J32" i="36"/>
  <c r="I32" i="36"/>
  <c r="J31" i="36"/>
  <c r="I31" i="36"/>
  <c r="F31" i="36"/>
  <c r="E31" i="36"/>
  <c r="J30" i="36"/>
  <c r="I30" i="36"/>
  <c r="J29" i="36"/>
  <c r="I29" i="36"/>
  <c r="F29" i="36"/>
  <c r="E29" i="36"/>
  <c r="J28" i="36"/>
  <c r="I28" i="36"/>
  <c r="E28" i="36"/>
  <c r="F28" i="36" s="1"/>
  <c r="J27" i="36"/>
  <c r="I27" i="36"/>
  <c r="F27" i="36"/>
  <c r="E27" i="36"/>
  <c r="J26" i="36"/>
  <c r="E26" i="36" s="1"/>
  <c r="F26" i="36" s="1"/>
  <c r="I26" i="36"/>
  <c r="J25" i="36"/>
  <c r="I25" i="36"/>
  <c r="F25" i="36"/>
  <c r="E25" i="36"/>
  <c r="D24" i="36"/>
  <c r="I24" i="36" s="1"/>
  <c r="J23" i="36"/>
  <c r="I23" i="36"/>
  <c r="F23" i="36"/>
  <c r="E23" i="36"/>
  <c r="J22" i="36"/>
  <c r="I22" i="36"/>
  <c r="J21" i="36"/>
  <c r="I21" i="36"/>
  <c r="F21" i="36"/>
  <c r="E21" i="36"/>
  <c r="J20" i="36"/>
  <c r="I20" i="36"/>
  <c r="J19" i="36"/>
  <c r="I19" i="36"/>
  <c r="F19" i="36"/>
  <c r="E19" i="36"/>
  <c r="J18" i="36"/>
  <c r="I18" i="36"/>
  <c r="F18" i="36"/>
  <c r="E18" i="36"/>
  <c r="J17" i="36"/>
  <c r="I17" i="36"/>
  <c r="J7" i="36"/>
  <c r="E1026" i="36" l="1"/>
  <c r="F1026" i="36" s="1"/>
  <c r="E55" i="36"/>
  <c r="F55" i="36" s="1"/>
  <c r="E186" i="36"/>
  <c r="F186" i="36" s="1"/>
  <c r="E249" i="36"/>
  <c r="F249" i="36" s="1"/>
  <c r="E528" i="36"/>
  <c r="F528" i="36" s="1"/>
  <c r="E557" i="36"/>
  <c r="F557" i="36" s="1"/>
  <c r="E572" i="36"/>
  <c r="F572" i="36" s="1"/>
  <c r="E579" i="36"/>
  <c r="F579" i="36" s="1"/>
  <c r="E582" i="36"/>
  <c r="F582" i="36" s="1"/>
  <c r="E670" i="36"/>
  <c r="F670" i="36" s="1"/>
  <c r="E682" i="36"/>
  <c r="F682" i="36" s="1"/>
  <c r="E813" i="36"/>
  <c r="F813" i="36" s="1"/>
  <c r="E820" i="36"/>
  <c r="F820" i="36" s="1"/>
  <c r="E911" i="36"/>
  <c r="F911" i="36" s="1"/>
  <c r="E930" i="36"/>
  <c r="F930" i="36" s="1"/>
  <c r="E971" i="36"/>
  <c r="F971" i="36" s="1"/>
  <c r="E1027" i="36"/>
  <c r="F1027" i="36" s="1"/>
  <c r="E1092" i="36"/>
  <c r="F1092" i="36" s="1"/>
  <c r="E1095" i="36"/>
  <c r="F1095" i="36" s="1"/>
  <c r="E1122" i="36"/>
  <c r="F1122" i="36" s="1"/>
  <c r="E1126" i="36"/>
  <c r="F1126" i="36" s="1"/>
  <c r="E1141" i="36"/>
  <c r="F1141" i="36" s="1"/>
  <c r="E1257" i="36"/>
  <c r="F1257" i="36" s="1"/>
  <c r="E874" i="36"/>
  <c r="F874" i="36" s="1"/>
  <c r="E178" i="36"/>
  <c r="F178" i="36" s="1"/>
  <c r="E193" i="36"/>
  <c r="F193" i="36" s="1"/>
  <c r="E222" i="36"/>
  <c r="F222" i="36" s="1"/>
  <c r="E242" i="36"/>
  <c r="F242" i="36" s="1"/>
  <c r="E370" i="36"/>
  <c r="F370" i="36" s="1"/>
  <c r="E413" i="36"/>
  <c r="F413" i="36" s="1"/>
  <c r="E526" i="36"/>
  <c r="F526" i="36" s="1"/>
  <c r="E570" i="36"/>
  <c r="F570" i="36" s="1"/>
  <c r="E574" i="36"/>
  <c r="F574" i="36" s="1"/>
  <c r="E153" i="36"/>
  <c r="F153" i="36" s="1"/>
  <c r="E277" i="36"/>
  <c r="F277" i="36" s="1"/>
  <c r="E290" i="36"/>
  <c r="F290" i="36" s="1"/>
  <c r="E463" i="36"/>
  <c r="F463" i="36" s="1"/>
  <c r="E585" i="36"/>
  <c r="F585" i="36" s="1"/>
  <c r="E812" i="36"/>
  <c r="F812" i="36" s="1"/>
  <c r="E839" i="36"/>
  <c r="F839" i="36" s="1"/>
  <c r="E876" i="36"/>
  <c r="F876" i="36" s="1"/>
  <c r="E1100" i="36"/>
  <c r="F1100" i="36" s="1"/>
  <c r="E1139" i="36"/>
  <c r="F1139" i="36" s="1"/>
  <c r="I1144" i="36"/>
  <c r="E1256" i="36"/>
  <c r="F1256" i="36" s="1"/>
  <c r="E30" i="36"/>
  <c r="F30" i="36" s="1"/>
  <c r="E147" i="36"/>
  <c r="F147" i="36" s="1"/>
  <c r="E151" i="36"/>
  <c r="F151" i="36" s="1"/>
  <c r="E176" i="36"/>
  <c r="F176" i="36" s="1"/>
  <c r="I319" i="36"/>
  <c r="E319" i="36" s="1"/>
  <c r="F319" i="36" s="1"/>
  <c r="E363" i="36"/>
  <c r="F363" i="36" s="1"/>
  <c r="E412" i="36"/>
  <c r="F412" i="36" s="1"/>
  <c r="E613" i="36"/>
  <c r="F613" i="36" s="1"/>
  <c r="E616" i="36"/>
  <c r="F616" i="36" s="1"/>
  <c r="E631" i="36"/>
  <c r="F631" i="36" s="1"/>
  <c r="E642" i="36"/>
  <c r="F642" i="36" s="1"/>
  <c r="E685" i="36"/>
  <c r="F685" i="36" s="1"/>
  <c r="E841" i="36"/>
  <c r="F841" i="36" s="1"/>
  <c r="E887" i="36"/>
  <c r="F887" i="36" s="1"/>
  <c r="E906" i="36"/>
  <c r="F906" i="36" s="1"/>
  <c r="E910" i="36"/>
  <c r="F910" i="36" s="1"/>
  <c r="I913" i="36"/>
  <c r="E913" i="36" s="1"/>
  <c r="F913" i="36" s="1"/>
  <c r="E973" i="36"/>
  <c r="F973" i="36" s="1"/>
  <c r="E1104" i="36"/>
  <c r="F1104" i="36" s="1"/>
  <c r="E693" i="36"/>
  <c r="F693" i="36" s="1"/>
  <c r="E941" i="36"/>
  <c r="F941" i="36" s="1"/>
  <c r="E967" i="36"/>
  <c r="F967" i="36" s="1"/>
  <c r="E970" i="36"/>
  <c r="F970" i="36" s="1"/>
  <c r="J1077" i="36"/>
  <c r="E1077" i="36" s="1"/>
  <c r="F1077" i="36" s="1"/>
  <c r="E1105" i="36"/>
  <c r="F1105" i="36" s="1"/>
  <c r="I807" i="36"/>
  <c r="E807" i="36" s="1"/>
  <c r="F807" i="36" s="1"/>
  <c r="E42" i="36"/>
  <c r="F42" i="36" s="1"/>
  <c r="E66" i="36"/>
  <c r="F66" i="36" s="1"/>
  <c r="E203" i="36"/>
  <c r="F203" i="36" s="1"/>
  <c r="E224" i="36"/>
  <c r="F224" i="36" s="1"/>
  <c r="E236" i="36"/>
  <c r="F236" i="36" s="1"/>
  <c r="E246" i="36"/>
  <c r="F246" i="36" s="1"/>
  <c r="E291" i="36"/>
  <c r="F291" i="36" s="1"/>
  <c r="E948" i="36"/>
  <c r="F948" i="36" s="1"/>
  <c r="E968" i="36"/>
  <c r="F968" i="36" s="1"/>
  <c r="E36" i="36"/>
  <c r="F36" i="36" s="1"/>
  <c r="E39" i="36"/>
  <c r="F39" i="36" s="1"/>
  <c r="E149" i="36"/>
  <c r="F149" i="36" s="1"/>
  <c r="E227" i="36"/>
  <c r="F227" i="36" s="1"/>
  <c r="E252" i="36"/>
  <c r="F252" i="36" s="1"/>
  <c r="E519" i="36"/>
  <c r="F519" i="36" s="1"/>
  <c r="E640" i="36"/>
  <c r="F640" i="36" s="1"/>
  <c r="E793" i="36"/>
  <c r="F793" i="36" s="1"/>
  <c r="E879" i="36"/>
  <c r="F879" i="36" s="1"/>
  <c r="E1103" i="36"/>
  <c r="F1103" i="36" s="1"/>
  <c r="E628" i="36"/>
  <c r="F628" i="36" s="1"/>
  <c r="E723" i="36"/>
  <c r="F723" i="36" s="1"/>
  <c r="E800" i="36"/>
  <c r="F800" i="36" s="1"/>
  <c r="E221" i="36"/>
  <c r="F221" i="36" s="1"/>
  <c r="E1222" i="36"/>
  <c r="F1222" i="36" s="1"/>
  <c r="E64" i="36"/>
  <c r="F64" i="36" s="1"/>
  <c r="E95" i="36"/>
  <c r="F95" i="36" s="1"/>
  <c r="E142" i="36"/>
  <c r="F142" i="36" s="1"/>
  <c r="E157" i="36"/>
  <c r="F157" i="36" s="1"/>
  <c r="J466" i="36"/>
  <c r="E937" i="36"/>
  <c r="F937" i="36" s="1"/>
  <c r="J976" i="36"/>
  <c r="I976" i="36"/>
  <c r="E32" i="36"/>
  <c r="F32" i="36" s="1"/>
  <c r="E99" i="36"/>
  <c r="F99" i="36" s="1"/>
  <c r="J467" i="36"/>
  <c r="E467" i="36" s="1"/>
  <c r="F467" i="36" s="1"/>
  <c r="I467" i="36"/>
  <c r="E261" i="36"/>
  <c r="F261" i="36" s="1"/>
  <c r="J364" i="36"/>
  <c r="E364" i="36" s="1"/>
  <c r="F364" i="36" s="1"/>
  <c r="I391" i="36"/>
  <c r="E978" i="36"/>
  <c r="F978" i="36" s="1"/>
  <c r="E1157" i="36"/>
  <c r="F1157" i="36" s="1"/>
  <c r="E83" i="36"/>
  <c r="F83" i="36" s="1"/>
  <c r="E150" i="36"/>
  <c r="F150" i="36" s="1"/>
  <c r="E161" i="36"/>
  <c r="F161" i="36" s="1"/>
  <c r="E580" i="36"/>
  <c r="F580" i="36" s="1"/>
  <c r="E614" i="36"/>
  <c r="F614" i="36" s="1"/>
  <c r="E626" i="36"/>
  <c r="F626" i="36" s="1"/>
  <c r="E853" i="36"/>
  <c r="F853" i="36" s="1"/>
  <c r="E908" i="36"/>
  <c r="F908" i="36" s="1"/>
  <c r="E1030" i="36"/>
  <c r="F1030" i="36" s="1"/>
  <c r="E1043" i="36"/>
  <c r="F1043" i="36" s="1"/>
  <c r="E1128" i="36"/>
  <c r="F1128" i="36" s="1"/>
  <c r="E44" i="36"/>
  <c r="F44" i="36" s="1"/>
  <c r="E154" i="36"/>
  <c r="F154" i="36" s="1"/>
  <c r="E158" i="36"/>
  <c r="F158" i="36" s="1"/>
  <c r="J200" i="36"/>
  <c r="E200" i="36" s="1"/>
  <c r="F200" i="36" s="1"/>
  <c r="E259" i="36"/>
  <c r="F259" i="36" s="1"/>
  <c r="E694" i="36"/>
  <c r="F694" i="36" s="1"/>
  <c r="J808" i="36"/>
  <c r="E808" i="36" s="1"/>
  <c r="F808" i="36" s="1"/>
  <c r="J844" i="36"/>
  <c r="E844" i="36" s="1"/>
  <c r="F844" i="36" s="1"/>
  <c r="E915" i="36"/>
  <c r="F915" i="36" s="1"/>
  <c r="E56" i="36"/>
  <c r="F56" i="36" s="1"/>
  <c r="E130" i="36"/>
  <c r="F130" i="36" s="1"/>
  <c r="E216" i="36"/>
  <c r="F216" i="36" s="1"/>
  <c r="J409" i="36"/>
  <c r="E409" i="36" s="1"/>
  <c r="F409" i="36" s="1"/>
  <c r="J415" i="36"/>
  <c r="E415" i="36" s="1"/>
  <c r="F415" i="36" s="1"/>
  <c r="E530" i="36"/>
  <c r="F530" i="36" s="1"/>
  <c r="E124" i="36"/>
  <c r="F124" i="36" s="1"/>
  <c r="E166" i="36"/>
  <c r="F166" i="36" s="1"/>
  <c r="E191" i="36"/>
  <c r="F191" i="36" s="1"/>
  <c r="J394" i="36"/>
  <c r="E516" i="36"/>
  <c r="F516" i="36" s="1"/>
  <c r="E523" i="36"/>
  <c r="F523" i="36" s="1"/>
  <c r="E610" i="36"/>
  <c r="F610" i="36" s="1"/>
  <c r="E637" i="36"/>
  <c r="F637" i="36" s="1"/>
  <c r="E690" i="36"/>
  <c r="F690" i="36" s="1"/>
  <c r="E804" i="36"/>
  <c r="F804" i="36" s="1"/>
  <c r="E886" i="36"/>
  <c r="F886" i="36" s="1"/>
  <c r="E1028" i="36"/>
  <c r="F1028" i="36" s="1"/>
  <c r="J1076" i="36"/>
  <c r="I1083" i="36"/>
  <c r="E1083" i="36" s="1"/>
  <c r="F1083" i="36" s="1"/>
  <c r="E51" i="36"/>
  <c r="F51" i="36" s="1"/>
  <c r="E98" i="36"/>
  <c r="F98" i="36" s="1"/>
  <c r="E125" i="36"/>
  <c r="F125" i="36" s="1"/>
  <c r="E167" i="36"/>
  <c r="F167" i="36" s="1"/>
  <c r="E187" i="36"/>
  <c r="F187" i="36" s="1"/>
  <c r="E192" i="36"/>
  <c r="F192" i="36" s="1"/>
  <c r="E251" i="36"/>
  <c r="F251" i="36" s="1"/>
  <c r="E264" i="36"/>
  <c r="F264" i="36" s="1"/>
  <c r="E517" i="36"/>
  <c r="F517" i="36" s="1"/>
  <c r="E524" i="36"/>
  <c r="F524" i="36" s="1"/>
  <c r="E527" i="36"/>
  <c r="F527" i="36" s="1"/>
  <c r="E608" i="36"/>
  <c r="F608" i="36" s="1"/>
  <c r="E630" i="36"/>
  <c r="F630" i="36" s="1"/>
  <c r="E641" i="36"/>
  <c r="F641" i="36" s="1"/>
  <c r="E791" i="36"/>
  <c r="F791" i="36" s="1"/>
  <c r="E799" i="36"/>
  <c r="F799" i="36" s="1"/>
  <c r="E802" i="36"/>
  <c r="F802" i="36" s="1"/>
  <c r="E865" i="36"/>
  <c r="F865" i="36" s="1"/>
  <c r="E949" i="36"/>
  <c r="F949" i="36" s="1"/>
  <c r="E959" i="36"/>
  <c r="F959" i="36" s="1"/>
  <c r="E1098" i="36"/>
  <c r="F1098" i="36" s="1"/>
  <c r="I76" i="36"/>
  <c r="J76" i="36"/>
  <c r="I726" i="36"/>
  <c r="E726" i="36" s="1"/>
  <c r="F726" i="36" s="1"/>
  <c r="J893" i="36"/>
  <c r="E893" i="36" s="1"/>
  <c r="F893" i="36" s="1"/>
  <c r="E1138" i="36"/>
  <c r="F1138" i="36" s="1"/>
  <c r="J1264" i="36"/>
  <c r="E1264" i="36" s="1"/>
  <c r="F1264" i="36" s="1"/>
  <c r="E41" i="36"/>
  <c r="F41" i="36" s="1"/>
  <c r="E49" i="36"/>
  <c r="F49" i="36" s="1"/>
  <c r="I100" i="36"/>
  <c r="I109" i="36"/>
  <c r="E109" i="36" s="1"/>
  <c r="F109" i="36" s="1"/>
  <c r="E156" i="36"/>
  <c r="F156" i="36" s="1"/>
  <c r="E179" i="36"/>
  <c r="F179" i="36" s="1"/>
  <c r="J232" i="36"/>
  <c r="E232" i="36" s="1"/>
  <c r="F232" i="36" s="1"/>
  <c r="J320" i="36"/>
  <c r="E320" i="36" s="1"/>
  <c r="F320" i="36" s="1"/>
  <c r="E350" i="36"/>
  <c r="F350" i="36" s="1"/>
  <c r="E411" i="36"/>
  <c r="F411" i="36" s="1"/>
  <c r="E417" i="36"/>
  <c r="F417" i="36" s="1"/>
  <c r="E421" i="36"/>
  <c r="F421" i="36" s="1"/>
  <c r="E447" i="36"/>
  <c r="F447" i="36" s="1"/>
  <c r="E450" i="36"/>
  <c r="F450" i="36" s="1"/>
  <c r="E469" i="36"/>
  <c r="F469" i="36" s="1"/>
  <c r="E473" i="36"/>
  <c r="F473" i="36" s="1"/>
  <c r="E501" i="36"/>
  <c r="F501" i="36" s="1"/>
  <c r="E504" i="36"/>
  <c r="F504" i="36" s="1"/>
  <c r="E529" i="36"/>
  <c r="F529" i="36" s="1"/>
  <c r="E825" i="36"/>
  <c r="F825" i="36" s="1"/>
  <c r="J852" i="36"/>
  <c r="J914" i="36"/>
  <c r="E914" i="36" s="1"/>
  <c r="F914" i="36" s="1"/>
  <c r="E928" i="36"/>
  <c r="F928" i="36" s="1"/>
  <c r="E966" i="36"/>
  <c r="F966" i="36" s="1"/>
  <c r="E972" i="36"/>
  <c r="F972" i="36" s="1"/>
  <c r="E1211" i="36"/>
  <c r="F1211" i="36" s="1"/>
  <c r="J1217" i="36"/>
  <c r="E1261" i="36"/>
  <c r="F1261" i="36" s="1"/>
  <c r="E126" i="36"/>
  <c r="F126" i="36" s="1"/>
  <c r="E168" i="36"/>
  <c r="F168" i="36" s="1"/>
  <c r="E827" i="36"/>
  <c r="F827" i="36" s="1"/>
  <c r="J73" i="36"/>
  <c r="E73" i="36" s="1"/>
  <c r="F73" i="36" s="1"/>
  <c r="D925" i="36"/>
  <c r="I925" i="36" s="1"/>
  <c r="J1022" i="36"/>
  <c r="E1022" i="36" s="1"/>
  <c r="F1022" i="36" s="1"/>
  <c r="I1217" i="36"/>
  <c r="E1217" i="36" s="1"/>
  <c r="F1217" i="36" s="1"/>
  <c r="J100" i="36"/>
  <c r="I202" i="36"/>
  <c r="E202" i="36" s="1"/>
  <c r="F202" i="36" s="1"/>
  <c r="D1201" i="36"/>
  <c r="E525" i="36"/>
  <c r="F525" i="36" s="1"/>
  <c r="E1258" i="36"/>
  <c r="F1258" i="36" s="1"/>
  <c r="I111" i="36"/>
  <c r="E111" i="36" s="1"/>
  <c r="F111" i="36" s="1"/>
  <c r="E136" i="36"/>
  <c r="F136" i="36" s="1"/>
  <c r="E146" i="36"/>
  <c r="F146" i="36" s="1"/>
  <c r="J283" i="36"/>
  <c r="E283" i="36" s="1"/>
  <c r="F283" i="36" s="1"/>
  <c r="J691" i="36"/>
  <c r="E691" i="36" s="1"/>
  <c r="F691" i="36" s="1"/>
  <c r="E47" i="36"/>
  <c r="F47" i="36" s="1"/>
  <c r="E144" i="36"/>
  <c r="F144" i="36" s="1"/>
  <c r="E160" i="36"/>
  <c r="F160" i="36" s="1"/>
  <c r="J205" i="36"/>
  <c r="E205" i="36" s="1"/>
  <c r="F205" i="36" s="1"/>
  <c r="E278" i="36"/>
  <c r="F278" i="36" s="1"/>
  <c r="J331" i="36"/>
  <c r="E331" i="36" s="1"/>
  <c r="F331" i="36" s="1"/>
  <c r="E338" i="36"/>
  <c r="F338" i="36" s="1"/>
  <c r="I394" i="36"/>
  <c r="E418" i="36"/>
  <c r="F418" i="36" s="1"/>
  <c r="E422" i="36"/>
  <c r="F422" i="36" s="1"/>
  <c r="E448" i="36"/>
  <c r="F448" i="36" s="1"/>
  <c r="E470" i="36"/>
  <c r="F470" i="36" s="1"/>
  <c r="E474" i="36"/>
  <c r="F474" i="36" s="1"/>
  <c r="E502" i="36"/>
  <c r="F502" i="36" s="1"/>
  <c r="E558" i="36"/>
  <c r="F558" i="36" s="1"/>
  <c r="E634" i="36"/>
  <c r="F634" i="36" s="1"/>
  <c r="I697" i="36"/>
  <c r="E697" i="36" s="1"/>
  <c r="F697" i="36" s="1"/>
  <c r="J751" i="36"/>
  <c r="E751" i="36" s="1"/>
  <c r="F751" i="36" s="1"/>
  <c r="I831" i="36"/>
  <c r="E831" i="36" s="1"/>
  <c r="F831" i="36" s="1"/>
  <c r="E940" i="36"/>
  <c r="F940" i="36" s="1"/>
  <c r="I1024" i="36"/>
  <c r="E1024" i="36" s="1"/>
  <c r="F1024" i="36" s="1"/>
  <c r="I1076" i="36"/>
  <c r="D1165" i="36"/>
  <c r="J1165" i="36" s="1"/>
  <c r="E1209" i="36"/>
  <c r="F1209" i="36" s="1"/>
  <c r="E152" i="36"/>
  <c r="F152" i="36" s="1"/>
  <c r="I852" i="36"/>
  <c r="D206" i="36"/>
  <c r="J206" i="36" s="1"/>
  <c r="D619" i="36"/>
  <c r="J619" i="36" s="1"/>
  <c r="E162" i="36"/>
  <c r="F162" i="36" s="1"/>
  <c r="J392" i="36"/>
  <c r="E392" i="36" s="1"/>
  <c r="F392" i="36" s="1"/>
  <c r="E462" i="36"/>
  <c r="F462" i="36" s="1"/>
  <c r="I810" i="36"/>
  <c r="E810" i="36" s="1"/>
  <c r="F810" i="36" s="1"/>
  <c r="J1097" i="36"/>
  <c r="E1097" i="36" s="1"/>
  <c r="F1097" i="36" s="1"/>
  <c r="E1251" i="36"/>
  <c r="F1251" i="36" s="1"/>
  <c r="E45" i="36"/>
  <c r="F45" i="36" s="1"/>
  <c r="E53" i="36"/>
  <c r="F53" i="36" s="1"/>
  <c r="E96" i="36"/>
  <c r="F96" i="36" s="1"/>
  <c r="E128" i="36"/>
  <c r="F128" i="36" s="1"/>
  <c r="E148" i="36"/>
  <c r="F148" i="36" s="1"/>
  <c r="E164" i="36"/>
  <c r="F164" i="36" s="1"/>
  <c r="E260" i="36"/>
  <c r="F260" i="36" s="1"/>
  <c r="E270" i="36"/>
  <c r="F270" i="36" s="1"/>
  <c r="J297" i="36"/>
  <c r="E297" i="36" s="1"/>
  <c r="F297" i="36" s="1"/>
  <c r="I303" i="36"/>
  <c r="E303" i="36" s="1"/>
  <c r="F303" i="36" s="1"/>
  <c r="J332" i="36"/>
  <c r="E332" i="36" s="1"/>
  <c r="F332" i="36" s="1"/>
  <c r="E336" i="36"/>
  <c r="F336" i="36" s="1"/>
  <c r="E395" i="36"/>
  <c r="F395" i="36" s="1"/>
  <c r="E419" i="36"/>
  <c r="F419" i="36" s="1"/>
  <c r="E423" i="36"/>
  <c r="F423" i="36" s="1"/>
  <c r="E464" i="36"/>
  <c r="F464" i="36" s="1"/>
  <c r="E471" i="36"/>
  <c r="F471" i="36" s="1"/>
  <c r="E475" i="36"/>
  <c r="F475" i="36" s="1"/>
  <c r="J521" i="36"/>
  <c r="E521" i="36" s="1"/>
  <c r="F521" i="36" s="1"/>
  <c r="I577" i="36"/>
  <c r="E577" i="36" s="1"/>
  <c r="F577" i="36" s="1"/>
  <c r="E638" i="36"/>
  <c r="F638" i="36" s="1"/>
  <c r="E664" i="36"/>
  <c r="F664" i="36" s="1"/>
  <c r="E684" i="36"/>
  <c r="F684" i="36" s="1"/>
  <c r="E687" i="36"/>
  <c r="F687" i="36" s="1"/>
  <c r="J698" i="36"/>
  <c r="E698" i="36" s="1"/>
  <c r="F698" i="36" s="1"/>
  <c r="E728" i="36"/>
  <c r="F728" i="36" s="1"/>
  <c r="I795" i="36"/>
  <c r="E795" i="36" s="1"/>
  <c r="F795" i="36" s="1"/>
  <c r="I816" i="36"/>
  <c r="E816" i="36" s="1"/>
  <c r="F816" i="36" s="1"/>
  <c r="E829" i="36"/>
  <c r="F829" i="36" s="1"/>
  <c r="E895" i="36"/>
  <c r="F895" i="36" s="1"/>
  <c r="E916" i="36"/>
  <c r="F916" i="36" s="1"/>
  <c r="E938" i="36"/>
  <c r="F938" i="36" s="1"/>
  <c r="E950" i="36"/>
  <c r="F950" i="36" s="1"/>
  <c r="J952" i="36"/>
  <c r="E952" i="36" s="1"/>
  <c r="F952" i="36" s="1"/>
  <c r="E1254" i="36"/>
  <c r="F1254" i="36" s="1"/>
  <c r="I1263" i="36"/>
  <c r="J1263" i="36"/>
  <c r="J1131" i="36"/>
  <c r="I1131" i="36"/>
  <c r="D1124" i="36"/>
  <c r="E1131" i="36"/>
  <c r="F1131" i="36" s="1"/>
  <c r="J1219" i="36"/>
  <c r="I1219" i="36"/>
  <c r="E1219" i="36" s="1"/>
  <c r="F1219" i="36" s="1"/>
  <c r="D1220" i="36"/>
  <c r="I1265" i="36"/>
  <c r="I1260" i="36"/>
  <c r="E1260" i="36" s="1"/>
  <c r="F1260" i="36" s="1"/>
  <c r="D1207" i="36"/>
  <c r="E1144" i="36"/>
  <c r="F1144" i="36" s="1"/>
  <c r="I1262" i="36"/>
  <c r="E1262" i="36" s="1"/>
  <c r="F1262" i="36" s="1"/>
  <c r="J1265" i="36"/>
  <c r="J856" i="36"/>
  <c r="I856" i="36"/>
  <c r="J818" i="36"/>
  <c r="I818" i="36"/>
  <c r="E924" i="36"/>
  <c r="F924" i="36" s="1"/>
  <c r="D1014" i="36"/>
  <c r="D897" i="36"/>
  <c r="J925" i="36"/>
  <c r="E925" i="36" s="1"/>
  <c r="F925" i="36" s="1"/>
  <c r="J1008" i="36"/>
  <c r="E1008" i="36" s="1"/>
  <c r="F1008" i="36" s="1"/>
  <c r="I1010" i="36"/>
  <c r="J1023" i="36"/>
  <c r="J988" i="36"/>
  <c r="E988" i="36" s="1"/>
  <c r="F988" i="36" s="1"/>
  <c r="I817" i="36"/>
  <c r="D833" i="36"/>
  <c r="I859" i="36"/>
  <c r="E859" i="36" s="1"/>
  <c r="F859" i="36" s="1"/>
  <c r="D907" i="36"/>
  <c r="J1010" i="36"/>
  <c r="I1025" i="36"/>
  <c r="E1025" i="36" s="1"/>
  <c r="F1025" i="36" s="1"/>
  <c r="E1023" i="36"/>
  <c r="F1023" i="36" s="1"/>
  <c r="J507" i="36"/>
  <c r="I507" i="36"/>
  <c r="E507" i="36"/>
  <c r="F507" i="36" s="1"/>
  <c r="J675" i="36"/>
  <c r="I675" i="36"/>
  <c r="F675" i="36"/>
  <c r="J453" i="36"/>
  <c r="D460" i="36" s="1"/>
  <c r="I453" i="36"/>
  <c r="J391" i="36"/>
  <c r="I740" i="36"/>
  <c r="E740" i="36" s="1"/>
  <c r="F740" i="36" s="1"/>
  <c r="I393" i="36"/>
  <c r="E393" i="36" s="1"/>
  <c r="F393" i="36" s="1"/>
  <c r="I556" i="36"/>
  <c r="E556" i="36" s="1"/>
  <c r="F556" i="36" s="1"/>
  <c r="I633" i="36"/>
  <c r="E633" i="36" s="1"/>
  <c r="F633" i="36" s="1"/>
  <c r="I692" i="36"/>
  <c r="E692" i="36" s="1"/>
  <c r="F692" i="36" s="1"/>
  <c r="I683" i="36"/>
  <c r="E683" i="36" s="1"/>
  <c r="F683" i="36" s="1"/>
  <c r="I696" i="36"/>
  <c r="E696" i="36" s="1"/>
  <c r="F696" i="36" s="1"/>
  <c r="I731" i="36"/>
  <c r="E731" i="36" s="1"/>
  <c r="F731" i="36" s="1"/>
  <c r="J390" i="36"/>
  <c r="E466" i="36"/>
  <c r="F466" i="36" s="1"/>
  <c r="D563" i="36"/>
  <c r="D739" i="36" s="1"/>
  <c r="I689" i="36"/>
  <c r="E689" i="36" s="1"/>
  <c r="F689" i="36" s="1"/>
  <c r="I768" i="36"/>
  <c r="E768" i="36" s="1"/>
  <c r="F768" i="36" s="1"/>
  <c r="I390" i="36"/>
  <c r="D388" i="36"/>
  <c r="J316" i="36"/>
  <c r="E316" i="36" s="1"/>
  <c r="F316" i="36" s="1"/>
  <c r="J334" i="36"/>
  <c r="E334" i="36" s="1"/>
  <c r="F334" i="36" s="1"/>
  <c r="I117" i="36"/>
  <c r="J24" i="36"/>
  <c r="E24" i="36" s="1"/>
  <c r="F24" i="36" s="1"/>
  <c r="J62" i="36"/>
  <c r="I87" i="36"/>
  <c r="J108" i="36"/>
  <c r="E108" i="36" s="1"/>
  <c r="F108" i="36" s="1"/>
  <c r="J117" i="36"/>
  <c r="J189" i="36"/>
  <c r="E189" i="36" s="1"/>
  <c r="F189" i="36" s="1"/>
  <c r="I206" i="36"/>
  <c r="E206" i="36" s="1"/>
  <c r="F206" i="36" s="1"/>
  <c r="I263" i="36"/>
  <c r="E263" i="36" s="1"/>
  <c r="F263" i="36" s="1"/>
  <c r="I284" i="36"/>
  <c r="E284" i="36" s="1"/>
  <c r="F284" i="36" s="1"/>
  <c r="J299" i="36"/>
  <c r="E299" i="36" s="1"/>
  <c r="F299" i="36" s="1"/>
  <c r="I301" i="36"/>
  <c r="I311" i="36"/>
  <c r="J318" i="36"/>
  <c r="E318" i="36" s="1"/>
  <c r="F318" i="36" s="1"/>
  <c r="I333" i="36"/>
  <c r="E333" i="36" s="1"/>
  <c r="F333" i="36" s="1"/>
  <c r="I62" i="36"/>
  <c r="I72" i="36"/>
  <c r="E72" i="36" s="1"/>
  <c r="F72" i="36" s="1"/>
  <c r="J87" i="36"/>
  <c r="I89" i="36"/>
  <c r="E89" i="36" s="1"/>
  <c r="F89" i="36" s="1"/>
  <c r="I201" i="36"/>
  <c r="E201" i="36" s="1"/>
  <c r="F201" i="36" s="1"/>
  <c r="I214" i="36"/>
  <c r="E214" i="36" s="1"/>
  <c r="F214" i="36" s="1"/>
  <c r="I279" i="36"/>
  <c r="E279" i="36" s="1"/>
  <c r="F279" i="36" s="1"/>
  <c r="I288" i="36"/>
  <c r="E288" i="36" s="1"/>
  <c r="F288" i="36" s="1"/>
  <c r="J301" i="36"/>
  <c r="J311" i="36"/>
  <c r="I61" i="36"/>
  <c r="E61" i="36" s="1"/>
  <c r="F61" i="36" s="1"/>
  <c r="I116" i="36"/>
  <c r="E116" i="36" s="1"/>
  <c r="F116" i="36" s="1"/>
  <c r="I188" i="36"/>
  <c r="E188" i="36" s="1"/>
  <c r="F188" i="36" s="1"/>
  <c r="I220" i="36"/>
  <c r="E220" i="36" s="1"/>
  <c r="F220" i="36" s="1"/>
  <c r="I281" i="36"/>
  <c r="E281" i="36" s="1"/>
  <c r="F281" i="36" s="1"/>
  <c r="I317" i="36"/>
  <c r="E317" i="36" s="1"/>
  <c r="F317" i="36" s="1"/>
  <c r="J291" i="30"/>
  <c r="I291" i="30"/>
  <c r="E291" i="30"/>
  <c r="F291" i="30" s="1"/>
  <c r="J376" i="22"/>
  <c r="I376" i="22"/>
  <c r="E376" i="22"/>
  <c r="F376" i="22" s="1"/>
  <c r="D68" i="22"/>
  <c r="X280" i="35"/>
  <c r="W280" i="35"/>
  <c r="V280" i="35"/>
  <c r="D280" i="35"/>
  <c r="F280" i="35"/>
  <c r="E280" i="35"/>
  <c r="C279" i="35"/>
  <c r="C278" i="35"/>
  <c r="E391" i="36" l="1"/>
  <c r="F391" i="36" s="1"/>
  <c r="E76" i="36"/>
  <c r="F76" i="36" s="1"/>
  <c r="E976" i="36"/>
  <c r="F976" i="36" s="1"/>
  <c r="I1165" i="36"/>
  <c r="E1165" i="36" s="1"/>
  <c r="F1165" i="36" s="1"/>
  <c r="E394" i="36"/>
  <c r="F394" i="36" s="1"/>
  <c r="E301" i="36"/>
  <c r="F301" i="36" s="1"/>
  <c r="E1076" i="36"/>
  <c r="F1076" i="36" s="1"/>
  <c r="E1265" i="36"/>
  <c r="F1265" i="36" s="1"/>
  <c r="E62" i="36"/>
  <c r="F62" i="36" s="1"/>
  <c r="I619" i="36"/>
  <c r="E619" i="36" s="1"/>
  <c r="F619" i="36" s="1"/>
  <c r="E1010" i="36"/>
  <c r="F1010" i="36" s="1"/>
  <c r="E1263" i="36"/>
  <c r="F1263" i="36" s="1"/>
  <c r="E100" i="36"/>
  <c r="F100" i="36" s="1"/>
  <c r="E818" i="36"/>
  <c r="F818" i="36" s="1"/>
  <c r="E852" i="36"/>
  <c r="F852" i="36" s="1"/>
  <c r="E117" i="36"/>
  <c r="F117" i="36" s="1"/>
  <c r="E856" i="36"/>
  <c r="F856" i="36" s="1"/>
  <c r="E390" i="36"/>
  <c r="F390" i="36" s="1"/>
  <c r="I1201" i="36"/>
  <c r="D1267" i="36"/>
  <c r="J1201" i="36"/>
  <c r="E87" i="36"/>
  <c r="F87" i="36" s="1"/>
  <c r="E311" i="36"/>
  <c r="F311" i="36" s="1"/>
  <c r="D1194" i="36"/>
  <c r="J1194" i="36" s="1"/>
  <c r="I1220" i="36"/>
  <c r="J1220" i="36"/>
  <c r="J1124" i="36"/>
  <c r="J1064" i="36" s="1"/>
  <c r="I1124" i="36"/>
  <c r="J1063" i="36" s="1"/>
  <c r="F1124" i="36"/>
  <c r="E1124" i="36"/>
  <c r="J1207" i="36"/>
  <c r="I1207" i="36"/>
  <c r="D843" i="36"/>
  <c r="J833" i="36"/>
  <c r="I833" i="36"/>
  <c r="J1014" i="36"/>
  <c r="I1014" i="36"/>
  <c r="E1014" i="36" s="1"/>
  <c r="F1014" i="36" s="1"/>
  <c r="I907" i="36"/>
  <c r="J907" i="36"/>
  <c r="J897" i="36"/>
  <c r="I897" i="36"/>
  <c r="E817" i="36"/>
  <c r="F817" i="36" s="1"/>
  <c r="E453" i="36"/>
  <c r="F453" i="36" s="1"/>
  <c r="I460" i="36"/>
  <c r="J460" i="36"/>
  <c r="E460" i="36" s="1"/>
  <c r="F460" i="36" s="1"/>
  <c r="D398" i="36"/>
  <c r="D399" i="36"/>
  <c r="J739" i="36"/>
  <c r="D750" i="36"/>
  <c r="I739" i="36"/>
  <c r="I563" i="36"/>
  <c r="J563" i="36"/>
  <c r="J5" i="36"/>
  <c r="J4" i="36"/>
  <c r="D384" i="21"/>
  <c r="D373" i="21"/>
  <c r="E1194" i="36" l="1"/>
  <c r="J1065" i="36"/>
  <c r="E1207" i="36"/>
  <c r="F1207" i="36" s="1"/>
  <c r="I1194" i="36"/>
  <c r="E1201" i="36"/>
  <c r="F1201" i="36" s="1"/>
  <c r="F1194" i="36"/>
  <c r="E1220" i="36"/>
  <c r="F1220" i="36" s="1"/>
  <c r="E833" i="36"/>
  <c r="F833" i="36" s="1"/>
  <c r="E739" i="36"/>
  <c r="F739" i="36" s="1"/>
  <c r="E897" i="36"/>
  <c r="F897" i="36" s="1"/>
  <c r="E907" i="36"/>
  <c r="F907" i="36" s="1"/>
  <c r="J1267" i="36"/>
  <c r="I1267" i="36"/>
  <c r="E563" i="36"/>
  <c r="F563" i="36" s="1"/>
  <c r="I843" i="36"/>
  <c r="J776" i="36" s="1"/>
  <c r="J843" i="36"/>
  <c r="J777" i="36" s="1"/>
  <c r="J750" i="36"/>
  <c r="I750" i="36"/>
  <c r="J398" i="36"/>
  <c r="I398" i="36"/>
  <c r="I399" i="36"/>
  <c r="J399" i="36"/>
  <c r="E399" i="36" s="1"/>
  <c r="F399" i="36" s="1"/>
  <c r="J6" i="36"/>
  <c r="D115" i="22"/>
  <c r="D114" i="22"/>
  <c r="D323" i="21"/>
  <c r="D267" i="21"/>
  <c r="D211" i="21"/>
  <c r="D155" i="21"/>
  <c r="D100" i="21"/>
  <c r="D49" i="21"/>
  <c r="J282" i="35"/>
  <c r="S292" i="35"/>
  <c r="G292" i="35"/>
  <c r="D43" i="21"/>
  <c r="AB290" i="35"/>
  <c r="Y290" i="35"/>
  <c r="V290" i="35"/>
  <c r="S290" i="35"/>
  <c r="P290" i="35"/>
  <c r="M290" i="35"/>
  <c r="J290" i="35"/>
  <c r="G290" i="35"/>
  <c r="D316" i="35"/>
  <c r="D315" i="35"/>
  <c r="AA308" i="35"/>
  <c r="AA309" i="35"/>
  <c r="AC309" i="35" s="1"/>
  <c r="AA310" i="35"/>
  <c r="AC310" i="35" s="1"/>
  <c r="AA311" i="35"/>
  <c r="AA312" i="35"/>
  <c r="AC312" i="35" s="1"/>
  <c r="AA313" i="35"/>
  <c r="AC313" i="35" s="1"/>
  <c r="AA314" i="35"/>
  <c r="AC314" i="35" s="1"/>
  <c r="AA315" i="35"/>
  <c r="AC315" i="35" s="1"/>
  <c r="AA316" i="35"/>
  <c r="AC308" i="35"/>
  <c r="AC311" i="35"/>
  <c r="E317" i="35"/>
  <c r="AD290" i="35"/>
  <c r="AF290" i="35" s="1"/>
  <c r="AD291" i="35"/>
  <c r="AF291" i="35" s="1"/>
  <c r="AC291" i="35"/>
  <c r="AC293" i="35"/>
  <c r="AC294" i="35"/>
  <c r="AC295" i="35"/>
  <c r="AC296" i="35"/>
  <c r="AC302" i="35"/>
  <c r="AC303" i="35"/>
  <c r="AC304" i="35"/>
  <c r="AA290" i="35"/>
  <c r="AC290" i="35" s="1"/>
  <c r="AA292" i="35"/>
  <c r="AC292" i="35" s="1"/>
  <c r="AA291" i="35"/>
  <c r="AA293" i="35"/>
  <c r="AA294" i="35"/>
  <c r="AA295" i="35"/>
  <c r="AA296" i="35"/>
  <c r="AA297" i="35"/>
  <c r="AC297" i="35" s="1"/>
  <c r="AA298" i="35"/>
  <c r="AC298" i="35" s="1"/>
  <c r="AA299" i="35"/>
  <c r="AC299" i="35" s="1"/>
  <c r="AA300" i="35"/>
  <c r="AC300" i="35" s="1"/>
  <c r="AA301" i="35"/>
  <c r="AC301" i="35" s="1"/>
  <c r="AA302" i="35"/>
  <c r="AA303" i="35"/>
  <c r="AA304" i="35"/>
  <c r="AA305" i="35"/>
  <c r="AC305" i="35" s="1"/>
  <c r="AA306" i="35"/>
  <c r="AC306" i="35" s="1"/>
  <c r="D208" i="31"/>
  <c r="J208" i="31" s="1"/>
  <c r="D209" i="31"/>
  <c r="J209" i="31" s="1"/>
  <c r="D210" i="31"/>
  <c r="J210" i="31" s="1"/>
  <c r="Z311" i="35"/>
  <c r="Z312" i="35"/>
  <c r="Z313" i="35"/>
  <c r="Z314" i="35"/>
  <c r="Z317" i="35"/>
  <c r="Z318" i="35"/>
  <c r="X313" i="35"/>
  <c r="X314" i="35"/>
  <c r="X315" i="35"/>
  <c r="Z315" i="35" s="1"/>
  <c r="X316" i="35"/>
  <c r="Z316" i="35" s="1"/>
  <c r="X317" i="35"/>
  <c r="Y317" i="35"/>
  <c r="X291" i="35"/>
  <c r="Z291" i="35" s="1"/>
  <c r="X292" i="35"/>
  <c r="Z292" i="35" s="1"/>
  <c r="AD292" i="35"/>
  <c r="AF292" i="35"/>
  <c r="X293" i="35"/>
  <c r="Z293" i="35" s="1"/>
  <c r="AD293" i="35"/>
  <c r="AF293" i="35"/>
  <c r="X294" i="35"/>
  <c r="Z294" i="35" s="1"/>
  <c r="AD294" i="35"/>
  <c r="AF294" i="35"/>
  <c r="X295" i="35"/>
  <c r="Z295" i="35" s="1"/>
  <c r="AD295" i="35"/>
  <c r="AF295" i="35" s="1"/>
  <c r="X296" i="35"/>
  <c r="Z296" i="35"/>
  <c r="AD296" i="35"/>
  <c r="AF296" i="35"/>
  <c r="X297" i="35"/>
  <c r="Z297" i="35" s="1"/>
  <c r="AD297" i="35"/>
  <c r="AF297" i="35" s="1"/>
  <c r="X298" i="35"/>
  <c r="Z298" i="35" s="1"/>
  <c r="AD298" i="35"/>
  <c r="AF298" i="35" s="1"/>
  <c r="X299" i="35"/>
  <c r="Z299" i="35"/>
  <c r="AD299" i="35"/>
  <c r="AF299" i="35"/>
  <c r="X300" i="35"/>
  <c r="Z300" i="35" s="1"/>
  <c r="AD300" i="35"/>
  <c r="AF300" i="35" s="1"/>
  <c r="X301" i="35"/>
  <c r="Z301" i="35" s="1"/>
  <c r="AD301" i="35"/>
  <c r="AF301" i="35"/>
  <c r="X302" i="35"/>
  <c r="Z302" i="35" s="1"/>
  <c r="AD302" i="35"/>
  <c r="AF302" i="35"/>
  <c r="X303" i="35"/>
  <c r="Z303" i="35" s="1"/>
  <c r="AD303" i="35"/>
  <c r="AF303" i="35" s="1"/>
  <c r="X304" i="35"/>
  <c r="Z304" i="35"/>
  <c r="AD304" i="35"/>
  <c r="AF304" i="35"/>
  <c r="X305" i="35"/>
  <c r="Z305" i="35" s="1"/>
  <c r="AD305" i="35"/>
  <c r="AF305" i="35" s="1"/>
  <c r="X306" i="35"/>
  <c r="Z306" i="35" s="1"/>
  <c r="AD306" i="35"/>
  <c r="AF306" i="35"/>
  <c r="X307" i="35"/>
  <c r="Z307" i="35" s="1"/>
  <c r="AA307" i="35"/>
  <c r="AC307" i="35" s="1"/>
  <c r="AD307" i="35"/>
  <c r="AF307" i="35" s="1"/>
  <c r="X308" i="35"/>
  <c r="Z308" i="35"/>
  <c r="AD308" i="35"/>
  <c r="AF308" i="35"/>
  <c r="X309" i="35"/>
  <c r="Z309" i="35" s="1"/>
  <c r="AD309" i="35"/>
  <c r="AF309" i="35"/>
  <c r="X310" i="35"/>
  <c r="Z310" i="35"/>
  <c r="AD310" i="35"/>
  <c r="AF310" i="35" s="1"/>
  <c r="X311" i="35"/>
  <c r="AD311" i="35"/>
  <c r="AF311" i="35"/>
  <c r="X312" i="35"/>
  <c r="AD312" i="35"/>
  <c r="AF312" i="35"/>
  <c r="AD313" i="35"/>
  <c r="AF313" i="35"/>
  <c r="AD314" i="35"/>
  <c r="AF314" i="35"/>
  <c r="AD315" i="35"/>
  <c r="AF315" i="35" s="1"/>
  <c r="AC316" i="35"/>
  <c r="AD316" i="35"/>
  <c r="AF316" i="35"/>
  <c r="X318" i="35"/>
  <c r="AA318" i="35"/>
  <c r="AC318" i="35"/>
  <c r="AD318" i="35"/>
  <c r="AF318" i="35" s="1"/>
  <c r="X319" i="35"/>
  <c r="Z319" i="35" s="1"/>
  <c r="AA319" i="35"/>
  <c r="AC319" i="35" s="1"/>
  <c r="AD319" i="35"/>
  <c r="AF319" i="35"/>
  <c r="X290" i="35"/>
  <c r="Z290" i="35" s="1"/>
  <c r="D370" i="22"/>
  <c r="I370" i="22" s="1"/>
  <c r="J369" i="22"/>
  <c r="D402" i="21"/>
  <c r="J402" i="21" s="1"/>
  <c r="D165" i="31"/>
  <c r="D325" i="22"/>
  <c r="I214" i="31"/>
  <c r="J214" i="31"/>
  <c r="D213" i="31"/>
  <c r="D168" i="31" s="1"/>
  <c r="D211" i="31"/>
  <c r="J211" i="31" s="1"/>
  <c r="D212" i="31"/>
  <c r="J212" i="31" s="1"/>
  <c r="J205" i="31"/>
  <c r="I205" i="31"/>
  <c r="E205" i="31"/>
  <c r="F205" i="31" s="1"/>
  <c r="J204" i="31"/>
  <c r="I204" i="31"/>
  <c r="E204" i="31" s="1"/>
  <c r="F204" i="31" s="1"/>
  <c r="J203" i="31"/>
  <c r="I203" i="31"/>
  <c r="E203" i="31" s="1"/>
  <c r="F203" i="31" s="1"/>
  <c r="J202" i="31"/>
  <c r="I202" i="31"/>
  <c r="J201" i="31"/>
  <c r="I201" i="31"/>
  <c r="I199" i="31"/>
  <c r="J199" i="31"/>
  <c r="J206" i="31"/>
  <c r="I206" i="31"/>
  <c r="D92" i="31"/>
  <c r="D45" i="31"/>
  <c r="D31" i="31"/>
  <c r="D149" i="31" s="1"/>
  <c r="D215" i="31" s="1"/>
  <c r="J215" i="31" s="1"/>
  <c r="D25" i="31"/>
  <c r="D113" i="31" s="1"/>
  <c r="D24" i="31"/>
  <c r="D79" i="31" s="1"/>
  <c r="D72" i="31" s="1"/>
  <c r="D260" i="30"/>
  <c r="D259" i="30"/>
  <c r="D258" i="30"/>
  <c r="D257" i="30"/>
  <c r="D290" i="22"/>
  <c r="D223" i="30"/>
  <c r="D287" i="22"/>
  <c r="D211" i="30"/>
  <c r="D289" i="22"/>
  <c r="D285" i="22"/>
  <c r="D187" i="30"/>
  <c r="D149" i="30"/>
  <c r="D160" i="30" s="1"/>
  <c r="D148" i="30"/>
  <c r="D208" i="22"/>
  <c r="D128" i="30"/>
  <c r="D132" i="30" s="1"/>
  <c r="D94" i="30"/>
  <c r="D91" i="30"/>
  <c r="D87" i="30"/>
  <c r="D106" i="22"/>
  <c r="D79" i="30"/>
  <c r="D66" i="30"/>
  <c r="D53" i="30"/>
  <c r="D52" i="30"/>
  <c r="D51" i="30"/>
  <c r="D45" i="30"/>
  <c r="D43" i="30"/>
  <c r="D42" i="30"/>
  <c r="D30" i="30"/>
  <c r="M323" i="35"/>
  <c r="M314" i="35"/>
  <c r="V323" i="35"/>
  <c r="S323" i="35"/>
  <c r="P323" i="35"/>
  <c r="J323" i="35"/>
  <c r="G323" i="35"/>
  <c r="E1267" i="36" l="1"/>
  <c r="F1267" i="36" s="1"/>
  <c r="E750" i="36"/>
  <c r="F750" i="36" s="1"/>
  <c r="J376" i="36"/>
  <c r="J778" i="36"/>
  <c r="J377" i="36"/>
  <c r="E843" i="36"/>
  <c r="F843" i="36" s="1"/>
  <c r="E398" i="36"/>
  <c r="F398" i="36" s="1"/>
  <c r="D68" i="30"/>
  <c r="D78" i="30" s="1"/>
  <c r="J370" i="22"/>
  <c r="D142" i="30"/>
  <c r="I211" i="31"/>
  <c r="E211" i="31" s="1"/>
  <c r="F211" i="31" s="1"/>
  <c r="I212" i="31"/>
  <c r="E212" i="31" s="1"/>
  <c r="F212" i="31" s="1"/>
  <c r="I208" i="31"/>
  <c r="E208" i="31" s="1"/>
  <c r="F208" i="31" s="1"/>
  <c r="D142" i="31"/>
  <c r="I209" i="31"/>
  <c r="E209" i="31" s="1"/>
  <c r="F209" i="31" s="1"/>
  <c r="I210" i="31"/>
  <c r="E210" i="31" s="1"/>
  <c r="F210" i="31" s="1"/>
  <c r="E370" i="22"/>
  <c r="F370" i="22" s="1"/>
  <c r="D155" i="31"/>
  <c r="J213" i="31"/>
  <c r="I213" i="31"/>
  <c r="D167" i="31"/>
  <c r="I215" i="31"/>
  <c r="E215" i="31" s="1"/>
  <c r="F215" i="31" s="1"/>
  <c r="D323" i="22"/>
  <c r="I369" i="22"/>
  <c r="E369" i="22" s="1"/>
  <c r="F369" i="22" s="1"/>
  <c r="I402" i="21"/>
  <c r="E402" i="21" s="1"/>
  <c r="F402" i="21" s="1"/>
  <c r="E214" i="31"/>
  <c r="F214" i="31" s="1"/>
  <c r="E201" i="31"/>
  <c r="F201" i="31" s="1"/>
  <c r="E202" i="31"/>
  <c r="F202" i="31" s="1"/>
  <c r="E199" i="31"/>
  <c r="F199" i="31" s="1"/>
  <c r="E206" i="31"/>
  <c r="F206" i="31" s="1"/>
  <c r="U291" i="35"/>
  <c r="W291" i="35" s="1"/>
  <c r="U292" i="35"/>
  <c r="W292" i="35" s="1"/>
  <c r="T293" i="35"/>
  <c r="U293" i="35"/>
  <c r="W293" i="35" s="1"/>
  <c r="U294" i="35"/>
  <c r="W294" i="35" s="1"/>
  <c r="U295" i="35"/>
  <c r="W295" i="35" s="1"/>
  <c r="F296" i="35"/>
  <c r="H296" i="35"/>
  <c r="I296" i="35"/>
  <c r="K296" i="35"/>
  <c r="L296" i="35"/>
  <c r="N296" i="35"/>
  <c r="O296" i="35"/>
  <c r="Q296" i="35"/>
  <c r="R296" i="35"/>
  <c r="T296" i="35"/>
  <c r="U296" i="35"/>
  <c r="W296" i="35"/>
  <c r="U297" i="35"/>
  <c r="W297" i="35" s="1"/>
  <c r="U298" i="35"/>
  <c r="W298" i="35" s="1"/>
  <c r="U299" i="35"/>
  <c r="W299" i="35" s="1"/>
  <c r="U300" i="35"/>
  <c r="W300" i="35" s="1"/>
  <c r="U301" i="35"/>
  <c r="W301" i="35"/>
  <c r="U302" i="35"/>
  <c r="W302" i="35" s="1"/>
  <c r="U303" i="35"/>
  <c r="W303" i="35" s="1"/>
  <c r="U304" i="35"/>
  <c r="W304" i="35"/>
  <c r="U305" i="35"/>
  <c r="W305" i="35" s="1"/>
  <c r="U306" i="35"/>
  <c r="W306" i="35" s="1"/>
  <c r="U307" i="35"/>
  <c r="W307" i="35" s="1"/>
  <c r="F308" i="35"/>
  <c r="H308" i="35"/>
  <c r="I308" i="35"/>
  <c r="K308" i="35"/>
  <c r="L308" i="35"/>
  <c r="N308" i="35"/>
  <c r="O308" i="35"/>
  <c r="Q308" i="35"/>
  <c r="R308" i="35"/>
  <c r="T308" i="35"/>
  <c r="U308" i="35"/>
  <c r="W308" i="35"/>
  <c r="U309" i="35"/>
  <c r="W309" i="35" s="1"/>
  <c r="U310" i="35"/>
  <c r="W310" i="35" s="1"/>
  <c r="F311" i="35"/>
  <c r="H311" i="35"/>
  <c r="I311" i="35"/>
  <c r="K311" i="35"/>
  <c r="L311" i="35"/>
  <c r="N311" i="35"/>
  <c r="O311" i="35"/>
  <c r="Q311" i="35"/>
  <c r="R311" i="35"/>
  <c r="T311" i="35"/>
  <c r="U311" i="35"/>
  <c r="W311" i="35"/>
  <c r="U312" i="35"/>
  <c r="W312" i="35" s="1"/>
  <c r="U313" i="35"/>
  <c r="W313" i="35" s="1"/>
  <c r="U314" i="35"/>
  <c r="W314" i="35" s="1"/>
  <c r="U315" i="35"/>
  <c r="W315" i="35" s="1"/>
  <c r="U316" i="35"/>
  <c r="W316" i="35" s="1"/>
  <c r="F318" i="35"/>
  <c r="H318" i="35"/>
  <c r="I318" i="35"/>
  <c r="K318" i="35"/>
  <c r="L318" i="35"/>
  <c r="N318" i="35"/>
  <c r="O318" i="35"/>
  <c r="Q318" i="35"/>
  <c r="R318" i="35"/>
  <c r="T318" i="35"/>
  <c r="U318" i="35"/>
  <c r="W318" i="35"/>
  <c r="U319" i="35"/>
  <c r="W319" i="35" s="1"/>
  <c r="F320" i="35"/>
  <c r="H320" i="35"/>
  <c r="I320" i="35"/>
  <c r="K320" i="35"/>
  <c r="L320" i="35"/>
  <c r="N320" i="35"/>
  <c r="O320" i="35"/>
  <c r="Q320" i="35"/>
  <c r="R320" i="35"/>
  <c r="T320" i="35"/>
  <c r="U320" i="35"/>
  <c r="W320" i="35"/>
  <c r="F321" i="35"/>
  <c r="H321" i="35"/>
  <c r="I321" i="35"/>
  <c r="K321" i="35"/>
  <c r="L321" i="35"/>
  <c r="N321" i="35"/>
  <c r="O321" i="35"/>
  <c r="Q321" i="35"/>
  <c r="R321" i="35"/>
  <c r="T321" i="35"/>
  <c r="U321" i="35"/>
  <c r="W321" i="35"/>
  <c r="U290" i="35"/>
  <c r="W290" i="35" s="1"/>
  <c r="A289" i="35"/>
  <c r="A290" i="35"/>
  <c r="A291" i="35"/>
  <c r="A292" i="35"/>
  <c r="A293" i="35"/>
  <c r="A294" i="35"/>
  <c r="A295" i="35"/>
  <c r="A296" i="35"/>
  <c r="A297" i="35"/>
  <c r="A298" i="35"/>
  <c r="A299" i="35"/>
  <c r="A300" i="35"/>
  <c r="A301" i="35"/>
  <c r="A302" i="35"/>
  <c r="A304" i="35"/>
  <c r="A305" i="35"/>
  <c r="A306" i="35"/>
  <c r="A307" i="35"/>
  <c r="A308" i="35"/>
  <c r="A309" i="35"/>
  <c r="A310" i="35"/>
  <c r="A311" i="35"/>
  <c r="A312" i="35"/>
  <c r="A313" i="35"/>
  <c r="A314" i="35"/>
  <c r="A315" i="35"/>
  <c r="A316" i="35"/>
  <c r="A318" i="35"/>
  <c r="A319" i="35"/>
  <c r="A320" i="35"/>
  <c r="A605" i="35"/>
  <c r="A624" i="35"/>
  <c r="A625" i="35"/>
  <c r="A626" i="35"/>
  <c r="A627" i="35"/>
  <c r="A628" i="35"/>
  <c r="A629" i="35"/>
  <c r="A630" i="35"/>
  <c r="A631" i="35"/>
  <c r="A632" i="35"/>
  <c r="A633" i="35"/>
  <c r="A634" i="35"/>
  <c r="A635" i="35"/>
  <c r="A636" i="35"/>
  <c r="A637" i="35"/>
  <c r="A638" i="35"/>
  <c r="A639" i="35"/>
  <c r="A640" i="35"/>
  <c r="A641" i="35"/>
  <c r="A642" i="35"/>
  <c r="A643" i="35"/>
  <c r="A644" i="35"/>
  <c r="A645" i="35"/>
  <c r="A646" i="35"/>
  <c r="A647" i="35"/>
  <c r="A648" i="35"/>
  <c r="A649" i="35"/>
  <c r="A650" i="35"/>
  <c r="A651" i="35"/>
  <c r="A652" i="35"/>
  <c r="A653" i="35"/>
  <c r="A654" i="35"/>
  <c r="A655" i="35"/>
  <c r="A656" i="35"/>
  <c r="A657" i="35"/>
  <c r="A658" i="35"/>
  <c r="A659" i="35"/>
  <c r="A660" i="35"/>
  <c r="A661" i="35"/>
  <c r="A662" i="35"/>
  <c r="A663" i="35"/>
  <c r="A664" i="35"/>
  <c r="A665" i="35"/>
  <c r="A666" i="35"/>
  <c r="A667" i="35"/>
  <c r="A668" i="35"/>
  <c r="E288" i="35"/>
  <c r="H288" i="35"/>
  <c r="A288" i="35"/>
  <c r="D190" i="21"/>
  <c r="D101" i="21"/>
  <c r="D360" i="21"/>
  <c r="D332" i="21"/>
  <c r="D330" i="21"/>
  <c r="D331" i="21"/>
  <c r="D385" i="21"/>
  <c r="D374" i="21"/>
  <c r="D325" i="21"/>
  <c r="D326" i="21"/>
  <c r="D317" i="21"/>
  <c r="D365" i="21"/>
  <c r="D340" i="22"/>
  <c r="D339" i="22"/>
  <c r="D245" i="30"/>
  <c r="D338" i="22"/>
  <c r="D337" i="22"/>
  <c r="D243" i="30"/>
  <c r="D249" i="30" s="1"/>
  <c r="D326" i="22"/>
  <c r="D324" i="22"/>
  <c r="D322" i="22"/>
  <c r="D307" i="22"/>
  <c r="D317" i="22"/>
  <c r="D305" i="22"/>
  <c r="D303" i="22"/>
  <c r="D309" i="22"/>
  <c r="D269" i="22"/>
  <c r="D238" i="22"/>
  <c r="D226" i="22"/>
  <c r="D211" i="22"/>
  <c r="D207" i="22"/>
  <c r="D212" i="22" s="1"/>
  <c r="D206" i="22"/>
  <c r="D195" i="22"/>
  <c r="D194" i="22"/>
  <c r="D123" i="22"/>
  <c r="D122" i="22"/>
  <c r="D117" i="22"/>
  <c r="D95" i="22"/>
  <c r="D93" i="22"/>
  <c r="D75" i="22"/>
  <c r="D82" i="22" s="1"/>
  <c r="D67" i="22"/>
  <c r="J378" i="36" l="1"/>
  <c r="E213" i="31"/>
  <c r="F213" i="31" s="1"/>
  <c r="Z269" i="35"/>
  <c r="U268" i="35"/>
  <c r="U267" i="35"/>
  <c r="U266" i="35"/>
  <c r="U265" i="35"/>
  <c r="U264" i="35"/>
  <c r="U263" i="35"/>
  <c r="U262" i="35"/>
  <c r="U261" i="35"/>
  <c r="U260" i="35"/>
  <c r="U259" i="35"/>
  <c r="U258" i="35"/>
  <c r="O268" i="35"/>
  <c r="O267" i="35"/>
  <c r="O266" i="35"/>
  <c r="O265" i="35"/>
  <c r="O264" i="35"/>
  <c r="O263" i="35"/>
  <c r="O262" i="35"/>
  <c r="O261" i="35"/>
  <c r="O260" i="35"/>
  <c r="O259" i="35"/>
  <c r="O258" i="35"/>
  <c r="I268" i="35"/>
  <c r="I267" i="35"/>
  <c r="I266" i="35"/>
  <c r="I265" i="35"/>
  <c r="I264" i="35"/>
  <c r="I263" i="35"/>
  <c r="I262" i="35"/>
  <c r="I261" i="35"/>
  <c r="I260" i="35"/>
  <c r="I259" i="35"/>
  <c r="I258" i="35"/>
  <c r="C259" i="35"/>
  <c r="C260" i="35"/>
  <c r="C261" i="35"/>
  <c r="C262" i="35"/>
  <c r="C263" i="35"/>
  <c r="C264" i="35"/>
  <c r="C265" i="35"/>
  <c r="C266" i="35"/>
  <c r="C267" i="35"/>
  <c r="C268" i="35"/>
  <c r="C258" i="35"/>
  <c r="D269" i="35"/>
  <c r="E269" i="35"/>
  <c r="F269" i="35"/>
  <c r="G269" i="35"/>
  <c r="H269" i="35"/>
  <c r="J269" i="35"/>
  <c r="K269" i="35"/>
  <c r="L269" i="35"/>
  <c r="M269" i="35"/>
  <c r="N269" i="35"/>
  <c r="P269" i="35"/>
  <c r="Q269" i="35"/>
  <c r="R269" i="35"/>
  <c r="S269" i="35"/>
  <c r="T269" i="35"/>
  <c r="V269" i="35"/>
  <c r="W269" i="35"/>
  <c r="X269" i="35"/>
  <c r="Y269" i="35"/>
  <c r="B259" i="35" l="1"/>
  <c r="B258" i="35"/>
  <c r="B264" i="35"/>
  <c r="B268" i="35"/>
  <c r="D27" i="21"/>
  <c r="D253" i="21" s="1"/>
  <c r="D78" i="22"/>
  <c r="I78" i="22" s="1"/>
  <c r="D294" i="22"/>
  <c r="I294" i="22" s="1"/>
  <c r="D24" i="21"/>
  <c r="B267" i="35"/>
  <c r="D26" i="21"/>
  <c r="D197" i="21" s="1"/>
  <c r="L287" i="35" s="1"/>
  <c r="L309" i="35" s="1"/>
  <c r="N309" i="35" s="1"/>
  <c r="D79" i="22"/>
  <c r="I79" i="22" s="1"/>
  <c r="D28" i="21"/>
  <c r="D309" i="21" s="1"/>
  <c r="R287" i="35" s="1"/>
  <c r="R309" i="35" s="1"/>
  <c r="T309" i="35" s="1"/>
  <c r="D25" i="21"/>
  <c r="C269" i="35"/>
  <c r="B263" i="35"/>
  <c r="I269" i="35"/>
  <c r="B266" i="35"/>
  <c r="B265" i="35"/>
  <c r="B260" i="35"/>
  <c r="U269" i="35"/>
  <c r="B262" i="35"/>
  <c r="O269" i="35"/>
  <c r="B261" i="35"/>
  <c r="I185" i="22"/>
  <c r="E185" i="22" s="1"/>
  <c r="F185" i="22" s="1"/>
  <c r="J185" i="22"/>
  <c r="E186" i="22"/>
  <c r="F186" i="22"/>
  <c r="I186" i="22"/>
  <c r="J186" i="22"/>
  <c r="E187" i="22"/>
  <c r="F187" i="22"/>
  <c r="I187" i="22"/>
  <c r="J187" i="22"/>
  <c r="E188" i="22"/>
  <c r="F188" i="22"/>
  <c r="I188" i="22"/>
  <c r="J188" i="22"/>
  <c r="E189" i="22"/>
  <c r="F189" i="22"/>
  <c r="I189" i="22"/>
  <c r="J189" i="22"/>
  <c r="E190" i="22"/>
  <c r="F190" i="22"/>
  <c r="I190" i="22"/>
  <c r="J190" i="22"/>
  <c r="E191" i="22"/>
  <c r="F191" i="22"/>
  <c r="I191" i="22"/>
  <c r="J191" i="22"/>
  <c r="I192" i="22"/>
  <c r="J192" i="22"/>
  <c r="I193" i="22"/>
  <c r="J193" i="22"/>
  <c r="I194" i="22"/>
  <c r="J194" i="22"/>
  <c r="I195" i="22"/>
  <c r="J195" i="22"/>
  <c r="I196" i="22"/>
  <c r="J196" i="22"/>
  <c r="I197" i="22"/>
  <c r="J197" i="22"/>
  <c r="I198" i="22"/>
  <c r="J198" i="22"/>
  <c r="I199" i="22"/>
  <c r="E199" i="22" s="1"/>
  <c r="F199" i="22" s="1"/>
  <c r="J199" i="22"/>
  <c r="E200" i="22"/>
  <c r="F200" i="22"/>
  <c r="I200" i="22"/>
  <c r="J200" i="22"/>
  <c r="E201" i="22"/>
  <c r="F201" i="22"/>
  <c r="I201" i="22"/>
  <c r="J201" i="22"/>
  <c r="E202" i="22"/>
  <c r="F202" i="22"/>
  <c r="I202" i="22"/>
  <c r="J202" i="22"/>
  <c r="E203" i="22"/>
  <c r="F203" i="22"/>
  <c r="I203" i="22"/>
  <c r="J203" i="22"/>
  <c r="E204" i="22"/>
  <c r="F204" i="22"/>
  <c r="I204" i="22"/>
  <c r="J204" i="22"/>
  <c r="E205" i="22"/>
  <c r="F205" i="22"/>
  <c r="I205" i="22"/>
  <c r="J205" i="22"/>
  <c r="I206" i="22"/>
  <c r="J206" i="22"/>
  <c r="I207" i="22"/>
  <c r="J207" i="22"/>
  <c r="I208" i="22"/>
  <c r="J208" i="22"/>
  <c r="E209" i="22"/>
  <c r="F209" i="22" s="1"/>
  <c r="I209" i="22"/>
  <c r="J209" i="22"/>
  <c r="I210" i="22"/>
  <c r="J210" i="22"/>
  <c r="I211" i="22"/>
  <c r="J211" i="22"/>
  <c r="I212" i="22"/>
  <c r="J212" i="22"/>
  <c r="E213" i="22"/>
  <c r="F213" i="22"/>
  <c r="I213" i="22"/>
  <c r="J213" i="22"/>
  <c r="E214" i="22"/>
  <c r="F214" i="22"/>
  <c r="I214" i="22"/>
  <c r="J214" i="22"/>
  <c r="E215" i="22"/>
  <c r="F215" i="22"/>
  <c r="I215" i="22"/>
  <c r="J215" i="22"/>
  <c r="E216" i="22"/>
  <c r="F216" i="22"/>
  <c r="I216" i="22"/>
  <c r="J216" i="22"/>
  <c r="E217" i="22"/>
  <c r="F217" i="22"/>
  <c r="I217" i="22"/>
  <c r="J217" i="22"/>
  <c r="E218" i="22"/>
  <c r="F218" i="22"/>
  <c r="I218" i="22"/>
  <c r="J218" i="22"/>
  <c r="E219" i="22"/>
  <c r="F219" i="22"/>
  <c r="I219" i="22"/>
  <c r="J219" i="22"/>
  <c r="I221" i="22"/>
  <c r="J221" i="22"/>
  <c r="I222" i="22"/>
  <c r="E222" i="22" s="1"/>
  <c r="F222" i="22" s="1"/>
  <c r="J222" i="22"/>
  <c r="I223" i="22"/>
  <c r="E223" i="22" s="1"/>
  <c r="F223" i="22" s="1"/>
  <c r="J223" i="22"/>
  <c r="E224" i="22"/>
  <c r="F224" i="22"/>
  <c r="I224" i="22"/>
  <c r="J224" i="22"/>
  <c r="E225" i="22"/>
  <c r="F225" i="22"/>
  <c r="I225" i="22"/>
  <c r="J225" i="22"/>
  <c r="I226" i="22"/>
  <c r="J226" i="22"/>
  <c r="I227" i="22"/>
  <c r="E227" i="22" s="1"/>
  <c r="F227" i="22" s="1"/>
  <c r="J227" i="22"/>
  <c r="I228" i="22"/>
  <c r="E228" i="22" s="1"/>
  <c r="F228" i="22" s="1"/>
  <c r="J228" i="22"/>
  <c r="I229" i="22"/>
  <c r="J229" i="22"/>
  <c r="I230" i="22"/>
  <c r="E230" i="22" s="1"/>
  <c r="F230" i="22" s="1"/>
  <c r="J230" i="22"/>
  <c r="I231" i="22"/>
  <c r="E231" i="22" s="1"/>
  <c r="F231" i="22" s="1"/>
  <c r="J231" i="22"/>
  <c r="E232" i="22"/>
  <c r="F232" i="22"/>
  <c r="I232" i="22"/>
  <c r="J232" i="22"/>
  <c r="I233" i="22"/>
  <c r="E233" i="22" s="1"/>
  <c r="F233" i="22" s="1"/>
  <c r="J233" i="22"/>
  <c r="E234" i="22"/>
  <c r="F234" i="22"/>
  <c r="I234" i="22"/>
  <c r="J234" i="22"/>
  <c r="E235" i="22"/>
  <c r="F235" i="22"/>
  <c r="I235" i="22"/>
  <c r="J235" i="22"/>
  <c r="E236" i="22"/>
  <c r="F236" i="22"/>
  <c r="I236" i="22"/>
  <c r="J236" i="22"/>
  <c r="E237" i="22"/>
  <c r="F237" i="22"/>
  <c r="I237" i="22"/>
  <c r="J237" i="22"/>
  <c r="I238" i="22"/>
  <c r="J238" i="22"/>
  <c r="E239" i="22"/>
  <c r="F239" i="22"/>
  <c r="I239" i="22"/>
  <c r="J239" i="22"/>
  <c r="E240" i="22"/>
  <c r="F240" i="22"/>
  <c r="I240" i="22"/>
  <c r="J240" i="22"/>
  <c r="E241" i="22"/>
  <c r="F241" i="22"/>
  <c r="I241" i="22"/>
  <c r="J241" i="22"/>
  <c r="I242" i="22"/>
  <c r="J242" i="22"/>
  <c r="I243" i="22"/>
  <c r="E243" i="22" s="1"/>
  <c r="F243" i="22" s="1"/>
  <c r="J243" i="22"/>
  <c r="E244" i="22"/>
  <c r="F244" i="22"/>
  <c r="I244" i="22"/>
  <c r="J244" i="22"/>
  <c r="E245" i="22"/>
  <c r="F245" i="22"/>
  <c r="I245" i="22"/>
  <c r="J245" i="22"/>
  <c r="I246" i="22"/>
  <c r="E246" i="22" s="1"/>
  <c r="F246" i="22" s="1"/>
  <c r="J246" i="22"/>
  <c r="E247" i="22"/>
  <c r="F247" i="22"/>
  <c r="I247" i="22"/>
  <c r="J247" i="22"/>
  <c r="I248" i="22"/>
  <c r="J248" i="22"/>
  <c r="E249" i="22"/>
  <c r="F249" i="22"/>
  <c r="I249" i="22"/>
  <c r="J249" i="22"/>
  <c r="I250" i="22"/>
  <c r="J250" i="22"/>
  <c r="E251" i="22"/>
  <c r="F251" i="22"/>
  <c r="I251" i="22"/>
  <c r="J251" i="22"/>
  <c r="I252" i="22"/>
  <c r="E252" i="22" s="1"/>
  <c r="F252" i="22" s="1"/>
  <c r="J252" i="22"/>
  <c r="E253" i="22"/>
  <c r="F253" i="22"/>
  <c r="I253" i="22"/>
  <c r="J253" i="22"/>
  <c r="I254" i="22"/>
  <c r="E254" i="22" s="1"/>
  <c r="F254" i="22" s="1"/>
  <c r="J254" i="22"/>
  <c r="I255" i="22"/>
  <c r="J255" i="22"/>
  <c r="E256" i="22"/>
  <c r="F256" i="22"/>
  <c r="I256" i="22"/>
  <c r="J256" i="22"/>
  <c r="I257" i="22"/>
  <c r="J257" i="22"/>
  <c r="I258" i="22"/>
  <c r="J258" i="22"/>
  <c r="E259" i="22"/>
  <c r="F259" i="22"/>
  <c r="I259" i="22"/>
  <c r="J259" i="22"/>
  <c r="E260" i="22"/>
  <c r="F260" i="22"/>
  <c r="I260" i="22"/>
  <c r="J260" i="22"/>
  <c r="E261" i="22"/>
  <c r="F261" i="22"/>
  <c r="I261" i="22"/>
  <c r="J261" i="22"/>
  <c r="E262" i="22"/>
  <c r="F262" i="22"/>
  <c r="I262" i="22"/>
  <c r="J262" i="22"/>
  <c r="E263" i="22"/>
  <c r="F263" i="22"/>
  <c r="I263" i="22"/>
  <c r="J263" i="22"/>
  <c r="E264" i="22"/>
  <c r="F264" i="22"/>
  <c r="I264" i="22"/>
  <c r="J264" i="22"/>
  <c r="I265" i="22"/>
  <c r="E265" i="22" s="1"/>
  <c r="F265" i="22" s="1"/>
  <c r="J265" i="22"/>
  <c r="I266" i="22"/>
  <c r="E266" i="22" s="1"/>
  <c r="F266" i="22" s="1"/>
  <c r="J266" i="22"/>
  <c r="I267" i="22"/>
  <c r="J267" i="22"/>
  <c r="E268" i="22"/>
  <c r="F268" i="22"/>
  <c r="I268" i="22"/>
  <c r="J268" i="22"/>
  <c r="I269" i="22"/>
  <c r="J269" i="22"/>
  <c r="I270" i="22"/>
  <c r="J270" i="22"/>
  <c r="E271" i="22"/>
  <c r="F271" i="22"/>
  <c r="I271" i="22"/>
  <c r="J271" i="22"/>
  <c r="E272" i="22"/>
  <c r="F272" i="22"/>
  <c r="I272" i="22"/>
  <c r="J272" i="22"/>
  <c r="E273" i="22"/>
  <c r="F273" i="22"/>
  <c r="I273" i="22"/>
  <c r="J273" i="22"/>
  <c r="E274" i="22"/>
  <c r="F274" i="22"/>
  <c r="I274" i="22"/>
  <c r="J274" i="22"/>
  <c r="E275" i="22"/>
  <c r="F275" i="22"/>
  <c r="I275" i="22"/>
  <c r="J275" i="22"/>
  <c r="I276" i="22"/>
  <c r="J276" i="22"/>
  <c r="E277" i="22"/>
  <c r="F277" i="22"/>
  <c r="I277" i="22"/>
  <c r="J277" i="22"/>
  <c r="E278" i="22"/>
  <c r="F278" i="22"/>
  <c r="I278" i="22"/>
  <c r="J278" i="22"/>
  <c r="E279" i="22"/>
  <c r="F279" i="22"/>
  <c r="I279" i="22"/>
  <c r="J279" i="22"/>
  <c r="E280" i="22"/>
  <c r="F280" i="22"/>
  <c r="I280" i="22"/>
  <c r="J280" i="22"/>
  <c r="E281" i="22"/>
  <c r="F281" i="22"/>
  <c r="I281" i="22"/>
  <c r="J281" i="22"/>
  <c r="E282" i="22"/>
  <c r="F282" i="22"/>
  <c r="I282" i="22"/>
  <c r="J282" i="22"/>
  <c r="I283" i="22"/>
  <c r="J283" i="22"/>
  <c r="I284" i="22"/>
  <c r="E284" i="22" s="1"/>
  <c r="F284" i="22" s="1"/>
  <c r="J284" i="22"/>
  <c r="I285" i="22"/>
  <c r="J285" i="22"/>
  <c r="E286" i="22"/>
  <c r="F286" i="22"/>
  <c r="I286" i="22"/>
  <c r="J286" i="22"/>
  <c r="I287" i="22"/>
  <c r="J287" i="22"/>
  <c r="E288" i="22"/>
  <c r="F288" i="22"/>
  <c r="I288" i="22"/>
  <c r="J288" i="22"/>
  <c r="I289" i="22"/>
  <c r="J289" i="22"/>
  <c r="I290" i="22"/>
  <c r="J290" i="22"/>
  <c r="E291" i="22"/>
  <c r="F291" i="22"/>
  <c r="I291" i="22"/>
  <c r="J291" i="22"/>
  <c r="I292" i="22"/>
  <c r="J292" i="22"/>
  <c r="E293" i="22"/>
  <c r="F293" i="22"/>
  <c r="I293" i="22"/>
  <c r="J293" i="22"/>
  <c r="E295" i="22"/>
  <c r="F295" i="22"/>
  <c r="I295" i="22"/>
  <c r="J295" i="22"/>
  <c r="E296" i="22"/>
  <c r="F296" i="22" s="1"/>
  <c r="I296" i="22"/>
  <c r="J296" i="22"/>
  <c r="I297" i="22"/>
  <c r="J297" i="22"/>
  <c r="E298" i="22"/>
  <c r="F298" i="22"/>
  <c r="I298" i="22"/>
  <c r="J298" i="22"/>
  <c r="E299" i="22"/>
  <c r="F299" i="22"/>
  <c r="I299" i="22"/>
  <c r="J299" i="22"/>
  <c r="E300" i="22"/>
  <c r="F300" i="22"/>
  <c r="I300" i="22"/>
  <c r="J300" i="22"/>
  <c r="E301" i="22"/>
  <c r="F301" i="22"/>
  <c r="I301" i="22"/>
  <c r="J301" i="22"/>
  <c r="I302" i="22"/>
  <c r="J302" i="22"/>
  <c r="I303" i="22"/>
  <c r="J303" i="22"/>
  <c r="I304" i="22"/>
  <c r="J304" i="22"/>
  <c r="I305" i="22"/>
  <c r="J305" i="22"/>
  <c r="E306" i="22"/>
  <c r="F306" i="22"/>
  <c r="I306" i="22"/>
  <c r="J306" i="22"/>
  <c r="I307" i="22"/>
  <c r="J307" i="22"/>
  <c r="I308" i="22"/>
  <c r="J308" i="22"/>
  <c r="I309" i="22"/>
  <c r="J309" i="22"/>
  <c r="E310" i="22"/>
  <c r="F310" i="22"/>
  <c r="I310" i="22"/>
  <c r="J310" i="22"/>
  <c r="E311" i="22"/>
  <c r="F311" i="22"/>
  <c r="I311" i="22"/>
  <c r="J311" i="22"/>
  <c r="I312" i="22"/>
  <c r="J312" i="22"/>
  <c r="E313" i="22"/>
  <c r="F313" i="22"/>
  <c r="I313" i="22"/>
  <c r="J313" i="22"/>
  <c r="E314" i="22"/>
  <c r="F314" i="22"/>
  <c r="I314" i="22"/>
  <c r="J314" i="22"/>
  <c r="E315" i="22"/>
  <c r="F315" i="22"/>
  <c r="I315" i="22"/>
  <c r="J315" i="22"/>
  <c r="E316" i="22"/>
  <c r="F316" i="22"/>
  <c r="I316" i="22"/>
  <c r="J316" i="22"/>
  <c r="I317" i="22"/>
  <c r="J317" i="22"/>
  <c r="E317" i="22" s="1"/>
  <c r="F317" i="22" s="1"/>
  <c r="E318" i="22"/>
  <c r="F318" i="22"/>
  <c r="I318" i="22"/>
  <c r="J318" i="22"/>
  <c r="E319" i="22"/>
  <c r="F319" i="22"/>
  <c r="I319" i="22"/>
  <c r="J319" i="22"/>
  <c r="E320" i="22"/>
  <c r="F320" i="22"/>
  <c r="I320" i="22"/>
  <c r="J320" i="22"/>
  <c r="E321" i="22"/>
  <c r="F321" i="22"/>
  <c r="I321" i="22"/>
  <c r="J321" i="22"/>
  <c r="I322" i="22"/>
  <c r="J322" i="22"/>
  <c r="I323" i="22"/>
  <c r="J323" i="22"/>
  <c r="I324" i="22"/>
  <c r="J324" i="22"/>
  <c r="I325" i="22"/>
  <c r="J325" i="22"/>
  <c r="I326" i="22"/>
  <c r="J326" i="22"/>
  <c r="E327" i="22"/>
  <c r="F327" i="22"/>
  <c r="I327" i="22"/>
  <c r="J327" i="22"/>
  <c r="E328" i="22"/>
  <c r="F328" i="22"/>
  <c r="I328" i="22"/>
  <c r="J328" i="22"/>
  <c r="E329" i="22"/>
  <c r="F329" i="22"/>
  <c r="I329" i="22"/>
  <c r="J329" i="22"/>
  <c r="E330" i="22"/>
  <c r="F330" i="22"/>
  <c r="I330" i="22"/>
  <c r="J330" i="22"/>
  <c r="E331" i="22"/>
  <c r="F331" i="22"/>
  <c r="I331" i="22"/>
  <c r="J331" i="22"/>
  <c r="E332" i="22"/>
  <c r="F332" i="22"/>
  <c r="I332" i="22"/>
  <c r="J332" i="22"/>
  <c r="E333" i="22"/>
  <c r="F333" i="22"/>
  <c r="I333" i="22"/>
  <c r="J333" i="22"/>
  <c r="E334" i="22"/>
  <c r="F334" i="22"/>
  <c r="I334" i="22"/>
  <c r="J334" i="22"/>
  <c r="E335" i="22"/>
  <c r="F335" i="22"/>
  <c r="I335" i="22"/>
  <c r="J335" i="22"/>
  <c r="I336" i="22"/>
  <c r="E336" i="22" s="1"/>
  <c r="F336" i="22" s="1"/>
  <c r="J336" i="22"/>
  <c r="I337" i="22"/>
  <c r="J337" i="22"/>
  <c r="I338" i="22"/>
  <c r="J338" i="22"/>
  <c r="I339" i="22"/>
  <c r="J339" i="22"/>
  <c r="I340" i="22"/>
  <c r="J340" i="22"/>
  <c r="E341" i="22"/>
  <c r="F341" i="22"/>
  <c r="I341" i="22"/>
  <c r="J341" i="22"/>
  <c r="I342" i="22"/>
  <c r="J342" i="22"/>
  <c r="E343" i="22"/>
  <c r="F343" i="22"/>
  <c r="I343" i="22"/>
  <c r="J343" i="22"/>
  <c r="I344" i="22"/>
  <c r="J344" i="22"/>
  <c r="E344" i="22" s="1"/>
  <c r="F344" i="22" s="1"/>
  <c r="E345" i="22"/>
  <c r="F345" i="22"/>
  <c r="I345" i="22"/>
  <c r="J345" i="22"/>
  <c r="E346" i="22"/>
  <c r="F346" i="22"/>
  <c r="I346" i="22"/>
  <c r="J346" i="22"/>
  <c r="E347" i="22"/>
  <c r="F347" i="22"/>
  <c r="I347" i="22"/>
  <c r="J347" i="22"/>
  <c r="E348" i="22"/>
  <c r="F348" i="22"/>
  <c r="I348" i="22"/>
  <c r="J348" i="22"/>
  <c r="E349" i="22"/>
  <c r="F349" i="22"/>
  <c r="I349" i="22"/>
  <c r="J349" i="22"/>
  <c r="E350" i="22"/>
  <c r="F350" i="22"/>
  <c r="I350" i="22"/>
  <c r="J350" i="22"/>
  <c r="E351" i="22"/>
  <c r="F351" i="22"/>
  <c r="I351" i="22"/>
  <c r="J351" i="22"/>
  <c r="E352" i="22"/>
  <c r="F352" i="22"/>
  <c r="I352" i="22"/>
  <c r="J352" i="22"/>
  <c r="E353" i="22"/>
  <c r="F353" i="22"/>
  <c r="I353" i="22"/>
  <c r="J353" i="22"/>
  <c r="E354" i="22"/>
  <c r="F354" i="22"/>
  <c r="I354" i="22"/>
  <c r="J354" i="22"/>
  <c r="E355" i="22"/>
  <c r="F355" i="22"/>
  <c r="I355" i="22"/>
  <c r="J355" i="22"/>
  <c r="I356" i="22"/>
  <c r="E356" i="22" s="1"/>
  <c r="F356" i="22" s="1"/>
  <c r="J356" i="22"/>
  <c r="I357" i="22"/>
  <c r="E357" i="22" s="1"/>
  <c r="F357" i="22" s="1"/>
  <c r="J357" i="22"/>
  <c r="E358" i="22"/>
  <c r="F358" i="22"/>
  <c r="I358" i="22"/>
  <c r="J358" i="22"/>
  <c r="E184" i="21"/>
  <c r="F184" i="21"/>
  <c r="I184" i="21"/>
  <c r="J184" i="21"/>
  <c r="E185" i="21"/>
  <c r="F185" i="21"/>
  <c r="I185" i="21"/>
  <c r="J185" i="21"/>
  <c r="I186" i="21"/>
  <c r="E186" i="21" s="1"/>
  <c r="F186" i="21" s="1"/>
  <c r="J186" i="21"/>
  <c r="E187" i="21"/>
  <c r="F187" i="21"/>
  <c r="I187" i="21"/>
  <c r="J187" i="21"/>
  <c r="I188" i="21"/>
  <c r="J188" i="21"/>
  <c r="E188" i="21" s="1"/>
  <c r="F188" i="21" s="1"/>
  <c r="E189" i="21"/>
  <c r="F189" i="21"/>
  <c r="I189" i="21"/>
  <c r="J189" i="21"/>
  <c r="I190" i="21"/>
  <c r="E190" i="21" s="1"/>
  <c r="F190" i="21" s="1"/>
  <c r="J190" i="21"/>
  <c r="I191" i="21"/>
  <c r="J191" i="21"/>
  <c r="I192" i="21"/>
  <c r="J192" i="21"/>
  <c r="E193" i="21"/>
  <c r="F193" i="21"/>
  <c r="I193" i="21"/>
  <c r="J193" i="21"/>
  <c r="E194" i="21"/>
  <c r="F194" i="21"/>
  <c r="I194" i="21"/>
  <c r="J194" i="21"/>
  <c r="E195" i="21"/>
  <c r="F195" i="21"/>
  <c r="I195" i="21"/>
  <c r="J195" i="21"/>
  <c r="E196" i="21"/>
  <c r="F196" i="21"/>
  <c r="I196" i="21"/>
  <c r="J196" i="21"/>
  <c r="I197" i="21"/>
  <c r="J197" i="21"/>
  <c r="E198" i="21"/>
  <c r="F198" i="21"/>
  <c r="I198" i="21"/>
  <c r="J198" i="21"/>
  <c r="E199" i="21"/>
  <c r="F199" i="21"/>
  <c r="I199" i="21"/>
  <c r="J199" i="21"/>
  <c r="E200" i="21"/>
  <c r="F200" i="21"/>
  <c r="I200" i="21"/>
  <c r="J200" i="21"/>
  <c r="E201" i="21"/>
  <c r="F201" i="21"/>
  <c r="I201" i="21"/>
  <c r="J201" i="21"/>
  <c r="E202" i="21"/>
  <c r="F202" i="21"/>
  <c r="I202" i="21"/>
  <c r="J202" i="21"/>
  <c r="E203" i="21"/>
  <c r="F203" i="21"/>
  <c r="I203" i="21"/>
  <c r="J203" i="21"/>
  <c r="E204" i="21"/>
  <c r="F204" i="21"/>
  <c r="I204" i="21"/>
  <c r="J204" i="21"/>
  <c r="I205" i="21"/>
  <c r="J205" i="21"/>
  <c r="E206" i="21"/>
  <c r="F206" i="21"/>
  <c r="I206" i="21"/>
  <c r="J206" i="21"/>
  <c r="I207" i="21"/>
  <c r="E207" i="21" s="1"/>
  <c r="F207" i="21" s="1"/>
  <c r="J207" i="21"/>
  <c r="I208" i="21"/>
  <c r="E208" i="21" s="1"/>
  <c r="F208" i="21" s="1"/>
  <c r="J208" i="21"/>
  <c r="I209" i="21"/>
  <c r="J209" i="21"/>
  <c r="E210" i="21"/>
  <c r="F210" i="21"/>
  <c r="I210" i="21"/>
  <c r="J210" i="21"/>
  <c r="I211" i="21"/>
  <c r="J211" i="21"/>
  <c r="I212" i="21"/>
  <c r="J212" i="21"/>
  <c r="E213" i="21"/>
  <c r="F213" i="21"/>
  <c r="I213" i="21"/>
  <c r="J213" i="21"/>
  <c r="I214" i="21"/>
  <c r="E214" i="21" s="1"/>
  <c r="F214" i="21" s="1"/>
  <c r="J214" i="21"/>
  <c r="I215" i="21"/>
  <c r="E215" i="21" s="1"/>
  <c r="F215" i="21" s="1"/>
  <c r="J215" i="21"/>
  <c r="E216" i="21"/>
  <c r="F216" i="21"/>
  <c r="I216" i="21"/>
  <c r="J216" i="21"/>
  <c r="I217" i="21"/>
  <c r="E217" i="21" s="1"/>
  <c r="F217" i="21" s="1"/>
  <c r="J217" i="21"/>
  <c r="I218" i="21"/>
  <c r="E218" i="21" s="1"/>
  <c r="F218" i="21" s="1"/>
  <c r="J218" i="21"/>
  <c r="E219" i="21"/>
  <c r="F219" i="21"/>
  <c r="I219" i="21"/>
  <c r="J219" i="21"/>
  <c r="I220" i="21"/>
  <c r="E220" i="21" s="1"/>
  <c r="F220" i="21" s="1"/>
  <c r="J220" i="21"/>
  <c r="E221" i="21"/>
  <c r="F221" i="21"/>
  <c r="I221" i="21"/>
  <c r="J221" i="21"/>
  <c r="E222" i="21"/>
  <c r="F222" i="21"/>
  <c r="I222" i="21"/>
  <c r="J222" i="21"/>
  <c r="E223" i="21"/>
  <c r="F223" i="21"/>
  <c r="I223" i="21"/>
  <c r="J223" i="21"/>
  <c r="E224" i="21"/>
  <c r="F224" i="21"/>
  <c r="I224" i="21"/>
  <c r="J224" i="21"/>
  <c r="E225" i="21"/>
  <c r="F225" i="21"/>
  <c r="I225" i="21"/>
  <c r="J225" i="21"/>
  <c r="E226" i="21"/>
  <c r="F226" i="21"/>
  <c r="I226" i="21"/>
  <c r="J226" i="21"/>
  <c r="E227" i="21"/>
  <c r="F227" i="21"/>
  <c r="I227" i="21"/>
  <c r="J227" i="21"/>
  <c r="E228" i="21"/>
  <c r="F228" i="21"/>
  <c r="I228" i="21"/>
  <c r="J228" i="21"/>
  <c r="E229" i="21"/>
  <c r="F229" i="21"/>
  <c r="I229" i="21"/>
  <c r="J229" i="21"/>
  <c r="E230" i="21"/>
  <c r="F230" i="21"/>
  <c r="I230" i="21"/>
  <c r="J230" i="21"/>
  <c r="E231" i="21"/>
  <c r="F231" i="21"/>
  <c r="I231" i="21"/>
  <c r="J231" i="21"/>
  <c r="E232" i="21"/>
  <c r="F232" i="21"/>
  <c r="I232" i="21"/>
  <c r="J232" i="21"/>
  <c r="E233" i="21"/>
  <c r="F233" i="21"/>
  <c r="I233" i="21"/>
  <c r="J233" i="21"/>
  <c r="E234" i="21"/>
  <c r="F234" i="21"/>
  <c r="I234" i="21"/>
  <c r="J234" i="21"/>
  <c r="E235" i="21"/>
  <c r="F235" i="21"/>
  <c r="I235" i="21"/>
  <c r="J235" i="21"/>
  <c r="E236" i="21"/>
  <c r="F236" i="21"/>
  <c r="I236" i="21"/>
  <c r="J236" i="21"/>
  <c r="E237" i="21"/>
  <c r="F237" i="21"/>
  <c r="I237" i="21"/>
  <c r="J237" i="21"/>
  <c r="E238" i="21"/>
  <c r="F238" i="21"/>
  <c r="I238" i="21"/>
  <c r="J238" i="21"/>
  <c r="E239" i="21"/>
  <c r="F239" i="21"/>
  <c r="I239" i="21"/>
  <c r="J239" i="21"/>
  <c r="E240" i="21"/>
  <c r="F240" i="21"/>
  <c r="I240" i="21"/>
  <c r="J240" i="21"/>
  <c r="E241" i="21"/>
  <c r="F241" i="21"/>
  <c r="I241" i="21"/>
  <c r="J241" i="21"/>
  <c r="I242" i="21"/>
  <c r="E242" i="21" s="1"/>
  <c r="F242" i="21" s="1"/>
  <c r="J242" i="21"/>
  <c r="E243" i="21"/>
  <c r="F243" i="21"/>
  <c r="I243" i="21"/>
  <c r="J243" i="21"/>
  <c r="E244" i="21"/>
  <c r="F244" i="21"/>
  <c r="I244" i="21"/>
  <c r="J244" i="21"/>
  <c r="E245" i="21"/>
  <c r="F245" i="21"/>
  <c r="I245" i="21"/>
  <c r="J245" i="21"/>
  <c r="E246" i="21"/>
  <c r="F246" i="21"/>
  <c r="I246" i="21"/>
  <c r="J246" i="21"/>
  <c r="I247" i="21"/>
  <c r="J247" i="21"/>
  <c r="I248" i="21"/>
  <c r="J248" i="21"/>
  <c r="E249" i="21"/>
  <c r="F249" i="21"/>
  <c r="I249" i="21"/>
  <c r="J249" i="21"/>
  <c r="I250" i="21"/>
  <c r="E250" i="21" s="1"/>
  <c r="F250" i="21" s="1"/>
  <c r="J250" i="21"/>
  <c r="E251" i="21"/>
  <c r="F251" i="21"/>
  <c r="I251" i="21"/>
  <c r="J251" i="21"/>
  <c r="E252" i="21"/>
  <c r="F252" i="21"/>
  <c r="I252" i="21"/>
  <c r="J252" i="21"/>
  <c r="E254" i="21"/>
  <c r="F254" i="21"/>
  <c r="I254" i="21"/>
  <c r="J254" i="21"/>
  <c r="E255" i="21"/>
  <c r="F255" i="21"/>
  <c r="I255" i="21"/>
  <c r="J255" i="21"/>
  <c r="E256" i="21"/>
  <c r="F256" i="21"/>
  <c r="I256" i="21"/>
  <c r="J256" i="21"/>
  <c r="E257" i="21"/>
  <c r="F257" i="21"/>
  <c r="I257" i="21"/>
  <c r="J257" i="21"/>
  <c r="E258" i="21"/>
  <c r="F258" i="21"/>
  <c r="I258" i="21"/>
  <c r="J258" i="21"/>
  <c r="E259" i="21"/>
  <c r="F259" i="21"/>
  <c r="I259" i="21"/>
  <c r="J259" i="21"/>
  <c r="I260" i="21"/>
  <c r="J260" i="21"/>
  <c r="I261" i="21"/>
  <c r="E261" i="21" s="1"/>
  <c r="F261" i="21" s="1"/>
  <c r="J261" i="21"/>
  <c r="I262" i="21"/>
  <c r="J262" i="21"/>
  <c r="I263" i="21"/>
  <c r="E263" i="21" s="1"/>
  <c r="F263" i="21" s="1"/>
  <c r="J263" i="21"/>
  <c r="I264" i="21"/>
  <c r="E264" i="21" s="1"/>
  <c r="F264" i="21" s="1"/>
  <c r="J264" i="21"/>
  <c r="I265" i="21"/>
  <c r="E265" i="21" s="1"/>
  <c r="F265" i="21" s="1"/>
  <c r="J265" i="21"/>
  <c r="E266" i="21"/>
  <c r="F266" i="21"/>
  <c r="I266" i="21"/>
  <c r="J266" i="21"/>
  <c r="I267" i="21"/>
  <c r="J267" i="21"/>
  <c r="I268" i="21"/>
  <c r="J268" i="21"/>
  <c r="I269" i="21"/>
  <c r="J269" i="21"/>
  <c r="I270" i="21"/>
  <c r="J270" i="21"/>
  <c r="I271" i="21"/>
  <c r="E271" i="21" s="1"/>
  <c r="F271" i="21" s="1"/>
  <c r="J271" i="21"/>
  <c r="I272" i="21"/>
  <c r="E272" i="21" s="1"/>
  <c r="F272" i="21" s="1"/>
  <c r="J272" i="21"/>
  <c r="I273" i="21"/>
  <c r="J273" i="21"/>
  <c r="I274" i="21"/>
  <c r="J274" i="21"/>
  <c r="I275" i="21"/>
  <c r="E275" i="21" s="1"/>
  <c r="F275" i="21" s="1"/>
  <c r="J275" i="21"/>
  <c r="I276" i="21"/>
  <c r="J276" i="21"/>
  <c r="E277" i="21"/>
  <c r="F277" i="21"/>
  <c r="I277" i="21"/>
  <c r="J277" i="21"/>
  <c r="E278" i="21"/>
  <c r="F278" i="21"/>
  <c r="I278" i="21"/>
  <c r="J278" i="21"/>
  <c r="E279" i="21"/>
  <c r="F279" i="21"/>
  <c r="I279" i="21"/>
  <c r="J279" i="21"/>
  <c r="E280" i="21"/>
  <c r="F280" i="21"/>
  <c r="I280" i="21"/>
  <c r="J280" i="21"/>
  <c r="E281" i="21"/>
  <c r="F281" i="21"/>
  <c r="I281" i="21"/>
  <c r="J281" i="21"/>
  <c r="E282" i="21"/>
  <c r="F282" i="21"/>
  <c r="I282" i="21"/>
  <c r="J282" i="21"/>
  <c r="E283" i="21"/>
  <c r="F283" i="21"/>
  <c r="I283" i="21"/>
  <c r="J283" i="21"/>
  <c r="E284" i="21"/>
  <c r="F284" i="21"/>
  <c r="I284" i="21"/>
  <c r="J284" i="21"/>
  <c r="E285" i="21"/>
  <c r="F285" i="21"/>
  <c r="I285" i="21"/>
  <c r="J285" i="21"/>
  <c r="E286" i="21"/>
  <c r="F286" i="21"/>
  <c r="I286" i="21"/>
  <c r="J286" i="21"/>
  <c r="E287" i="21"/>
  <c r="F287" i="21"/>
  <c r="I287" i="21"/>
  <c r="J287" i="21"/>
  <c r="E288" i="21"/>
  <c r="F288" i="21"/>
  <c r="I288" i="21"/>
  <c r="J288" i="21"/>
  <c r="E289" i="21"/>
  <c r="F289" i="21"/>
  <c r="I289" i="21"/>
  <c r="J289" i="21"/>
  <c r="E290" i="21"/>
  <c r="F290" i="21"/>
  <c r="I290" i="21"/>
  <c r="J290" i="21"/>
  <c r="E291" i="21"/>
  <c r="F291" i="21"/>
  <c r="I291" i="21"/>
  <c r="J291" i="21"/>
  <c r="E292" i="21"/>
  <c r="F292" i="21"/>
  <c r="I292" i="21"/>
  <c r="J292" i="21"/>
  <c r="E293" i="21"/>
  <c r="F293" i="21"/>
  <c r="I293" i="21"/>
  <c r="J293" i="21"/>
  <c r="E294" i="21"/>
  <c r="F294" i="21"/>
  <c r="I294" i="21"/>
  <c r="J294" i="21"/>
  <c r="E295" i="21"/>
  <c r="F295" i="21"/>
  <c r="I295" i="21"/>
  <c r="J295" i="21"/>
  <c r="E296" i="21"/>
  <c r="F296" i="21"/>
  <c r="I296" i="21"/>
  <c r="J296" i="21"/>
  <c r="E297" i="21"/>
  <c r="F297" i="21"/>
  <c r="I297" i="21"/>
  <c r="J297" i="21"/>
  <c r="I298" i="21"/>
  <c r="E298" i="21" s="1"/>
  <c r="F298" i="21" s="1"/>
  <c r="J298" i="21"/>
  <c r="E299" i="21"/>
  <c r="F299" i="21"/>
  <c r="I299" i="21"/>
  <c r="J299" i="21"/>
  <c r="E300" i="21"/>
  <c r="F300" i="21"/>
  <c r="I300" i="21"/>
  <c r="J300" i="21"/>
  <c r="I301" i="21"/>
  <c r="E301" i="21" s="1"/>
  <c r="F301" i="21" s="1"/>
  <c r="J301" i="21"/>
  <c r="E302" i="21"/>
  <c r="F302" i="21"/>
  <c r="I302" i="21"/>
  <c r="J302" i="21"/>
  <c r="I303" i="21"/>
  <c r="J303" i="21"/>
  <c r="I304" i="21"/>
  <c r="J304" i="21"/>
  <c r="E305" i="21"/>
  <c r="F305" i="21"/>
  <c r="I305" i="21"/>
  <c r="J305" i="21"/>
  <c r="I306" i="21"/>
  <c r="E306" i="21" s="1"/>
  <c r="F306" i="21" s="1"/>
  <c r="J306" i="21"/>
  <c r="E307" i="21"/>
  <c r="F307" i="21"/>
  <c r="I307" i="21"/>
  <c r="J307" i="21"/>
  <c r="E308" i="21"/>
  <c r="F308" i="21"/>
  <c r="I308" i="21"/>
  <c r="J308" i="21"/>
  <c r="E310" i="21"/>
  <c r="F310" i="21"/>
  <c r="I310" i="21"/>
  <c r="J310" i="21"/>
  <c r="E311" i="21"/>
  <c r="F311" i="21"/>
  <c r="I311" i="21"/>
  <c r="J311" i="21"/>
  <c r="E312" i="21"/>
  <c r="F312" i="21"/>
  <c r="I312" i="21"/>
  <c r="J312" i="21"/>
  <c r="E313" i="21"/>
  <c r="F313" i="21"/>
  <c r="I313" i="21"/>
  <c r="J313" i="21"/>
  <c r="E314" i="21"/>
  <c r="F314" i="21"/>
  <c r="I314" i="21"/>
  <c r="J314" i="21"/>
  <c r="E315" i="21"/>
  <c r="F315" i="21"/>
  <c r="I315" i="21"/>
  <c r="J315" i="21"/>
  <c r="I316" i="21"/>
  <c r="E316" i="21" s="1"/>
  <c r="F316" i="21" s="1"/>
  <c r="J316" i="21"/>
  <c r="I317" i="21"/>
  <c r="J317" i="21"/>
  <c r="E318" i="21"/>
  <c r="F318" i="21"/>
  <c r="I318" i="21"/>
  <c r="J318" i="21"/>
  <c r="I319" i="21"/>
  <c r="J319" i="21"/>
  <c r="E320" i="21"/>
  <c r="F320" i="21"/>
  <c r="I320" i="21"/>
  <c r="J320" i="21"/>
  <c r="I321" i="21"/>
  <c r="J321" i="21"/>
  <c r="E322" i="21"/>
  <c r="F322" i="21"/>
  <c r="I322" i="21"/>
  <c r="J322" i="21"/>
  <c r="I323" i="21"/>
  <c r="J323" i="21"/>
  <c r="I324" i="21"/>
  <c r="J324" i="21"/>
  <c r="I325" i="21"/>
  <c r="J325" i="21"/>
  <c r="E325" i="21" s="1"/>
  <c r="F325" i="21" s="1"/>
  <c r="I326" i="21"/>
  <c r="J326" i="21"/>
  <c r="I327" i="21"/>
  <c r="J327" i="21"/>
  <c r="E327" i="21" s="1"/>
  <c r="F327" i="21" s="1"/>
  <c r="I328" i="21"/>
  <c r="J328" i="21"/>
  <c r="I329" i="21"/>
  <c r="J329" i="21"/>
  <c r="E329" i="21" s="1"/>
  <c r="F329" i="21" s="1"/>
  <c r="I330" i="21"/>
  <c r="J330" i="21"/>
  <c r="I331" i="21"/>
  <c r="J331" i="21"/>
  <c r="E331" i="21" s="1"/>
  <c r="F331" i="21" s="1"/>
  <c r="I332" i="21"/>
  <c r="J332" i="21"/>
  <c r="E333" i="21"/>
  <c r="F333" i="21"/>
  <c r="I333" i="21"/>
  <c r="J333" i="21"/>
  <c r="E334" i="21"/>
  <c r="F334" i="21"/>
  <c r="I334" i="21"/>
  <c r="J334" i="21"/>
  <c r="E335" i="21"/>
  <c r="F335" i="21"/>
  <c r="I335" i="21"/>
  <c r="J335" i="21"/>
  <c r="E336" i="21"/>
  <c r="F336" i="21"/>
  <c r="I336" i="21"/>
  <c r="J336" i="21"/>
  <c r="E337" i="21"/>
  <c r="F337" i="21"/>
  <c r="I337" i="21"/>
  <c r="J337" i="21"/>
  <c r="E338" i="21"/>
  <c r="F338" i="21"/>
  <c r="I338" i="21"/>
  <c r="J338" i="21"/>
  <c r="E339" i="21"/>
  <c r="F339" i="21"/>
  <c r="I339" i="21"/>
  <c r="J339" i="21"/>
  <c r="E340" i="21"/>
  <c r="F340" i="21"/>
  <c r="I340" i="21"/>
  <c r="J340" i="21"/>
  <c r="E341" i="21"/>
  <c r="F341" i="21"/>
  <c r="I341" i="21"/>
  <c r="J341" i="21"/>
  <c r="E342" i="21"/>
  <c r="F342" i="21"/>
  <c r="I342" i="21"/>
  <c r="J342" i="21"/>
  <c r="E343" i="21"/>
  <c r="F343" i="21"/>
  <c r="I343" i="21"/>
  <c r="J343" i="21"/>
  <c r="E344" i="21"/>
  <c r="F344" i="21"/>
  <c r="I344" i="21"/>
  <c r="J344" i="21"/>
  <c r="E345" i="21"/>
  <c r="F345" i="21"/>
  <c r="I345" i="21"/>
  <c r="J345" i="21"/>
  <c r="E346" i="21"/>
  <c r="F346" i="21"/>
  <c r="I346" i="21"/>
  <c r="J346" i="21"/>
  <c r="E347" i="21"/>
  <c r="F347" i="21"/>
  <c r="I347" i="21"/>
  <c r="J347" i="21"/>
  <c r="E348" i="21"/>
  <c r="F348" i="21"/>
  <c r="I348" i="21"/>
  <c r="J348" i="21"/>
  <c r="E349" i="21"/>
  <c r="F349" i="21"/>
  <c r="I349" i="21"/>
  <c r="J349" i="21"/>
  <c r="E350" i="21"/>
  <c r="F350" i="21"/>
  <c r="I350" i="21"/>
  <c r="J350" i="21"/>
  <c r="E351" i="21"/>
  <c r="F351" i="21"/>
  <c r="I351" i="21"/>
  <c r="J351" i="21"/>
  <c r="E352" i="21"/>
  <c r="F352" i="21"/>
  <c r="I352" i="21"/>
  <c r="J352" i="21"/>
  <c r="E353" i="21"/>
  <c r="F353" i="21"/>
  <c r="I353" i="21"/>
  <c r="J353" i="21"/>
  <c r="I354" i="21"/>
  <c r="J354" i="21"/>
  <c r="E355" i="21"/>
  <c r="F355" i="21"/>
  <c r="I355" i="21"/>
  <c r="J355" i="21"/>
  <c r="E356" i="21"/>
  <c r="F356" i="21"/>
  <c r="I356" i="21"/>
  <c r="J356" i="21"/>
  <c r="I357" i="21"/>
  <c r="J357" i="21"/>
  <c r="E358" i="21"/>
  <c r="F358" i="21"/>
  <c r="I358" i="21"/>
  <c r="J358" i="21"/>
  <c r="I359" i="21"/>
  <c r="J359" i="21"/>
  <c r="I360" i="21"/>
  <c r="J360" i="21"/>
  <c r="E361" i="21"/>
  <c r="F361" i="21"/>
  <c r="I361" i="21"/>
  <c r="J361" i="21"/>
  <c r="I362" i="21"/>
  <c r="E362" i="21" s="1"/>
  <c r="F362" i="21" s="1"/>
  <c r="J362" i="21"/>
  <c r="E363" i="21"/>
  <c r="F363" i="21"/>
  <c r="I363" i="21"/>
  <c r="J363" i="21"/>
  <c r="E364" i="21"/>
  <c r="F364" i="21"/>
  <c r="I364" i="21"/>
  <c r="J364" i="21"/>
  <c r="I365" i="21"/>
  <c r="E365" i="21" s="1"/>
  <c r="F365" i="21" s="1"/>
  <c r="J365" i="21"/>
  <c r="E366" i="21"/>
  <c r="F366" i="21"/>
  <c r="I366" i="21"/>
  <c r="J366" i="21"/>
  <c r="E367" i="21"/>
  <c r="F367" i="21"/>
  <c r="I367" i="21"/>
  <c r="J367" i="21"/>
  <c r="E368" i="21"/>
  <c r="F368" i="21"/>
  <c r="I368" i="21"/>
  <c r="J368" i="21"/>
  <c r="E369" i="21"/>
  <c r="F369" i="21"/>
  <c r="I369" i="21"/>
  <c r="J369" i="21"/>
  <c r="E370" i="21"/>
  <c r="F370" i="21"/>
  <c r="I370" i="21"/>
  <c r="J370" i="21"/>
  <c r="E371" i="21"/>
  <c r="F371" i="21"/>
  <c r="I371" i="21"/>
  <c r="J371" i="21"/>
  <c r="E372" i="21"/>
  <c r="F372" i="21"/>
  <c r="I372" i="21"/>
  <c r="J372" i="21"/>
  <c r="I373" i="21"/>
  <c r="E373" i="21" s="1"/>
  <c r="F373" i="21" s="1"/>
  <c r="J373" i="21"/>
  <c r="I374" i="21"/>
  <c r="J374" i="21"/>
  <c r="E375" i="21"/>
  <c r="F375" i="21"/>
  <c r="I375" i="21"/>
  <c r="J375" i="21"/>
  <c r="E376" i="21"/>
  <c r="F376" i="21"/>
  <c r="I376" i="21"/>
  <c r="J376" i="21"/>
  <c r="E377" i="21"/>
  <c r="F377" i="21"/>
  <c r="I377" i="21"/>
  <c r="J377" i="21"/>
  <c r="E378" i="21"/>
  <c r="F378" i="21"/>
  <c r="I378" i="21"/>
  <c r="J378" i="21"/>
  <c r="E379" i="21"/>
  <c r="F379" i="21"/>
  <c r="I379" i="21"/>
  <c r="J379" i="21"/>
  <c r="E380" i="21"/>
  <c r="F380" i="21"/>
  <c r="I380" i="21"/>
  <c r="J380" i="21"/>
  <c r="E381" i="21"/>
  <c r="F381" i="21"/>
  <c r="I381" i="21"/>
  <c r="J381" i="21"/>
  <c r="E382" i="21"/>
  <c r="F382" i="21"/>
  <c r="I382" i="21"/>
  <c r="J382" i="21"/>
  <c r="E383" i="21"/>
  <c r="F383" i="21"/>
  <c r="I383" i="21"/>
  <c r="J383" i="21"/>
  <c r="I384" i="21"/>
  <c r="E384" i="21" s="1"/>
  <c r="F384" i="21" s="1"/>
  <c r="J384" i="21"/>
  <c r="I385" i="21"/>
  <c r="J385" i="21"/>
  <c r="E386" i="21"/>
  <c r="F386" i="21"/>
  <c r="I386" i="21"/>
  <c r="J386" i="21"/>
  <c r="E387" i="21"/>
  <c r="F387" i="21"/>
  <c r="I387" i="21"/>
  <c r="J387" i="21"/>
  <c r="E185" i="30"/>
  <c r="F185" i="30"/>
  <c r="I185" i="30"/>
  <c r="J185" i="30"/>
  <c r="E186" i="30"/>
  <c r="F186" i="30"/>
  <c r="I186" i="30"/>
  <c r="J186" i="30"/>
  <c r="E187" i="30"/>
  <c r="F187" i="30"/>
  <c r="I187" i="30"/>
  <c r="J187" i="30"/>
  <c r="I188" i="30"/>
  <c r="E188" i="30" s="1"/>
  <c r="F188" i="30" s="1"/>
  <c r="J188" i="30"/>
  <c r="E189" i="30"/>
  <c r="F189" i="30"/>
  <c r="I189" i="30"/>
  <c r="J189" i="30"/>
  <c r="E190" i="30"/>
  <c r="F190" i="30"/>
  <c r="I190" i="30"/>
  <c r="J190" i="30"/>
  <c r="E191" i="30"/>
  <c r="F191" i="30"/>
  <c r="I191" i="30"/>
  <c r="J191" i="30"/>
  <c r="E192" i="30"/>
  <c r="F192" i="30"/>
  <c r="I192" i="30"/>
  <c r="J192" i="30"/>
  <c r="E193" i="30"/>
  <c r="F193" i="30"/>
  <c r="I193" i="30"/>
  <c r="J193" i="30"/>
  <c r="I194" i="30"/>
  <c r="E194" i="30" s="1"/>
  <c r="F194" i="30" s="1"/>
  <c r="J194" i="30"/>
  <c r="E195" i="30"/>
  <c r="F195" i="30"/>
  <c r="I195" i="30"/>
  <c r="J195" i="30"/>
  <c r="E196" i="30"/>
  <c r="F196" i="30"/>
  <c r="I196" i="30"/>
  <c r="J196" i="30"/>
  <c r="E197" i="30"/>
  <c r="F197" i="30"/>
  <c r="I197" i="30"/>
  <c r="J197" i="30"/>
  <c r="E198" i="30"/>
  <c r="F198" i="30"/>
  <c r="I198" i="30"/>
  <c r="J198" i="30"/>
  <c r="E199" i="30"/>
  <c r="F199" i="30"/>
  <c r="I199" i="30"/>
  <c r="J199" i="30"/>
  <c r="E200" i="30"/>
  <c r="F200" i="30"/>
  <c r="I200" i="30"/>
  <c r="J200" i="30"/>
  <c r="I201" i="30"/>
  <c r="E201" i="30" s="1"/>
  <c r="F201" i="30" s="1"/>
  <c r="J201" i="30"/>
  <c r="I202" i="30"/>
  <c r="E202" i="30" s="1"/>
  <c r="F202" i="30" s="1"/>
  <c r="J202" i="30"/>
  <c r="I203" i="30"/>
  <c r="J203" i="30"/>
  <c r="E204" i="30"/>
  <c r="F204" i="30"/>
  <c r="I204" i="30"/>
  <c r="J204" i="30"/>
  <c r="I205" i="30"/>
  <c r="J205" i="30"/>
  <c r="E206" i="30"/>
  <c r="F206" i="30"/>
  <c r="I206" i="30"/>
  <c r="J206" i="30"/>
  <c r="I207" i="30"/>
  <c r="E207" i="30" s="1"/>
  <c r="F207" i="30" s="1"/>
  <c r="J207" i="30"/>
  <c r="I208" i="30"/>
  <c r="J208" i="30"/>
  <c r="E209" i="30"/>
  <c r="F209" i="30"/>
  <c r="I209" i="30"/>
  <c r="J209" i="30"/>
  <c r="E210" i="30"/>
  <c r="F210" i="30"/>
  <c r="I210" i="30"/>
  <c r="J210" i="30"/>
  <c r="I211" i="30"/>
  <c r="J211" i="30"/>
  <c r="E212" i="30"/>
  <c r="F212" i="30"/>
  <c r="I212" i="30"/>
  <c r="J212" i="30"/>
  <c r="E213" i="30"/>
  <c r="F213" i="30"/>
  <c r="I213" i="30"/>
  <c r="J213" i="30"/>
  <c r="I214" i="30"/>
  <c r="E214" i="30" s="1"/>
  <c r="F214" i="30" s="1"/>
  <c r="J214" i="30"/>
  <c r="E215" i="30"/>
  <c r="F215" i="30"/>
  <c r="I215" i="30"/>
  <c r="J215" i="30"/>
  <c r="E216" i="30"/>
  <c r="F216" i="30"/>
  <c r="I216" i="30"/>
  <c r="J216" i="30"/>
  <c r="E217" i="30"/>
  <c r="F217" i="30"/>
  <c r="I217" i="30"/>
  <c r="J217" i="30"/>
  <c r="E218" i="30"/>
  <c r="F218" i="30"/>
  <c r="I218" i="30"/>
  <c r="J218" i="30"/>
  <c r="E219" i="30"/>
  <c r="F219" i="30"/>
  <c r="I219" i="30"/>
  <c r="J219" i="30"/>
  <c r="E220" i="30"/>
  <c r="F220" i="30"/>
  <c r="I220" i="30"/>
  <c r="J220" i="30"/>
  <c r="E221" i="30"/>
  <c r="F221" i="30"/>
  <c r="I221" i="30"/>
  <c r="J221" i="30"/>
  <c r="E222" i="30"/>
  <c r="F222" i="30"/>
  <c r="I222" i="30"/>
  <c r="J222" i="30"/>
  <c r="I223" i="30"/>
  <c r="J223" i="30"/>
  <c r="E224" i="30"/>
  <c r="F224" i="30"/>
  <c r="I224" i="30"/>
  <c r="J224" i="30"/>
  <c r="E225" i="30"/>
  <c r="F225" i="30"/>
  <c r="I225" i="30"/>
  <c r="J225" i="30"/>
  <c r="E226" i="30"/>
  <c r="F226" i="30"/>
  <c r="I226" i="30"/>
  <c r="J226" i="30"/>
  <c r="I227" i="30"/>
  <c r="E227" i="30" s="1"/>
  <c r="F227" i="30" s="1"/>
  <c r="J227" i="30"/>
  <c r="E228" i="30"/>
  <c r="F228" i="30"/>
  <c r="I228" i="30"/>
  <c r="J228" i="30"/>
  <c r="E229" i="30"/>
  <c r="F229" i="30"/>
  <c r="I229" i="30"/>
  <c r="J229" i="30"/>
  <c r="I230" i="30"/>
  <c r="E230" i="30" s="1"/>
  <c r="F230" i="30" s="1"/>
  <c r="J230" i="30"/>
  <c r="E231" i="30"/>
  <c r="F231" i="30"/>
  <c r="I231" i="30"/>
  <c r="J231" i="30"/>
  <c r="E232" i="30"/>
  <c r="F232" i="30"/>
  <c r="I232" i="30"/>
  <c r="J232" i="30"/>
  <c r="E233" i="30"/>
  <c r="F233" i="30"/>
  <c r="I233" i="30"/>
  <c r="J233" i="30"/>
  <c r="E234" i="30"/>
  <c r="F234" i="30"/>
  <c r="I234" i="30"/>
  <c r="J234" i="30"/>
  <c r="E235" i="30"/>
  <c r="F235" i="30"/>
  <c r="I235" i="30"/>
  <c r="J235" i="30"/>
  <c r="E236" i="30"/>
  <c r="F236" i="30"/>
  <c r="I236" i="30"/>
  <c r="J236" i="30"/>
  <c r="E237" i="30"/>
  <c r="F237" i="30"/>
  <c r="I237" i="30"/>
  <c r="J237" i="30"/>
  <c r="E238" i="30"/>
  <c r="F238" i="30"/>
  <c r="I238" i="30"/>
  <c r="J238" i="30"/>
  <c r="E239" i="30"/>
  <c r="F239" i="30"/>
  <c r="I239" i="30"/>
  <c r="J239" i="30"/>
  <c r="E240" i="30"/>
  <c r="F240" i="30"/>
  <c r="I240" i="30"/>
  <c r="J240" i="30"/>
  <c r="E241" i="30"/>
  <c r="F241" i="30"/>
  <c r="I241" i="30"/>
  <c r="J241" i="30"/>
  <c r="E242" i="30"/>
  <c r="F242" i="30"/>
  <c r="I242" i="30"/>
  <c r="J242" i="30"/>
  <c r="I243" i="30"/>
  <c r="J243" i="30"/>
  <c r="E244" i="30"/>
  <c r="F244" i="30"/>
  <c r="I244" i="30"/>
  <c r="J244" i="30"/>
  <c r="I245" i="30"/>
  <c r="J245" i="30"/>
  <c r="I246" i="30"/>
  <c r="E246" i="30" s="1"/>
  <c r="F246" i="30" s="1"/>
  <c r="J246" i="30"/>
  <c r="E247" i="30"/>
  <c r="F247" i="30"/>
  <c r="I247" i="30"/>
  <c r="J247" i="30"/>
  <c r="E248" i="30"/>
  <c r="F248" i="30"/>
  <c r="I248" i="30"/>
  <c r="J248" i="30"/>
  <c r="I249" i="30"/>
  <c r="J249" i="30"/>
  <c r="E250" i="30"/>
  <c r="F250" i="30"/>
  <c r="I250" i="30"/>
  <c r="J250" i="30"/>
  <c r="E251" i="30"/>
  <c r="F251" i="30"/>
  <c r="I251" i="30"/>
  <c r="J251" i="30"/>
  <c r="E252" i="30"/>
  <c r="F252" i="30"/>
  <c r="I252" i="30"/>
  <c r="J252" i="30"/>
  <c r="E253" i="30"/>
  <c r="F253" i="30"/>
  <c r="I253" i="30"/>
  <c r="J253" i="30"/>
  <c r="E254" i="30"/>
  <c r="F254" i="30"/>
  <c r="I254" i="30"/>
  <c r="J254" i="30"/>
  <c r="E255" i="30"/>
  <c r="F255" i="30"/>
  <c r="I255" i="30"/>
  <c r="J255" i="30"/>
  <c r="E256" i="30"/>
  <c r="F256" i="30"/>
  <c r="I256" i="30"/>
  <c r="J256" i="30"/>
  <c r="I257" i="30"/>
  <c r="E257" i="30" s="1"/>
  <c r="F257" i="30" s="1"/>
  <c r="J257" i="30"/>
  <c r="I258" i="30"/>
  <c r="J258" i="30"/>
  <c r="I259" i="30"/>
  <c r="J259" i="30"/>
  <c r="I260" i="30"/>
  <c r="E260" i="30" s="1"/>
  <c r="F260" i="30" s="1"/>
  <c r="J260" i="30"/>
  <c r="I261" i="30"/>
  <c r="E261" i="30" s="1"/>
  <c r="F261" i="30" s="1"/>
  <c r="J261" i="30"/>
  <c r="I262" i="30"/>
  <c r="E262" i="30" s="1"/>
  <c r="F262" i="30" s="1"/>
  <c r="J262" i="30"/>
  <c r="E263" i="30"/>
  <c r="F263" i="30"/>
  <c r="I263" i="30"/>
  <c r="J263" i="30"/>
  <c r="I264" i="30"/>
  <c r="J264" i="30"/>
  <c r="I265" i="30"/>
  <c r="E265" i="30" s="1"/>
  <c r="F265" i="30" s="1"/>
  <c r="J265" i="30"/>
  <c r="E266" i="30"/>
  <c r="F266" i="30"/>
  <c r="I266" i="30"/>
  <c r="J266" i="30"/>
  <c r="E267" i="30"/>
  <c r="F267" i="30"/>
  <c r="I267" i="30"/>
  <c r="J267" i="30"/>
  <c r="E268" i="30"/>
  <c r="F268" i="30"/>
  <c r="I268" i="30"/>
  <c r="J268" i="30"/>
  <c r="E269" i="30"/>
  <c r="F269" i="30"/>
  <c r="I269" i="30"/>
  <c r="J269" i="30"/>
  <c r="E270" i="30"/>
  <c r="F270" i="30"/>
  <c r="I270" i="30"/>
  <c r="J270" i="30"/>
  <c r="E271" i="30"/>
  <c r="F271" i="30"/>
  <c r="I271" i="30"/>
  <c r="J271" i="30"/>
  <c r="E272" i="30"/>
  <c r="F272" i="30"/>
  <c r="I272" i="30"/>
  <c r="J272" i="30"/>
  <c r="E273" i="30"/>
  <c r="F273" i="30"/>
  <c r="I273" i="30"/>
  <c r="J273" i="30"/>
  <c r="E274" i="30"/>
  <c r="F274" i="30"/>
  <c r="I274" i="30"/>
  <c r="J274" i="30"/>
  <c r="E275" i="30"/>
  <c r="F275" i="30"/>
  <c r="I275" i="30"/>
  <c r="J275" i="30"/>
  <c r="E276" i="30"/>
  <c r="F276" i="30"/>
  <c r="I276" i="30"/>
  <c r="J276" i="30"/>
  <c r="I277" i="30"/>
  <c r="E277" i="30" s="1"/>
  <c r="F277" i="30" s="1"/>
  <c r="J277" i="30"/>
  <c r="I278" i="30"/>
  <c r="E278" i="30" s="1"/>
  <c r="F278" i="30" s="1"/>
  <c r="J278" i="30"/>
  <c r="E279" i="30"/>
  <c r="F279" i="30"/>
  <c r="I279" i="30"/>
  <c r="J279" i="30"/>
  <c r="E25" i="22"/>
  <c r="F25" i="22"/>
  <c r="I25" i="22"/>
  <c r="J25" i="22"/>
  <c r="I26" i="22"/>
  <c r="J26" i="22"/>
  <c r="E27" i="22"/>
  <c r="F27" i="22"/>
  <c r="I27" i="22"/>
  <c r="J27" i="22"/>
  <c r="I28" i="22"/>
  <c r="J28" i="22"/>
  <c r="E29" i="22"/>
  <c r="F29" i="22"/>
  <c r="I29" i="22"/>
  <c r="J29" i="22"/>
  <c r="E31" i="22"/>
  <c r="F31" i="22"/>
  <c r="I31" i="22"/>
  <c r="J31" i="22"/>
  <c r="I32" i="22"/>
  <c r="J32" i="22"/>
  <c r="E33" i="22"/>
  <c r="F33" i="22"/>
  <c r="I33" i="22"/>
  <c r="J33" i="22"/>
  <c r="I34" i="22"/>
  <c r="E34" i="22" s="1"/>
  <c r="F34" i="22" s="1"/>
  <c r="J34" i="22"/>
  <c r="E35" i="22"/>
  <c r="F35" i="22"/>
  <c r="I35" i="22"/>
  <c r="J35" i="22"/>
  <c r="E36" i="22"/>
  <c r="F36" i="22" s="1"/>
  <c r="I36" i="22"/>
  <c r="J36" i="22"/>
  <c r="E37" i="22"/>
  <c r="F37" i="22"/>
  <c r="I37" i="22"/>
  <c r="J37" i="22"/>
  <c r="E38" i="22"/>
  <c r="F38" i="22"/>
  <c r="I38" i="22"/>
  <c r="J38" i="22"/>
  <c r="E39" i="22"/>
  <c r="F39" i="22"/>
  <c r="I39" i="22"/>
  <c r="J39" i="22"/>
  <c r="E40" i="22"/>
  <c r="F40" i="22"/>
  <c r="I40" i="22"/>
  <c r="J40" i="22"/>
  <c r="E41" i="22"/>
  <c r="F41" i="22"/>
  <c r="I41" i="22"/>
  <c r="J41" i="22"/>
  <c r="I42" i="22"/>
  <c r="J42" i="22"/>
  <c r="I43" i="22"/>
  <c r="E43" i="22" s="1"/>
  <c r="F43" i="22" s="1"/>
  <c r="J43" i="22"/>
  <c r="E44" i="22"/>
  <c r="F44" i="22"/>
  <c r="I44" i="22"/>
  <c r="J44" i="22"/>
  <c r="I45" i="22"/>
  <c r="E45" i="22" s="1"/>
  <c r="F45" i="22" s="1"/>
  <c r="J45" i="22"/>
  <c r="I46" i="22"/>
  <c r="E46" i="22" s="1"/>
  <c r="F46" i="22" s="1"/>
  <c r="J46" i="22"/>
  <c r="E47" i="22"/>
  <c r="F47" i="22"/>
  <c r="I47" i="22"/>
  <c r="J47" i="22"/>
  <c r="I48" i="22"/>
  <c r="J48" i="22"/>
  <c r="E49" i="22"/>
  <c r="F49" i="22"/>
  <c r="I49" i="22"/>
  <c r="J49" i="22"/>
  <c r="I50" i="22"/>
  <c r="E50" i="22" s="1"/>
  <c r="F50" i="22" s="1"/>
  <c r="J50" i="22"/>
  <c r="I51" i="22"/>
  <c r="E51" i="22" s="1"/>
  <c r="F51" i="22" s="1"/>
  <c r="J51" i="22"/>
  <c r="E52" i="22"/>
  <c r="F52" i="22"/>
  <c r="I52" i="22"/>
  <c r="J52" i="22"/>
  <c r="I53" i="22"/>
  <c r="J53" i="22"/>
  <c r="E54" i="22"/>
  <c r="F54" i="22"/>
  <c r="I54" i="22"/>
  <c r="J54" i="22"/>
  <c r="I55" i="22"/>
  <c r="J55" i="22"/>
  <c r="E56" i="22"/>
  <c r="F56" i="22"/>
  <c r="I56" i="22"/>
  <c r="J56" i="22"/>
  <c r="I57" i="22"/>
  <c r="J57" i="22"/>
  <c r="E58" i="22"/>
  <c r="F58" i="22"/>
  <c r="I58" i="22"/>
  <c r="J58" i="22"/>
  <c r="I59" i="22"/>
  <c r="E59" i="22" s="1"/>
  <c r="F59" i="22" s="1"/>
  <c r="J59" i="22"/>
  <c r="I60" i="22"/>
  <c r="J60" i="22"/>
  <c r="I61" i="22"/>
  <c r="E61" i="22" s="1"/>
  <c r="F61" i="22" s="1"/>
  <c r="J61" i="22"/>
  <c r="I62" i="22"/>
  <c r="E62" i="22" s="1"/>
  <c r="F62" i="22" s="1"/>
  <c r="J62" i="22"/>
  <c r="I63" i="22"/>
  <c r="J63" i="22"/>
  <c r="E64" i="22"/>
  <c r="F64" i="22"/>
  <c r="I64" i="22"/>
  <c r="J64" i="22"/>
  <c r="I65" i="22"/>
  <c r="E65" i="22" s="1"/>
  <c r="F65" i="22" s="1"/>
  <c r="J65" i="22"/>
  <c r="E66" i="22"/>
  <c r="F66" i="22"/>
  <c r="I66" i="22"/>
  <c r="J66" i="22"/>
  <c r="I67" i="22"/>
  <c r="J67" i="22"/>
  <c r="I68" i="22"/>
  <c r="E68" i="22" s="1"/>
  <c r="F68" i="22" s="1"/>
  <c r="J68" i="22"/>
  <c r="E69" i="22"/>
  <c r="F69" i="22"/>
  <c r="I69" i="22"/>
  <c r="J69" i="22"/>
  <c r="I70" i="22"/>
  <c r="J70" i="22"/>
  <c r="E71" i="22"/>
  <c r="F71" i="22"/>
  <c r="I71" i="22"/>
  <c r="J71" i="22"/>
  <c r="I72" i="22"/>
  <c r="E72" i="22" s="1"/>
  <c r="F72" i="22" s="1"/>
  <c r="J72" i="22"/>
  <c r="E73" i="22"/>
  <c r="F73" i="22"/>
  <c r="I73" i="22"/>
  <c r="J73" i="22"/>
  <c r="I74" i="22"/>
  <c r="E74" i="22" s="1"/>
  <c r="F74" i="22" s="1"/>
  <c r="J74" i="22"/>
  <c r="I75" i="22"/>
  <c r="E75" i="22" s="1"/>
  <c r="F75" i="22" s="1"/>
  <c r="J75" i="22"/>
  <c r="E76" i="22"/>
  <c r="F76" i="22"/>
  <c r="I76" i="22"/>
  <c r="J76" i="22"/>
  <c r="E77" i="22"/>
  <c r="F77" i="22"/>
  <c r="I77" i="22"/>
  <c r="J77" i="22"/>
  <c r="E80" i="22"/>
  <c r="F80" i="22"/>
  <c r="I80" i="22"/>
  <c r="J80" i="22"/>
  <c r="E81" i="22"/>
  <c r="F81" i="22"/>
  <c r="I81" i="22"/>
  <c r="J81" i="22"/>
  <c r="I82" i="22"/>
  <c r="J82" i="22"/>
  <c r="E83" i="22"/>
  <c r="F83" i="22"/>
  <c r="I83" i="22"/>
  <c r="J83" i="22"/>
  <c r="E84" i="22"/>
  <c r="F84" i="22"/>
  <c r="I84" i="22"/>
  <c r="J84" i="22"/>
  <c r="E85" i="22"/>
  <c r="F85" i="22"/>
  <c r="I85" i="22"/>
  <c r="J85" i="22"/>
  <c r="E86" i="22"/>
  <c r="F86" i="22"/>
  <c r="I86" i="22"/>
  <c r="J86" i="22"/>
  <c r="I87" i="22"/>
  <c r="J87" i="22"/>
  <c r="E88" i="22"/>
  <c r="F88" i="22"/>
  <c r="I88" i="22"/>
  <c r="J88" i="22"/>
  <c r="I89" i="22"/>
  <c r="J89" i="22"/>
  <c r="E90" i="22"/>
  <c r="F90" i="22"/>
  <c r="I90" i="22"/>
  <c r="J90" i="22"/>
  <c r="I91" i="22"/>
  <c r="E91" i="22" s="1"/>
  <c r="F91" i="22" s="1"/>
  <c r="J91" i="22"/>
  <c r="E92" i="22"/>
  <c r="F92" i="22"/>
  <c r="I92" i="22"/>
  <c r="J92" i="22"/>
  <c r="I93" i="22"/>
  <c r="E93" i="22" s="1"/>
  <c r="F93" i="22" s="1"/>
  <c r="J93" i="22"/>
  <c r="E94" i="22"/>
  <c r="F94" i="22"/>
  <c r="I94" i="22"/>
  <c r="J94" i="22"/>
  <c r="I95" i="22"/>
  <c r="E95" i="22" s="1"/>
  <c r="F95" i="22" s="1"/>
  <c r="J95" i="22"/>
  <c r="E96" i="22"/>
  <c r="F96" i="22"/>
  <c r="I96" i="22"/>
  <c r="J96" i="22"/>
  <c r="E97" i="22"/>
  <c r="F97" i="22"/>
  <c r="I97" i="22"/>
  <c r="J97" i="22"/>
  <c r="E98" i="22"/>
  <c r="F98" i="22"/>
  <c r="I98" i="22"/>
  <c r="J98" i="22"/>
  <c r="E99" i="22"/>
  <c r="F99" i="22"/>
  <c r="I99" i="22"/>
  <c r="J99" i="22"/>
  <c r="E100" i="22"/>
  <c r="F100" i="22"/>
  <c r="I100" i="22"/>
  <c r="J100" i="22"/>
  <c r="I101" i="22"/>
  <c r="E101" i="22" s="1"/>
  <c r="F101" i="22" s="1"/>
  <c r="J101" i="22"/>
  <c r="I102" i="22"/>
  <c r="J102" i="22"/>
  <c r="I103" i="22"/>
  <c r="E103" i="22" s="1"/>
  <c r="F103" i="22" s="1"/>
  <c r="J103" i="22"/>
  <c r="I104" i="22"/>
  <c r="E104" i="22" s="1"/>
  <c r="F104" i="22" s="1"/>
  <c r="J104" i="22"/>
  <c r="I105" i="22"/>
  <c r="J105" i="22"/>
  <c r="I106" i="22"/>
  <c r="J106" i="22"/>
  <c r="E107" i="22"/>
  <c r="F107" i="22"/>
  <c r="I107" i="22"/>
  <c r="J107" i="22"/>
  <c r="E108" i="22"/>
  <c r="F108" i="22"/>
  <c r="I108" i="22"/>
  <c r="J108" i="22"/>
  <c r="E109" i="22"/>
  <c r="F109" i="22"/>
  <c r="I109" i="22"/>
  <c r="J109" i="22"/>
  <c r="E110" i="22"/>
  <c r="F110" i="22"/>
  <c r="I110" i="22"/>
  <c r="J110" i="22"/>
  <c r="E111" i="22"/>
  <c r="F111" i="22"/>
  <c r="I111" i="22"/>
  <c r="J111" i="22"/>
  <c r="E112" i="22"/>
  <c r="F112" i="22"/>
  <c r="I112" i="22"/>
  <c r="J112" i="22"/>
  <c r="E113" i="22"/>
  <c r="F113" i="22"/>
  <c r="I113" i="22"/>
  <c r="J113" i="22"/>
  <c r="I114" i="22"/>
  <c r="J114" i="22"/>
  <c r="I115" i="22"/>
  <c r="E115" i="22" s="1"/>
  <c r="F115" i="22" s="1"/>
  <c r="J115" i="22"/>
  <c r="E116" i="22"/>
  <c r="F116" i="22"/>
  <c r="I116" i="22"/>
  <c r="J116" i="22"/>
  <c r="I117" i="22"/>
  <c r="J117" i="22"/>
  <c r="I118" i="22"/>
  <c r="E118" i="22" s="1"/>
  <c r="F118" i="22" s="1"/>
  <c r="J118" i="22"/>
  <c r="E119" i="22"/>
  <c r="F119" i="22"/>
  <c r="I119" i="22"/>
  <c r="J119" i="22"/>
  <c r="E120" i="22"/>
  <c r="F120" i="22"/>
  <c r="I120" i="22"/>
  <c r="J120" i="22"/>
  <c r="E121" i="22"/>
  <c r="F121" i="22"/>
  <c r="I121" i="22"/>
  <c r="J121" i="22"/>
  <c r="I122" i="22"/>
  <c r="J122" i="22"/>
  <c r="I123" i="22"/>
  <c r="E123" i="22" s="1"/>
  <c r="F123" i="22" s="1"/>
  <c r="J123" i="22"/>
  <c r="I124" i="22"/>
  <c r="E124" i="22" s="1"/>
  <c r="F124" i="22" s="1"/>
  <c r="J124" i="22"/>
  <c r="E125" i="22"/>
  <c r="F125" i="22"/>
  <c r="I125" i="22"/>
  <c r="J125" i="22"/>
  <c r="E126" i="22"/>
  <c r="F126" i="22"/>
  <c r="I126" i="22"/>
  <c r="J126" i="22"/>
  <c r="E127" i="22"/>
  <c r="F127" i="22"/>
  <c r="I127" i="22"/>
  <c r="J127" i="22"/>
  <c r="E128" i="22"/>
  <c r="F128" i="22"/>
  <c r="I128" i="22"/>
  <c r="J128" i="22"/>
  <c r="E129" i="22"/>
  <c r="F129" i="22"/>
  <c r="I129" i="22"/>
  <c r="J129" i="22"/>
  <c r="I130" i="22"/>
  <c r="E130" i="22" s="1"/>
  <c r="F130" i="22" s="1"/>
  <c r="J130" i="22"/>
  <c r="I131" i="22"/>
  <c r="J131" i="22"/>
  <c r="I132" i="22"/>
  <c r="E132" i="22" s="1"/>
  <c r="F132" i="22" s="1"/>
  <c r="J132" i="22"/>
  <c r="E133" i="22"/>
  <c r="F133" i="22"/>
  <c r="I133" i="22"/>
  <c r="J133" i="22"/>
  <c r="I134" i="22"/>
  <c r="J134" i="22"/>
  <c r="I135" i="22"/>
  <c r="E135" i="22" s="1"/>
  <c r="F135" i="22" s="1"/>
  <c r="J135" i="22"/>
  <c r="I136" i="22"/>
  <c r="E136" i="22" s="1"/>
  <c r="F136" i="22" s="1"/>
  <c r="J136" i="22"/>
  <c r="E137" i="22"/>
  <c r="F137" i="22"/>
  <c r="I137" i="22"/>
  <c r="J137" i="22"/>
  <c r="E138" i="22"/>
  <c r="F138" i="22"/>
  <c r="I138" i="22"/>
  <c r="J138" i="22"/>
  <c r="E139" i="22"/>
  <c r="F139" i="22"/>
  <c r="I139" i="22"/>
  <c r="J139" i="22"/>
  <c r="E140" i="22"/>
  <c r="F140" i="22"/>
  <c r="I140" i="22"/>
  <c r="J140" i="22"/>
  <c r="E141" i="22"/>
  <c r="F141" i="22"/>
  <c r="I141" i="22"/>
  <c r="J141" i="22"/>
  <c r="I142" i="22"/>
  <c r="E142" i="22" s="1"/>
  <c r="F142" i="22" s="1"/>
  <c r="J142" i="22"/>
  <c r="E143" i="22"/>
  <c r="F143" i="22"/>
  <c r="I143" i="22"/>
  <c r="J143" i="22"/>
  <c r="E144" i="22"/>
  <c r="F144" i="22"/>
  <c r="I144" i="22"/>
  <c r="J144" i="22"/>
  <c r="E145" i="22"/>
  <c r="F145" i="22"/>
  <c r="I145" i="22"/>
  <c r="J145" i="22"/>
  <c r="E146" i="22"/>
  <c r="F146" i="22"/>
  <c r="I146" i="22"/>
  <c r="J146" i="22"/>
  <c r="E147" i="22"/>
  <c r="F147" i="22"/>
  <c r="I147" i="22"/>
  <c r="J147" i="22"/>
  <c r="I148" i="22"/>
  <c r="E148" i="22" s="1"/>
  <c r="F148" i="22" s="1"/>
  <c r="J148" i="22"/>
  <c r="I149" i="22"/>
  <c r="J149" i="22"/>
  <c r="I150" i="22"/>
  <c r="J150" i="22"/>
  <c r="I151" i="22"/>
  <c r="J151" i="22"/>
  <c r="E151" i="22" s="1"/>
  <c r="F151" i="22" s="1"/>
  <c r="I152" i="22"/>
  <c r="E152" i="22" s="1"/>
  <c r="F152" i="22" s="1"/>
  <c r="J152" i="22"/>
  <c r="I153" i="22"/>
  <c r="E153" i="22" s="1"/>
  <c r="F153" i="22" s="1"/>
  <c r="J153" i="22"/>
  <c r="I154" i="22"/>
  <c r="J154" i="22"/>
  <c r="I155" i="22"/>
  <c r="E155" i="22" s="1"/>
  <c r="F155" i="22" s="1"/>
  <c r="J155" i="22"/>
  <c r="I156" i="22"/>
  <c r="J156" i="22"/>
  <c r="I157" i="22"/>
  <c r="E157" i="22" s="1"/>
  <c r="F157" i="22" s="1"/>
  <c r="J157" i="22"/>
  <c r="I158" i="22"/>
  <c r="E158" i="22" s="1"/>
  <c r="F158" i="22" s="1"/>
  <c r="J158" i="22"/>
  <c r="I159" i="22"/>
  <c r="J159" i="22"/>
  <c r="I160" i="22"/>
  <c r="E160" i="22" s="1"/>
  <c r="F160" i="22" s="1"/>
  <c r="J160" i="22"/>
  <c r="I161" i="22"/>
  <c r="E161" i="22" s="1"/>
  <c r="F161" i="22" s="1"/>
  <c r="J161" i="22"/>
  <c r="I162" i="22"/>
  <c r="J162" i="22"/>
  <c r="I163" i="22"/>
  <c r="E163" i="22" s="1"/>
  <c r="F163" i="22" s="1"/>
  <c r="J163" i="22"/>
  <c r="I164" i="22"/>
  <c r="E164" i="22" s="1"/>
  <c r="F164" i="22" s="1"/>
  <c r="J164" i="22"/>
  <c r="I165" i="22"/>
  <c r="J165" i="22"/>
  <c r="I166" i="22"/>
  <c r="E166" i="22" s="1"/>
  <c r="F166" i="22" s="1"/>
  <c r="J166" i="22"/>
  <c r="I167" i="22"/>
  <c r="E167" i="22" s="1"/>
  <c r="F167" i="22" s="1"/>
  <c r="J167" i="22"/>
  <c r="I168" i="22"/>
  <c r="J168" i="22"/>
  <c r="I169" i="22"/>
  <c r="E169" i="22" s="1"/>
  <c r="F169" i="22" s="1"/>
  <c r="J169" i="22"/>
  <c r="I170" i="22"/>
  <c r="E170" i="22" s="1"/>
  <c r="F170" i="22" s="1"/>
  <c r="J170" i="22"/>
  <c r="I171" i="22"/>
  <c r="J171" i="22"/>
  <c r="I172" i="22"/>
  <c r="E172" i="22" s="1"/>
  <c r="F172" i="22" s="1"/>
  <c r="J172" i="22"/>
  <c r="I173" i="22"/>
  <c r="J173" i="22"/>
  <c r="I174" i="22"/>
  <c r="J174" i="22"/>
  <c r="I175" i="22"/>
  <c r="E175" i="22" s="1"/>
  <c r="F175" i="22" s="1"/>
  <c r="J175" i="22"/>
  <c r="I176" i="22"/>
  <c r="J176" i="22"/>
  <c r="E177" i="22"/>
  <c r="F177" i="22"/>
  <c r="I177" i="22"/>
  <c r="J177" i="22"/>
  <c r="E178" i="22"/>
  <c r="F178" i="22"/>
  <c r="I178" i="22"/>
  <c r="J178" i="22"/>
  <c r="E179" i="22"/>
  <c r="F179" i="22"/>
  <c r="I179" i="22"/>
  <c r="J179" i="22"/>
  <c r="E180" i="22"/>
  <c r="F180" i="22"/>
  <c r="I180" i="22"/>
  <c r="J180" i="22"/>
  <c r="E181" i="22"/>
  <c r="F181" i="22"/>
  <c r="I181" i="22"/>
  <c r="J181" i="22"/>
  <c r="I182" i="22"/>
  <c r="E182" i="22" s="1"/>
  <c r="F182" i="22" s="1"/>
  <c r="J182" i="22"/>
  <c r="I183" i="22"/>
  <c r="E183" i="22" s="1"/>
  <c r="F183" i="22" s="1"/>
  <c r="J183" i="22"/>
  <c r="I184" i="22"/>
  <c r="J184" i="22"/>
  <c r="I26" i="21"/>
  <c r="J26" i="21"/>
  <c r="J28" i="21"/>
  <c r="I29" i="21"/>
  <c r="J29" i="21"/>
  <c r="E30" i="21"/>
  <c r="F30" i="21"/>
  <c r="I30" i="21"/>
  <c r="J30" i="21"/>
  <c r="E31" i="21"/>
  <c r="F31" i="21"/>
  <c r="I31" i="21"/>
  <c r="J31" i="21"/>
  <c r="I34" i="21"/>
  <c r="J34" i="21"/>
  <c r="E35" i="21"/>
  <c r="F35" i="21"/>
  <c r="I35" i="21"/>
  <c r="J35" i="21"/>
  <c r="E36" i="21"/>
  <c r="F36" i="21"/>
  <c r="I36" i="21"/>
  <c r="J36" i="21"/>
  <c r="E37" i="21"/>
  <c r="F37" i="21"/>
  <c r="I37" i="21"/>
  <c r="J37" i="21"/>
  <c r="E38" i="21"/>
  <c r="F38" i="21"/>
  <c r="I38" i="21"/>
  <c r="J38" i="21"/>
  <c r="E39" i="21"/>
  <c r="F39" i="21"/>
  <c r="I39" i="21"/>
  <c r="J39" i="21"/>
  <c r="E40" i="21"/>
  <c r="F40" i="21"/>
  <c r="I40" i="21"/>
  <c r="J40" i="21"/>
  <c r="E41" i="21"/>
  <c r="F41" i="21"/>
  <c r="I41" i="21"/>
  <c r="J41" i="21"/>
  <c r="E42" i="21"/>
  <c r="F42" i="21"/>
  <c r="I42" i="21"/>
  <c r="J42" i="21"/>
  <c r="I43" i="21"/>
  <c r="J43" i="21"/>
  <c r="E44" i="21"/>
  <c r="F44" i="21"/>
  <c r="I44" i="21"/>
  <c r="J44" i="21"/>
  <c r="I45" i="21"/>
  <c r="E45" i="21" s="1"/>
  <c r="F45" i="21" s="1"/>
  <c r="J45" i="21"/>
  <c r="I46" i="21"/>
  <c r="J46" i="21"/>
  <c r="I47" i="21"/>
  <c r="E47" i="21" s="1"/>
  <c r="F47" i="21" s="1"/>
  <c r="J47" i="21"/>
  <c r="E48" i="21"/>
  <c r="F48" i="21"/>
  <c r="I48" i="21"/>
  <c r="J48" i="21"/>
  <c r="I49" i="21"/>
  <c r="J49" i="21"/>
  <c r="I50" i="21"/>
  <c r="E50" i="21" s="1"/>
  <c r="F50" i="21" s="1"/>
  <c r="J50" i="21"/>
  <c r="E51" i="21"/>
  <c r="F51" i="21"/>
  <c r="I51" i="21"/>
  <c r="J51" i="21"/>
  <c r="I52" i="21"/>
  <c r="E52" i="21" s="1"/>
  <c r="F52" i="21" s="1"/>
  <c r="J52" i="21"/>
  <c r="I53" i="21"/>
  <c r="E53" i="21" s="1"/>
  <c r="F53" i="21" s="1"/>
  <c r="J53" i="21"/>
  <c r="E54" i="21"/>
  <c r="F54" i="21"/>
  <c r="I54" i="21"/>
  <c r="J54" i="21"/>
  <c r="I55" i="21"/>
  <c r="E55" i="21" s="1"/>
  <c r="F55" i="21" s="1"/>
  <c r="J55" i="21"/>
  <c r="I56" i="21"/>
  <c r="E56" i="21" s="1"/>
  <c r="F56" i="21" s="1"/>
  <c r="J56" i="21"/>
  <c r="E57" i="21"/>
  <c r="F57" i="21"/>
  <c r="I57" i="21"/>
  <c r="J57" i="21"/>
  <c r="E58" i="21"/>
  <c r="F58" i="21"/>
  <c r="I58" i="21"/>
  <c r="J58" i="21"/>
  <c r="E59" i="21"/>
  <c r="F59" i="21"/>
  <c r="I59" i="21"/>
  <c r="J59" i="21"/>
  <c r="E60" i="21"/>
  <c r="F60" i="21"/>
  <c r="I60" i="21"/>
  <c r="J60" i="21"/>
  <c r="E61" i="21"/>
  <c r="F61" i="21"/>
  <c r="I61" i="21"/>
  <c r="J61" i="21"/>
  <c r="E62" i="21"/>
  <c r="F62" i="21"/>
  <c r="I62" i="21"/>
  <c r="J62" i="21"/>
  <c r="E63" i="21"/>
  <c r="F63" i="21"/>
  <c r="I63" i="21"/>
  <c r="J63" i="21"/>
  <c r="E64" i="21"/>
  <c r="F64" i="21"/>
  <c r="I64" i="21"/>
  <c r="J64" i="21"/>
  <c r="E65" i="21"/>
  <c r="F65" i="21"/>
  <c r="I65" i="21"/>
  <c r="J65" i="21"/>
  <c r="E66" i="21"/>
  <c r="F66" i="21"/>
  <c r="I66" i="21"/>
  <c r="J66" i="21"/>
  <c r="E67" i="21"/>
  <c r="F67" i="21"/>
  <c r="I67" i="21"/>
  <c r="J67" i="21"/>
  <c r="E68" i="21"/>
  <c r="F68" i="21"/>
  <c r="I68" i="21"/>
  <c r="J68" i="21"/>
  <c r="E69" i="21"/>
  <c r="F69" i="21"/>
  <c r="I69" i="21"/>
  <c r="J69" i="21"/>
  <c r="E70" i="21"/>
  <c r="F70" i="21"/>
  <c r="I70" i="21"/>
  <c r="J70" i="21"/>
  <c r="E71" i="21"/>
  <c r="F71" i="21"/>
  <c r="I71" i="21"/>
  <c r="J71" i="21"/>
  <c r="E72" i="21"/>
  <c r="F72" i="21"/>
  <c r="I72" i="21"/>
  <c r="J72" i="21"/>
  <c r="E73" i="21"/>
  <c r="F73" i="21"/>
  <c r="I73" i="21"/>
  <c r="J73" i="21"/>
  <c r="E74" i="21"/>
  <c r="F74" i="21"/>
  <c r="I74" i="21"/>
  <c r="J74" i="21"/>
  <c r="E75" i="21"/>
  <c r="F75" i="21"/>
  <c r="I75" i="21"/>
  <c r="J75" i="21"/>
  <c r="I76" i="21"/>
  <c r="E76" i="21" s="1"/>
  <c r="F76" i="21" s="1"/>
  <c r="J76" i="21"/>
  <c r="E77" i="21"/>
  <c r="F77" i="21"/>
  <c r="I77" i="21"/>
  <c r="J77" i="21"/>
  <c r="E78" i="21"/>
  <c r="F78" i="21"/>
  <c r="I78" i="21"/>
  <c r="J78" i="21"/>
  <c r="E79" i="21"/>
  <c r="F79" i="21"/>
  <c r="I79" i="21"/>
  <c r="J79" i="21"/>
  <c r="E80" i="21"/>
  <c r="F80" i="21"/>
  <c r="I80" i="21"/>
  <c r="J80" i="21"/>
  <c r="I81" i="21"/>
  <c r="J81" i="21"/>
  <c r="I82" i="21"/>
  <c r="J82" i="21"/>
  <c r="E83" i="21"/>
  <c r="F83" i="21"/>
  <c r="I83" i="21"/>
  <c r="J83" i="21"/>
  <c r="I84" i="21"/>
  <c r="E84" i="21" s="1"/>
  <c r="F84" i="21" s="1"/>
  <c r="J84" i="21"/>
  <c r="E85" i="21"/>
  <c r="F85" i="21"/>
  <c r="I85" i="21"/>
  <c r="J85" i="21"/>
  <c r="E86" i="21"/>
  <c r="F86" i="21"/>
  <c r="I86" i="21"/>
  <c r="J86" i="21"/>
  <c r="E88" i="21"/>
  <c r="F88" i="21"/>
  <c r="I88" i="21"/>
  <c r="J88" i="21"/>
  <c r="E89" i="21"/>
  <c r="F89" i="21"/>
  <c r="I89" i="21"/>
  <c r="J89" i="21"/>
  <c r="E90" i="21"/>
  <c r="F90" i="21"/>
  <c r="I90" i="21"/>
  <c r="J90" i="21"/>
  <c r="E91" i="21"/>
  <c r="F91" i="21"/>
  <c r="I91" i="21"/>
  <c r="J91" i="21"/>
  <c r="E92" i="21"/>
  <c r="F92" i="21"/>
  <c r="I92" i="21"/>
  <c r="J92" i="21"/>
  <c r="E93" i="21"/>
  <c r="F93" i="21"/>
  <c r="I93" i="21"/>
  <c r="J93" i="21"/>
  <c r="E95" i="21"/>
  <c r="F95" i="21"/>
  <c r="I95" i="21"/>
  <c r="J95" i="21"/>
  <c r="E96" i="21"/>
  <c r="F96" i="21"/>
  <c r="I96" i="21"/>
  <c r="J96" i="21"/>
  <c r="I97" i="21"/>
  <c r="J97" i="21"/>
  <c r="I98" i="21"/>
  <c r="J98" i="21"/>
  <c r="E99" i="21"/>
  <c r="F99" i="21"/>
  <c r="I99" i="21"/>
  <c r="J99" i="21"/>
  <c r="I100" i="21"/>
  <c r="J100" i="21"/>
  <c r="I101" i="21"/>
  <c r="J101" i="21"/>
  <c r="I102" i="21"/>
  <c r="E102" i="21" s="1"/>
  <c r="F102" i="21" s="1"/>
  <c r="J102" i="21"/>
  <c r="I103" i="21"/>
  <c r="J103" i="21"/>
  <c r="I104" i="21"/>
  <c r="J104" i="21"/>
  <c r="I105" i="21"/>
  <c r="E105" i="21" s="1"/>
  <c r="F105" i="21" s="1"/>
  <c r="J105" i="21"/>
  <c r="I106" i="21"/>
  <c r="J106" i="21"/>
  <c r="I107" i="21"/>
  <c r="J107" i="21"/>
  <c r="I108" i="21"/>
  <c r="E108" i="21" s="1"/>
  <c r="F108" i="21" s="1"/>
  <c r="J108" i="21"/>
  <c r="I109" i="21"/>
  <c r="J109" i="21"/>
  <c r="E110" i="21"/>
  <c r="F110" i="21"/>
  <c r="I110" i="21"/>
  <c r="J110" i="21"/>
  <c r="E111" i="21"/>
  <c r="F111" i="21"/>
  <c r="I111" i="21"/>
  <c r="J111" i="21"/>
  <c r="E112" i="21"/>
  <c r="F112" i="21"/>
  <c r="I112" i="21"/>
  <c r="J112" i="21"/>
  <c r="E113" i="21"/>
  <c r="F113" i="21"/>
  <c r="I113" i="21"/>
  <c r="J113" i="21"/>
  <c r="E114" i="21"/>
  <c r="F114" i="21"/>
  <c r="I114" i="21"/>
  <c r="J114" i="21"/>
  <c r="E115" i="21"/>
  <c r="F115" i="21"/>
  <c r="I115" i="21"/>
  <c r="J115" i="21"/>
  <c r="E116" i="21"/>
  <c r="F116" i="21"/>
  <c r="I116" i="21"/>
  <c r="J116" i="21"/>
  <c r="E117" i="21"/>
  <c r="F117" i="21"/>
  <c r="I117" i="21"/>
  <c r="J117" i="21"/>
  <c r="E118" i="21"/>
  <c r="F118" i="21"/>
  <c r="I118" i="21"/>
  <c r="J118" i="21"/>
  <c r="E119" i="21"/>
  <c r="F119" i="21"/>
  <c r="I119" i="21"/>
  <c r="J119" i="21"/>
  <c r="E120" i="21"/>
  <c r="F120" i="21"/>
  <c r="I120" i="21"/>
  <c r="J120" i="21"/>
  <c r="E121" i="21"/>
  <c r="F121" i="21"/>
  <c r="I121" i="21"/>
  <c r="J121" i="21"/>
  <c r="E122" i="21"/>
  <c r="F122" i="21"/>
  <c r="I122" i="21"/>
  <c r="J122" i="21"/>
  <c r="E123" i="21"/>
  <c r="F123" i="21"/>
  <c r="I123" i="21"/>
  <c r="J123" i="21"/>
  <c r="E124" i="21"/>
  <c r="F124" i="21"/>
  <c r="I124" i="21"/>
  <c r="J124" i="21"/>
  <c r="E125" i="21"/>
  <c r="F125" i="21"/>
  <c r="I125" i="21"/>
  <c r="J125" i="21"/>
  <c r="E126" i="21"/>
  <c r="F126" i="21"/>
  <c r="I126" i="21"/>
  <c r="J126" i="21"/>
  <c r="E127" i="21"/>
  <c r="F127" i="21"/>
  <c r="I127" i="21"/>
  <c r="J127" i="21"/>
  <c r="E128" i="21"/>
  <c r="F128" i="21"/>
  <c r="I128" i="21"/>
  <c r="J128" i="21"/>
  <c r="E129" i="21"/>
  <c r="F129" i="21"/>
  <c r="I129" i="21"/>
  <c r="J129" i="21"/>
  <c r="I130" i="21"/>
  <c r="J130" i="21"/>
  <c r="E131" i="21"/>
  <c r="F131" i="21"/>
  <c r="I131" i="21"/>
  <c r="J131" i="21"/>
  <c r="E132" i="21"/>
  <c r="F132" i="21"/>
  <c r="I132" i="21"/>
  <c r="J132" i="21"/>
  <c r="E133" i="21"/>
  <c r="F133" i="21"/>
  <c r="I133" i="21"/>
  <c r="J133" i="21"/>
  <c r="E134" i="21"/>
  <c r="F134" i="21"/>
  <c r="I134" i="21"/>
  <c r="J134" i="21"/>
  <c r="I135" i="21"/>
  <c r="J135" i="21"/>
  <c r="I136" i="21"/>
  <c r="J136" i="21"/>
  <c r="E137" i="21"/>
  <c r="F137" i="21"/>
  <c r="I137" i="21"/>
  <c r="J137" i="21"/>
  <c r="I138" i="21"/>
  <c r="J138" i="21"/>
  <c r="E139" i="21"/>
  <c r="F139" i="21"/>
  <c r="I139" i="21"/>
  <c r="J139" i="21"/>
  <c r="E140" i="21"/>
  <c r="F140" i="21"/>
  <c r="I140" i="21"/>
  <c r="J140" i="21"/>
  <c r="E142" i="21"/>
  <c r="F142" i="21"/>
  <c r="I142" i="21"/>
  <c r="J142" i="21"/>
  <c r="E143" i="21"/>
  <c r="F143" i="21"/>
  <c r="I143" i="21"/>
  <c r="J143" i="21"/>
  <c r="E144" i="21"/>
  <c r="F144" i="21"/>
  <c r="I144" i="21"/>
  <c r="J144" i="21"/>
  <c r="E145" i="21"/>
  <c r="F145" i="21"/>
  <c r="I145" i="21"/>
  <c r="J145" i="21"/>
  <c r="E146" i="21"/>
  <c r="F146" i="21"/>
  <c r="I146" i="21"/>
  <c r="J146" i="21"/>
  <c r="E147" i="21"/>
  <c r="F147" i="21"/>
  <c r="I147" i="21"/>
  <c r="J147" i="21"/>
  <c r="I148" i="21"/>
  <c r="J148" i="21"/>
  <c r="I149" i="21"/>
  <c r="J149" i="21"/>
  <c r="I150" i="21"/>
  <c r="J150" i="21"/>
  <c r="I151" i="21"/>
  <c r="J151" i="21"/>
  <c r="I152" i="21"/>
  <c r="J152" i="21"/>
  <c r="I153" i="21"/>
  <c r="E153" i="21" s="1"/>
  <c r="F153" i="21" s="1"/>
  <c r="J153" i="21"/>
  <c r="E154" i="21"/>
  <c r="F154" i="21"/>
  <c r="I154" i="21"/>
  <c r="J154" i="21"/>
  <c r="I155" i="21"/>
  <c r="J155" i="21"/>
  <c r="E156" i="21"/>
  <c r="F156" i="21" s="1"/>
  <c r="I156" i="21"/>
  <c r="J156" i="21"/>
  <c r="I157" i="21"/>
  <c r="E157" i="21" s="1"/>
  <c r="F157" i="21" s="1"/>
  <c r="J157" i="21"/>
  <c r="I158" i="21"/>
  <c r="E158" i="21" s="1"/>
  <c r="F158" i="21" s="1"/>
  <c r="J158" i="21"/>
  <c r="E159" i="21"/>
  <c r="F159" i="21"/>
  <c r="I159" i="21"/>
  <c r="J159" i="21"/>
  <c r="I160" i="21"/>
  <c r="J160" i="21"/>
  <c r="E160" i="21" s="1"/>
  <c r="F160" i="21" s="1"/>
  <c r="I161" i="21"/>
  <c r="E161" i="21" s="1"/>
  <c r="F161" i="21" s="1"/>
  <c r="J161" i="21"/>
  <c r="I162" i="21"/>
  <c r="E162" i="21" s="1"/>
  <c r="F162" i="21" s="1"/>
  <c r="J162" i="21"/>
  <c r="I163" i="21"/>
  <c r="E163" i="21" s="1"/>
  <c r="F163" i="21" s="1"/>
  <c r="J163" i="21"/>
  <c r="I164" i="21"/>
  <c r="E164" i="21" s="1"/>
  <c r="F164" i="21" s="1"/>
  <c r="J164" i="21"/>
  <c r="E165" i="21"/>
  <c r="F165" i="21"/>
  <c r="I165" i="21"/>
  <c r="J165" i="21"/>
  <c r="E166" i="21"/>
  <c r="F166" i="21"/>
  <c r="I166" i="21"/>
  <c r="J166" i="21"/>
  <c r="E167" i="21"/>
  <c r="F167" i="21"/>
  <c r="I167" i="21"/>
  <c r="J167" i="21"/>
  <c r="E168" i="21"/>
  <c r="F168" i="21"/>
  <c r="I168" i="21"/>
  <c r="J168" i="21"/>
  <c r="E169" i="21"/>
  <c r="F169" i="21"/>
  <c r="I169" i="21"/>
  <c r="J169" i="21"/>
  <c r="E170" i="21"/>
  <c r="F170" i="21"/>
  <c r="I170" i="21"/>
  <c r="J170" i="21"/>
  <c r="E171" i="21"/>
  <c r="F171" i="21"/>
  <c r="I171" i="21"/>
  <c r="J171" i="21"/>
  <c r="E172" i="21"/>
  <c r="F172" i="21"/>
  <c r="I172" i="21"/>
  <c r="J172" i="21"/>
  <c r="E173" i="21"/>
  <c r="F173" i="21"/>
  <c r="I173" i="21"/>
  <c r="J173" i="21"/>
  <c r="E174" i="21"/>
  <c r="F174" i="21"/>
  <c r="I174" i="21"/>
  <c r="J174" i="21"/>
  <c r="E175" i="21"/>
  <c r="F175" i="21"/>
  <c r="I175" i="21"/>
  <c r="J175" i="21"/>
  <c r="E176" i="21"/>
  <c r="F176" i="21"/>
  <c r="I176" i="21"/>
  <c r="J176" i="21"/>
  <c r="E177" i="21"/>
  <c r="F177" i="21"/>
  <c r="I177" i="21"/>
  <c r="J177" i="21"/>
  <c r="E178" i="21"/>
  <c r="F178" i="21"/>
  <c r="I178" i="21"/>
  <c r="J178" i="21"/>
  <c r="E179" i="21"/>
  <c r="F179" i="21"/>
  <c r="I179" i="21"/>
  <c r="J179" i="21"/>
  <c r="E180" i="21"/>
  <c r="F180" i="21"/>
  <c r="I180" i="21"/>
  <c r="J180" i="21"/>
  <c r="E181" i="21"/>
  <c r="F181" i="21"/>
  <c r="I181" i="21"/>
  <c r="J181" i="21"/>
  <c r="E182" i="21"/>
  <c r="F182" i="21"/>
  <c r="I182" i="21"/>
  <c r="J182" i="21"/>
  <c r="E183" i="21"/>
  <c r="F183" i="21"/>
  <c r="I183" i="21"/>
  <c r="J183" i="21"/>
  <c r="E25" i="30"/>
  <c r="F25" i="30"/>
  <c r="I25" i="30"/>
  <c r="J25" i="30"/>
  <c r="I26" i="30"/>
  <c r="J26" i="30"/>
  <c r="E27" i="30"/>
  <c r="F27" i="30"/>
  <c r="I27" i="30"/>
  <c r="J27" i="30"/>
  <c r="I28" i="30"/>
  <c r="E28" i="30" s="1"/>
  <c r="F28" i="30" s="1"/>
  <c r="J28" i="30"/>
  <c r="E29" i="30"/>
  <c r="F29" i="30"/>
  <c r="I29" i="30"/>
  <c r="J29" i="30"/>
  <c r="I30" i="30"/>
  <c r="J30" i="30"/>
  <c r="E31" i="30"/>
  <c r="F31" i="30"/>
  <c r="I31" i="30"/>
  <c r="J31" i="30"/>
  <c r="E32" i="30"/>
  <c r="F32" i="30"/>
  <c r="I32" i="30"/>
  <c r="J32" i="30"/>
  <c r="E33" i="30"/>
  <c r="F33" i="30"/>
  <c r="I33" i="30"/>
  <c r="J33" i="30"/>
  <c r="E34" i="30"/>
  <c r="F34" i="30"/>
  <c r="I34" i="30"/>
  <c r="J34" i="30"/>
  <c r="I35" i="30"/>
  <c r="E35" i="30" s="1"/>
  <c r="F35" i="30" s="1"/>
  <c r="J35" i="30"/>
  <c r="E36" i="30"/>
  <c r="F36" i="30"/>
  <c r="I36" i="30"/>
  <c r="J36" i="30"/>
  <c r="I37" i="30"/>
  <c r="E37" i="30" s="1"/>
  <c r="F37" i="30" s="1"/>
  <c r="J37" i="30"/>
  <c r="E38" i="30"/>
  <c r="F38" i="30"/>
  <c r="I38" i="30"/>
  <c r="J38" i="30"/>
  <c r="E39" i="30"/>
  <c r="F39" i="30"/>
  <c r="I39" i="30"/>
  <c r="J39" i="30"/>
  <c r="E40" i="30"/>
  <c r="F40" i="30"/>
  <c r="I40" i="30"/>
  <c r="J40" i="30"/>
  <c r="E41" i="30"/>
  <c r="F41" i="30"/>
  <c r="I41" i="30"/>
  <c r="J41" i="30"/>
  <c r="I42" i="30"/>
  <c r="J42" i="30"/>
  <c r="I43" i="30"/>
  <c r="J43" i="30"/>
  <c r="E44" i="30"/>
  <c r="F44" i="30"/>
  <c r="I44" i="30"/>
  <c r="J44" i="30"/>
  <c r="I45" i="30"/>
  <c r="E45" i="30" s="1"/>
  <c r="F45" i="30" s="1"/>
  <c r="J45" i="30"/>
  <c r="E46" i="30"/>
  <c r="F46" i="30"/>
  <c r="I46" i="30"/>
  <c r="J46" i="30"/>
  <c r="I47" i="30"/>
  <c r="E47" i="30" s="1"/>
  <c r="F47" i="30" s="1"/>
  <c r="J47" i="30"/>
  <c r="I48" i="30"/>
  <c r="E48" i="30" s="1"/>
  <c r="F48" i="30" s="1"/>
  <c r="J48" i="30"/>
  <c r="E49" i="30"/>
  <c r="F49" i="30"/>
  <c r="I49" i="30"/>
  <c r="J49" i="30"/>
  <c r="E50" i="30"/>
  <c r="F50" i="30"/>
  <c r="I50" i="30"/>
  <c r="J50" i="30"/>
  <c r="I51" i="30"/>
  <c r="J51" i="30"/>
  <c r="I52" i="30"/>
  <c r="J52" i="30"/>
  <c r="I53" i="30"/>
  <c r="J53" i="30"/>
  <c r="E54" i="30"/>
  <c r="F54" i="30"/>
  <c r="I54" i="30"/>
  <c r="J54" i="30"/>
  <c r="I55" i="30"/>
  <c r="E55" i="30" s="1"/>
  <c r="F55" i="30" s="1"/>
  <c r="J55" i="30"/>
  <c r="E56" i="30"/>
  <c r="F56" i="30"/>
  <c r="I56" i="30"/>
  <c r="J56" i="30"/>
  <c r="E57" i="30"/>
  <c r="F57" i="30"/>
  <c r="I57" i="30"/>
  <c r="J57" i="30"/>
  <c r="E58" i="30"/>
  <c r="F58" i="30"/>
  <c r="I58" i="30"/>
  <c r="J58" i="30"/>
  <c r="E59" i="30"/>
  <c r="F59" i="30"/>
  <c r="I59" i="30"/>
  <c r="J59" i="30"/>
  <c r="I60" i="30"/>
  <c r="E60" i="30" s="1"/>
  <c r="F60" i="30" s="1"/>
  <c r="J60" i="30"/>
  <c r="E61" i="30"/>
  <c r="F61" i="30"/>
  <c r="I61" i="30"/>
  <c r="J61" i="30"/>
  <c r="I62" i="30"/>
  <c r="E62" i="30" s="1"/>
  <c r="F62" i="30" s="1"/>
  <c r="J62" i="30"/>
  <c r="E63" i="30"/>
  <c r="F63" i="30"/>
  <c r="I63" i="30"/>
  <c r="J63" i="30"/>
  <c r="E64" i="30"/>
  <c r="F64" i="30"/>
  <c r="I64" i="30"/>
  <c r="J64" i="30"/>
  <c r="E65" i="30"/>
  <c r="F65" i="30"/>
  <c r="I65" i="30"/>
  <c r="J65" i="30"/>
  <c r="E66" i="30"/>
  <c r="F66" i="30"/>
  <c r="I66" i="30"/>
  <c r="J66" i="30"/>
  <c r="E67" i="30"/>
  <c r="F67" i="30"/>
  <c r="I67" i="30"/>
  <c r="J67" i="30"/>
  <c r="I68" i="30"/>
  <c r="J68" i="30"/>
  <c r="E69" i="30"/>
  <c r="F69" i="30"/>
  <c r="I69" i="30"/>
  <c r="J69" i="30"/>
  <c r="E70" i="30"/>
  <c r="F70" i="30"/>
  <c r="I70" i="30"/>
  <c r="J70" i="30"/>
  <c r="E71" i="30"/>
  <c r="F71" i="30"/>
  <c r="I71" i="30"/>
  <c r="J71" i="30"/>
  <c r="E72" i="30"/>
  <c r="F72" i="30"/>
  <c r="I72" i="30"/>
  <c r="J72" i="30"/>
  <c r="E73" i="30"/>
  <c r="F73" i="30"/>
  <c r="I73" i="30"/>
  <c r="J73" i="30"/>
  <c r="E74" i="30"/>
  <c r="F74" i="30" s="1"/>
  <c r="I74" i="30"/>
  <c r="J74" i="30"/>
  <c r="I75" i="30"/>
  <c r="E75" i="30" s="1"/>
  <c r="F75" i="30" s="1"/>
  <c r="J75" i="30"/>
  <c r="I76" i="30"/>
  <c r="E76" i="30" s="1"/>
  <c r="F76" i="30" s="1"/>
  <c r="J76" i="30"/>
  <c r="I77" i="30"/>
  <c r="E77" i="30" s="1"/>
  <c r="F77" i="30" s="1"/>
  <c r="J77" i="30"/>
  <c r="I78" i="30"/>
  <c r="J78" i="30"/>
  <c r="I79" i="30"/>
  <c r="E79" i="30" s="1"/>
  <c r="F79" i="30" s="1"/>
  <c r="J79" i="30"/>
  <c r="E80" i="30"/>
  <c r="F80" i="30"/>
  <c r="I80" i="30"/>
  <c r="J80" i="30"/>
  <c r="E81" i="30"/>
  <c r="F81" i="30"/>
  <c r="I81" i="30"/>
  <c r="J81" i="30"/>
  <c r="E82" i="30"/>
  <c r="F82" i="30"/>
  <c r="I82" i="30"/>
  <c r="J82" i="30"/>
  <c r="E83" i="30"/>
  <c r="F83" i="30"/>
  <c r="I83" i="30"/>
  <c r="J83" i="30"/>
  <c r="E84" i="30"/>
  <c r="F84" i="30"/>
  <c r="I84" i="30"/>
  <c r="J84" i="30"/>
  <c r="E85" i="30"/>
  <c r="F85" i="30"/>
  <c r="I85" i="30"/>
  <c r="J85" i="30"/>
  <c r="E86" i="30"/>
  <c r="F86" i="30"/>
  <c r="I86" i="30"/>
  <c r="J86" i="30"/>
  <c r="I87" i="30"/>
  <c r="E87" i="30" s="1"/>
  <c r="F87" i="30" s="1"/>
  <c r="J87" i="30"/>
  <c r="I88" i="30"/>
  <c r="E88" i="30" s="1"/>
  <c r="F88" i="30" s="1"/>
  <c r="J88" i="30"/>
  <c r="E89" i="30"/>
  <c r="F89" i="30"/>
  <c r="I89" i="30"/>
  <c r="J89" i="30"/>
  <c r="E90" i="30"/>
  <c r="F90" i="30"/>
  <c r="I90" i="30"/>
  <c r="J90" i="30"/>
  <c r="I91" i="30"/>
  <c r="E91" i="30" s="1"/>
  <c r="F91" i="30" s="1"/>
  <c r="J91" i="30"/>
  <c r="E92" i="30"/>
  <c r="F92" i="30"/>
  <c r="I92" i="30"/>
  <c r="J92" i="30"/>
  <c r="E93" i="30"/>
  <c r="F93" i="30"/>
  <c r="I93" i="30"/>
  <c r="J93" i="30"/>
  <c r="I94" i="30"/>
  <c r="J94" i="30"/>
  <c r="E95" i="30"/>
  <c r="F95" i="30"/>
  <c r="I95" i="30"/>
  <c r="J95" i="30"/>
  <c r="E96" i="30"/>
  <c r="F96" i="30"/>
  <c r="I96" i="30"/>
  <c r="J96" i="30"/>
  <c r="E97" i="30"/>
  <c r="F97" i="30"/>
  <c r="I97" i="30"/>
  <c r="J97" i="30"/>
  <c r="E98" i="30"/>
  <c r="F98" i="30"/>
  <c r="I98" i="30"/>
  <c r="J98" i="30"/>
  <c r="E99" i="30"/>
  <c r="F99" i="30"/>
  <c r="I99" i="30"/>
  <c r="J99" i="30"/>
  <c r="I100" i="30"/>
  <c r="E100" i="30" s="1"/>
  <c r="F100" i="30" s="1"/>
  <c r="J100" i="30"/>
  <c r="E101" i="30"/>
  <c r="F101" i="30"/>
  <c r="I101" i="30"/>
  <c r="J101" i="30"/>
  <c r="I102" i="30"/>
  <c r="E102" i="30" s="1"/>
  <c r="F102" i="30" s="1"/>
  <c r="J102" i="30"/>
  <c r="E103" i="30"/>
  <c r="F103" i="30"/>
  <c r="I103" i="30"/>
  <c r="J103" i="30"/>
  <c r="E104" i="30"/>
  <c r="F104" i="30"/>
  <c r="I104" i="30"/>
  <c r="J104" i="30"/>
  <c r="E105" i="30"/>
  <c r="F105" i="30"/>
  <c r="I105" i="30"/>
  <c r="J105" i="30"/>
  <c r="E106" i="30"/>
  <c r="F106" i="30"/>
  <c r="I106" i="30"/>
  <c r="J106" i="30"/>
  <c r="E107" i="30"/>
  <c r="F107" i="30"/>
  <c r="I107" i="30"/>
  <c r="J107" i="30"/>
  <c r="I108" i="30"/>
  <c r="E108" i="30" s="1"/>
  <c r="F108" i="30" s="1"/>
  <c r="J108" i="30"/>
  <c r="I109" i="30"/>
  <c r="E109" i="30" s="1"/>
  <c r="F109" i="30" s="1"/>
  <c r="J109" i="30"/>
  <c r="I110" i="30"/>
  <c r="E110" i="30" s="1"/>
  <c r="F110" i="30" s="1"/>
  <c r="J110" i="30"/>
  <c r="E111" i="30"/>
  <c r="F111" i="30" s="1"/>
  <c r="I111" i="30"/>
  <c r="J111" i="30"/>
  <c r="I112" i="30"/>
  <c r="E112" i="30" s="1"/>
  <c r="F112" i="30" s="1"/>
  <c r="J112" i="30"/>
  <c r="I113" i="30"/>
  <c r="E113" i="30" s="1"/>
  <c r="F113" i="30" s="1"/>
  <c r="J113" i="30"/>
  <c r="I114" i="30"/>
  <c r="E114" i="30" s="1"/>
  <c r="F114" i="30" s="1"/>
  <c r="J114" i="30"/>
  <c r="E115" i="30"/>
  <c r="F115" i="30"/>
  <c r="I115" i="30"/>
  <c r="J115" i="30"/>
  <c r="E116" i="30"/>
  <c r="F116" i="30"/>
  <c r="I116" i="30"/>
  <c r="J116" i="30"/>
  <c r="E117" i="30"/>
  <c r="F117" i="30"/>
  <c r="I117" i="30"/>
  <c r="J117" i="30"/>
  <c r="E118" i="30"/>
  <c r="F118" i="30"/>
  <c r="I118" i="30"/>
  <c r="J118" i="30"/>
  <c r="E119" i="30"/>
  <c r="F119" i="30"/>
  <c r="I119" i="30"/>
  <c r="J119" i="30"/>
  <c r="E120" i="30"/>
  <c r="F120" i="30"/>
  <c r="I120" i="30"/>
  <c r="J120" i="30"/>
  <c r="E121" i="30"/>
  <c r="F121" i="30" s="1"/>
  <c r="I121" i="30"/>
  <c r="J121" i="30"/>
  <c r="I122" i="30"/>
  <c r="E122" i="30" s="1"/>
  <c r="F122" i="30" s="1"/>
  <c r="J122" i="30"/>
  <c r="E123" i="30"/>
  <c r="F123" i="30"/>
  <c r="I123" i="30"/>
  <c r="J123" i="30"/>
  <c r="E124" i="30"/>
  <c r="F124" i="30"/>
  <c r="I124" i="30"/>
  <c r="J124" i="30"/>
  <c r="E125" i="30"/>
  <c r="F125" i="30"/>
  <c r="I125" i="30"/>
  <c r="J125" i="30"/>
  <c r="E126" i="30"/>
  <c r="F126" i="30"/>
  <c r="I126" i="30"/>
  <c r="J126" i="30"/>
  <c r="E127" i="30"/>
  <c r="F127" i="30"/>
  <c r="I127" i="30"/>
  <c r="J127" i="30"/>
  <c r="I128" i="30"/>
  <c r="J128" i="30"/>
  <c r="E129" i="30"/>
  <c r="F129" i="30"/>
  <c r="I129" i="30"/>
  <c r="J129" i="30"/>
  <c r="E130" i="30"/>
  <c r="F130" i="30"/>
  <c r="I130" i="30"/>
  <c r="J130" i="30"/>
  <c r="I131" i="30"/>
  <c r="E131" i="30" s="1"/>
  <c r="F131" i="30" s="1"/>
  <c r="J131" i="30"/>
  <c r="I132" i="30"/>
  <c r="J132" i="30"/>
  <c r="E133" i="30"/>
  <c r="F133" i="30"/>
  <c r="I133" i="30"/>
  <c r="J133" i="30"/>
  <c r="E134" i="30"/>
  <c r="F134" i="30"/>
  <c r="I134" i="30"/>
  <c r="J134" i="30"/>
  <c r="E135" i="30"/>
  <c r="F135" i="30"/>
  <c r="I135" i="30"/>
  <c r="J135" i="30"/>
  <c r="E136" i="30"/>
  <c r="F136" i="30"/>
  <c r="I136" i="30"/>
  <c r="J136" i="30"/>
  <c r="E137" i="30"/>
  <c r="F137" i="30"/>
  <c r="I137" i="30"/>
  <c r="J137" i="30"/>
  <c r="E138" i="30"/>
  <c r="F138" i="30"/>
  <c r="I138" i="30"/>
  <c r="J138" i="30"/>
  <c r="E139" i="30"/>
  <c r="F139" i="30"/>
  <c r="I139" i="30"/>
  <c r="J139" i="30"/>
  <c r="E140" i="30"/>
  <c r="F140" i="30"/>
  <c r="I140" i="30"/>
  <c r="J140" i="30"/>
  <c r="E141" i="30"/>
  <c r="F141" i="30"/>
  <c r="I141" i="30"/>
  <c r="J141" i="30"/>
  <c r="I142" i="30"/>
  <c r="J142" i="30"/>
  <c r="I143" i="30"/>
  <c r="E143" i="30" s="1"/>
  <c r="F143" i="30" s="1"/>
  <c r="J143" i="30"/>
  <c r="E144" i="30"/>
  <c r="F144" i="30"/>
  <c r="I144" i="30"/>
  <c r="J144" i="30"/>
  <c r="I145" i="30"/>
  <c r="E145" i="30" s="1"/>
  <c r="F145" i="30" s="1"/>
  <c r="J145" i="30"/>
  <c r="I146" i="30"/>
  <c r="E146" i="30" s="1"/>
  <c r="F146" i="30" s="1"/>
  <c r="J146" i="30"/>
  <c r="E147" i="30"/>
  <c r="F147" i="30"/>
  <c r="I147" i="30"/>
  <c r="J147" i="30"/>
  <c r="I148" i="30"/>
  <c r="J148" i="30"/>
  <c r="I149" i="30"/>
  <c r="J149" i="30"/>
  <c r="E150" i="30"/>
  <c r="F150" i="30"/>
  <c r="I150" i="30"/>
  <c r="J150" i="30"/>
  <c r="I151" i="30"/>
  <c r="E151" i="30" s="1"/>
  <c r="F151" i="30" s="1"/>
  <c r="J151" i="30"/>
  <c r="I152" i="30"/>
  <c r="E152" i="30" s="1"/>
  <c r="F152" i="30" s="1"/>
  <c r="J152" i="30"/>
  <c r="E153" i="30"/>
  <c r="F153" i="30"/>
  <c r="I153" i="30"/>
  <c r="J153" i="30"/>
  <c r="E154" i="30"/>
  <c r="F154" i="30"/>
  <c r="I154" i="30"/>
  <c r="J154" i="30"/>
  <c r="E155" i="30"/>
  <c r="F155" i="30"/>
  <c r="I155" i="30"/>
  <c r="J155" i="30"/>
  <c r="E156" i="30"/>
  <c r="F156" i="30"/>
  <c r="I156" i="30"/>
  <c r="J156" i="30"/>
  <c r="E157" i="30"/>
  <c r="F157" i="30"/>
  <c r="I157" i="30"/>
  <c r="J157" i="30"/>
  <c r="E158" i="30"/>
  <c r="F158" i="30"/>
  <c r="I158" i="30"/>
  <c r="J158" i="30"/>
  <c r="E159" i="30"/>
  <c r="F159" i="30"/>
  <c r="I159" i="30"/>
  <c r="J159" i="30"/>
  <c r="I160" i="30"/>
  <c r="J160" i="30"/>
  <c r="E161" i="30"/>
  <c r="F161" i="30"/>
  <c r="I161" i="30"/>
  <c r="J161" i="30"/>
  <c r="E162" i="30"/>
  <c r="F162" i="30"/>
  <c r="I162" i="30"/>
  <c r="J162" i="30"/>
  <c r="I163" i="30"/>
  <c r="J163" i="30"/>
  <c r="E164" i="30"/>
  <c r="F164" i="30"/>
  <c r="I164" i="30"/>
  <c r="J164" i="30"/>
  <c r="I165" i="30"/>
  <c r="E165" i="30" s="1"/>
  <c r="F165" i="30" s="1"/>
  <c r="J165" i="30"/>
  <c r="E166" i="30"/>
  <c r="F166" i="30"/>
  <c r="I166" i="30"/>
  <c r="J166" i="30"/>
  <c r="I167" i="30"/>
  <c r="E167" i="30" s="1"/>
  <c r="F167" i="30" s="1"/>
  <c r="J167" i="30"/>
  <c r="E168" i="30"/>
  <c r="F168" i="30"/>
  <c r="I168" i="30"/>
  <c r="J168" i="30"/>
  <c r="E169" i="30"/>
  <c r="F169" i="30"/>
  <c r="I169" i="30"/>
  <c r="J169" i="30"/>
  <c r="E170" i="30"/>
  <c r="F170" i="30"/>
  <c r="I170" i="30"/>
  <c r="J170" i="30"/>
  <c r="E171" i="30"/>
  <c r="F171" i="30"/>
  <c r="I171" i="30"/>
  <c r="J171" i="30"/>
  <c r="I172" i="30"/>
  <c r="E172" i="30" s="1"/>
  <c r="F172" i="30" s="1"/>
  <c r="J172" i="30"/>
  <c r="I173" i="30"/>
  <c r="E173" i="30" s="1"/>
  <c r="F173" i="30" s="1"/>
  <c r="J173" i="30"/>
  <c r="E174" i="30"/>
  <c r="F174" i="30"/>
  <c r="I174" i="30"/>
  <c r="J174" i="30"/>
  <c r="I175" i="30"/>
  <c r="E175" i="30" s="1"/>
  <c r="F175" i="30" s="1"/>
  <c r="J175" i="30"/>
  <c r="I176" i="30"/>
  <c r="E176" i="30" s="1"/>
  <c r="F176" i="30" s="1"/>
  <c r="J176" i="30"/>
  <c r="E177" i="30"/>
  <c r="F177" i="30"/>
  <c r="I177" i="30"/>
  <c r="J177" i="30"/>
  <c r="E178" i="30"/>
  <c r="F178" i="30"/>
  <c r="I178" i="30"/>
  <c r="J178" i="30"/>
  <c r="E179" i="30"/>
  <c r="F179" i="30"/>
  <c r="I179" i="30"/>
  <c r="J179" i="30"/>
  <c r="E180" i="30"/>
  <c r="F180" i="30"/>
  <c r="I180" i="30"/>
  <c r="J180" i="30"/>
  <c r="E181" i="30"/>
  <c r="F181" i="30"/>
  <c r="I181" i="30"/>
  <c r="J181" i="30"/>
  <c r="E182" i="30"/>
  <c r="F182" i="30"/>
  <c r="I182" i="30"/>
  <c r="J182" i="30"/>
  <c r="E183" i="30"/>
  <c r="F183" i="30"/>
  <c r="I183" i="30"/>
  <c r="J183" i="30"/>
  <c r="I184" i="30"/>
  <c r="J184" i="30"/>
  <c r="I25" i="31"/>
  <c r="J25" i="31"/>
  <c r="E26" i="31"/>
  <c r="F26" i="31"/>
  <c r="I26" i="31"/>
  <c r="J26" i="31"/>
  <c r="E27" i="31"/>
  <c r="F27" i="31"/>
  <c r="I27" i="31"/>
  <c r="J27" i="31"/>
  <c r="E28" i="31"/>
  <c r="F28" i="31"/>
  <c r="I28" i="31"/>
  <c r="J28" i="31"/>
  <c r="E29" i="31"/>
  <c r="F29" i="31"/>
  <c r="I29" i="31"/>
  <c r="J29" i="31"/>
  <c r="E30" i="31"/>
  <c r="F30" i="31"/>
  <c r="I30" i="31"/>
  <c r="J30" i="31"/>
  <c r="I31" i="31"/>
  <c r="J31" i="31"/>
  <c r="E32" i="31"/>
  <c r="F32" i="31"/>
  <c r="I32" i="31"/>
  <c r="J32" i="31"/>
  <c r="E33" i="31"/>
  <c r="F33" i="31"/>
  <c r="I33" i="31"/>
  <c r="J33" i="31"/>
  <c r="E34" i="31"/>
  <c r="F34" i="31"/>
  <c r="I34" i="31"/>
  <c r="J34" i="31"/>
  <c r="E35" i="31"/>
  <c r="F35" i="31"/>
  <c r="I35" i="31"/>
  <c r="J35" i="31"/>
  <c r="E36" i="31"/>
  <c r="F36" i="31"/>
  <c r="I36" i="31"/>
  <c r="J36" i="31"/>
  <c r="E37" i="31"/>
  <c r="F37" i="31"/>
  <c r="I37" i="31"/>
  <c r="J37" i="31"/>
  <c r="E38" i="31"/>
  <c r="F38" i="31"/>
  <c r="I38" i="31"/>
  <c r="J38" i="31"/>
  <c r="E39" i="31"/>
  <c r="F39" i="31"/>
  <c r="I39" i="31"/>
  <c r="J39" i="31"/>
  <c r="I40" i="31"/>
  <c r="J40" i="31"/>
  <c r="E41" i="31"/>
  <c r="F41" i="31"/>
  <c r="I41" i="31"/>
  <c r="J41" i="31"/>
  <c r="I42" i="31"/>
  <c r="J42" i="31"/>
  <c r="I43" i="31"/>
  <c r="J43" i="31"/>
  <c r="I44" i="31"/>
  <c r="E44" i="31" s="1"/>
  <c r="F44" i="31" s="1"/>
  <c r="J44" i="31"/>
  <c r="I45" i="31"/>
  <c r="E45" i="31" s="1"/>
  <c r="F45" i="31" s="1"/>
  <c r="J45" i="31"/>
  <c r="I46" i="31"/>
  <c r="J46" i="31"/>
  <c r="I47" i="31"/>
  <c r="J47" i="31"/>
  <c r="I48" i="31"/>
  <c r="J48" i="31"/>
  <c r="I49" i="31"/>
  <c r="E49" i="31" s="1"/>
  <c r="F49" i="31" s="1"/>
  <c r="J49" i="31"/>
  <c r="I50" i="31"/>
  <c r="J50" i="31"/>
  <c r="I51" i="31"/>
  <c r="J51" i="31"/>
  <c r="I52" i="31"/>
  <c r="J52" i="31"/>
  <c r="I53" i="31"/>
  <c r="E53" i="31" s="1"/>
  <c r="F53" i="31" s="1"/>
  <c r="J53" i="31"/>
  <c r="I54" i="31"/>
  <c r="E54" i="31" s="1"/>
  <c r="F54" i="31" s="1"/>
  <c r="J54" i="31"/>
  <c r="E55" i="31"/>
  <c r="F55" i="31"/>
  <c r="I55" i="31"/>
  <c r="J55" i="31"/>
  <c r="E56" i="31"/>
  <c r="F56" i="31"/>
  <c r="I56" i="31"/>
  <c r="J56" i="31"/>
  <c r="E57" i="31"/>
  <c r="F57" i="31"/>
  <c r="I57" i="31"/>
  <c r="J57" i="31"/>
  <c r="E58" i="31"/>
  <c r="F58" i="31"/>
  <c r="I58" i="31"/>
  <c r="J58" i="31"/>
  <c r="E59" i="31"/>
  <c r="F59" i="31"/>
  <c r="I59" i="31"/>
  <c r="J59" i="31"/>
  <c r="E60" i="31"/>
  <c r="F60" i="31"/>
  <c r="I60" i="31"/>
  <c r="J60" i="31"/>
  <c r="E61" i="31"/>
  <c r="F61" i="31"/>
  <c r="I61" i="31"/>
  <c r="J61" i="31"/>
  <c r="E62" i="31"/>
  <c r="F62" i="31"/>
  <c r="I62" i="31"/>
  <c r="J62" i="31"/>
  <c r="I63" i="31"/>
  <c r="J63" i="31"/>
  <c r="E63" i="31" s="1"/>
  <c r="F63" i="31" s="1"/>
  <c r="E64" i="31"/>
  <c r="F64" i="31"/>
  <c r="I64" i="31"/>
  <c r="J64" i="31"/>
  <c r="E65" i="31"/>
  <c r="F65" i="31"/>
  <c r="I65" i="31"/>
  <c r="J65" i="31"/>
  <c r="E66" i="31"/>
  <c r="F66" i="31"/>
  <c r="I66" i="31"/>
  <c r="J66" i="31"/>
  <c r="E67" i="31"/>
  <c r="F67" i="31"/>
  <c r="I67" i="31"/>
  <c r="J67" i="31"/>
  <c r="E68" i="31"/>
  <c r="F68" i="31"/>
  <c r="I68" i="31"/>
  <c r="J68" i="31"/>
  <c r="E69" i="31"/>
  <c r="F69" i="31"/>
  <c r="I69" i="31"/>
  <c r="J69" i="31"/>
  <c r="I70" i="31"/>
  <c r="E70" i="31" s="1"/>
  <c r="F70" i="31" s="1"/>
  <c r="J70" i="31"/>
  <c r="E71" i="31"/>
  <c r="F71" i="31"/>
  <c r="I71" i="31"/>
  <c r="J71" i="31"/>
  <c r="I72" i="31"/>
  <c r="J72" i="31"/>
  <c r="I73" i="31"/>
  <c r="J73" i="31"/>
  <c r="I74" i="31"/>
  <c r="J74" i="31"/>
  <c r="E75" i="31"/>
  <c r="F75" i="31"/>
  <c r="I75" i="31"/>
  <c r="J75" i="31"/>
  <c r="I76" i="31"/>
  <c r="J76" i="31"/>
  <c r="E77" i="31"/>
  <c r="F77" i="31"/>
  <c r="I77" i="31"/>
  <c r="J77" i="31"/>
  <c r="I78" i="31"/>
  <c r="E78" i="31" s="1"/>
  <c r="F78" i="31" s="1"/>
  <c r="J78" i="31"/>
  <c r="I79" i="31"/>
  <c r="J79" i="31"/>
  <c r="E80" i="31"/>
  <c r="F80" i="31"/>
  <c r="I80" i="31"/>
  <c r="J80" i="31"/>
  <c r="I81" i="31"/>
  <c r="E81" i="31" s="1"/>
  <c r="F81" i="31" s="1"/>
  <c r="J81" i="31"/>
  <c r="E82" i="31"/>
  <c r="F82" i="31"/>
  <c r="I82" i="31"/>
  <c r="J82" i="31"/>
  <c r="E83" i="31"/>
  <c r="F83" i="31"/>
  <c r="I83" i="31"/>
  <c r="J83" i="31"/>
  <c r="E84" i="31"/>
  <c r="F84" i="31"/>
  <c r="I84" i="31"/>
  <c r="J84" i="31"/>
  <c r="E85" i="31"/>
  <c r="F85" i="31"/>
  <c r="I85" i="31"/>
  <c r="J85" i="31"/>
  <c r="I86" i="31"/>
  <c r="J86" i="31"/>
  <c r="I87" i="31"/>
  <c r="J87" i="31"/>
  <c r="E88" i="31"/>
  <c r="F88" i="31"/>
  <c r="I88" i="31"/>
  <c r="J88" i="31"/>
  <c r="I89" i="31"/>
  <c r="J89" i="31"/>
  <c r="I90" i="31"/>
  <c r="E90" i="31" s="1"/>
  <c r="F90" i="31" s="1"/>
  <c r="J90" i="31"/>
  <c r="I91" i="31"/>
  <c r="J91" i="31"/>
  <c r="I92" i="31"/>
  <c r="J92" i="31"/>
  <c r="E93" i="31"/>
  <c r="F93" i="31"/>
  <c r="I93" i="31"/>
  <c r="J93" i="31"/>
  <c r="E94" i="31"/>
  <c r="F94" i="31"/>
  <c r="I94" i="31"/>
  <c r="J94" i="31"/>
  <c r="E95" i="31"/>
  <c r="F95" i="31"/>
  <c r="I95" i="31"/>
  <c r="J95" i="31"/>
  <c r="E96" i="31"/>
  <c r="F96" i="31"/>
  <c r="I96" i="31"/>
  <c r="J96" i="31"/>
  <c r="E97" i="31"/>
  <c r="F97" i="31"/>
  <c r="I97" i="31"/>
  <c r="J97" i="31"/>
  <c r="E98" i="31"/>
  <c r="F98" i="31"/>
  <c r="I98" i="31"/>
  <c r="J98" i="31"/>
  <c r="E99" i="31"/>
  <c r="F99" i="31"/>
  <c r="I99" i="31"/>
  <c r="J99" i="31"/>
  <c r="E100" i="31"/>
  <c r="F100" i="31"/>
  <c r="I100" i="31"/>
  <c r="J100" i="31"/>
  <c r="E101" i="31"/>
  <c r="F101" i="31"/>
  <c r="I101" i="31"/>
  <c r="J101" i="31"/>
  <c r="E102" i="31"/>
  <c r="F102" i="31"/>
  <c r="I102" i="31"/>
  <c r="J102" i="31"/>
  <c r="E103" i="31"/>
  <c r="F103" i="31"/>
  <c r="I103" i="31"/>
  <c r="J103" i="31"/>
  <c r="E104" i="31"/>
  <c r="F104" i="31"/>
  <c r="I104" i="31"/>
  <c r="J104" i="31"/>
  <c r="I105" i="31"/>
  <c r="J105" i="31"/>
  <c r="E106" i="31"/>
  <c r="F106" i="31"/>
  <c r="I106" i="31"/>
  <c r="J106" i="31"/>
  <c r="E107" i="31"/>
  <c r="F107" i="31"/>
  <c r="I107" i="31"/>
  <c r="J107" i="31"/>
  <c r="E108" i="31"/>
  <c r="F108" i="31"/>
  <c r="I108" i="31"/>
  <c r="J108" i="31"/>
  <c r="E109" i="31"/>
  <c r="F109" i="31"/>
  <c r="I109" i="31"/>
  <c r="J109" i="31"/>
  <c r="I110" i="31"/>
  <c r="J110" i="31"/>
  <c r="E111" i="31"/>
  <c r="F111" i="31"/>
  <c r="I111" i="31"/>
  <c r="J111" i="31"/>
  <c r="E112" i="31"/>
  <c r="F112" i="31"/>
  <c r="I112" i="31"/>
  <c r="J112" i="31"/>
  <c r="I113" i="31"/>
  <c r="J113" i="31"/>
  <c r="E114" i="31"/>
  <c r="F114" i="31"/>
  <c r="I114" i="31"/>
  <c r="J114" i="31"/>
  <c r="E115" i="31"/>
  <c r="F115" i="31"/>
  <c r="I115" i="31"/>
  <c r="J115" i="31"/>
  <c r="E116" i="31"/>
  <c r="F116" i="31"/>
  <c r="I116" i="31"/>
  <c r="J116" i="31"/>
  <c r="E117" i="31"/>
  <c r="F117" i="31"/>
  <c r="I117" i="31"/>
  <c r="J117" i="31"/>
  <c r="E118" i="31"/>
  <c r="F118" i="31"/>
  <c r="I118" i="31"/>
  <c r="J118" i="31"/>
  <c r="E119" i="31"/>
  <c r="F119" i="31"/>
  <c r="I119" i="31"/>
  <c r="J119" i="31"/>
  <c r="E120" i="31"/>
  <c r="F120" i="31"/>
  <c r="I120" i="31"/>
  <c r="J120" i="31"/>
  <c r="E121" i="31"/>
  <c r="F121" i="31"/>
  <c r="I121" i="31"/>
  <c r="J121" i="31"/>
  <c r="I122" i="31"/>
  <c r="J122" i="31"/>
  <c r="I123" i="31"/>
  <c r="J123" i="31"/>
  <c r="E124" i="31"/>
  <c r="F124" i="31"/>
  <c r="I124" i="31"/>
  <c r="J124" i="31"/>
  <c r="I125" i="31"/>
  <c r="E125" i="31" s="1"/>
  <c r="F125" i="31" s="1"/>
  <c r="J125" i="31"/>
  <c r="E126" i="31"/>
  <c r="F126" i="31"/>
  <c r="I126" i="31"/>
  <c r="J126" i="31"/>
  <c r="E127" i="31"/>
  <c r="F127" i="31"/>
  <c r="I127" i="31"/>
  <c r="J127" i="31"/>
  <c r="E128" i="31"/>
  <c r="F128" i="31"/>
  <c r="I128" i="31"/>
  <c r="J128" i="31"/>
  <c r="E129" i="31"/>
  <c r="F129" i="31"/>
  <c r="I129" i="31"/>
  <c r="J129" i="31"/>
  <c r="E130" i="31"/>
  <c r="F130" i="31"/>
  <c r="I130" i="31"/>
  <c r="J130" i="31"/>
  <c r="E131" i="31"/>
  <c r="F131" i="31"/>
  <c r="I131" i="31"/>
  <c r="J131" i="31"/>
  <c r="E132" i="31"/>
  <c r="F132" i="31"/>
  <c r="I132" i="31"/>
  <c r="J132" i="31"/>
  <c r="E133" i="31"/>
  <c r="F133" i="31"/>
  <c r="I133" i="31"/>
  <c r="J133" i="31"/>
  <c r="E134" i="31"/>
  <c r="F134" i="31"/>
  <c r="I134" i="31"/>
  <c r="J134" i="31"/>
  <c r="E135" i="31"/>
  <c r="F135" i="31"/>
  <c r="I135" i="31"/>
  <c r="J135" i="31"/>
  <c r="E136" i="31"/>
  <c r="F136" i="31"/>
  <c r="I136" i="31"/>
  <c r="J136" i="31"/>
  <c r="E137" i="31"/>
  <c r="F137" i="31"/>
  <c r="I137" i="31"/>
  <c r="J137" i="31"/>
  <c r="I138" i="31"/>
  <c r="E138" i="31" s="1"/>
  <c r="F138" i="31" s="1"/>
  <c r="J138" i="31"/>
  <c r="E139" i="31"/>
  <c r="F139" i="31"/>
  <c r="I139" i="31"/>
  <c r="J139" i="31"/>
  <c r="E140" i="31"/>
  <c r="F140" i="31"/>
  <c r="I140" i="31"/>
  <c r="J140" i="31"/>
  <c r="E141" i="31"/>
  <c r="F141" i="31"/>
  <c r="I141" i="31"/>
  <c r="J141" i="31"/>
  <c r="I142" i="31"/>
  <c r="J142" i="31"/>
  <c r="E143" i="31"/>
  <c r="F143" i="31"/>
  <c r="I143" i="31"/>
  <c r="J143" i="31"/>
  <c r="E144" i="31"/>
  <c r="F144" i="31"/>
  <c r="I144" i="31"/>
  <c r="J144" i="31"/>
  <c r="E145" i="31"/>
  <c r="F145" i="31"/>
  <c r="I145" i="31"/>
  <c r="J145" i="31"/>
  <c r="E146" i="31"/>
  <c r="F146" i="31"/>
  <c r="I146" i="31"/>
  <c r="J146" i="31"/>
  <c r="E147" i="31"/>
  <c r="F147" i="31"/>
  <c r="I147" i="31"/>
  <c r="J147" i="31"/>
  <c r="E148" i="31"/>
  <c r="F148" i="31"/>
  <c r="I148" i="31"/>
  <c r="J148" i="31"/>
  <c r="I149" i="31"/>
  <c r="J149" i="31"/>
  <c r="E150" i="31"/>
  <c r="F150" i="31"/>
  <c r="I150" i="31"/>
  <c r="J150" i="31"/>
  <c r="E151" i="31"/>
  <c r="F151" i="31"/>
  <c r="I151" i="31"/>
  <c r="J151" i="31"/>
  <c r="E152" i="31"/>
  <c r="F152" i="31"/>
  <c r="I152" i="31"/>
  <c r="J152" i="31"/>
  <c r="E153" i="31"/>
  <c r="F153" i="31"/>
  <c r="I153" i="31"/>
  <c r="J153" i="31"/>
  <c r="E154" i="31"/>
  <c r="F154" i="31"/>
  <c r="I154" i="31"/>
  <c r="J154" i="31"/>
  <c r="I155" i="31"/>
  <c r="J155" i="31"/>
  <c r="I156" i="31"/>
  <c r="E156" i="31" s="1"/>
  <c r="F156" i="31" s="1"/>
  <c r="J156" i="31"/>
  <c r="E157" i="31"/>
  <c r="F157" i="31"/>
  <c r="I157" i="31"/>
  <c r="J157" i="31"/>
  <c r="E158" i="31"/>
  <c r="F158" i="31"/>
  <c r="I158" i="31"/>
  <c r="J158" i="31"/>
  <c r="E159" i="31"/>
  <c r="F159" i="31"/>
  <c r="I159" i="31"/>
  <c r="J159" i="31"/>
  <c r="E160" i="31"/>
  <c r="F160" i="31"/>
  <c r="I160" i="31"/>
  <c r="J160" i="31"/>
  <c r="E161" i="31"/>
  <c r="F161" i="31"/>
  <c r="I161" i="31"/>
  <c r="J161" i="31"/>
  <c r="E162" i="31"/>
  <c r="F162" i="31"/>
  <c r="I162" i="31"/>
  <c r="J162" i="31"/>
  <c r="E163" i="31"/>
  <c r="F163" i="31"/>
  <c r="I163" i="31"/>
  <c r="J163" i="31"/>
  <c r="E164" i="31"/>
  <c r="F164" i="31"/>
  <c r="I164" i="31"/>
  <c r="J164" i="31"/>
  <c r="I165" i="31"/>
  <c r="J165" i="31"/>
  <c r="E166" i="31"/>
  <c r="F166" i="31"/>
  <c r="I166" i="31"/>
  <c r="J166" i="31"/>
  <c r="I167" i="31"/>
  <c r="J167" i="31"/>
  <c r="I168" i="31"/>
  <c r="J168" i="31"/>
  <c r="I169" i="31"/>
  <c r="E169" i="31" s="1"/>
  <c r="F169" i="31" s="1"/>
  <c r="J169" i="31"/>
  <c r="I170" i="31"/>
  <c r="E170" i="31" s="1"/>
  <c r="F170" i="31" s="1"/>
  <c r="J170" i="31"/>
  <c r="E171" i="31"/>
  <c r="F171" i="31"/>
  <c r="I171" i="31"/>
  <c r="J171" i="31"/>
  <c r="E172" i="31"/>
  <c r="F172" i="31"/>
  <c r="I172" i="31"/>
  <c r="J172" i="31"/>
  <c r="E173" i="31"/>
  <c r="F173" i="31"/>
  <c r="I173" i="31"/>
  <c r="J173" i="31"/>
  <c r="E174" i="31"/>
  <c r="F174" i="31"/>
  <c r="I174" i="31"/>
  <c r="J174" i="31"/>
  <c r="E175" i="31"/>
  <c r="F175" i="31"/>
  <c r="I175" i="31"/>
  <c r="J175" i="31"/>
  <c r="E176" i="31"/>
  <c r="F176" i="31"/>
  <c r="I176" i="31"/>
  <c r="J176" i="31"/>
  <c r="E177" i="31"/>
  <c r="F177" i="31"/>
  <c r="I177" i="31"/>
  <c r="J177" i="31"/>
  <c r="E178" i="31"/>
  <c r="F178" i="31"/>
  <c r="I178" i="31"/>
  <c r="J178" i="31"/>
  <c r="E179" i="31"/>
  <c r="F179" i="31"/>
  <c r="I179" i="31"/>
  <c r="J179" i="31"/>
  <c r="E180" i="31"/>
  <c r="F180" i="31"/>
  <c r="I180" i="31"/>
  <c r="J180" i="31"/>
  <c r="E181" i="31"/>
  <c r="F181" i="31"/>
  <c r="I181" i="31"/>
  <c r="J181" i="31"/>
  <c r="E182" i="31"/>
  <c r="F182" i="31"/>
  <c r="I182" i="31"/>
  <c r="J182" i="31"/>
  <c r="E183" i="31"/>
  <c r="F183" i="31"/>
  <c r="I183" i="31"/>
  <c r="J183" i="31"/>
  <c r="I184" i="31"/>
  <c r="J184" i="31"/>
  <c r="E185" i="31"/>
  <c r="F185" i="31"/>
  <c r="I185" i="31"/>
  <c r="J185" i="31"/>
  <c r="J24" i="16"/>
  <c r="J24" i="22"/>
  <c r="J24" i="30"/>
  <c r="J24" i="31"/>
  <c r="I24" i="16"/>
  <c r="I24" i="22"/>
  <c r="I24" i="30"/>
  <c r="I24" i="31"/>
  <c r="I23" i="31"/>
  <c r="J23" i="31"/>
  <c r="I23" i="30"/>
  <c r="J23" i="30"/>
  <c r="I23" i="21"/>
  <c r="J23" i="21"/>
  <c r="I23" i="22"/>
  <c r="J23" i="22"/>
  <c r="J7" i="22"/>
  <c r="J7" i="21"/>
  <c r="J7" i="30"/>
  <c r="J7" i="31"/>
  <c r="E173" i="22" l="1"/>
  <c r="F173" i="22" s="1"/>
  <c r="E82" i="22"/>
  <c r="F82" i="22" s="1"/>
  <c r="E60" i="22"/>
  <c r="F60" i="22" s="1"/>
  <c r="E57" i="22"/>
  <c r="F57" i="22" s="1"/>
  <c r="E42" i="22"/>
  <c r="F42" i="22" s="1"/>
  <c r="E292" i="22"/>
  <c r="F292" i="22" s="1"/>
  <c r="E283" i="22"/>
  <c r="F283" i="22" s="1"/>
  <c r="E270" i="22"/>
  <c r="F270" i="22" s="1"/>
  <c r="E267" i="22"/>
  <c r="F267" i="22" s="1"/>
  <c r="E258" i="22"/>
  <c r="F258" i="22" s="1"/>
  <c r="E255" i="22"/>
  <c r="F255" i="22" s="1"/>
  <c r="E248" i="22"/>
  <c r="F248" i="22" s="1"/>
  <c r="E238" i="22"/>
  <c r="F238" i="22" s="1"/>
  <c r="E229" i="22"/>
  <c r="F229" i="22" s="1"/>
  <c r="E226" i="22"/>
  <c r="F226" i="22" s="1"/>
  <c r="E221" i="22"/>
  <c r="F221" i="22" s="1"/>
  <c r="E198" i="22"/>
  <c r="F198" i="22" s="1"/>
  <c r="E89" i="22"/>
  <c r="F89" i="22" s="1"/>
  <c r="E154" i="22"/>
  <c r="F154" i="22" s="1"/>
  <c r="E32" i="22"/>
  <c r="F32" i="22" s="1"/>
  <c r="E297" i="22"/>
  <c r="F297" i="22" s="1"/>
  <c r="E276" i="22"/>
  <c r="F276" i="22" s="1"/>
  <c r="E269" i="22"/>
  <c r="F269" i="22" s="1"/>
  <c r="E257" i="22"/>
  <c r="F257" i="22" s="1"/>
  <c r="E250" i="22"/>
  <c r="F250" i="22" s="1"/>
  <c r="E242" i="22"/>
  <c r="F242" i="22" s="1"/>
  <c r="E210" i="22"/>
  <c r="F210" i="22" s="1"/>
  <c r="E197" i="22"/>
  <c r="F197" i="22" s="1"/>
  <c r="E193" i="22"/>
  <c r="F193" i="22" s="1"/>
  <c r="E70" i="22"/>
  <c r="F70" i="22" s="1"/>
  <c r="E67" i="22"/>
  <c r="F67" i="22" s="1"/>
  <c r="E53" i="22"/>
  <c r="F53" i="22" s="1"/>
  <c r="E48" i="22"/>
  <c r="F48" i="22" s="1"/>
  <c r="E192" i="22"/>
  <c r="F192" i="22" s="1"/>
  <c r="E174" i="22"/>
  <c r="F174" i="22" s="1"/>
  <c r="E171" i="22"/>
  <c r="F171" i="22" s="1"/>
  <c r="E168" i="22"/>
  <c r="F168" i="22" s="1"/>
  <c r="E165" i="22"/>
  <c r="F165" i="22" s="1"/>
  <c r="E162" i="22"/>
  <c r="F162" i="22" s="1"/>
  <c r="E159" i="22"/>
  <c r="F159" i="22" s="1"/>
  <c r="E156" i="22"/>
  <c r="F156" i="22" s="1"/>
  <c r="E149" i="22"/>
  <c r="F149" i="22" s="1"/>
  <c r="E134" i="22"/>
  <c r="F134" i="22" s="1"/>
  <c r="E131" i="22"/>
  <c r="F131" i="22" s="1"/>
  <c r="E122" i="22"/>
  <c r="F122" i="22" s="1"/>
  <c r="E117" i="22"/>
  <c r="F117" i="22" s="1"/>
  <c r="E105" i="22"/>
  <c r="F105" i="22" s="1"/>
  <c r="E102" i="22"/>
  <c r="F102" i="22" s="1"/>
  <c r="E87" i="22"/>
  <c r="F87" i="22" s="1"/>
  <c r="E55" i="22"/>
  <c r="F55" i="22" s="1"/>
  <c r="E150" i="22"/>
  <c r="F150" i="22" s="1"/>
  <c r="E52" i="30"/>
  <c r="F52" i="30" s="1"/>
  <c r="E160" i="30"/>
  <c r="F160" i="30" s="1"/>
  <c r="E68" i="30"/>
  <c r="F68" i="30" s="1"/>
  <c r="E148" i="30"/>
  <c r="F148" i="30" s="1"/>
  <c r="E196" i="22"/>
  <c r="F196" i="22" s="1"/>
  <c r="E192" i="21"/>
  <c r="F192" i="21" s="1"/>
  <c r="E247" i="21"/>
  <c r="F247" i="21" s="1"/>
  <c r="E304" i="21"/>
  <c r="F304" i="21" s="1"/>
  <c r="E248" i="21"/>
  <c r="F248" i="21" s="1"/>
  <c r="E191" i="21"/>
  <c r="F191" i="21" s="1"/>
  <c r="E135" i="21"/>
  <c r="F135" i="21" s="1"/>
  <c r="E81" i="21"/>
  <c r="F81" i="21" s="1"/>
  <c r="E212" i="21"/>
  <c r="F212" i="21" s="1"/>
  <c r="E267" i="21"/>
  <c r="F267" i="21" s="1"/>
  <c r="E211" i="21"/>
  <c r="F211" i="21" s="1"/>
  <c r="E155" i="21"/>
  <c r="F155" i="21" s="1"/>
  <c r="E49" i="21"/>
  <c r="F49" i="21" s="1"/>
  <c r="E151" i="21"/>
  <c r="F151" i="21" s="1"/>
  <c r="E46" i="21"/>
  <c r="F46" i="21" s="1"/>
  <c r="E128" i="30"/>
  <c r="F128" i="30" s="1"/>
  <c r="E78" i="30"/>
  <c r="F78" i="30" s="1"/>
  <c r="E155" i="31"/>
  <c r="F155" i="31" s="1"/>
  <c r="E142" i="31"/>
  <c r="F142" i="31" s="1"/>
  <c r="E72" i="31"/>
  <c r="F72" i="31" s="1"/>
  <c r="E142" i="30"/>
  <c r="F142" i="30" s="1"/>
  <c r="E258" i="30"/>
  <c r="F258" i="30" s="1"/>
  <c r="E249" i="30"/>
  <c r="F249" i="30" s="1"/>
  <c r="E211" i="30"/>
  <c r="F211" i="30" s="1"/>
  <c r="E53" i="30"/>
  <c r="F53" i="30" s="1"/>
  <c r="E30" i="30"/>
  <c r="F30" i="30" s="1"/>
  <c r="E150" i="21"/>
  <c r="F150" i="21" s="1"/>
  <c r="E205" i="21"/>
  <c r="F205" i="21" s="1"/>
  <c r="E148" i="21"/>
  <c r="F148" i="21" s="1"/>
  <c r="E43" i="21"/>
  <c r="F43" i="21" s="1"/>
  <c r="E167" i="31"/>
  <c r="F167" i="31" s="1"/>
  <c r="E94" i="30"/>
  <c r="F94" i="30" s="1"/>
  <c r="E168" i="31"/>
  <c r="F168" i="31" s="1"/>
  <c r="E165" i="31"/>
  <c r="F165" i="31" s="1"/>
  <c r="E149" i="30"/>
  <c r="F149" i="30" s="1"/>
  <c r="E132" i="30"/>
  <c r="F132" i="30" s="1"/>
  <c r="E51" i="30"/>
  <c r="F51" i="30" s="1"/>
  <c r="E259" i="30"/>
  <c r="F259" i="30" s="1"/>
  <c r="E223" i="30"/>
  <c r="F223" i="30" s="1"/>
  <c r="E110" i="31"/>
  <c r="F110" i="31" s="1"/>
  <c r="E87" i="31"/>
  <c r="F87" i="31" s="1"/>
  <c r="E123" i="31"/>
  <c r="F123" i="31" s="1"/>
  <c r="E91" i="31"/>
  <c r="F91" i="31" s="1"/>
  <c r="E149" i="31"/>
  <c r="F149" i="31" s="1"/>
  <c r="E122" i="31"/>
  <c r="F122" i="31" s="1"/>
  <c r="E25" i="31"/>
  <c r="F25" i="31" s="1"/>
  <c r="E113" i="31"/>
  <c r="F113" i="31" s="1"/>
  <c r="E92" i="31"/>
  <c r="F92" i="31" s="1"/>
  <c r="E76" i="31"/>
  <c r="F76" i="31" s="1"/>
  <c r="E31" i="31"/>
  <c r="F31" i="31" s="1"/>
  <c r="E105" i="31"/>
  <c r="F105" i="31" s="1"/>
  <c r="E89" i="31"/>
  <c r="F89" i="31" s="1"/>
  <c r="E86" i="31"/>
  <c r="F86" i="31" s="1"/>
  <c r="E74" i="31"/>
  <c r="F74" i="31" s="1"/>
  <c r="E79" i="31"/>
  <c r="F79" i="31" s="1"/>
  <c r="E73" i="31"/>
  <c r="F73" i="31" s="1"/>
  <c r="E52" i="31"/>
  <c r="F52" i="31" s="1"/>
  <c r="E51" i="31"/>
  <c r="F51" i="31" s="1"/>
  <c r="E50" i="31"/>
  <c r="F50" i="31" s="1"/>
  <c r="E48" i="31"/>
  <c r="F48" i="31" s="1"/>
  <c r="E47" i="31"/>
  <c r="F47" i="31" s="1"/>
  <c r="E46" i="31"/>
  <c r="F46" i="31" s="1"/>
  <c r="E43" i="31"/>
  <c r="F43" i="31" s="1"/>
  <c r="E42" i="31"/>
  <c r="F42" i="31" s="1"/>
  <c r="E40" i="31"/>
  <c r="F40" i="31" s="1"/>
  <c r="E208" i="30"/>
  <c r="F208" i="30" s="1"/>
  <c r="E205" i="30"/>
  <c r="F205" i="30" s="1"/>
  <c r="E203" i="30"/>
  <c r="F203" i="30" s="1"/>
  <c r="E163" i="30"/>
  <c r="F163" i="30" s="1"/>
  <c r="E43" i="30"/>
  <c r="F43" i="30" s="1"/>
  <c r="E42" i="30"/>
  <c r="F42" i="30" s="1"/>
  <c r="R312" i="35"/>
  <c r="T312" i="35" s="1"/>
  <c r="R313" i="35"/>
  <c r="T313" i="35" s="1"/>
  <c r="R319" i="35"/>
  <c r="T319" i="35" s="1"/>
  <c r="R292" i="35"/>
  <c r="T292" i="35" s="1"/>
  <c r="R300" i="35"/>
  <c r="T300" i="35" s="1"/>
  <c r="R291" i="35"/>
  <c r="T291" i="35" s="1"/>
  <c r="R294" i="35"/>
  <c r="T294" i="35" s="1"/>
  <c r="R299" i="35"/>
  <c r="T299" i="35" s="1"/>
  <c r="R305" i="35"/>
  <c r="T305" i="35" s="1"/>
  <c r="R315" i="35"/>
  <c r="T315" i="35" s="1"/>
  <c r="R295" i="35"/>
  <c r="T295" i="35" s="1"/>
  <c r="R301" i="35"/>
  <c r="T301" i="35" s="1"/>
  <c r="R306" i="35"/>
  <c r="T306" i="35" s="1"/>
  <c r="R310" i="35"/>
  <c r="T310" i="35" s="1"/>
  <c r="R316" i="35"/>
  <c r="T316" i="35" s="1"/>
  <c r="R302" i="35"/>
  <c r="T302" i="35" s="1"/>
  <c r="R303" i="35"/>
  <c r="T303" i="35" s="1"/>
  <c r="R307" i="35"/>
  <c r="T307" i="35" s="1"/>
  <c r="R297" i="35"/>
  <c r="T297" i="35" s="1"/>
  <c r="R298" i="35"/>
  <c r="T298" i="35" s="1"/>
  <c r="R304" i="35"/>
  <c r="T304" i="35" s="1"/>
  <c r="R314" i="35"/>
  <c r="T314" i="35" s="1"/>
  <c r="R290" i="35"/>
  <c r="T290" i="35" s="1"/>
  <c r="L293" i="35"/>
  <c r="N293" i="35" s="1"/>
  <c r="L295" i="35"/>
  <c r="N295" i="35" s="1"/>
  <c r="L307" i="35"/>
  <c r="N307" i="35" s="1"/>
  <c r="L319" i="35"/>
  <c r="N319" i="35" s="1"/>
  <c r="L302" i="35"/>
  <c r="N302" i="35" s="1"/>
  <c r="L303" i="35"/>
  <c r="N303" i="35" s="1"/>
  <c r="L306" i="35"/>
  <c r="N306" i="35" s="1"/>
  <c r="L310" i="35"/>
  <c r="N310" i="35" s="1"/>
  <c r="L316" i="35"/>
  <c r="N316" i="35" s="1"/>
  <c r="L304" i="35"/>
  <c r="N304" i="35" s="1"/>
  <c r="L297" i="35"/>
  <c r="N297" i="35" s="1"/>
  <c r="L298" i="35"/>
  <c r="N298" i="35" s="1"/>
  <c r="L314" i="35"/>
  <c r="N314" i="35" s="1"/>
  <c r="L312" i="35"/>
  <c r="N312" i="35" s="1"/>
  <c r="L290" i="35"/>
  <c r="N290" i="35" s="1"/>
  <c r="L300" i="35"/>
  <c r="N300" i="35" s="1"/>
  <c r="L305" i="35"/>
  <c r="N305" i="35" s="1"/>
  <c r="L313" i="35"/>
  <c r="N313" i="35" s="1"/>
  <c r="L315" i="35"/>
  <c r="N315" i="35" s="1"/>
  <c r="L291" i="35"/>
  <c r="N291" i="35" s="1"/>
  <c r="L292" i="35"/>
  <c r="N292" i="35" s="1"/>
  <c r="L294" i="35"/>
  <c r="N294" i="35" s="1"/>
  <c r="L299" i="35"/>
  <c r="N299" i="35" s="1"/>
  <c r="L301" i="35"/>
  <c r="N301" i="35" s="1"/>
  <c r="E149" i="21"/>
  <c r="F149" i="21" s="1"/>
  <c r="C270" i="35"/>
  <c r="E307" i="22"/>
  <c r="F307" i="22" s="1"/>
  <c r="E385" i="21"/>
  <c r="F385" i="21" s="1"/>
  <c r="E337" i="22"/>
  <c r="F337" i="22" s="1"/>
  <c r="I253" i="21"/>
  <c r="O287" i="35"/>
  <c r="O309" i="35" s="1"/>
  <c r="Q309" i="35" s="1"/>
  <c r="E326" i="22"/>
  <c r="F326" i="22" s="1"/>
  <c r="J294" i="22"/>
  <c r="E294" i="22" s="1"/>
  <c r="F294" i="22" s="1"/>
  <c r="I28" i="21"/>
  <c r="E28" i="21" s="1"/>
  <c r="F28" i="21" s="1"/>
  <c r="J309" i="21"/>
  <c r="I309" i="21"/>
  <c r="E82" i="21"/>
  <c r="F82" i="21" s="1"/>
  <c r="E276" i="21"/>
  <c r="F276" i="21" s="1"/>
  <c r="E274" i="21"/>
  <c r="F274" i="21" s="1"/>
  <c r="E273" i="21"/>
  <c r="F273" i="21" s="1"/>
  <c r="E270" i="21"/>
  <c r="F270" i="21" s="1"/>
  <c r="E269" i="21"/>
  <c r="F269" i="21" s="1"/>
  <c r="E268" i="21"/>
  <c r="F268" i="21" s="1"/>
  <c r="E262" i="21"/>
  <c r="F262" i="21" s="1"/>
  <c r="E303" i="21"/>
  <c r="F303" i="21" s="1"/>
  <c r="E260" i="21"/>
  <c r="F260" i="21" s="1"/>
  <c r="E152" i="21"/>
  <c r="F152" i="21" s="1"/>
  <c r="E136" i="21"/>
  <c r="F136" i="21" s="1"/>
  <c r="E34" i="21"/>
  <c r="F34" i="21" s="1"/>
  <c r="E354" i="21"/>
  <c r="F354" i="21" s="1"/>
  <c r="E130" i="21"/>
  <c r="F130" i="21" s="1"/>
  <c r="E107" i="21"/>
  <c r="F107" i="21" s="1"/>
  <c r="E104" i="21"/>
  <c r="F104" i="21" s="1"/>
  <c r="E101" i="21"/>
  <c r="F101" i="21" s="1"/>
  <c r="E98" i="21"/>
  <c r="F98" i="21" s="1"/>
  <c r="E326" i="21"/>
  <c r="F326" i="21" s="1"/>
  <c r="E317" i="21"/>
  <c r="F317" i="21" s="1"/>
  <c r="E209" i="21"/>
  <c r="F209" i="21" s="1"/>
  <c r="E360" i="21"/>
  <c r="F360" i="21" s="1"/>
  <c r="E328" i="21"/>
  <c r="F328" i="21" s="1"/>
  <c r="E29" i="21"/>
  <c r="F29" i="21" s="1"/>
  <c r="E374" i="21"/>
  <c r="F374" i="21" s="1"/>
  <c r="E357" i="21"/>
  <c r="F357" i="21" s="1"/>
  <c r="E138" i="21"/>
  <c r="F138" i="21" s="1"/>
  <c r="E109" i="21"/>
  <c r="F109" i="21" s="1"/>
  <c r="E106" i="21"/>
  <c r="F106" i="21" s="1"/>
  <c r="E103" i="21"/>
  <c r="F103" i="21" s="1"/>
  <c r="E97" i="21"/>
  <c r="F97" i="21" s="1"/>
  <c r="E319" i="21"/>
  <c r="F319" i="21" s="1"/>
  <c r="E100" i="21"/>
  <c r="F100" i="21" s="1"/>
  <c r="E359" i="21"/>
  <c r="F359" i="21" s="1"/>
  <c r="E332" i="21"/>
  <c r="F332" i="21" s="1"/>
  <c r="E330" i="21"/>
  <c r="F330" i="21" s="1"/>
  <c r="E324" i="21"/>
  <c r="F324" i="21" s="1"/>
  <c r="E323" i="21"/>
  <c r="F323" i="21" s="1"/>
  <c r="E321" i="21"/>
  <c r="F321" i="21" s="1"/>
  <c r="J253" i="21"/>
  <c r="F309" i="21"/>
  <c r="J27" i="21"/>
  <c r="J78" i="22"/>
  <c r="E78" i="22" s="1"/>
  <c r="F78" i="22" s="1"/>
  <c r="J24" i="21"/>
  <c r="D87" i="21"/>
  <c r="F287" i="35" s="1"/>
  <c r="E243" i="30"/>
  <c r="F243" i="30" s="1"/>
  <c r="E197" i="21"/>
  <c r="F197" i="21" s="1"/>
  <c r="I25" i="21"/>
  <c r="D141" i="21"/>
  <c r="I287" i="35" s="1"/>
  <c r="I309" i="35" s="1"/>
  <c r="K309" i="35" s="1"/>
  <c r="I27" i="21"/>
  <c r="E27" i="21" s="1"/>
  <c r="F27" i="21" s="1"/>
  <c r="E289" i="22"/>
  <c r="F289" i="22" s="1"/>
  <c r="E211" i="22"/>
  <c r="F211" i="22" s="1"/>
  <c r="J25" i="21"/>
  <c r="E208" i="22"/>
  <c r="F208" i="22" s="1"/>
  <c r="E304" i="22"/>
  <c r="F304" i="22" s="1"/>
  <c r="E287" i="22"/>
  <c r="F287" i="22" s="1"/>
  <c r="E212" i="22"/>
  <c r="F212" i="22" s="1"/>
  <c r="E195" i="22"/>
  <c r="F195" i="22" s="1"/>
  <c r="E206" i="22"/>
  <c r="F206" i="22" s="1"/>
  <c r="E338" i="22"/>
  <c r="F338" i="22" s="1"/>
  <c r="E323" i="22"/>
  <c r="F323" i="22" s="1"/>
  <c r="E309" i="22"/>
  <c r="F309" i="22" s="1"/>
  <c r="E340" i="22"/>
  <c r="F340" i="22" s="1"/>
  <c r="E285" i="22"/>
  <c r="F285" i="22" s="1"/>
  <c r="E324" i="22"/>
  <c r="F324" i="22" s="1"/>
  <c r="J79" i="22"/>
  <c r="E79" i="22" s="1"/>
  <c r="F79" i="22" s="1"/>
  <c r="E339" i="22"/>
  <c r="F339" i="22" s="1"/>
  <c r="E308" i="22"/>
  <c r="F308" i="22" s="1"/>
  <c r="E194" i="22"/>
  <c r="F194" i="22" s="1"/>
  <c r="D22" i="21"/>
  <c r="E322" i="22"/>
  <c r="F322" i="22" s="1"/>
  <c r="E290" i="22"/>
  <c r="F290" i="22" s="1"/>
  <c r="E207" i="22"/>
  <c r="F207" i="22" s="1"/>
  <c r="I24" i="21"/>
  <c r="E325" i="22"/>
  <c r="F325" i="22" s="1"/>
  <c r="E106" i="22"/>
  <c r="F106" i="22" s="1"/>
  <c r="O270" i="35"/>
  <c r="C271" i="35" s="1"/>
  <c r="E26" i="21"/>
  <c r="F26" i="21" s="1"/>
  <c r="E342" i="22"/>
  <c r="F342" i="22" s="1"/>
  <c r="E245" i="30"/>
  <c r="F245" i="30" s="1"/>
  <c r="E305" i="22"/>
  <c r="F305" i="22" s="1"/>
  <c r="E303" i="22"/>
  <c r="F303" i="22" s="1"/>
  <c r="E302" i="22"/>
  <c r="F302" i="22" s="1"/>
  <c r="E114" i="22"/>
  <c r="F114" i="22" s="1"/>
  <c r="E264" i="30"/>
  <c r="F264" i="30" s="1"/>
  <c r="E26" i="30"/>
  <c r="F26" i="30" s="1"/>
  <c r="E184" i="22"/>
  <c r="F184" i="22" s="1"/>
  <c r="E184" i="31"/>
  <c r="F184" i="31" s="1"/>
  <c r="E184" i="30"/>
  <c r="F184" i="30" s="1"/>
  <c r="J5" i="31"/>
  <c r="J5" i="30"/>
  <c r="J4" i="31"/>
  <c r="J4" i="30"/>
  <c r="E24" i="16"/>
  <c r="F24" i="16" s="1"/>
  <c r="E24" i="30"/>
  <c r="F24" i="30" s="1"/>
  <c r="E24" i="22"/>
  <c r="F24" i="22" s="1"/>
  <c r="E24" i="31"/>
  <c r="F24" i="31" s="1"/>
  <c r="J283" i="35" l="1"/>
  <c r="F309" i="35"/>
  <c r="H309" i="35" s="1"/>
  <c r="E309" i="35" s="1"/>
  <c r="J6" i="31"/>
  <c r="O291" i="35"/>
  <c r="Q291" i="35" s="1"/>
  <c r="O292" i="35"/>
  <c r="Q292" i="35" s="1"/>
  <c r="O294" i="35"/>
  <c r="Q294" i="35" s="1"/>
  <c r="O299" i="35"/>
  <c r="Q299" i="35" s="1"/>
  <c r="O305" i="35"/>
  <c r="Q305" i="35" s="1"/>
  <c r="O315" i="35"/>
  <c r="Q315" i="35" s="1"/>
  <c r="O297" i="35"/>
  <c r="Q297" i="35" s="1"/>
  <c r="O293" i="35"/>
  <c r="Q293" i="35" s="1"/>
  <c r="O301" i="35"/>
  <c r="Q301" i="35" s="1"/>
  <c r="O295" i="35"/>
  <c r="Q295" i="35" s="1"/>
  <c r="O302" i="35"/>
  <c r="Q302" i="35" s="1"/>
  <c r="O306" i="35"/>
  <c r="Q306" i="35" s="1"/>
  <c r="O307" i="35"/>
  <c r="Q307" i="35" s="1"/>
  <c r="O310" i="35"/>
  <c r="Q310" i="35" s="1"/>
  <c r="O316" i="35"/>
  <c r="Q316" i="35" s="1"/>
  <c r="O303" i="35"/>
  <c r="Q303" i="35" s="1"/>
  <c r="O304" i="35"/>
  <c r="Q304" i="35" s="1"/>
  <c r="O298" i="35"/>
  <c r="Q298" i="35" s="1"/>
  <c r="O312" i="35"/>
  <c r="Q312" i="35" s="1"/>
  <c r="O314" i="35"/>
  <c r="Q314" i="35" s="1"/>
  <c r="O290" i="35"/>
  <c r="Q290" i="35" s="1"/>
  <c r="O300" i="35"/>
  <c r="Q300" i="35" s="1"/>
  <c r="O313" i="35"/>
  <c r="Q313" i="35" s="1"/>
  <c r="O319" i="35"/>
  <c r="Q319" i="35" s="1"/>
  <c r="I303" i="35"/>
  <c r="K303" i="35" s="1"/>
  <c r="I304" i="35"/>
  <c r="K304" i="35" s="1"/>
  <c r="I299" i="35"/>
  <c r="K299" i="35" s="1"/>
  <c r="I297" i="35"/>
  <c r="K297" i="35" s="1"/>
  <c r="I298" i="35"/>
  <c r="K298" i="35" s="1"/>
  <c r="I312" i="35"/>
  <c r="K312" i="35" s="1"/>
  <c r="I314" i="35"/>
  <c r="K314" i="35" s="1"/>
  <c r="I290" i="35"/>
  <c r="K290" i="35" s="1"/>
  <c r="I301" i="35"/>
  <c r="K301" i="35" s="1"/>
  <c r="I315" i="35"/>
  <c r="K315" i="35" s="1"/>
  <c r="I305" i="35"/>
  <c r="K305" i="35" s="1"/>
  <c r="I313" i="35"/>
  <c r="K313" i="35" s="1"/>
  <c r="I319" i="35"/>
  <c r="K319" i="35" s="1"/>
  <c r="I291" i="35"/>
  <c r="K291" i="35" s="1"/>
  <c r="I292" i="35"/>
  <c r="K292" i="35" s="1"/>
  <c r="I293" i="35"/>
  <c r="K293" i="35" s="1"/>
  <c r="I294" i="35"/>
  <c r="K294" i="35" s="1"/>
  <c r="I295" i="35"/>
  <c r="K295" i="35" s="1"/>
  <c r="I302" i="35"/>
  <c r="K302" i="35" s="1"/>
  <c r="I306" i="35"/>
  <c r="K306" i="35" s="1"/>
  <c r="I307" i="35"/>
  <c r="K307" i="35" s="1"/>
  <c r="I310" i="35"/>
  <c r="K310" i="35" s="1"/>
  <c r="I316" i="35"/>
  <c r="K316" i="35" s="1"/>
  <c r="I300" i="35"/>
  <c r="K300" i="35" s="1"/>
  <c r="F297" i="35"/>
  <c r="H297" i="35" s="1"/>
  <c r="F298" i="35"/>
  <c r="H298" i="35" s="1"/>
  <c r="F312" i="35"/>
  <c r="H312" i="35" s="1"/>
  <c r="F305" i="35"/>
  <c r="H305" i="35" s="1"/>
  <c r="F314" i="35"/>
  <c r="H314" i="35" s="1"/>
  <c r="E314" i="35" s="1"/>
  <c r="F319" i="35"/>
  <c r="H319" i="35" s="1"/>
  <c r="F316" i="35"/>
  <c r="H316" i="35" s="1"/>
  <c r="F299" i="35"/>
  <c r="H299" i="35" s="1"/>
  <c r="F313" i="35"/>
  <c r="H313" i="35" s="1"/>
  <c r="F315" i="35"/>
  <c r="H315" i="35" s="1"/>
  <c r="F290" i="35"/>
  <c r="H290" i="35" s="1"/>
  <c r="F306" i="35"/>
  <c r="H306" i="35" s="1"/>
  <c r="E306" i="35" s="1"/>
  <c r="F292" i="35"/>
  <c r="H292" i="35" s="1"/>
  <c r="F293" i="35"/>
  <c r="H293" i="35" s="1"/>
  <c r="F295" i="35"/>
  <c r="H295" i="35" s="1"/>
  <c r="F300" i="35"/>
  <c r="H300" i="35" s="1"/>
  <c r="E300" i="35" s="1"/>
  <c r="F301" i="35"/>
  <c r="H301" i="35" s="1"/>
  <c r="E301" i="35" s="1"/>
  <c r="F291" i="35"/>
  <c r="H291" i="35" s="1"/>
  <c r="F302" i="35"/>
  <c r="H302" i="35" s="1"/>
  <c r="E302" i="35" s="1"/>
  <c r="F303" i="35"/>
  <c r="H303" i="35" s="1"/>
  <c r="E303" i="35" s="1"/>
  <c r="F307" i="35"/>
  <c r="H307" i="35" s="1"/>
  <c r="E307" i="35" s="1"/>
  <c r="F310" i="35"/>
  <c r="H310" i="35" s="1"/>
  <c r="E310" i="35" s="1"/>
  <c r="F304" i="35"/>
  <c r="H304" i="35" s="1"/>
  <c r="F294" i="35"/>
  <c r="H294" i="35" s="1"/>
  <c r="B287" i="35"/>
  <c r="E24" i="21"/>
  <c r="F24" i="21" s="1"/>
  <c r="E253" i="21"/>
  <c r="F253" i="21" s="1"/>
  <c r="E25" i="21"/>
  <c r="F25" i="21" s="1"/>
  <c r="J87" i="21"/>
  <c r="D94" i="21" s="1"/>
  <c r="I87" i="21"/>
  <c r="I141" i="21"/>
  <c r="J141" i="21"/>
  <c r="D220" i="22"/>
  <c r="D30" i="22"/>
  <c r="D33" i="21"/>
  <c r="D32" i="21"/>
  <c r="J6" i="30"/>
  <c r="E316" i="35" l="1"/>
  <c r="E315" i="35"/>
  <c r="M283" i="35" s="1"/>
  <c r="E293" i="35"/>
  <c r="O283" i="35" s="1"/>
  <c r="E304" i="35"/>
  <c r="E295" i="35"/>
  <c r="E298" i="35"/>
  <c r="I94" i="21"/>
  <c r="J94" i="21"/>
  <c r="E94" i="21"/>
  <c r="F94" i="21" s="1"/>
  <c r="E313" i="35"/>
  <c r="E297" i="35"/>
  <c r="E291" i="35"/>
  <c r="E305" i="35"/>
  <c r="E312" i="35"/>
  <c r="E294" i="35"/>
  <c r="E299" i="35"/>
  <c r="E319" i="35"/>
  <c r="E292" i="35"/>
  <c r="E290" i="35"/>
  <c r="P281" i="35" s="1"/>
  <c r="P282" i="35" s="1"/>
  <c r="E141" i="21"/>
  <c r="F141" i="21" s="1"/>
  <c r="E87" i="21"/>
  <c r="F87" i="21" s="1"/>
  <c r="I32" i="21"/>
  <c r="J32" i="21"/>
  <c r="J33" i="21"/>
  <c r="I33" i="21"/>
  <c r="E33" i="21" s="1"/>
  <c r="F33" i="21" s="1"/>
  <c r="J30" i="22"/>
  <c r="J5" i="22" s="1"/>
  <c r="I30" i="22"/>
  <c r="J4" i="22" s="1"/>
  <c r="J6" i="22" s="1"/>
  <c r="I220" i="22"/>
  <c r="J220" i="22"/>
  <c r="E30" i="22" l="1"/>
  <c r="F30" i="22" s="1"/>
  <c r="E220" i="22"/>
  <c r="F220" i="22" s="1"/>
  <c r="E32" i="21"/>
  <c r="F32" i="21" s="1"/>
  <c r="J4" i="21"/>
  <c r="J5" i="21"/>
  <c r="J6" i="21" l="1"/>
</calcChain>
</file>

<file path=xl/sharedStrings.xml><?xml version="1.0" encoding="utf-8"?>
<sst xmlns="http://schemas.openxmlformats.org/spreadsheetml/2006/main" count="3637" uniqueCount="569">
  <si>
    <t>Unité</t>
  </si>
  <si>
    <t>ml</t>
  </si>
  <si>
    <t>SOLUTION DE BASE</t>
  </si>
  <si>
    <t>2.1</t>
  </si>
  <si>
    <t>2.2</t>
  </si>
  <si>
    <t>2.3</t>
  </si>
  <si>
    <t>PREAMBULE COMMUN A TOUS LES LOTS</t>
  </si>
  <si>
    <t>L'entrepreneur du présent lot devra, dans son offre, respecter les caractéristiques acoustiques et thermiques, les classements au feu des matériaux, la composition et les caractéristiques techniques des matériaux, la finition et la mise en œuvre énoncées dans le descriptif et conformément au DTU, Nomres Française et Européennes et aux règles de l'Art en vigueur des différents ouvrages et ce pendant toute la durée du chantier.</t>
  </si>
  <si>
    <t>Toutes les marques et références préconisées pourront être éventuellement remplacées par des marques et références équivalentes mais de caractéristiques techniques et d'aspect équivalent à l'agrément du Maître d'œuvre et du Maître de l'Ouvrage et sous la propre responsabilité de l'Entreprise.</t>
  </si>
  <si>
    <t xml:space="preserve">L'entrepreneur du présent lot devra soumettre des échantillons de tous les matériaux, finitions et produits entrant dans la conception de son ouvrage et ce à la demande du Maître d'œuvre et du Maître de l'Ouvrage. Ces échantillons serviront de base pour le niveau de qualité et d'esthétique des ouvrages réalisés.
De plus, il sera demandé à l'entrepreneur, et ce à la demande du Maître d'œuvre et du Maître de l'Ouvrage, et en coordination avec les entreprises titulaires des autres corps d'états, tous les ouvrages témoins demandés.
Les ouvrages témoins seront des ouvrages comportant toutes les prestations des lots de second œuvre et des lots techniques de façon à présenter un ouvrage complet en ordre de fonctionnement.
 </t>
  </si>
  <si>
    <t>L'Entrepreneur du présent lot devra répondre selon le cadre de DPGF fourni par la Maîtrise d'œuvre.</t>
  </si>
  <si>
    <t>L'entrepreneur du présent lot doit établir et joindre à sa proposition un mémoire technique de toutes les imprécisions, omissions ou contradictions éventuellement relevées dans les documents de consultation et mentionner dans ce mémoire toutes les dispositions qu’elle suggère pour y remédier. Toutes ces imprécisions, omissions ou contradictions devront être prévue dans son offre de prix. En cas de contradiction la solution la plus chère sera retenue et chiffrée par l'entrepreneur.</t>
  </si>
  <si>
    <t>ENS</t>
  </si>
  <si>
    <t>U</t>
  </si>
  <si>
    <t>– barrette de mesure</t>
  </si>
  <si>
    <r>
      <t>– prise de terre en câble 25 Cu mm</t>
    </r>
    <r>
      <rPr>
        <vertAlign val="superscript"/>
        <sz val="10"/>
        <rFont val="Arial"/>
        <family val="2"/>
      </rPr>
      <t>2</t>
    </r>
  </si>
  <si>
    <t>– liaison équipotentielle principale</t>
  </si>
  <si>
    <t>- câblage 3G 1,5mm²</t>
  </si>
  <si>
    <t>- câblage 3G 2,5mm²</t>
  </si>
  <si>
    <t xml:space="preserve">- essais, raccordement </t>
  </si>
  <si>
    <r>
      <t>– liaisons en câble R02V 2x1,5mm</t>
    </r>
    <r>
      <rPr>
        <vertAlign val="superscript"/>
        <sz val="10"/>
        <rFont val="Arial"/>
        <family val="2"/>
      </rPr>
      <t>2</t>
    </r>
    <r>
      <rPr>
        <sz val="10"/>
        <rFont val="Arial"/>
        <family val="2"/>
      </rPr>
      <t xml:space="preserve"> sous fourreau y compris raccordements</t>
    </r>
  </si>
  <si>
    <t>- ensemble portier vidéophone comprenant :</t>
  </si>
  <si>
    <t>- combiné Vidéophone intérieur conforme aux normes handicapés</t>
  </si>
  <si>
    <t xml:space="preserve">- câblage et raccordement </t>
  </si>
  <si>
    <t>- essais et mise en marche</t>
  </si>
  <si>
    <t>Alarme technique</t>
  </si>
  <si>
    <t>Téléphone</t>
  </si>
  <si>
    <t>Télévision</t>
  </si>
  <si>
    <t>2.4</t>
  </si>
  <si>
    <t>Circuit de terre-Liaison équipotentielle</t>
  </si>
  <si>
    <t>– colonne de terre en gaine SG</t>
  </si>
  <si>
    <t>– liaison équipotentielle secondaire dans chaque logement</t>
  </si>
  <si>
    <t>- Attente ampli TV</t>
  </si>
  <si>
    <t>PM</t>
  </si>
  <si>
    <t>Alimentations diverses des communs</t>
  </si>
  <si>
    <t>Eclairage normal des communs</t>
  </si>
  <si>
    <t>- télécommande blocs de sécurité</t>
  </si>
  <si>
    <t>- Câblage 5G1,5mm2 y compris raccordement</t>
  </si>
  <si>
    <t>- crosse en toiture</t>
  </si>
  <si>
    <t>- colonne verticale</t>
  </si>
  <si>
    <t>- liaison TV colonne /logement sous fourreaux</t>
  </si>
  <si>
    <t>- attestation COSAEL et dossier technique</t>
  </si>
  <si>
    <t>- colonne vidéophnie  verticale</t>
  </si>
  <si>
    <t>- réglette multipaires</t>
  </si>
  <si>
    <t>-  relations avec FRANCE TELECOM</t>
  </si>
  <si>
    <t>- liaison IP colonne/logement</t>
  </si>
  <si>
    <t>- Décodeur</t>
  </si>
  <si>
    <t>- badges de proximité</t>
  </si>
  <si>
    <t>- plans d'exécution</t>
  </si>
  <si>
    <t>- dossier DOE</t>
  </si>
  <si>
    <t>Tableau des logements</t>
  </si>
  <si>
    <t>Equipements des logements</t>
  </si>
  <si>
    <t>- Interrupteur simple allumage</t>
  </si>
  <si>
    <t>- Interrupteur double allumage</t>
  </si>
  <si>
    <t>- Prise de courant 2P+T10/16A</t>
  </si>
  <si>
    <t>- Prise de courant 2P+T10/16A handicapée</t>
  </si>
  <si>
    <t>- Etiquetage</t>
  </si>
  <si>
    <t xml:space="preserve">- câblage en câble coaxial 75 ohms sous fourreau ICTA diam. 16 entre GTL et prises </t>
  </si>
  <si>
    <t>Divers</t>
  </si>
  <si>
    <t>EQUIPEMENTS DES LOGEMENTS</t>
  </si>
  <si>
    <t>Téléphone / Fibre optique</t>
  </si>
  <si>
    <t>EQUIPEMENTS DES COMMUNS</t>
  </si>
  <si>
    <t>- Bloc autonome type evacuation  SATI 45lm Ip66 IK 10</t>
  </si>
  <si>
    <t>Fibre optique</t>
  </si>
  <si>
    <t xml:space="preserve">- tableau de commande éclairage </t>
  </si>
  <si>
    <t>- installations de chantier</t>
  </si>
  <si>
    <t>- liaisons en câble 8/10 1paire sous fourreau y compris raccordements</t>
  </si>
  <si>
    <t>- Bloc autonome type habitation  SATI 8lm 5h</t>
  </si>
  <si>
    <t>-alimentation ventouse+ ventoiuse</t>
  </si>
  <si>
    <t xml:space="preserve">Equipement des locaux communs </t>
  </si>
  <si>
    <t>- luminaire type 8</t>
  </si>
  <si>
    <t>- luminaire type 11</t>
  </si>
  <si>
    <t xml:space="preserve">- Interrupteur va et vient </t>
  </si>
  <si>
    <t>Tableau Général Basse Tension</t>
  </si>
  <si>
    <t>- Accessoires, câblage complémentaire, raccordements, essais, etc…</t>
  </si>
  <si>
    <t>2.5</t>
  </si>
  <si>
    <t>2.6</t>
  </si>
  <si>
    <t>2.7</t>
  </si>
  <si>
    <t>2.8</t>
  </si>
  <si>
    <t>2.9</t>
  </si>
  <si>
    <t>– Chemin de câble largeur 500mm</t>
  </si>
  <si>
    <t>– Chemin de câble largeur 300mm</t>
  </si>
  <si>
    <t>– Chemin de câble largeur 200mm</t>
  </si>
  <si>
    <t>– fourreaux enterrés en dalle ou cloison</t>
  </si>
  <si>
    <t>2.13</t>
  </si>
  <si>
    <t>2.14</t>
  </si>
  <si>
    <t>2.15</t>
  </si>
  <si>
    <t xml:space="preserve">Eclairage de sécurité </t>
  </si>
  <si>
    <t>- Bloc portatif</t>
  </si>
  <si>
    <t>2.16</t>
  </si>
  <si>
    <t>- Colonne montante FT câble 298 mutli-paires</t>
  </si>
  <si>
    <t>2.17</t>
  </si>
  <si>
    <t>Précâblage téléphone/informatique</t>
  </si>
  <si>
    <t>- Coffret VDI 12U 600*600*19", conforme au CCTP</t>
  </si>
  <si>
    <t>- Prise RJ 45 informatique</t>
  </si>
  <si>
    <t>- Prise RJ 45 téléphone</t>
  </si>
  <si>
    <t>- câblage catégorie 6</t>
  </si>
  <si>
    <t>2.18</t>
  </si>
  <si>
    <t>- détecteur de présence encastré circulations logements</t>
  </si>
  <si>
    <t>- luminaire type 7</t>
  </si>
  <si>
    <t>- luminaire type 6</t>
  </si>
  <si>
    <t>- Attente éclairage vasque salle de bain</t>
  </si>
  <si>
    <t>Télévision Prise (TV/FM)</t>
  </si>
  <si>
    <t>Sous total 2.1</t>
  </si>
  <si>
    <t>ART.
CCTP</t>
  </si>
  <si>
    <t>DESIGNATION</t>
  </si>
  <si>
    <t>Sous total 2.2</t>
  </si>
  <si>
    <t>Sous total 2.3</t>
  </si>
  <si>
    <t>Sous total 2.4</t>
  </si>
  <si>
    <t>Sous total 2.5</t>
  </si>
  <si>
    <t>Sous total 2.6</t>
  </si>
  <si>
    <t>Sous total 2.7</t>
  </si>
  <si>
    <t>Sous total 2.8</t>
  </si>
  <si>
    <t>Sous total 2.9</t>
  </si>
  <si>
    <t>Sous total 2.13</t>
  </si>
  <si>
    <t>Sous total 2.14</t>
  </si>
  <si>
    <t>Sous total 2.15</t>
  </si>
  <si>
    <t>Sous total 2.16</t>
  </si>
  <si>
    <t>Sous total 2.17</t>
  </si>
  <si>
    <t>Sous total 2.18</t>
  </si>
  <si>
    <t>Sous total 2.10</t>
  </si>
  <si>
    <t>TOTAL GENERAL HT - EQUIPEMENTS DES LOGEMENTS</t>
  </si>
  <si>
    <t>Alimentation électrique depuis le réseau EDF</t>
  </si>
  <si>
    <t>- raccordement, équipements annexes et mise en service</t>
  </si>
  <si>
    <t>- relation avec service EDF / consuel</t>
  </si>
  <si>
    <r>
      <t>– liaison en câble 1x16mm</t>
    </r>
    <r>
      <rPr>
        <vertAlign val="superscript"/>
        <sz val="10"/>
        <rFont val="Arial"/>
        <family val="2"/>
      </rPr>
      <t>2</t>
    </r>
    <r>
      <rPr>
        <sz val="10"/>
        <rFont val="Arial"/>
        <family val="2"/>
      </rPr>
      <t xml:space="preserve"> sous fourreau ICTA diam. 16 entre la colonne et chaque logement</t>
    </r>
  </si>
  <si>
    <t xml:space="preserve">- Attente cuisson </t>
  </si>
  <si>
    <t>Cadre de décomposition du prix global et forfaitaire</t>
  </si>
  <si>
    <t>P.U.</t>
  </si>
  <si>
    <t>Total HT</t>
  </si>
  <si>
    <t xml:space="preserve">TOTAL GENERAL HT - EQUIPEMENTS DES COMMUNS  </t>
  </si>
  <si>
    <t xml:space="preserve">TVA 20 %  </t>
  </si>
  <si>
    <t xml:space="preserve">Commande de désenfumage des circulations </t>
  </si>
  <si>
    <t>- ampli, préampli et station de traitement</t>
  </si>
  <si>
    <t>- ampli TV si besoin</t>
  </si>
  <si>
    <t>- bouton sonore et visuel de décondamnation</t>
  </si>
  <si>
    <t xml:space="preserve">- Fourniture des coffrets de coupure sur socle avec embase de téléreport et boîtier de connexion </t>
  </si>
  <si>
    <t>- Pose des coffrets de coupure sur socle avec embase de téléreport à la charge du lot G.O.</t>
  </si>
  <si>
    <t>ML</t>
  </si>
  <si>
    <t>- Liaison appartement en câble HO7 2x10mm²</t>
  </si>
  <si>
    <t>- Liaison appartement en câble HO7 2x16mm²</t>
  </si>
  <si>
    <t>- Liaison appartement en câble HO7 2x25mm²</t>
  </si>
  <si>
    <t>- Liaison appartement en câble HO7 2x35mm²</t>
  </si>
  <si>
    <t>– PC 2P+T 10/16A réseau normal en gaine palière suivant plans</t>
  </si>
  <si>
    <t>– embase de téléreport</t>
  </si>
  <si>
    <t>- Boitier de connexion 4 directions</t>
  </si>
  <si>
    <t>- Boitier de connexion 8 directions</t>
  </si>
  <si>
    <t>– câble ST/34443 2 paires entre embase et la 1ère barrette de connexion en gaine technique ERDF</t>
  </si>
  <si>
    <t>– câble ST/34443 2 paires entre les barrettes de connexion en gaine technique ERDF</t>
  </si>
  <si>
    <t>– tube IRL DN 20 en gaine technique</t>
  </si>
  <si>
    <t>– fourreau ICTA  DN 20 depuis la gaine  ERDF jusqu'aux logements</t>
  </si>
  <si>
    <t>2.1.5</t>
  </si>
  <si>
    <t>2.1.4</t>
  </si>
  <si>
    <t>Q</t>
  </si>
  <si>
    <r>
      <rPr>
        <b/>
        <u/>
        <sz val="10"/>
        <color indexed="10"/>
        <rFont val="Arial"/>
        <family val="2"/>
      </rPr>
      <t>NOTA</t>
    </r>
    <r>
      <rPr>
        <b/>
        <sz val="10"/>
        <color indexed="10"/>
        <rFont val="Arial"/>
        <family val="2"/>
      </rPr>
      <t xml:space="preserve"> : Unités, quantités, prix unitaires, prix totaux, etc... : à compléter par l'Entreprise</t>
    </r>
  </si>
  <si>
    <t>2.1.2</t>
  </si>
  <si>
    <t>2.1.3</t>
  </si>
  <si>
    <t>Distribution principale</t>
  </si>
  <si>
    <t>* Courants forts</t>
  </si>
  <si>
    <t>* Courants faibles</t>
  </si>
  <si>
    <t>– Chemin de câble en gaine palière verticale</t>
  </si>
  <si>
    <t>- Attente éclairage évier cuisine</t>
  </si>
  <si>
    <t>- Interrupteur simple allumageà voyant</t>
  </si>
  <si>
    <t>Appartement de type T2</t>
  </si>
  <si>
    <t>Sous total HT pour un T2</t>
  </si>
  <si>
    <t>Nombre d'appartement T2 sur l'opération</t>
  </si>
  <si>
    <t>- Ampli TV en GTL y compris alimentation</t>
  </si>
  <si>
    <t>- DAAF suivant CCTP</t>
  </si>
  <si>
    <t>- liaisons en câble CR1 sous fourreau y compris raccordements (asservissements porte de recoupement)</t>
  </si>
  <si>
    <t>- liaisons en câble CR1 sous fourreau y compris raccordements (asservissements Vb/Vh)</t>
  </si>
  <si>
    <t>2.10</t>
  </si>
  <si>
    <t>- Coffret de Sous Répartition d'Immeuble paires</t>
  </si>
  <si>
    <t>- Fourreaux en attente fibre optique coin séjour y compris plaque d'obturation en attente</t>
  </si>
  <si>
    <t>Sous total 2.11</t>
  </si>
  <si>
    <t>– chemin de câble vertical</t>
  </si>
  <si>
    <t>– points de mutualisation (PM)</t>
  </si>
  <si>
    <t>– rocade optique</t>
  </si>
  <si>
    <t>– points de branchement optique (PBO)</t>
  </si>
  <si>
    <t>– câble optique type G657 4 fibres entre les points de branchement optique en gaine technique et le tableau de communication (TC) des logements sous fourreau ICTA.</t>
  </si>
  <si>
    <t>– recette technique et mises en services</t>
  </si>
  <si>
    <t>– réservations y compris rebouchages</t>
  </si>
  <si>
    <t>– fourreaux PVC TLST diam. 45 minimum à l'intérieur du bâtiment</t>
  </si>
  <si>
    <t>– réglette de distibution en gaine technique</t>
  </si>
  <si>
    <t>– fourreaux ICTA diam, 40mm minimum entre chaque niveau en gaine palière suivant CCTP</t>
  </si>
  <si>
    <t>– réglette dans le bureau y compris liaisons depuis la gaine technique palière</t>
  </si>
  <si>
    <t>– câble optique type G657 4 fibres entre les points de branchement optique en gaine technique et le bureau sous fourreau ICTA.</t>
  </si>
  <si>
    <t>- 2 fourreaux ICTA DN25 aiguillé entre le tableau de communication des logement et les gaines palières</t>
  </si>
  <si>
    <t>- 2 fourreaux ICTA DN25 aiguillé entre le bureau et les gaines palières</t>
  </si>
  <si>
    <t>– 1 fourreaux ICTA diam. 25mm aiguillé et repéré entre le tableau ce communication de chaque logement et le coin TV su séjour y compris plaque d'obturation en attente.</t>
  </si>
  <si>
    <t>- dossier recette</t>
  </si>
  <si>
    <t>2.12</t>
  </si>
  <si>
    <t>Sous total 2.12</t>
  </si>
  <si>
    <t xml:space="preserve"> Portier d'immeuble -vidéophone</t>
  </si>
  <si>
    <t>* platine de rue suivant CCTP, alimentation centrale</t>
  </si>
  <si>
    <t>* centrale de contrôle d'accès VIGIK</t>
  </si>
  <si>
    <t>* ventouse</t>
  </si>
  <si>
    <t>* BP sonore et visuel décondamnation</t>
  </si>
  <si>
    <t>-report sur le téléphone du gestionnaire</t>
  </si>
  <si>
    <t>- Lecteur de badges VIGIK déportés</t>
  </si>
  <si>
    <t>- Interrupteur simple allumage étanche lumineux</t>
  </si>
  <si>
    <t>- Bouton poussoir variateur</t>
  </si>
  <si>
    <t>- détecteur de présence + luminosité</t>
  </si>
  <si>
    <t>- détecteur de présence saillie étanche</t>
  </si>
  <si>
    <t>- détecteur de présence saillie</t>
  </si>
  <si>
    <t>- interrupteur crépusculaire + horloge astronomique</t>
  </si>
  <si>
    <t>- PC 2P+T 10/16A réseau service +câblage</t>
  </si>
  <si>
    <t>- PC 2P+T 10/16A réseau normal +câblage</t>
  </si>
  <si>
    <t>- PC 2P+T 10/16A étanche +câblage</t>
  </si>
  <si>
    <t>- PC 3P+N+T 32A étanche laverie +câblage</t>
  </si>
  <si>
    <t>- Alttente plaque cuisson salle d'étude</t>
  </si>
  <si>
    <t>- luminaire type 12</t>
  </si>
  <si>
    <t>Installations de chantier</t>
  </si>
  <si>
    <t xml:space="preserve">TOTAL GENERAL TTC - EQUIPEMENTS DES COMMUNS  </t>
  </si>
  <si>
    <t>– câble ST/34443 2 paires entre les barrettes de connexion en gaine technique ERDF et les compteurs des logements, du TJ des SG et du TB du parking</t>
  </si>
  <si>
    <t>- disjoncteur de branchement avec relais différentielle réglable et temporisé en TGBT des parkings</t>
  </si>
  <si>
    <t>- liaison en câble R2V entre le comptage et le disjoncteur général des parkings</t>
  </si>
  <si>
    <t>- disjoncteur de branchement avec relais différentielle réglable et temporisé en TGBT des SG bâtiment G2</t>
  </si>
  <si>
    <t>- liaison en câble R2V entre le comptage et le disjoncteur général des SG G2</t>
  </si>
  <si>
    <t>- pose et raccordement des panneaux de comptage tarif bleu EDF et des disjoncteurs de brabchement à l'interieur des commerces</t>
  </si>
  <si>
    <t>- pose et raccordement des panneaux de comptage tarif bleu EDF et des disjoncteurs de brabchement à l'interieur des logements</t>
  </si>
  <si>
    <t>– Chemin de câble isolant spécifique EDF</t>
  </si>
  <si>
    <t>- TGBT des services généraux du G1 y compris toutes sujétions</t>
  </si>
  <si>
    <t>- TGBT des services généraux du G2 y compris toutes sujétions</t>
  </si>
  <si>
    <t>- TGBT des services généraux du SOHO y compris toutes sujétions</t>
  </si>
  <si>
    <t>- TGBT des services généraux du parking y compris toutes sujétions</t>
  </si>
  <si>
    <t>- TD local commercial du G1 y compris toutes sujétions</t>
  </si>
  <si>
    <t>- TD local commercial du G2 y compris toutes sujétions</t>
  </si>
  <si>
    <t>-Tableau électrique T1</t>
  </si>
  <si>
    <t>-Tableau électrique T2</t>
  </si>
  <si>
    <t>-Tableau électrique T3</t>
  </si>
  <si>
    <t>-Tableau électrique T4</t>
  </si>
  <si>
    <t>-Tableau électrique T5</t>
  </si>
  <si>
    <t>Appartement de type T1</t>
  </si>
  <si>
    <t>Sous total HT pour un T1</t>
  </si>
  <si>
    <t>Nombre d'appartement T1 sur l'opération</t>
  </si>
  <si>
    <t>Appartement de type T3</t>
  </si>
  <si>
    <t>Sous total HT pour un T3</t>
  </si>
  <si>
    <t>Nombre d'appartement T3 sur l'opération</t>
  </si>
  <si>
    <t>Appartement de type T4</t>
  </si>
  <si>
    <t>Sous total HT pour un T4</t>
  </si>
  <si>
    <t>Nombre d'appartement T4 sur l'opération</t>
  </si>
  <si>
    <t>- Attente sous-station lumière+force bâtiment G1</t>
  </si>
  <si>
    <t>- Attente sous-station lumière+force bâtiment G2/SOHO</t>
  </si>
  <si>
    <t>- pose et raccordement du panneau de comptage tarif bleu EDF et du disjoncteur de brabchement des SG bâtiment G1</t>
  </si>
  <si>
    <t>- pose et raccordement des comptages EDF tarif jaune des parkings</t>
  </si>
  <si>
    <t>- pose et raccordement des comptages EDF tarif jaune des services généraux du bâtiment G2</t>
  </si>
  <si>
    <t>- pose et raccordement du panneau de comptage tarif bleu EDF et du disjoncteur de brabchement des SG bâtiment SOHO</t>
  </si>
  <si>
    <t>- liaison au TJ en câble agrée EDF sous fourreaux IK 10 à la charge du présent lot pour les parkings</t>
  </si>
  <si>
    <t>- liaison au TJ en câble agrée EDF sous fourreaux IK 10 à la charge du présent lot pour les SG G2</t>
  </si>
  <si>
    <t>- pose et raccordement des comptages EDF tarif jaune PV G1 (au lot photovoltaïque)</t>
  </si>
  <si>
    <t>- Chemins de câble isolant IK10 suivant CCTP IK10 pour téléreports</t>
  </si>
  <si>
    <t>– Distributeurs d'arrivée 200A (pieds de colonne)</t>
  </si>
  <si>
    <t>- Distributeurs de niveau 200A</t>
  </si>
  <si>
    <t>- pose et raccordement des comptages EDF tarif jaune</t>
  </si>
  <si>
    <t>PM - A charge du lot PV</t>
  </si>
  <si>
    <t>- Fourreaux IK10 non propagateur de la flamme pour téléreport</t>
  </si>
  <si>
    <t>- Fourreaux IK10 non propagateur de la flamme pour alimentation ERDF</t>
  </si>
  <si>
    <t>PM - prévus ci-dessus</t>
  </si>
  <si>
    <t>Coupure générale électricité des parkings</t>
  </si>
  <si>
    <t>- coupure générale éclairage parking suivant CCTP</t>
  </si>
  <si>
    <t>- Câblage, mise en service et essais</t>
  </si>
  <si>
    <t>2.7.2</t>
  </si>
  <si>
    <r>
      <rPr>
        <b/>
        <sz val="10"/>
        <rFont val="Arial"/>
        <family val="2"/>
      </rPr>
      <t>*</t>
    </r>
    <r>
      <rPr>
        <b/>
        <u/>
        <sz val="10"/>
        <rFont val="Arial"/>
        <family val="2"/>
      </rPr>
      <t xml:space="preserve"> Appareillages de finition blanche</t>
    </r>
  </si>
  <si>
    <r>
      <rPr>
        <b/>
        <sz val="10"/>
        <rFont val="Arial"/>
        <family val="2"/>
      </rPr>
      <t>*</t>
    </r>
    <r>
      <rPr>
        <b/>
        <u/>
        <sz val="10"/>
        <rFont val="Arial"/>
        <family val="2"/>
      </rPr>
      <t xml:space="preserve"> Appareillages de finition noire</t>
    </r>
  </si>
  <si>
    <t>- Boitier et douille DCL, compris fiche 2P+T</t>
  </si>
  <si>
    <t>- Ampoule fluocompacte 15W, E27</t>
  </si>
  <si>
    <t>- Attente protections solaires</t>
  </si>
  <si>
    <t>-Tableau électrique T5 duplex (sur G1)</t>
  </si>
  <si>
    <t>- Prise de courant 2P+T10/16A Lave-Linge</t>
  </si>
  <si>
    <t>- Interrupteur simple allumage à voyant</t>
  </si>
  <si>
    <t xml:space="preserve">Sous total 2.7.2 Appartement T1 </t>
  </si>
  <si>
    <t>- Prise de courant 2P+T10/16A Lave-Vaisselle</t>
  </si>
  <si>
    <t>- Prise de courant 2P+T20A four</t>
  </si>
  <si>
    <t>Sous total 2.7.2 Appartement T3</t>
  </si>
  <si>
    <t>Sous total 2.7.2 Appartement T2</t>
  </si>
  <si>
    <t>- Bouton poussoir</t>
  </si>
  <si>
    <t>- Attente VMC y compris interrupteur cuisine</t>
  </si>
  <si>
    <t>- Attente VMC SdB et WC</t>
  </si>
  <si>
    <t>Sous total 2.7.2 Appartement T4</t>
  </si>
  <si>
    <t>Appartement de type T5</t>
  </si>
  <si>
    <t>Sous total HT pour un T5</t>
  </si>
  <si>
    <t>Nombre d'appartement T5 sur l'opération</t>
  </si>
  <si>
    <t>Sous total 2.7.2 Appartement T5</t>
  </si>
  <si>
    <t>- Attente groupe VMC  en CR1 depuis le TGBT G1</t>
  </si>
  <si>
    <t>- Attente groupe VMC  en CR1 depuis le TGBT G2</t>
  </si>
  <si>
    <t>- Attente extracteurs de désenfumage parkings</t>
  </si>
  <si>
    <t>- Attente surpresseurs pour G1</t>
  </si>
  <si>
    <t>- Attente surpresseurs pour G2</t>
  </si>
  <si>
    <t>- Attente PAC ERS pour G1</t>
  </si>
  <si>
    <t>- Attente PAC ERS pour G2</t>
  </si>
  <si>
    <t>- Attente alarmes techniques pour G1</t>
  </si>
  <si>
    <t>- Attente alarmes techniques pour G2</t>
  </si>
  <si>
    <t>- Attente alarmes techniques pour les parkings</t>
  </si>
  <si>
    <t>- Attente tableau désenfuamge habiattion pour G1</t>
  </si>
  <si>
    <t>- Attente tableau désenfuamge habiattion pour G2</t>
  </si>
  <si>
    <t>- Attente extracteurs de désenfumage des circulations palières du bâtiment G1</t>
  </si>
  <si>
    <t>- Attente extracteurs de désenfumage des circulations palières du bâtiment G2</t>
  </si>
  <si>
    <t>- Attente ventilateur de surpression pour G2</t>
  </si>
  <si>
    <t>- Attente contrôle d'accès pour G1</t>
  </si>
  <si>
    <t>- Attente contrôle d'accès pour G2</t>
  </si>
  <si>
    <t>- Attentes portes motorisées accès parking</t>
  </si>
  <si>
    <t>- Attentes rideaux métalliques</t>
  </si>
  <si>
    <t>- Attente ascenseur pour G1</t>
  </si>
  <si>
    <t>- Attentes ascenseurs pour G2</t>
  </si>
  <si>
    <t>- Attente ascenseur pour SOHO</t>
  </si>
  <si>
    <t>– centrale d'alarme y compris transmetteur téléphonique suivant CCTP pout le bâtiment G1</t>
  </si>
  <si>
    <t>– centrale d'alarme y compris transmetteur téléphonique suivant CCTP pout le bâtiment G2</t>
  </si>
  <si>
    <t>– centrale d'alarme y compris transmetteur téléphonique suivant CCTP pout le bâtiment SOHO</t>
  </si>
  <si>
    <t>– centrale d'alarme y compris transmetteur téléphonique suivant CCTP pout les parkings</t>
  </si>
  <si>
    <t>- comptage d'énergie modulaire</t>
  </si>
  <si>
    <t>- Fourniture, pose et raccordement d'un indicateur des consommations électriques suivant CCTP par logt :</t>
  </si>
  <si>
    <t>- Transformateurs de courant (TI)</t>
  </si>
  <si>
    <t>2.6.3</t>
  </si>
  <si>
    <t>- tube métalique IK10</t>
  </si>
  <si>
    <t>- grille de protection</t>
  </si>
  <si>
    <t>- 2 fourreaux ICTA DN25 aiguillé entre le tableau de communication des logement, les bureaux et les gaines palières</t>
  </si>
  <si>
    <t>- Liaison en câble série 298 téléphone colonne /bureaux du SOHO y compris fourreaux</t>
  </si>
  <si>
    <t>- Liaison en câble série 298 téléphone colonne /logements y compris fourreaux</t>
  </si>
  <si>
    <t>- attentes ascenseurs</t>
  </si>
  <si>
    <t>- attentes alarmes techniques</t>
  </si>
  <si>
    <t>- attentes comptages BT TJ</t>
  </si>
  <si>
    <t>BÂTIMENT SOHO</t>
  </si>
  <si>
    <t xml:space="preserve">- Fourniture du coffret de coupure sur socle avec embase de téléreport et boîtier de connexion </t>
  </si>
  <si>
    <t>- Pose du coffret de coupure sur socle avec embase de téléreport à la charge du lot G.O.</t>
  </si>
  <si>
    <t>- pose et raccordement des panneaux de comptage tarif bleu EDF et des disjoncteurs de brabchement à l'interieur des logements et des bureaux</t>
  </si>
  <si>
    <t>– câble ST/34443 2 paires entre les barrettes de connexion en gaine technique ERDF et les compteurs des logements et bureaux</t>
  </si>
  <si>
    <t>– fourreau ICTA  DN 20 depuis la gaine  ERDF jusqu'aux logements et bureaux</t>
  </si>
  <si>
    <r>
      <t>– liaison en câble 1x16mm</t>
    </r>
    <r>
      <rPr>
        <vertAlign val="superscript"/>
        <sz val="10"/>
        <rFont val="Arial"/>
        <family val="2"/>
      </rPr>
      <t>2</t>
    </r>
    <r>
      <rPr>
        <sz val="10"/>
        <rFont val="Arial"/>
        <family val="2"/>
      </rPr>
      <t xml:space="preserve"> sous fourreau ICTA diam. 16 entre la colonne et chaque logement et bureaux</t>
    </r>
  </si>
  <si>
    <t>- Tableaux de désenfumage pour habitation</t>
  </si>
  <si>
    <t>- Alimentations Electrique de Sécurité</t>
  </si>
  <si>
    <t xml:space="preserve">- Interfaces d'étage </t>
  </si>
  <si>
    <t xml:space="preserve">- Commandes automatiques de désenfumage (DI) </t>
  </si>
  <si>
    <t>- Commandes manuelles de désenfumage</t>
  </si>
  <si>
    <t>– chemin de câble parking</t>
  </si>
  <si>
    <t>- relations avec FRANCE TELECOM</t>
  </si>
  <si>
    <t>- Prise RJ45 agrée FT</t>
  </si>
  <si>
    <t>– câble optique type G657 4 fibres entre les points de branchement optique en gaine technique palière et le tableau de communication (TC) des logements sous fourreau ICTA.</t>
  </si>
  <si>
    <t>– câble optique type G657 4 fibres entre les points de branchement optique en gaine technique palière et les bureaux sous fourreau ICTA.</t>
  </si>
  <si>
    <t>– câble optique type G657 4 fibres entre les points de branchement optique en gaine technique palière et les locaux d'activité sous fourreau ICTA.</t>
  </si>
  <si>
    <t>– fourreau ICTA 3422 en gaine palière pour la rocade fibre</t>
  </si>
  <si>
    <t>- prise TV/FM/SAT collective</t>
  </si>
  <si>
    <t>-télécommande et récepteur radio</t>
  </si>
  <si>
    <t>-alimentation des portes motorisées des hall</t>
  </si>
  <si>
    <t>BÂTIMENT G1/G2/PARKINGS</t>
  </si>
  <si>
    <t>- Interrupteur simple allumage étanche</t>
  </si>
  <si>
    <t>- Bouton poussoir étanche</t>
  </si>
  <si>
    <t>- détecteur de luminosité</t>
  </si>
  <si>
    <t>HORS LOT</t>
  </si>
  <si>
    <t>TOTAL GENERAL TTC - EQUIPEMENTS DES LOGEMENTS+</t>
  </si>
  <si>
    <t>3.1</t>
  </si>
  <si>
    <t>3.1.2</t>
  </si>
  <si>
    <t>- Liaison appartement et bureau en câble HO7 2x10mm²</t>
  </si>
  <si>
    <t>- Liaison appartement et bureau en câble HO7 2x16mm²</t>
  </si>
  <si>
    <t>- Liaison appartement et bureau en câble HO7 2x25mm²</t>
  </si>
  <si>
    <t>- Liaison appartement et bureau en câble HO7 2x35mm²</t>
  </si>
  <si>
    <t>3.1.3</t>
  </si>
  <si>
    <t>3.1.4</t>
  </si>
  <si>
    <t>3.1.5</t>
  </si>
  <si>
    <t>Sous total 3.1</t>
  </si>
  <si>
    <t>– colonne de terre en gaine technique</t>
  </si>
  <si>
    <t>3.2</t>
  </si>
  <si>
    <t>Sous total 3.2</t>
  </si>
  <si>
    <t>3.3</t>
  </si>
  <si>
    <t>– Goulotte 2 compartiments</t>
  </si>
  <si>
    <t>– fourreaux encastré en dalle ou cloison</t>
  </si>
  <si>
    <t>Sous total 3.3</t>
  </si>
  <si>
    <t>3.4</t>
  </si>
  <si>
    <t>Sous total 3.4</t>
  </si>
  <si>
    <t>-Tableau électrique bureau</t>
  </si>
  <si>
    <t>3.6</t>
  </si>
  <si>
    <t>3.5</t>
  </si>
  <si>
    <t>Sous total 3.5</t>
  </si>
  <si>
    <t>Sous total 3.6</t>
  </si>
  <si>
    <t>3.7</t>
  </si>
  <si>
    <t>3.7.2</t>
  </si>
  <si>
    <t xml:space="preserve">Sous total 3.7.2 Appartement T1 </t>
  </si>
  <si>
    <t>Sous total 3.7.2 Appartement T3</t>
  </si>
  <si>
    <t>Sous total 3.7</t>
  </si>
  <si>
    <t>3.8</t>
  </si>
  <si>
    <t>Tableau des bureaux</t>
  </si>
  <si>
    <t>Equipements des bureaux</t>
  </si>
  <si>
    <t>Sous total 3.8</t>
  </si>
  <si>
    <t>*Bâtiment G1 et G2</t>
  </si>
  <si>
    <t>*Bâtiment G1, G2 et Pking</t>
  </si>
  <si>
    <t>* bloc GSM gestion en temps réel</t>
  </si>
  <si>
    <t>2.11</t>
  </si>
  <si>
    <t>2.12.2</t>
  </si>
  <si>
    <t>2.12.3</t>
  </si>
  <si>
    <t>- Luminaire type 5</t>
  </si>
  <si>
    <t>Appartement de type T5 duplex</t>
  </si>
  <si>
    <t>Sous total 2.7.2 Appartement T5 duplex</t>
  </si>
  <si>
    <t>- Coffret de communication grade 2</t>
  </si>
  <si>
    <t>- Câblage grade 2</t>
  </si>
  <si>
    <t>– fourreaux PVC diam. 45mm rigide à l'intérieur du bâtiment suivant CCTP</t>
  </si>
  <si>
    <t>- Attentes ventilateur local eau grise G1</t>
  </si>
  <si>
    <t>- Attentes ventilateur local eau grise G2</t>
  </si>
  <si>
    <t>- Attente alarme technique</t>
  </si>
  <si>
    <t>- Attente groupe VMC  en CR1 depuis le TGBT</t>
  </si>
  <si>
    <t>- Attente contrôle d'accès</t>
  </si>
  <si>
    <t>- Attentes portes motorisées pour sas et hall</t>
  </si>
  <si>
    <t>- Attentes portes motorisées pour sas et hall du G1</t>
  </si>
  <si>
    <t>- Attentes portes motorisées pour sas et hall du G2</t>
  </si>
  <si>
    <t>- Attente CTA</t>
  </si>
  <si>
    <t>3.9</t>
  </si>
  <si>
    <t>Sous total 3.9</t>
  </si>
  <si>
    <t>3.10</t>
  </si>
  <si>
    <t>Sous total 3.10</t>
  </si>
  <si>
    <t>3.11</t>
  </si>
  <si>
    <t xml:space="preserve">- Bloc autonome type bi-fonction BEAS/BAEH SATI </t>
  </si>
  <si>
    <t>- Bloc autonome type evacuation  SATI 45lm</t>
  </si>
  <si>
    <t>Sous total 3.11</t>
  </si>
  <si>
    <t>3.12</t>
  </si>
  <si>
    <t>3.12.2</t>
  </si>
  <si>
    <t>3.12.3</t>
  </si>
  <si>
    <t>Sous total 3.13</t>
  </si>
  <si>
    <t>Sous total 3.12</t>
  </si>
  <si>
    <t>3.13</t>
  </si>
  <si>
    <t>3.14</t>
  </si>
  <si>
    <t>Sous total 3.14</t>
  </si>
  <si>
    <t>3.15</t>
  </si>
  <si>
    <t>-alimentation ventouse+ ventouse</t>
  </si>
  <si>
    <t>Sous total 3,.15</t>
  </si>
  <si>
    <t>3.16</t>
  </si>
  <si>
    <t>Sous total 3.16</t>
  </si>
  <si>
    <t>3.17</t>
  </si>
  <si>
    <t>Sous total 3.17</t>
  </si>
  <si>
    <t>Alarme incendie</t>
  </si>
  <si>
    <t>3.18</t>
  </si>
  <si>
    <t>Sous total 3.18</t>
  </si>
  <si>
    <t>3.19</t>
  </si>
  <si>
    <t>Sous total 3.19</t>
  </si>
  <si>
    <t>3.20</t>
  </si>
  <si>
    <t>Sous total 3.20</t>
  </si>
  <si>
    <t>- centrale type4 +transmetteur suivant prescription CCTP</t>
  </si>
  <si>
    <t>- bris de glace</t>
  </si>
  <si>
    <t xml:space="preserve">- diffuseur 2 tons </t>
  </si>
  <si>
    <t>- câblage BUS CR1</t>
  </si>
  <si>
    <t>- câblage SYT 9/10</t>
  </si>
  <si>
    <t>- dossier  DOE</t>
  </si>
  <si>
    <t>- essais</t>
  </si>
  <si>
    <t>- réception de l'installation</t>
  </si>
  <si>
    <t>- diffuseur sonore avec voyant lumineux (flash)</t>
  </si>
  <si>
    <t>- Luminaire type 5: Eclairage terrasse patio</t>
  </si>
  <si>
    <t>- Luminaire type 10 Eclairage terrsse/balcon G2</t>
  </si>
  <si>
    <t>- Luminaire type 9 Eclairage terrasse/balcon ext. G1</t>
  </si>
  <si>
    <t>- Luminaire type 9 Eclairage terrasse/balcon int. G1</t>
  </si>
  <si>
    <t>- Goulotte de distribution en cuisine bâtiment G1</t>
  </si>
  <si>
    <t>- Bouton poussoir sonnerie d'entrée</t>
  </si>
  <si>
    <t>- Prise de courant 2P+T10/16A service</t>
  </si>
  <si>
    <t>- Attente rideau métalique</t>
  </si>
  <si>
    <t>- Luminaire type 2</t>
  </si>
  <si>
    <t>- Luminaire type 3</t>
  </si>
  <si>
    <t>TOTAL GENERAL HT - EQUIPEMENTS DES BUREAUX</t>
  </si>
  <si>
    <t>TOTAL GENERAL TTC - EQUIPEMENTS DES BUREAUX</t>
  </si>
  <si>
    <t>- Fourreaux en dalle pour alimentation des PA1 en CFO et CFA</t>
  </si>
  <si>
    <t>Lot - Electricité</t>
  </si>
  <si>
    <t>Equipement des locaux communs et commerciaux</t>
  </si>
  <si>
    <t>Eclairage normal des communs et des locaux commerciaux</t>
  </si>
  <si>
    <r>
      <rPr>
        <b/>
        <sz val="10"/>
        <rFont val="Arial"/>
        <family val="2"/>
      </rPr>
      <t>*</t>
    </r>
    <r>
      <rPr>
        <b/>
        <u/>
        <sz val="10"/>
        <rFont val="Arial"/>
        <family val="2"/>
      </rPr>
      <t xml:space="preserve"> Appareillages de teinte grise pour G1</t>
    </r>
  </si>
  <si>
    <t>- sonnerie d'entrée de Siedle suivant CCTP</t>
  </si>
  <si>
    <t>- Câbles U1000R2V entre le poste DP et le 1er distributeur de chaque colonne montante du G2 y compris accessoires suivant CCTP</t>
  </si>
  <si>
    <t>– Distributeurs d'arrivée 400A (pieds de colonne)</t>
  </si>
  <si>
    <t>- Distributeurs de niveau 400A</t>
  </si>
  <si>
    <t>- Câbles U1000R2V entre le poste DP et le 1er distributeur de chaque colonne montante du SOHO y compris accessoires suivant CCTP</t>
  </si>
  <si>
    <t>- Chemins de câble isolant IK10 suivant CCTP entre le poste DP et le 1er distributeur de chaque colonne du SOHO</t>
  </si>
  <si>
    <t>- Câbles U1000R2V entre le poste DP et le 1er distributeur de chaque colonne montante du G1 y compris accessoires suivant CCTP</t>
  </si>
  <si>
    <t>- Chemins de câble isolant IK10 suivant CCTP entre le Poste DP et le 1er distributeur de chaque colonne du G1</t>
  </si>
  <si>
    <t>- Chemins de câble isolant IK10 suivant CCTP entre le Poste DP et le 1er distributeur de chaque colonne du G2</t>
  </si>
  <si>
    <t>- Chemins de câble isolant IK10 suivant CCTP entre le Poste DP et T.J. des S.G. G2</t>
  </si>
  <si>
    <t>- Chemins de câble isolant IK10 suivant CCTP entre le Poste DP et T.J. des parkings</t>
  </si>
  <si>
    <t>Tx Hor</t>
  </si>
  <si>
    <t>Coef fourn.</t>
  </si>
  <si>
    <t>C. MO</t>
  </si>
  <si>
    <t>Coéf FG</t>
  </si>
  <si>
    <t>Débours total HT (Mat)</t>
  </si>
  <si>
    <t>Nbre heures</t>
  </si>
  <si>
    <t>Débours total HT (Mat et MO)</t>
  </si>
  <si>
    <t>Prix d'achat suggéré maxi</t>
  </si>
  <si>
    <t>Achat/U  €</t>
  </si>
  <si>
    <t>MO/U</t>
  </si>
  <si>
    <t>Achat/TT  €</t>
  </si>
  <si>
    <t>MO/TT</t>
  </si>
  <si>
    <t>QTE TT</t>
  </si>
  <si>
    <t>Int</t>
  </si>
  <si>
    <t>Ext</t>
  </si>
  <si>
    <t>rexel</t>
  </si>
  <si>
    <t>Philips</t>
  </si>
  <si>
    <t>Intension</t>
  </si>
  <si>
    <t>Iguzzini</t>
  </si>
  <si>
    <t>rexel Maison Alfort</t>
  </si>
  <si>
    <t>Ridi</t>
  </si>
  <si>
    <t>Sammode</t>
  </si>
  <si>
    <t>0</t>
  </si>
  <si>
    <t>LOGEMENTS</t>
  </si>
  <si>
    <t>Colonne 1</t>
  </si>
  <si>
    <t>Colonne 2</t>
  </si>
  <si>
    <t>T1</t>
  </si>
  <si>
    <t>T2</t>
  </si>
  <si>
    <t>T3</t>
  </si>
  <si>
    <t>T4</t>
  </si>
  <si>
    <t>T5</t>
  </si>
  <si>
    <t>TT</t>
  </si>
  <si>
    <t>G1</t>
  </si>
  <si>
    <t>R + 11</t>
  </si>
  <si>
    <t>R + 1</t>
  </si>
  <si>
    <t>R + 2</t>
  </si>
  <si>
    <t>R + 3</t>
  </si>
  <si>
    <t>R + 4</t>
  </si>
  <si>
    <t>R + 5</t>
  </si>
  <si>
    <t>R + 6</t>
  </si>
  <si>
    <t>R + 7</t>
  </si>
  <si>
    <t>R + 8</t>
  </si>
  <si>
    <t>R + 9</t>
  </si>
  <si>
    <t>R + 10</t>
  </si>
  <si>
    <t>TT G</t>
  </si>
  <si>
    <t>TT COLONNE</t>
  </si>
  <si>
    <t>TT BAT</t>
  </si>
  <si>
    <t>G2</t>
  </si>
  <si>
    <t>LOGT</t>
  </si>
  <si>
    <t>SOHO</t>
  </si>
  <si>
    <t>Bureaux</t>
  </si>
  <si>
    <t>RDC</t>
  </si>
  <si>
    <t>Resistex</t>
  </si>
  <si>
    <t>MAJ</t>
  </si>
  <si>
    <t>6 KVA</t>
  </si>
  <si>
    <t>9 KVA</t>
  </si>
  <si>
    <t>Leg 38024</t>
  </si>
  <si>
    <t>Hors lot CCTP 1.6</t>
  </si>
  <si>
    <t>Ventouses Hors lot CCTP 2.16.1.17</t>
  </si>
  <si>
    <t>Niepce</t>
  </si>
  <si>
    <t>Appartement</t>
  </si>
  <si>
    <t>T5 D</t>
  </si>
  <si>
    <t>QT U</t>
  </si>
  <si>
    <t>QT TT</t>
  </si>
  <si>
    <t>QT TT G</t>
  </si>
  <si>
    <t>QT PLANS</t>
  </si>
  <si>
    <t xml:space="preserve"> - Bouton poussoir sonnerie d'entrée T1</t>
  </si>
  <si>
    <t>- DAAF suivant CCTP T3</t>
  </si>
  <si>
    <t>- Boitier et douille DCL, compris fiche 2P+T T3</t>
  </si>
  <si>
    <t>- Ampoule fluocompacte 15W, E27 T3</t>
  </si>
  <si>
    <t>- Ampli TV en GTL y compris alimentation T3</t>
  </si>
  <si>
    <t>- Attente cuisson T3</t>
  </si>
  <si>
    <t>- Prise de courant 2P+T10/16A Lave-Vaisselle T3</t>
  </si>
  <si>
    <t xml:space="preserve">Sous total HT </t>
  </si>
  <si>
    <t>Nombre bureaux sur l'opération</t>
  </si>
  <si>
    <t>- Bouton poussoir mise en marche forcée Bureaux</t>
  </si>
  <si>
    <t>- Poste de travail Bureaux</t>
  </si>
  <si>
    <t>- Goulotte Bureaux</t>
  </si>
  <si>
    <t>- Prise de courant double 2P+T20A au sol G2</t>
  </si>
  <si>
    <t>– Chemin de câble largeur 300mm recharge véhicules électriques</t>
  </si>
  <si>
    <t>- coupure générale chaufferie suivant CCTP</t>
  </si>
  <si>
    <t>BUREAUX</t>
  </si>
  <si>
    <t xml:space="preserve"> - Luminaire type 5</t>
  </si>
  <si>
    <t xml:space="preserve"> - Luminaire type 4 Bureaux SOHO</t>
  </si>
  <si>
    <t xml:space="preserve"> - Luminaire type 3 Bureaux SOHO</t>
  </si>
  <si>
    <t xml:space="preserve"> - Luminaire type 2 Bureaux SOHO</t>
  </si>
  <si>
    <t xml:space="preserve"> - Luminaire type 1 Bureaux SOHO</t>
  </si>
  <si>
    <t>Acaupel Bernard 07 85 84 32 02</t>
  </si>
  <si>
    <t>4 kW</t>
  </si>
  <si>
    <t>- pompe relevage ss-2</t>
  </si>
  <si>
    <t>2 kW</t>
  </si>
  <si>
    <t>7 kW</t>
  </si>
  <si>
    <t>0,5 kW</t>
  </si>
  <si>
    <t>1,5 kW</t>
  </si>
  <si>
    <t>0,1 kW</t>
  </si>
  <si>
    <t>1 kW</t>
  </si>
  <si>
    <t>12 kW</t>
  </si>
  <si>
    <t>- Extracteur VMC</t>
  </si>
  <si>
    <t>0,7 kW</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</si>
</sst>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quot; &quot;"/>
    <numFmt numFmtId="165" formatCode="_-* #,##0.00\ [$€-1]_-;\-* #,##0.00\ [$€-1]_-;_-* &quot;-&quot;??\ [$€-1]_-"/>
    <numFmt numFmtId="166" formatCode="#,##0.00_0_-_ ;#,##0.00\-_0_ "/>
    <numFmt numFmtId="167" formatCode="_-* #,##0.00\ [$€-40C]_-;\-* #,##0.00\ [$€-40C]_-;_-* &quot;-&quot;??\ [$€-40C]_-;_-@_-"/>
    <numFmt numFmtId="168" formatCode="#,##0.00\ &quot;€&quot;"/>
  </numFmts>
  <fonts count="29">
    <font>
      <sz val="10"/>
      <name val="Arial"/>
    </font>
    <font>
      <sz val="10"/>
      <name val="Arial"/>
      <family val="2"/>
    </font>
    <font>
      <sz val="9"/>
      <name val="Monaco"/>
    </font>
    <font>
      <b/>
      <sz val="9"/>
      <name val="Monaco"/>
    </font>
    <font>
      <sz val="10"/>
      <name val="Arial"/>
      <family val="2"/>
    </font>
    <font>
      <b/>
      <sz val="10"/>
      <name val="Arial"/>
      <family val="2"/>
    </font>
    <font>
      <b/>
      <sz val="11"/>
      <name val="Arial"/>
      <family val="2"/>
    </font>
    <font>
      <sz val="8"/>
      <name val="Arial"/>
      <family val="2"/>
    </font>
    <font>
      <u/>
      <sz val="10"/>
      <name val="Arial"/>
      <family val="2"/>
    </font>
    <font>
      <b/>
      <u/>
      <sz val="10"/>
      <name val="Arial"/>
      <family val="2"/>
    </font>
    <font>
      <sz val="11"/>
      <name val="Arial"/>
      <family val="2"/>
    </font>
    <font>
      <vertAlign val="superscript"/>
      <sz val="10"/>
      <name val="Arial"/>
      <family val="2"/>
    </font>
    <font>
      <sz val="10"/>
      <color indexed="39"/>
      <name val="Arial"/>
      <family val="2"/>
    </font>
    <font>
      <i/>
      <sz val="10"/>
      <name val="Arial"/>
      <family val="2"/>
    </font>
    <font>
      <b/>
      <sz val="10"/>
      <color indexed="10"/>
      <name val="Arial"/>
      <family val="2"/>
    </font>
    <font>
      <b/>
      <u/>
      <sz val="10"/>
      <color indexed="10"/>
      <name val="Arial"/>
      <family val="2"/>
    </font>
    <font>
      <i/>
      <strike/>
      <sz val="10"/>
      <name val="Arial"/>
      <family val="2"/>
    </font>
    <font>
      <b/>
      <sz val="12"/>
      <color rgb="FF004F9F"/>
      <name val="HelveticaNeueLT Com 33 ThEx"/>
      <family val="2"/>
    </font>
    <font>
      <b/>
      <sz val="10"/>
      <color rgb="FFFF0000"/>
      <name val="Arial"/>
      <family val="2"/>
    </font>
    <font>
      <b/>
      <sz val="10"/>
      <color rgb="FF004F9F"/>
      <name val="HelveticaNeueLT Com 33 ThEx"/>
      <family val="2"/>
    </font>
    <font>
      <sz val="10"/>
      <color rgb="FF00B050"/>
      <name val="Arial"/>
      <family val="2"/>
    </font>
    <font>
      <sz val="10"/>
      <color rgb="FF0070C0"/>
      <name val="Arial"/>
      <family val="2"/>
    </font>
    <font>
      <sz val="10"/>
      <color rgb="FFFF0000"/>
      <name val="Arial"/>
      <family val="2"/>
    </font>
    <font>
      <b/>
      <sz val="11"/>
      <color rgb="FFFF0000"/>
      <name val="Arial"/>
      <family val="2"/>
    </font>
    <font>
      <sz val="10"/>
      <name val="Frutiger LT Std 45 Light"/>
      <family val="2"/>
    </font>
    <font>
      <sz val="10"/>
      <name val="Times New Roman"/>
      <family val="1"/>
    </font>
    <font>
      <sz val="11"/>
      <name val="Times New Roman"/>
      <family val="1"/>
    </font>
    <font>
      <b/>
      <sz val="10"/>
      <name val="Times New Roman"/>
      <family val="1"/>
    </font>
    <font>
      <sz val="11"/>
      <name val="Arial Narrow"/>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
      <patternFill patternType="lightUp"/>
    </fill>
    <fill>
      <patternFill patternType="solid">
        <fgColor theme="5" tint="0.79998168889431442"/>
        <bgColor indexed="64"/>
      </patternFill>
    </fill>
    <fill>
      <patternFill patternType="solid">
        <fgColor theme="6" tint="-0.249977111117893"/>
        <bgColor indexed="64"/>
      </patternFill>
    </fill>
    <fill>
      <patternFill patternType="solid">
        <fgColor theme="3" tint="0.39997558519241921"/>
        <bgColor indexed="64"/>
      </patternFill>
    </fill>
  </fills>
  <borders count="33">
    <border>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3">
    <xf numFmtId="0" fontId="0" fillId="0" borderId="0"/>
    <xf numFmtId="49" fontId="7" fillId="0" borderId="0">
      <alignment vertical="top" wrapText="1"/>
    </xf>
    <xf numFmtId="165" fontId="1" fillId="0" borderId="0" applyFont="0" applyFill="0" applyBorder="0" applyAlignment="0" applyProtection="0"/>
    <xf numFmtId="43" fontId="1" fillId="0" borderId="0" applyFont="0" applyFill="0" applyBorder="0" applyAlignment="0" applyProtection="0"/>
    <xf numFmtId="164" fontId="2" fillId="0" borderId="1"/>
    <xf numFmtId="0" fontId="4" fillId="0" borderId="0"/>
    <xf numFmtId="0" fontId="4" fillId="0" borderId="0"/>
    <xf numFmtId="164" fontId="2" fillId="0" borderId="1"/>
    <xf numFmtId="166" fontId="7" fillId="0" borderId="0"/>
    <xf numFmtId="164" fontId="3" fillId="0" borderId="2"/>
    <xf numFmtId="0" fontId="1" fillId="0" borderId="0"/>
    <xf numFmtId="43" fontId="1" fillId="0" borderId="0" applyFont="0" applyFill="0" applyBorder="0" applyAlignment="0" applyProtection="0"/>
    <xf numFmtId="0" fontId="1" fillId="0" borderId="0"/>
  </cellStyleXfs>
  <cellXfs count="341">
    <xf numFmtId="0" fontId="0" fillId="0" borderId="0" xfId="0"/>
    <xf numFmtId="0" fontId="4" fillId="0" borderId="0" xfId="0" applyFont="1"/>
    <xf numFmtId="0" fontId="5" fillId="0" borderId="3"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4" fillId="0" borderId="0" xfId="0" applyFont="1" applyBorder="1"/>
    <xf numFmtId="0" fontId="4" fillId="0" borderId="0" xfId="0" applyFont="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Border="1" applyAlignment="1">
      <alignment horizontal="center"/>
    </xf>
    <xf numFmtId="49" fontId="4" fillId="0" borderId="1" xfId="0" applyNumberFormat="1" applyFont="1" applyBorder="1" applyAlignment="1">
      <alignment horizontal="justify"/>
    </xf>
    <xf numFmtId="49" fontId="4" fillId="0" borderId="1" xfId="0" applyNumberFormat="1" applyFont="1" applyFill="1" applyBorder="1" applyAlignment="1">
      <alignment horizontal="left"/>
    </xf>
    <xf numFmtId="49" fontId="12" fillId="0" borderId="0" xfId="0" applyNumberFormat="1" applyFont="1" applyFill="1" applyBorder="1"/>
    <xf numFmtId="4" fontId="4" fillId="0" borderId="0" xfId="0" applyNumberFormat="1" applyFont="1" applyFill="1" applyBorder="1" applyAlignment="1">
      <alignment horizontal="center" vertical="center"/>
    </xf>
    <xf numFmtId="0" fontId="4" fillId="0" borderId="1" xfId="0" applyFont="1" applyBorder="1" applyAlignment="1">
      <alignment horizontal="center"/>
    </xf>
    <xf numFmtId="15" fontId="10" fillId="0" borderId="0" xfId="0" applyNumberFormat="1" applyFont="1"/>
    <xf numFmtId="0" fontId="4" fillId="0" borderId="0" xfId="0" applyFont="1" applyAlignment="1">
      <alignment vertical="top"/>
    </xf>
    <xf numFmtId="49" fontId="5" fillId="0" borderId="3" xfId="0" applyNumberFormat="1" applyFont="1" applyBorder="1" applyAlignment="1">
      <alignment horizontal="center" vertical="top"/>
    </xf>
    <xf numFmtId="4" fontId="4" fillId="0" borderId="1" xfId="0" applyNumberFormat="1" applyFont="1" applyBorder="1" applyAlignment="1">
      <alignment horizontal="center" vertical="top"/>
    </xf>
    <xf numFmtId="0" fontId="5" fillId="0" borderId="3" xfId="0" applyFont="1" applyFill="1" applyBorder="1" applyAlignment="1">
      <alignment horizontal="center" vertical="top"/>
    </xf>
    <xf numFmtId="0" fontId="4" fillId="0" borderId="1" xfId="0" applyFont="1" applyFill="1" applyBorder="1" applyAlignment="1">
      <alignment horizontal="left" vertical="top"/>
    </xf>
    <xf numFmtId="4" fontId="4" fillId="0" borderId="1" xfId="0" applyNumberFormat="1" applyFont="1" applyFill="1" applyBorder="1" applyAlignment="1">
      <alignment horizontal="center" vertical="top"/>
    </xf>
    <xf numFmtId="4" fontId="4" fillId="0" borderId="4" xfId="0" applyNumberFormat="1" applyFont="1" applyFill="1" applyBorder="1" applyAlignment="1">
      <alignment horizontal="center" vertical="top"/>
    </xf>
    <xf numFmtId="49" fontId="5"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4" fillId="0" borderId="1" xfId="0" applyNumberFormat="1" applyFont="1" applyBorder="1" applyAlignment="1">
      <alignment horizontal="justify" vertical="top"/>
    </xf>
    <xf numFmtId="49" fontId="5" fillId="0" borderId="1" xfId="0" applyNumberFormat="1" applyFont="1" applyBorder="1" applyAlignment="1">
      <alignment horizontal="center"/>
    </xf>
    <xf numFmtId="0" fontId="0" fillId="0" borderId="0" xfId="0" applyAlignment="1">
      <alignment vertical="top"/>
    </xf>
    <xf numFmtId="49" fontId="4" fillId="0" borderId="1" xfId="0" applyNumberFormat="1" applyFont="1" applyFill="1" applyBorder="1" applyAlignment="1">
      <alignment horizontal="justify" vertical="top"/>
    </xf>
    <xf numFmtId="0" fontId="4" fillId="0" borderId="0" xfId="0" applyFont="1" applyBorder="1" applyAlignment="1">
      <alignment vertical="top"/>
    </xf>
    <xf numFmtId="0" fontId="4" fillId="0" borderId="0" xfId="0" applyFont="1" applyBorder="1" applyAlignment="1">
      <alignment horizontal="center" vertical="top"/>
    </xf>
    <xf numFmtId="0" fontId="10" fillId="0" borderId="0" xfId="0" applyFont="1"/>
    <xf numFmtId="49" fontId="4" fillId="0" borderId="4" xfId="0" applyNumberFormat="1" applyFont="1" applyBorder="1" applyAlignment="1">
      <alignment horizontal="center"/>
    </xf>
    <xf numFmtId="0" fontId="4" fillId="0" borderId="0" xfId="0" applyFont="1" applyAlignment="1">
      <alignment wrapText="1"/>
    </xf>
    <xf numFmtId="49" fontId="5" fillId="0" borderId="4" xfId="0" applyNumberFormat="1" applyFont="1" applyBorder="1" applyAlignment="1">
      <alignment horizontal="right"/>
    </xf>
    <xf numFmtId="0" fontId="6" fillId="0" borderId="0" xfId="0" applyFont="1"/>
    <xf numFmtId="49" fontId="5" fillId="0" borderId="1" xfId="0" applyNumberFormat="1" applyFont="1" applyBorder="1" applyAlignment="1">
      <alignment horizontal="left" vertical="top" indent="1"/>
    </xf>
    <xf numFmtId="49" fontId="4" fillId="0" borderId="4" xfId="1" quotePrefix="1" applyFont="1" applyBorder="1" applyAlignment="1">
      <alignment horizontal="left" vertical="top" wrapText="1" indent="1"/>
    </xf>
    <xf numFmtId="49" fontId="5" fillId="0" borderId="1" xfId="0" applyNumberFormat="1" applyFont="1" applyBorder="1" applyAlignment="1">
      <alignment horizontal="left" indent="1"/>
    </xf>
    <xf numFmtId="49" fontId="4" fillId="0" borderId="1" xfId="0" applyNumberFormat="1" applyFont="1" applyBorder="1" applyAlignment="1">
      <alignment horizontal="left" indent="1"/>
    </xf>
    <xf numFmtId="49" fontId="5" fillId="0" borderId="1" xfId="0" applyNumberFormat="1" applyFont="1" applyFill="1" applyBorder="1" applyAlignment="1">
      <alignment horizontal="left" wrapText="1" indent="1"/>
    </xf>
    <xf numFmtId="49" fontId="4" fillId="0" borderId="1" xfId="0" applyNumberFormat="1" applyFont="1" applyFill="1" applyBorder="1" applyAlignment="1">
      <alignment horizontal="left" wrapText="1" indent="1"/>
    </xf>
    <xf numFmtId="0" fontId="13" fillId="0" borderId="3" xfId="0" applyFont="1" applyFill="1" applyBorder="1" applyAlignment="1">
      <alignment horizontal="center" vertical="center"/>
    </xf>
    <xf numFmtId="49" fontId="13" fillId="0" borderId="1" xfId="0" applyNumberFormat="1" applyFont="1" applyBorder="1" applyAlignment="1">
      <alignment horizontal="left" indent="1"/>
    </xf>
    <xf numFmtId="0" fontId="5" fillId="0" borderId="3" xfId="0" applyFont="1" applyFill="1" applyBorder="1" applyAlignment="1">
      <alignment horizontal="center" vertical="top" wrapText="1"/>
    </xf>
    <xf numFmtId="0" fontId="4" fillId="0" borderId="4" xfId="0" applyFont="1" applyFill="1" applyBorder="1" applyAlignment="1">
      <alignment horizontal="center"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3" fontId="17" fillId="0" borderId="0" xfId="6" applyNumberFormat="1" applyFont="1" applyBorder="1" applyAlignment="1" applyProtection="1">
      <alignment horizontal="left" vertical="center"/>
      <protection hidden="1"/>
    </xf>
    <xf numFmtId="3" fontId="17" fillId="0" borderId="5" xfId="6" applyNumberFormat="1" applyFont="1" applyBorder="1" applyAlignment="1" applyProtection="1">
      <alignment horizontal="left" vertical="center"/>
      <protection hidden="1"/>
    </xf>
    <xf numFmtId="0" fontId="4" fillId="0" borderId="0" xfId="0" applyFont="1" applyBorder="1" applyAlignment="1">
      <alignment horizontal="right"/>
    </xf>
    <xf numFmtId="0" fontId="5" fillId="0" borderId="6" xfId="0" applyFont="1" applyBorder="1" applyAlignment="1">
      <alignment horizontal="center" vertical="top"/>
    </xf>
    <xf numFmtId="4" fontId="4" fillId="0" borderId="4" xfId="0" applyNumberFormat="1" applyFont="1" applyBorder="1" applyAlignment="1">
      <alignment horizontal="center" vertical="top"/>
    </xf>
    <xf numFmtId="49" fontId="4" fillId="0" borderId="4" xfId="0" applyNumberFormat="1" applyFont="1" applyFill="1" applyBorder="1" applyAlignment="1">
      <alignment horizontal="center" vertical="top"/>
    </xf>
    <xf numFmtId="49" fontId="4" fillId="0" borderId="0" xfId="0" applyNumberFormat="1" applyFont="1" applyBorder="1" applyAlignment="1">
      <alignment horizontal="center"/>
    </xf>
    <xf numFmtId="49" fontId="4" fillId="0" borderId="4" xfId="0" applyNumberFormat="1" applyFont="1" applyBorder="1" applyAlignment="1">
      <alignment horizontal="center" wrapText="1"/>
    </xf>
    <xf numFmtId="49" fontId="4" fillId="0" borderId="4" xfId="0" applyNumberFormat="1" applyFont="1" applyFill="1" applyBorder="1" applyAlignment="1">
      <alignment horizontal="center"/>
    </xf>
    <xf numFmtId="4" fontId="4" fillId="0" borderId="0" xfId="0" applyNumberFormat="1" applyFont="1" applyBorder="1" applyAlignment="1">
      <alignment horizontal="right" vertical="center"/>
    </xf>
    <xf numFmtId="4" fontId="4" fillId="0" borderId="0" xfId="0" applyNumberFormat="1" applyFont="1" applyFill="1" applyBorder="1" applyAlignment="1">
      <alignment horizontal="center" vertical="top"/>
    </xf>
    <xf numFmtId="0" fontId="5" fillId="0" borderId="0" xfId="0" applyFont="1" applyFill="1" applyBorder="1" applyAlignment="1">
      <alignment horizontal="left" vertical="center"/>
    </xf>
    <xf numFmtId="49" fontId="5" fillId="0" borderId="0" xfId="0" applyNumberFormat="1" applyFont="1" applyFill="1" applyBorder="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49" fontId="5" fillId="0" borderId="0" xfId="0" applyNumberFormat="1" applyFont="1" applyBorder="1" applyAlignment="1">
      <alignment horizontal="right"/>
    </xf>
    <xf numFmtId="0" fontId="5" fillId="0" borderId="7" xfId="0" applyFont="1" applyFill="1" applyBorder="1" applyAlignment="1">
      <alignment horizontal="center" vertical="center"/>
    </xf>
    <xf numFmtId="49" fontId="5" fillId="0" borderId="8" xfId="0" applyNumberFormat="1" applyFont="1" applyBorder="1" applyAlignment="1">
      <alignment horizontal="right"/>
    </xf>
    <xf numFmtId="49" fontId="4" fillId="0" borderId="8" xfId="0" applyNumberFormat="1" applyFont="1" applyBorder="1" applyAlignment="1">
      <alignment horizontal="center"/>
    </xf>
    <xf numFmtId="4" fontId="4" fillId="0" borderId="10"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0" borderId="3" xfId="0" applyFont="1" applyFill="1" applyBorder="1" applyAlignment="1">
      <alignment horizontal="center" vertical="top"/>
    </xf>
    <xf numFmtId="4" fontId="4" fillId="0" borderId="0" xfId="0" applyNumberFormat="1" applyFont="1" applyBorder="1" applyAlignment="1">
      <alignment horizontal="center" vertical="top"/>
    </xf>
    <xf numFmtId="49" fontId="4" fillId="0" borderId="6" xfId="0" applyNumberFormat="1" applyFont="1" applyBorder="1" applyAlignment="1">
      <alignment horizontal="center"/>
    </xf>
    <xf numFmtId="49" fontId="13" fillId="0" borderId="12" xfId="0" applyNumberFormat="1" applyFont="1" applyBorder="1" applyAlignment="1">
      <alignment horizontal="right"/>
    </xf>
    <xf numFmtId="49" fontId="4" fillId="0" borderId="9" xfId="0" applyNumberFormat="1" applyFont="1" applyBorder="1" applyAlignment="1">
      <alignment horizontal="center"/>
    </xf>
    <xf numFmtId="49" fontId="4" fillId="0" borderId="8" xfId="3" applyNumberFormat="1" applyFont="1" applyBorder="1" applyAlignment="1">
      <alignment horizontal="center"/>
    </xf>
    <xf numFmtId="49" fontId="14" fillId="0" borderId="1" xfId="0" applyNumberFormat="1" applyFont="1" applyBorder="1" applyAlignment="1">
      <alignment horizontal="left" vertical="top" wrapText="1"/>
    </xf>
    <xf numFmtId="3" fontId="17" fillId="0" borderId="0" xfId="6" applyNumberFormat="1" applyFont="1" applyBorder="1" applyAlignment="1" applyProtection="1">
      <alignment horizontal="left" vertical="top"/>
      <protection hidden="1"/>
    </xf>
    <xf numFmtId="49" fontId="5" fillId="0" borderId="1" xfId="0" applyNumberFormat="1" applyFont="1" applyBorder="1" applyAlignment="1">
      <alignment horizontal="left" vertical="top"/>
    </xf>
    <xf numFmtId="0" fontId="4" fillId="0" borderId="1" xfId="0" quotePrefix="1" applyFont="1" applyFill="1" applyBorder="1" applyAlignment="1">
      <alignment horizontal="justify" vertical="top" wrapText="1"/>
    </xf>
    <xf numFmtId="0" fontId="4" fillId="0" borderId="1" xfId="0" applyFont="1" applyFill="1" applyBorder="1" applyAlignment="1">
      <alignment horizontal="justify" vertical="top" wrapText="1"/>
    </xf>
    <xf numFmtId="49" fontId="4" fillId="0" borderId="4" xfId="1" quotePrefix="1" applyFont="1" applyBorder="1" applyAlignment="1">
      <alignment horizontal="left" vertical="top" wrapText="1"/>
    </xf>
    <xf numFmtId="0" fontId="4" fillId="0" borderId="1" xfId="0" quotePrefix="1" applyFont="1" applyFill="1" applyBorder="1" applyAlignment="1">
      <alignment horizontal="left" vertical="top" wrapText="1"/>
    </xf>
    <xf numFmtId="49" fontId="5" fillId="0" borderId="4" xfId="0" applyNumberFormat="1" applyFont="1" applyBorder="1" applyAlignment="1">
      <alignment horizontal="right" vertical="top"/>
    </xf>
    <xf numFmtId="49" fontId="4" fillId="0" borderId="1" xfId="1" quotePrefix="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xf>
    <xf numFmtId="49" fontId="1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5" fillId="0" borderId="8" xfId="0" applyNumberFormat="1" applyFont="1" applyBorder="1" applyAlignment="1">
      <alignment horizontal="right" vertical="top"/>
    </xf>
    <xf numFmtId="49" fontId="5" fillId="0" borderId="0" xfId="0" applyNumberFormat="1" applyFont="1" applyBorder="1" applyAlignment="1">
      <alignment horizontal="right" vertical="top"/>
    </xf>
    <xf numFmtId="0" fontId="5" fillId="0" borderId="0" xfId="0" applyFont="1" applyFill="1" applyBorder="1" applyAlignment="1">
      <alignment horizontal="right" vertical="top"/>
    </xf>
    <xf numFmtId="49" fontId="5" fillId="0" borderId="0" xfId="0" applyNumberFormat="1" applyFont="1" applyFill="1" applyBorder="1" applyAlignment="1">
      <alignment horizontal="right" vertical="top"/>
    </xf>
    <xf numFmtId="3" fontId="19" fillId="0" borderId="5" xfId="6" applyNumberFormat="1" applyFont="1" applyBorder="1" applyAlignment="1" applyProtection="1">
      <alignment horizontal="left" vertical="top"/>
      <protection hidden="1"/>
    </xf>
    <xf numFmtId="3" fontId="19" fillId="0" borderId="0" xfId="6" applyNumberFormat="1" applyFont="1" applyBorder="1" applyAlignment="1" applyProtection="1">
      <alignment horizontal="left" vertical="top"/>
      <protection hidden="1"/>
    </xf>
    <xf numFmtId="0" fontId="4" fillId="0" borderId="1" xfId="0" quotePrefix="1" applyFont="1" applyFill="1" applyBorder="1" applyAlignment="1">
      <alignment horizontal="justify" vertical="top"/>
    </xf>
    <xf numFmtId="0" fontId="4" fillId="0" borderId="1" xfId="0" applyFont="1" applyFill="1" applyBorder="1" applyAlignment="1">
      <alignment horizontal="justify" vertical="top"/>
    </xf>
    <xf numFmtId="0" fontId="4" fillId="0" borderId="4" xfId="0" applyFont="1" applyFill="1" applyBorder="1" applyAlignment="1">
      <alignment horizontal="justify" vertical="top"/>
    </xf>
    <xf numFmtId="0" fontId="4" fillId="0" borderId="1" xfId="0" applyFont="1" applyFill="1" applyBorder="1" applyAlignment="1">
      <alignment horizontal="center"/>
    </xf>
    <xf numFmtId="0" fontId="4" fillId="0" borderId="4" xfId="0" applyFont="1" applyFill="1" applyBorder="1" applyAlignment="1">
      <alignment horizontal="center"/>
    </xf>
    <xf numFmtId="0" fontId="13" fillId="0"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Fill="1" applyBorder="1" applyAlignment="1">
      <alignment horizontal="left" vertical="top"/>
    </xf>
    <xf numFmtId="0" fontId="4" fillId="0" borderId="0" xfId="0" applyFont="1" applyAlignment="1">
      <alignment horizontal="center" vertical="top"/>
    </xf>
    <xf numFmtId="0" fontId="4" fillId="0" borderId="3" xfId="0" applyFont="1" applyFill="1" applyBorder="1" applyAlignment="1">
      <alignment horizontal="center" vertical="top"/>
    </xf>
    <xf numFmtId="49" fontId="4" fillId="0" borderId="1" xfId="0" quotePrefix="1" applyNumberFormat="1" applyFont="1" applyFill="1" applyBorder="1" applyAlignment="1">
      <alignment horizontal="justify" vertical="top"/>
    </xf>
    <xf numFmtId="4" fontId="4" fillId="0" borderId="13" xfId="0" applyNumberFormat="1" applyFont="1" applyBorder="1" applyAlignment="1">
      <alignment horizontal="right" vertical="center"/>
    </xf>
    <xf numFmtId="49" fontId="8" fillId="0" borderId="1" xfId="0" applyNumberFormat="1" applyFont="1" applyFill="1" applyBorder="1" applyAlignment="1">
      <alignment horizontal="left" vertical="top"/>
    </xf>
    <xf numFmtId="49" fontId="4" fillId="0" borderId="1" xfId="0" quotePrefix="1" applyNumberFormat="1" applyFont="1" applyBorder="1" applyAlignment="1">
      <alignment horizontal="left" vertical="top" wrapText="1"/>
    </xf>
    <xf numFmtId="4" fontId="4" fillId="0" borderId="14"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4" xfId="0" applyNumberFormat="1" applyFont="1" applyBorder="1" applyAlignment="1">
      <alignment horizontal="center" vertical="top"/>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top"/>
    </xf>
    <xf numFmtId="49" fontId="4" fillId="0" borderId="13" xfId="3" applyNumberFormat="1" applyFont="1" applyBorder="1" applyAlignment="1">
      <alignment horizontal="center"/>
    </xf>
    <xf numFmtId="4" fontId="4" fillId="0" borderId="14" xfId="0" applyNumberFormat="1" applyFont="1" applyBorder="1" applyAlignment="1">
      <alignment horizontal="right" vertical="top"/>
    </xf>
    <xf numFmtId="49" fontId="5" fillId="0" borderId="4" xfId="0" applyNumberFormat="1" applyFont="1" applyFill="1" applyBorder="1" applyAlignment="1">
      <alignment horizontal="right" vertical="top"/>
    </xf>
    <xf numFmtId="4" fontId="4" fillId="0" borderId="0" xfId="0" applyNumberFormat="1" applyFont="1" applyBorder="1" applyAlignment="1">
      <alignment horizontal="right" vertical="top"/>
    </xf>
    <xf numFmtId="0" fontId="5" fillId="0" borderId="1" xfId="0" applyFont="1" applyBorder="1" applyAlignment="1">
      <alignment horizontal="center" vertical="top"/>
    </xf>
    <xf numFmtId="49" fontId="5" fillId="0" borderId="5" xfId="0" applyNumberFormat="1" applyFont="1" applyBorder="1" applyAlignment="1">
      <alignment horizontal="center" vertical="top"/>
    </xf>
    <xf numFmtId="0" fontId="20" fillId="0" borderId="1" xfId="0" quotePrefix="1" applyFont="1" applyFill="1" applyBorder="1" applyAlignment="1">
      <alignment horizontal="justify" vertical="top"/>
    </xf>
    <xf numFmtId="49" fontId="13" fillId="0" borderId="4" xfId="0" applyNumberFormat="1" applyFont="1" applyBorder="1" applyAlignment="1">
      <alignment horizontal="right"/>
    </xf>
    <xf numFmtId="49" fontId="16" fillId="0" borderId="1" xfId="0" applyNumberFormat="1" applyFont="1" applyBorder="1" applyAlignment="1">
      <alignment horizontal="left" indent="1"/>
    </xf>
    <xf numFmtId="49" fontId="4" fillId="0" borderId="4" xfId="0" applyNumberFormat="1" applyFont="1" applyFill="1" applyBorder="1" applyAlignment="1">
      <alignment horizontal="left" readingOrder="1"/>
    </xf>
    <xf numFmtId="49" fontId="4" fillId="0" borderId="4" xfId="0" quotePrefix="1" applyNumberFormat="1" applyFont="1" applyBorder="1" applyAlignment="1">
      <alignment horizontal="left" vertical="top" wrapText="1"/>
    </xf>
    <xf numFmtId="49" fontId="9" fillId="0" borderId="1" xfId="0" applyNumberFormat="1" applyFont="1" applyBorder="1" applyAlignment="1">
      <alignment horizontal="left" indent="1"/>
    </xf>
    <xf numFmtId="49" fontId="13" fillId="0" borderId="1" xfId="0" applyNumberFormat="1" applyFont="1" applyFill="1" applyBorder="1" applyAlignment="1">
      <alignment horizontal="left" indent="1"/>
    </xf>
    <xf numFmtId="49" fontId="16" fillId="0" borderId="1" xfId="0" applyNumberFormat="1" applyFont="1" applyFill="1" applyBorder="1" applyAlignment="1">
      <alignment horizontal="left" indent="1"/>
    </xf>
    <xf numFmtId="0" fontId="4" fillId="0" borderId="0" xfId="0" quotePrefix="1" applyFont="1" applyFill="1" applyAlignment="1">
      <alignment vertical="top"/>
    </xf>
    <xf numFmtId="0" fontId="4" fillId="0" borderId="0" xfId="0" applyFont="1" applyFill="1" applyAlignment="1">
      <alignment vertical="top"/>
    </xf>
    <xf numFmtId="0" fontId="18" fillId="0" borderId="1" xfId="0" applyFont="1" applyFill="1" applyBorder="1" applyAlignment="1">
      <alignment horizontal="center" vertical="top"/>
    </xf>
    <xf numFmtId="0" fontId="4" fillId="0" borderId="0" xfId="0" applyFont="1" applyFill="1"/>
    <xf numFmtId="0" fontId="5" fillId="0" borderId="17" xfId="0" applyFont="1" applyFill="1" applyBorder="1" applyAlignment="1">
      <alignment horizontal="right" vertical="center"/>
    </xf>
    <xf numFmtId="0" fontId="23" fillId="2" borderId="15" xfId="0" applyFont="1" applyFill="1" applyBorder="1" applyAlignment="1">
      <alignment horizontal="center" vertical="top"/>
    </xf>
    <xf numFmtId="49" fontId="4" fillId="0" borderId="4" xfId="0" applyNumberFormat="1" applyFont="1" applyBorder="1" applyAlignment="1">
      <alignment horizontal="justify"/>
    </xf>
    <xf numFmtId="0" fontId="5" fillId="0" borderId="0" xfId="0" applyFont="1" applyFill="1" applyBorder="1" applyAlignment="1">
      <alignment horizontal="right" vertical="center"/>
    </xf>
    <xf numFmtId="0" fontId="24" fillId="0" borderId="0" xfId="10" applyFont="1" applyAlignment="1">
      <alignment vertical="center"/>
    </xf>
    <xf numFmtId="4" fontId="25"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horizontal="right" vertical="center" wrapText="1"/>
    </xf>
    <xf numFmtId="4" fontId="25" fillId="0" borderId="0" xfId="0" applyNumberFormat="1" applyFont="1" applyBorder="1" applyAlignment="1" applyProtection="1">
      <alignment horizontal="right" vertical="center" wrapText="1"/>
    </xf>
    <xf numFmtId="4" fontId="25" fillId="0" borderId="0" xfId="0" applyNumberFormat="1" applyFont="1" applyBorder="1" applyAlignment="1" applyProtection="1">
      <alignment horizontal="right" vertical="center"/>
    </xf>
    <xf numFmtId="4" fontId="25" fillId="4" borderId="23" xfId="0" applyNumberFormat="1" applyFont="1" applyFill="1" applyBorder="1" applyAlignment="1" applyProtection="1">
      <alignment horizontal="right" vertical="center"/>
    </xf>
    <xf numFmtId="4" fontId="25" fillId="0" borderId="23" xfId="0" applyNumberFormat="1" applyFont="1" applyBorder="1" applyAlignment="1" applyProtection="1">
      <alignment horizontal="right" vertical="center"/>
    </xf>
    <xf numFmtId="4" fontId="25" fillId="4" borderId="24" xfId="0" applyNumberFormat="1" applyFont="1" applyFill="1" applyBorder="1" applyAlignment="1" applyProtection="1">
      <alignment horizontal="right" vertical="center"/>
    </xf>
    <xf numFmtId="4" fontId="25" fillId="0" borderId="24" xfId="0" applyNumberFormat="1" applyFont="1" applyBorder="1" applyAlignment="1" applyProtection="1">
      <alignment horizontal="right" vertical="center"/>
    </xf>
    <xf numFmtId="4" fontId="26" fillId="0" borderId="0" xfId="0" applyNumberFormat="1" applyFont="1" applyAlignment="1">
      <alignment vertical="center"/>
    </xf>
    <xf numFmtId="4" fontId="27" fillId="5" borderId="25" xfId="0" applyNumberFormat="1" applyFont="1" applyFill="1" applyBorder="1" applyAlignment="1">
      <alignment horizontal="center" vertical="center"/>
    </xf>
    <xf numFmtId="4" fontId="27" fillId="6" borderId="26" xfId="0" applyNumberFormat="1" applyFont="1" applyFill="1" applyBorder="1" applyAlignment="1">
      <alignment horizontal="center" vertical="center"/>
    </xf>
    <xf numFmtId="4" fontId="27" fillId="6" borderId="25" xfId="0" applyNumberFormat="1" applyFont="1" applyFill="1" applyBorder="1" applyAlignment="1">
      <alignment horizontal="center" vertical="center"/>
    </xf>
    <xf numFmtId="4" fontId="27" fillId="5" borderId="27" xfId="0" applyNumberFormat="1" applyFont="1" applyFill="1" applyBorder="1" applyAlignment="1">
      <alignment horizontal="center" vertical="center"/>
    </xf>
    <xf numFmtId="4" fontId="27" fillId="6" borderId="5" xfId="0" applyNumberFormat="1" applyFont="1" applyFill="1" applyBorder="1" applyAlignment="1">
      <alignment horizontal="center" vertical="center"/>
    </xf>
    <xf numFmtId="4" fontId="27" fillId="6" borderId="27" xfId="0" applyNumberFormat="1" applyFont="1" applyFill="1" applyBorder="1" applyAlignment="1">
      <alignment horizontal="center" vertical="center"/>
    </xf>
    <xf numFmtId="4" fontId="27" fillId="5" borderId="28" xfId="0" applyNumberFormat="1" applyFont="1" applyFill="1" applyBorder="1" applyAlignment="1">
      <alignment horizontal="center" vertical="center"/>
    </xf>
    <xf numFmtId="4" fontId="27" fillId="6" borderId="29" xfId="0" applyNumberFormat="1" applyFont="1" applyFill="1" applyBorder="1" applyAlignment="1">
      <alignment horizontal="center" vertical="center"/>
    </xf>
    <xf numFmtId="4" fontId="27" fillId="6" borderId="28" xfId="0" applyNumberFormat="1" applyFont="1" applyFill="1" applyBorder="1" applyAlignment="1">
      <alignment horizontal="center" vertical="center"/>
    </xf>
    <xf numFmtId="4" fontId="6" fillId="5" borderId="27" xfId="0" applyNumberFormat="1" applyFont="1" applyFill="1" applyBorder="1" applyAlignment="1">
      <alignment horizontal="center" vertical="center"/>
    </xf>
    <xf numFmtId="4" fontId="6" fillId="6" borderId="27" xfId="0" applyNumberFormat="1" applyFont="1" applyFill="1" applyBorder="1" applyAlignment="1">
      <alignment horizontal="center" vertical="center"/>
    </xf>
    <xf numFmtId="167" fontId="24" fillId="0" borderId="1" xfId="10" applyNumberFormat="1" applyFont="1" applyBorder="1" applyAlignment="1">
      <alignment horizontal="right" vertical="center"/>
    </xf>
    <xf numFmtId="168" fontId="28" fillId="0" borderId="1" xfId="0" applyNumberFormat="1" applyFont="1" applyFill="1" applyBorder="1" applyAlignment="1" applyProtection="1">
      <alignment horizontal="right" vertical="center" wrapText="1"/>
    </xf>
    <xf numFmtId="0" fontId="0" fillId="0" borderId="24" xfId="0" applyBorder="1"/>
    <xf numFmtId="0" fontId="0" fillId="2" borderId="24" xfId="0" applyFill="1" applyBorder="1"/>
    <xf numFmtId="0" fontId="1" fillId="0" borderId="0" xfId="0" applyFont="1"/>
    <xf numFmtId="0" fontId="1" fillId="0" borderId="0" xfId="0" applyFont="1" applyAlignment="1">
      <alignment horizontal="right"/>
    </xf>
    <xf numFmtId="11" fontId="1" fillId="0" borderId="0" xfId="0" applyNumberFormat="1" applyFont="1" applyAlignment="1">
      <alignment horizontal="right"/>
    </xf>
    <xf numFmtId="0" fontId="0" fillId="0" borderId="0" xfId="0" applyBorder="1"/>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right" vertical="center"/>
    </xf>
    <xf numFmtId="3" fontId="19" fillId="0" borderId="5" xfId="6" applyNumberFormat="1" applyFont="1" applyBorder="1" applyAlignment="1" applyProtection="1">
      <alignment horizontal="left" vertical="center"/>
      <protection hidden="1"/>
    </xf>
    <xf numFmtId="0" fontId="4" fillId="0" borderId="0" xfId="0" applyFont="1" applyBorder="1" applyAlignment="1">
      <alignment horizontal="center" vertical="center"/>
    </xf>
    <xf numFmtId="0" fontId="4" fillId="0" borderId="0" xfId="0" applyFont="1" applyBorder="1" applyAlignment="1">
      <alignment horizontal="right" vertical="center"/>
    </xf>
    <xf numFmtId="3" fontId="19" fillId="0" borderId="0" xfId="6" applyNumberFormat="1" applyFont="1" applyBorder="1" applyAlignment="1" applyProtection="1">
      <alignment horizontal="left" vertical="center"/>
      <protection hidden="1"/>
    </xf>
    <xf numFmtId="0" fontId="4" fillId="0" borderId="0" xfId="0" applyFont="1" applyBorder="1" applyAlignment="1">
      <alignment vertical="center"/>
    </xf>
    <xf numFmtId="49" fontId="5" fillId="0" borderId="3" xfId="0" applyNumberFormat="1" applyFont="1" applyBorder="1" applyAlignment="1">
      <alignment horizontal="center" vertical="center"/>
    </xf>
    <xf numFmtId="0" fontId="5" fillId="0" borderId="1" xfId="0" applyFont="1" applyBorder="1" applyAlignment="1">
      <alignment horizontal="center" vertical="center"/>
    </xf>
    <xf numFmtId="4" fontId="4" fillId="0" borderId="4" xfId="0" applyNumberFormat="1" applyFont="1" applyBorder="1" applyAlignment="1">
      <alignment horizontal="center" vertical="center"/>
    </xf>
    <xf numFmtId="4" fontId="4" fillId="0" borderId="14" xfId="0" applyNumberFormat="1" applyFont="1" applyBorder="1" applyAlignment="1">
      <alignment horizontal="right" vertical="center"/>
    </xf>
    <xf numFmtId="49" fontId="5" fillId="0" borderId="5" xfId="0" applyNumberFormat="1" applyFont="1" applyBorder="1" applyAlignment="1">
      <alignment horizontal="center" vertical="center"/>
    </xf>
    <xf numFmtId="4" fontId="4" fillId="0" borderId="0" xfId="0" applyNumberFormat="1" applyFont="1" applyBorder="1" applyAlignment="1">
      <alignment horizontal="center" vertical="center"/>
    </xf>
    <xf numFmtId="0" fontId="23" fillId="2" borderId="15" xfId="0" applyFont="1" applyFill="1" applyBorder="1" applyAlignment="1">
      <alignment horizontal="center" vertical="center"/>
    </xf>
    <xf numFmtId="0" fontId="4" fillId="0" borderId="1" xfId="0" applyFont="1" applyFill="1" applyBorder="1" applyAlignment="1">
      <alignment horizontal="left" vertical="center"/>
    </xf>
    <xf numFmtId="4" fontId="4" fillId="0" borderId="4"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49" fontId="4" fillId="0" borderId="4"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49" fontId="14"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1" xfId="0" applyNumberFormat="1" applyFont="1" applyBorder="1" applyAlignment="1">
      <alignment horizontal="justify" vertical="center"/>
    </xf>
    <xf numFmtId="0" fontId="5" fillId="0" borderId="3" xfId="0" applyFont="1" applyFill="1" applyBorder="1" applyAlignment="1">
      <alignment horizontal="center" vertical="center" wrapText="1"/>
    </xf>
    <xf numFmtId="0" fontId="4" fillId="0" borderId="1" xfId="0" quotePrefix="1" applyFont="1" applyFill="1" applyBorder="1" applyAlignment="1">
      <alignment horizontal="justify" vertical="center" wrapText="1"/>
    </xf>
    <xf numFmtId="0" fontId="4" fillId="0" borderId="4" xfId="0" applyFont="1" applyFill="1" applyBorder="1" applyAlignment="1">
      <alignment horizontal="center" vertical="center" wrapText="1"/>
    </xf>
    <xf numFmtId="0" fontId="4" fillId="0" borderId="0" xfId="0" applyFont="1" applyAlignment="1">
      <alignment vertical="center" wrapText="1"/>
    </xf>
    <xf numFmtId="0" fontId="4" fillId="0" borderId="1" xfId="0" applyFont="1" applyFill="1" applyBorder="1" applyAlignment="1">
      <alignment horizontal="justify" vertical="center" wrapText="1"/>
    </xf>
    <xf numFmtId="0" fontId="4" fillId="0" borderId="1" xfId="0" quotePrefix="1" applyFont="1" applyFill="1" applyBorder="1" applyAlignment="1">
      <alignment horizontal="left" vertical="center" wrapText="1"/>
    </xf>
    <xf numFmtId="0" fontId="10" fillId="0" borderId="0" xfId="0" applyFont="1" applyAlignment="1">
      <alignment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Continuous" vertical="center" wrapText="1"/>
    </xf>
    <xf numFmtId="0" fontId="22" fillId="0" borderId="1" xfId="0" quotePrefix="1" applyFont="1" applyFill="1" applyBorder="1" applyAlignment="1">
      <alignment horizontal="justify" vertical="center" wrapText="1"/>
    </xf>
    <xf numFmtId="0" fontId="21" fillId="0" borderId="1" xfId="0" quotePrefix="1" applyFont="1" applyFill="1" applyBorder="1" applyAlignment="1">
      <alignment horizontal="justify" vertical="center" wrapText="1"/>
    </xf>
    <xf numFmtId="49" fontId="4" fillId="0" borderId="1" xfId="0" applyNumberFormat="1" applyFont="1" applyFill="1" applyBorder="1" applyAlignment="1">
      <alignment horizontal="left" vertical="center" wrapText="1"/>
    </xf>
    <xf numFmtId="0" fontId="4" fillId="0" borderId="1" xfId="0" quotePrefix="1" applyFont="1" applyFill="1" applyBorder="1" applyAlignment="1">
      <alignment horizontal="justify" vertical="center"/>
    </xf>
    <xf numFmtId="0" fontId="4" fillId="0" borderId="1"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1" xfId="0" applyFont="1" applyFill="1" applyBorder="1" applyAlignment="1">
      <alignment horizontal="justify" vertical="center"/>
    </xf>
    <xf numFmtId="0" fontId="20" fillId="0" borderId="1" xfId="0" quotePrefix="1" applyFont="1" applyFill="1" applyBorder="1" applyAlignment="1">
      <alignment horizontal="justify" vertical="center"/>
    </xf>
    <xf numFmtId="0" fontId="5" fillId="0" borderId="3" xfId="0" applyFont="1" applyFill="1" applyBorder="1" applyAlignment="1">
      <alignment horizontal="left" vertical="center"/>
    </xf>
    <xf numFmtId="0" fontId="4" fillId="0" borderId="4" xfId="0" applyFont="1" applyFill="1" applyBorder="1" applyAlignment="1">
      <alignment horizontal="justify" vertical="center"/>
    </xf>
    <xf numFmtId="49" fontId="4" fillId="0" borderId="1" xfId="0" quotePrefix="1" applyNumberFormat="1" applyFont="1" applyFill="1" applyBorder="1" applyAlignment="1">
      <alignment horizontal="justify" vertical="center"/>
    </xf>
    <xf numFmtId="49" fontId="4" fillId="0" borderId="4" xfId="1" quotePrefix="1" applyFont="1" applyBorder="1" applyAlignment="1">
      <alignment horizontal="left" vertical="center" wrapText="1"/>
    </xf>
    <xf numFmtId="49" fontId="4" fillId="0" borderId="4" xfId="0" applyNumberFormat="1" applyFont="1" applyBorder="1" applyAlignment="1">
      <alignment horizontal="center" vertical="center"/>
    </xf>
    <xf numFmtId="49" fontId="5" fillId="0" borderId="4" xfId="0" applyNumberFormat="1" applyFont="1" applyBorder="1" applyAlignment="1">
      <alignment horizontal="right" vertical="center"/>
    </xf>
    <xf numFmtId="0" fontId="5" fillId="0" borderId="0" xfId="0" applyFont="1" applyAlignment="1">
      <alignment vertical="center"/>
    </xf>
    <xf numFmtId="0" fontId="6" fillId="0" borderId="0" xfId="0" applyFont="1" applyAlignment="1">
      <alignment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left" vertical="center" wrapText="1"/>
    </xf>
    <xf numFmtId="49" fontId="5" fillId="0" borderId="1"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49" fontId="4" fillId="0" borderId="1" xfId="0" applyNumberFormat="1" applyFont="1" applyFill="1" applyBorder="1" applyAlignment="1">
      <alignment horizontal="left" vertical="center"/>
    </xf>
    <xf numFmtId="49" fontId="4" fillId="0" borderId="4" xfId="0" applyNumberFormat="1" applyFont="1" applyFill="1" applyBorder="1" applyAlignment="1">
      <alignment horizontal="left" vertical="center"/>
    </xf>
    <xf numFmtId="49" fontId="5" fillId="0" borderId="4" xfId="0" applyNumberFormat="1" applyFont="1" applyFill="1" applyBorder="1" applyAlignment="1">
      <alignment horizontal="right" vertical="center"/>
    </xf>
    <xf numFmtId="49" fontId="4" fillId="0" borderId="1" xfId="0" applyNumberFormat="1" applyFont="1" applyFill="1" applyBorder="1" applyAlignment="1">
      <alignment horizontal="justify" vertical="center"/>
    </xf>
    <xf numFmtId="49" fontId="4" fillId="0" borderId="1" xfId="1" quotePrefix="1" applyFont="1" applyBorder="1" applyAlignment="1">
      <alignment horizontal="left" vertical="center" wrapText="1"/>
    </xf>
    <xf numFmtId="49" fontId="4" fillId="0" borderId="1" xfId="1" quotePrefix="1" applyFont="1" applyFill="1" applyBorder="1" applyAlignment="1">
      <alignment horizontal="left" vertical="center" wrapText="1"/>
    </xf>
    <xf numFmtId="20" fontId="4" fillId="0" borderId="1" xfId="0" quotePrefix="1" applyNumberFormat="1" applyFont="1" applyFill="1" applyBorder="1" applyAlignment="1">
      <alignment horizontal="left" vertical="center"/>
    </xf>
    <xf numFmtId="49" fontId="5" fillId="0" borderId="1" xfId="0" applyNumberFormat="1" applyFont="1" applyBorder="1" applyAlignment="1">
      <alignment horizontal="left" vertical="center" wrapText="1"/>
    </xf>
    <xf numFmtId="49" fontId="22" fillId="0" borderId="1" xfId="0" applyNumberFormat="1" applyFont="1" applyFill="1" applyBorder="1" applyAlignment="1">
      <alignment horizontal="left" vertical="center" wrapText="1"/>
    </xf>
    <xf numFmtId="49" fontId="13" fillId="0" borderId="1"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xf>
    <xf numFmtId="49" fontId="5" fillId="0" borderId="3" xfId="0" applyNumberFormat="1" applyFont="1" applyBorder="1" applyAlignment="1">
      <alignment horizontal="center" vertical="center" wrapText="1"/>
    </xf>
    <xf numFmtId="49" fontId="4" fillId="0" borderId="4" xfId="0" applyNumberFormat="1" applyFont="1" applyFill="1" applyBorder="1" applyAlignment="1">
      <alignment horizontal="left" vertical="center" wrapText="1"/>
    </xf>
    <xf numFmtId="49" fontId="4" fillId="0" borderId="4" xfId="0" applyNumberFormat="1" applyFont="1" applyBorder="1" applyAlignment="1">
      <alignment horizontal="center" vertical="center" wrapText="1"/>
    </xf>
    <xf numFmtId="49" fontId="9" fillId="0" borderId="1" xfId="0" applyNumberFormat="1" applyFont="1" applyBorder="1" applyAlignment="1">
      <alignment horizontal="left" vertical="center"/>
    </xf>
    <xf numFmtId="49" fontId="4" fillId="0" borderId="4" xfId="0" applyNumberFormat="1" applyFont="1" applyBorder="1" applyAlignment="1">
      <alignment horizontal="left" vertical="center"/>
    </xf>
    <xf numFmtId="49" fontId="5" fillId="0" borderId="8" xfId="0" applyNumberFormat="1" applyFont="1" applyBorder="1" applyAlignment="1">
      <alignment horizontal="right" vertical="center"/>
    </xf>
    <xf numFmtId="49" fontId="4" fillId="0" borderId="8"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0" borderId="0" xfId="0" applyNumberFormat="1" applyFont="1" applyBorder="1" applyAlignment="1">
      <alignment horizontal="center" vertical="center"/>
    </xf>
    <xf numFmtId="49" fontId="5" fillId="0" borderId="0" xfId="0" applyNumberFormat="1" applyFont="1" applyFill="1" applyBorder="1" applyAlignment="1">
      <alignment horizontal="right" vertical="center"/>
    </xf>
    <xf numFmtId="49" fontId="12" fillId="0" borderId="0" xfId="0" applyNumberFormat="1" applyFont="1" applyFill="1" applyBorder="1" applyAlignment="1">
      <alignment vertical="center"/>
    </xf>
    <xf numFmtId="0" fontId="1" fillId="0" borderId="13" xfId="0" applyFont="1" applyBorder="1" applyAlignment="1">
      <alignment horizontal="center"/>
    </xf>
    <xf numFmtId="0" fontId="4" fillId="0" borderId="1" xfId="0" applyNumberFormat="1" applyFont="1" applyBorder="1" applyAlignment="1">
      <alignment horizontal="center" vertical="center"/>
    </xf>
    <xf numFmtId="0" fontId="1" fillId="0" borderId="0" xfId="0" applyFont="1" applyAlignment="1">
      <alignment vertical="center"/>
    </xf>
    <xf numFmtId="0" fontId="5" fillId="0" borderId="24" xfId="0" applyFont="1" applyBorder="1"/>
    <xf numFmtId="1" fontId="4" fillId="0" borderId="0" xfId="0" applyNumberFormat="1" applyFont="1" applyAlignment="1">
      <alignment horizontal="center" vertical="center"/>
    </xf>
    <xf numFmtId="1" fontId="4" fillId="0" borderId="0" xfId="0" applyNumberFormat="1" applyFont="1" applyBorder="1" applyAlignment="1">
      <alignment horizontal="center" vertical="center"/>
    </xf>
    <xf numFmtId="1" fontId="4" fillId="0" borderId="1" xfId="0" applyNumberFormat="1" applyFont="1" applyBorder="1" applyAlignment="1">
      <alignment horizontal="center" vertical="center"/>
    </xf>
    <xf numFmtId="1" fontId="4" fillId="0" borderId="1" xfId="0" applyNumberFormat="1" applyFont="1" applyFill="1" applyBorder="1" applyAlignment="1">
      <alignment horizontal="center" vertical="center"/>
    </xf>
    <xf numFmtId="1" fontId="1" fillId="0" borderId="1" xfId="0" applyNumberFormat="1" applyFont="1" applyBorder="1" applyAlignment="1">
      <alignment horizontal="center" vertical="center"/>
    </xf>
    <xf numFmtId="1" fontId="4" fillId="2" borderId="1" xfId="0" applyNumberFormat="1" applyFont="1" applyFill="1" applyBorder="1" applyAlignment="1">
      <alignment horizontal="center" vertical="center"/>
    </xf>
    <xf numFmtId="1" fontId="4" fillId="0" borderId="9" xfId="3" applyNumberFormat="1" applyFont="1" applyBorder="1" applyAlignment="1">
      <alignment horizontal="center" vertical="center"/>
    </xf>
    <xf numFmtId="1" fontId="4" fillId="0" borderId="0" xfId="3" applyNumberFormat="1" applyFont="1" applyBorder="1" applyAlignment="1">
      <alignment horizontal="center" vertical="center"/>
    </xf>
    <xf numFmtId="1" fontId="5" fillId="0" borderId="0" xfId="0" applyNumberFormat="1" applyFont="1" applyFill="1" applyBorder="1" applyAlignment="1">
      <alignment horizontal="right" vertical="center"/>
    </xf>
    <xf numFmtId="1" fontId="12" fillId="0" borderId="0" xfId="0" applyNumberFormat="1" applyFont="1" applyFill="1" applyBorder="1" applyAlignment="1">
      <alignment vertical="center"/>
    </xf>
    <xf numFmtId="1" fontId="4" fillId="0" borderId="0" xfId="0" applyNumberFormat="1" applyFont="1" applyAlignment="1">
      <alignment horizontal="center"/>
    </xf>
    <xf numFmtId="1" fontId="4" fillId="0" borderId="0" xfId="0" applyNumberFormat="1" applyFont="1" applyBorder="1" applyAlignment="1">
      <alignment horizontal="center"/>
    </xf>
    <xf numFmtId="1" fontId="4" fillId="0" borderId="1" xfId="0" applyNumberFormat="1" applyFont="1" applyBorder="1" applyAlignment="1">
      <alignment horizontal="center" vertical="top"/>
    </xf>
    <xf numFmtId="1" fontId="4" fillId="0" borderId="1" xfId="0" applyNumberFormat="1" applyFont="1" applyFill="1" applyBorder="1" applyAlignment="1">
      <alignment horizontal="center" vertical="top"/>
    </xf>
    <xf numFmtId="1" fontId="1" fillId="0" borderId="1" xfId="0" applyNumberFormat="1" applyFont="1" applyBorder="1" applyAlignment="1">
      <alignment horizontal="center" vertical="top"/>
    </xf>
    <xf numFmtId="1" fontId="4" fillId="0" borderId="9" xfId="3" applyNumberFormat="1" applyFont="1" applyBorder="1" applyAlignment="1">
      <alignment horizontal="center"/>
    </xf>
    <xf numFmtId="1" fontId="4" fillId="0" borderId="0" xfId="3" applyNumberFormat="1" applyFont="1" applyBorder="1" applyAlignment="1">
      <alignment horizontal="center"/>
    </xf>
    <xf numFmtId="1" fontId="12" fillId="0" borderId="0" xfId="0" applyNumberFormat="1" applyFont="1" applyFill="1" applyBorder="1"/>
    <xf numFmtId="0" fontId="22" fillId="0" borderId="0" xfId="0" applyFont="1"/>
    <xf numFmtId="2" fontId="4" fillId="0" borderId="0" xfId="0" applyNumberFormat="1" applyFont="1"/>
    <xf numFmtId="2" fontId="4" fillId="0" borderId="0" xfId="0" applyNumberFormat="1" applyFont="1" applyBorder="1"/>
    <xf numFmtId="2" fontId="4" fillId="0" borderId="0" xfId="0" applyNumberFormat="1" applyFont="1" applyFill="1"/>
    <xf numFmtId="2" fontId="4" fillId="0" borderId="0" xfId="0" applyNumberFormat="1" applyFont="1" applyAlignment="1">
      <alignment wrapText="1"/>
    </xf>
    <xf numFmtId="2" fontId="5" fillId="0" borderId="0" xfId="0" applyNumberFormat="1" applyFont="1"/>
    <xf numFmtId="2" fontId="1" fillId="0" borderId="0" xfId="0" applyNumberFormat="1" applyFont="1"/>
    <xf numFmtId="1" fontId="0" fillId="0" borderId="0" xfId="0" applyNumberFormat="1"/>
    <xf numFmtId="49" fontId="13" fillId="0" borderId="0" xfId="0" applyNumberFormat="1" applyFont="1" applyBorder="1" applyAlignment="1">
      <alignment horizontal="left" indent="1"/>
    </xf>
    <xf numFmtId="1" fontId="0" fillId="0" borderId="30" xfId="0" applyNumberFormat="1" applyBorder="1" applyAlignment="1">
      <alignment horizontal="center"/>
    </xf>
    <xf numFmtId="0" fontId="0" fillId="0" borderId="13" xfId="0" applyBorder="1"/>
    <xf numFmtId="1" fontId="0" fillId="0" borderId="13" xfId="0" applyNumberFormat="1" applyBorder="1"/>
    <xf numFmtId="0" fontId="5" fillId="0" borderId="13" xfId="0" applyFont="1" applyBorder="1" applyAlignment="1">
      <alignment horizontal="center"/>
    </xf>
    <xf numFmtId="0" fontId="5" fillId="0" borderId="31" xfId="0" applyFont="1" applyBorder="1" applyAlignment="1">
      <alignment horizontal="center"/>
    </xf>
    <xf numFmtId="1" fontId="5" fillId="0" borderId="0" xfId="0" applyNumberFormat="1" applyFont="1"/>
    <xf numFmtId="1" fontId="1" fillId="7" borderId="1" xfId="0" applyNumberFormat="1" applyFont="1" applyFill="1" applyBorder="1" applyAlignment="1">
      <alignment horizontal="center" vertical="top"/>
    </xf>
    <xf numFmtId="1" fontId="5" fillId="0" borderId="30" xfId="0" applyNumberFormat="1" applyFont="1" applyBorder="1" applyAlignment="1">
      <alignment horizontal="center"/>
    </xf>
    <xf numFmtId="49" fontId="1" fillId="0" borderId="1" xfId="0" applyNumberFormat="1" applyFont="1" applyFill="1" applyBorder="1" applyAlignment="1">
      <alignment horizontal="left" vertical="center" wrapText="1"/>
    </xf>
    <xf numFmtId="49" fontId="1" fillId="0" borderId="1" xfId="0" applyNumberFormat="1" applyFont="1" applyFill="1" applyBorder="1" applyAlignment="1">
      <alignment horizontal="left" vertical="center"/>
    </xf>
    <xf numFmtId="1" fontId="4" fillId="2" borderId="1" xfId="0" applyNumberFormat="1" applyFont="1" applyFill="1" applyBorder="1" applyAlignment="1">
      <alignment horizontal="center" vertical="top"/>
    </xf>
    <xf numFmtId="0" fontId="22" fillId="0" borderId="24" xfId="0" applyFont="1" applyBorder="1"/>
    <xf numFmtId="167" fontId="24" fillId="0" borderId="1" xfId="10" applyNumberFormat="1" applyFont="1" applyBorder="1" applyAlignment="1">
      <alignment horizontal="right" vertical="center"/>
    </xf>
    <xf numFmtId="1" fontId="5" fillId="0" borderId="13" xfId="0" applyNumberFormat="1" applyFont="1" applyBorder="1" applyAlignment="1">
      <alignment horizontal="center"/>
    </xf>
    <xf numFmtId="1" fontId="18" fillId="0" borderId="0" xfId="0" applyNumberFormat="1" applyFont="1"/>
    <xf numFmtId="0" fontId="4" fillId="4" borderId="0" xfId="0" applyFont="1" applyFill="1" applyAlignment="1">
      <alignment vertical="center"/>
    </xf>
    <xf numFmtId="49" fontId="5" fillId="4" borderId="1" xfId="0" applyNumberFormat="1" applyFont="1" applyFill="1" applyBorder="1" applyAlignment="1">
      <alignment horizontal="left" vertical="center" wrapText="1"/>
    </xf>
    <xf numFmtId="0" fontId="5" fillId="0" borderId="0" xfId="0" applyFont="1" applyFill="1" applyBorder="1" applyAlignment="1">
      <alignment horizontal="right" vertical="center"/>
    </xf>
    <xf numFmtId="0" fontId="5" fillId="0" borderId="17" xfId="0" applyFont="1" applyFill="1" applyBorder="1" applyAlignment="1">
      <alignment horizontal="right" vertical="center"/>
    </xf>
    <xf numFmtId="0" fontId="0" fillId="2" borderId="0" xfId="0" applyFill="1"/>
    <xf numFmtId="0" fontId="0" fillId="3" borderId="0" xfId="0" applyFill="1"/>
    <xf numFmtId="0" fontId="0" fillId="8" borderId="0" xfId="0" applyFill="1"/>
    <xf numFmtId="0" fontId="0" fillId="9" borderId="0" xfId="0" applyFill="1"/>
    <xf numFmtId="0" fontId="0" fillId="10" borderId="0" xfId="0" applyFill="1"/>
    <xf numFmtId="49" fontId="1" fillId="0" borderId="1" xfId="0" applyNumberFormat="1" applyFont="1" applyFill="1" applyBorder="1" applyAlignment="1">
      <alignment horizontal="left" vertical="top"/>
    </xf>
    <xf numFmtId="0" fontId="0" fillId="0" borderId="0" xfId="0" applyAlignment="1">
      <alignment horizontal="center" vertical="center"/>
    </xf>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horizontal="center" vertical="top"/>
    </xf>
    <xf numFmtId="49" fontId="5" fillId="3" borderId="16" xfId="0" applyNumberFormat="1" applyFont="1" applyFill="1" applyBorder="1" applyAlignment="1">
      <alignment horizontal="center" vertical="center" wrapText="1"/>
    </xf>
    <xf numFmtId="49" fontId="5" fillId="3" borderId="11"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xf numFmtId="49" fontId="5" fillId="0" borderId="19" xfId="0" applyNumberFormat="1"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0" fontId="5" fillId="0" borderId="0" xfId="0" applyFont="1" applyFill="1" applyBorder="1" applyAlignment="1">
      <alignment horizontal="right" vertical="center"/>
    </xf>
    <xf numFmtId="49" fontId="5" fillId="3" borderId="18" xfId="0" applyNumberFormat="1" applyFont="1" applyFill="1" applyBorder="1" applyAlignment="1">
      <alignment horizontal="center" vertical="center"/>
    </xf>
    <xf numFmtId="49" fontId="5" fillId="3" borderId="12" xfId="0" applyNumberFormat="1" applyFont="1" applyFill="1" applyBorder="1" applyAlignment="1">
      <alignment horizontal="center" vertical="center"/>
    </xf>
    <xf numFmtId="49" fontId="5" fillId="3" borderId="1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1" fontId="5" fillId="3" borderId="18" xfId="0" applyNumberFormat="1" applyFont="1" applyFill="1" applyBorder="1" applyAlignment="1">
      <alignment horizontal="center" vertical="center"/>
    </xf>
    <xf numFmtId="1" fontId="5" fillId="3" borderId="6" xfId="0" applyNumberFormat="1" applyFont="1" applyFill="1" applyBorder="1" applyAlignment="1">
      <alignment horizontal="center" vertical="center"/>
    </xf>
    <xf numFmtId="0" fontId="5" fillId="0" borderId="17" xfId="0" applyFont="1" applyFill="1" applyBorder="1" applyAlignment="1">
      <alignment horizontal="right" vertical="center"/>
    </xf>
    <xf numFmtId="0" fontId="5" fillId="0" borderId="21" xfId="0" applyFont="1" applyFill="1" applyBorder="1" applyAlignment="1">
      <alignment horizontal="right" vertical="center"/>
    </xf>
    <xf numFmtId="1" fontId="5" fillId="3" borderId="22" xfId="0" applyNumberFormat="1" applyFont="1" applyFill="1" applyBorder="1" applyAlignment="1">
      <alignment horizontal="center" vertical="center"/>
    </xf>
    <xf numFmtId="1" fontId="5" fillId="3" borderId="12" xfId="0" applyNumberFormat="1" applyFont="1" applyFill="1" applyBorder="1" applyAlignment="1">
      <alignment horizontal="center" vertical="center"/>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49" fontId="5" fillId="0" borderId="18" xfId="0" applyNumberFormat="1" applyFont="1" applyFill="1" applyBorder="1" applyAlignment="1">
      <alignment horizontal="center" vertical="top"/>
    </xf>
    <xf numFmtId="49" fontId="5" fillId="0" borderId="6" xfId="0" applyNumberFormat="1" applyFont="1" applyFill="1" applyBorder="1" applyAlignment="1">
      <alignment horizontal="center" vertical="top"/>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5" fillId="0" borderId="2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0" fillId="0" borderId="31" xfId="0" applyBorder="1" applyAlignment="1">
      <alignment horizontal="center"/>
    </xf>
    <xf numFmtId="0" fontId="0" fillId="0" borderId="32" xfId="0" applyBorder="1" applyAlignment="1">
      <alignment horizontal="center"/>
    </xf>
    <xf numFmtId="0" fontId="1" fillId="0" borderId="25" xfId="0" applyFon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5" fillId="0" borderId="30" xfId="0" applyFont="1" applyBorder="1" applyAlignment="1">
      <alignment horizontal="center"/>
    </xf>
    <xf numFmtId="0" fontId="5" fillId="0" borderId="32" xfId="0" applyFont="1" applyBorder="1" applyAlignment="1">
      <alignment horizontal="center"/>
    </xf>
    <xf numFmtId="0" fontId="5" fillId="0" borderId="31" xfId="0" applyFont="1" applyBorder="1" applyAlignment="1">
      <alignment horizontal="center"/>
    </xf>
  </cellXfs>
  <cellStyles count="13">
    <cellStyle name="Definition" xfId="1"/>
    <cellStyle name="Euro" xfId="2"/>
    <cellStyle name="Milliers" xfId="3" builtinId="3"/>
    <cellStyle name="Milliers 2" xfId="11"/>
    <cellStyle name="MONTANT" xfId="4"/>
    <cellStyle name="Normal" xfId="0" builtinId="0"/>
    <cellStyle name="Normal 2" xfId="5"/>
    <cellStyle name="Normal 2 2" xfId="10"/>
    <cellStyle name="Normal 5 3 2" xfId="6"/>
    <cellStyle name="Normal 5 3 2 2" xfId="12"/>
    <cellStyle name="P.U" xfId="7"/>
    <cellStyle name="qte2d" xfId="8"/>
    <cellStyle name="TOTAL LOT" xfId="9"/>
  </cellStyles>
  <dxfs count="1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s>
</file>

<file path=xl/drawings/_rels/drawing3.xml.rels><?xml version="1.0" encoding="UTF-8" standalone="yes"?>
<Relationships xmlns="http://schemas.openxmlformats.org/package/2006/relationships"><Relationship Id="rId8" Type="http://schemas.openxmlformats.org/officeDocument/2006/relationships/image" Target="../media/image52.png"/><Relationship Id="rId13" Type="http://schemas.openxmlformats.org/officeDocument/2006/relationships/image" Target="../media/image56.png"/><Relationship Id="rId18" Type="http://schemas.openxmlformats.org/officeDocument/2006/relationships/image" Target="../media/image61.png"/><Relationship Id="rId3" Type="http://schemas.openxmlformats.org/officeDocument/2006/relationships/image" Target="../media/image39.png"/><Relationship Id="rId7" Type="http://schemas.openxmlformats.org/officeDocument/2006/relationships/image" Target="../media/image51.png"/><Relationship Id="rId12" Type="http://schemas.openxmlformats.org/officeDocument/2006/relationships/image" Target="../media/image43.png"/><Relationship Id="rId17" Type="http://schemas.openxmlformats.org/officeDocument/2006/relationships/image" Target="../media/image60.png"/><Relationship Id="rId2" Type="http://schemas.openxmlformats.org/officeDocument/2006/relationships/image" Target="../media/image48.png"/><Relationship Id="rId16" Type="http://schemas.openxmlformats.org/officeDocument/2006/relationships/image" Target="../media/image59.png"/><Relationship Id="rId1" Type="http://schemas.openxmlformats.org/officeDocument/2006/relationships/image" Target="../media/image47.png"/><Relationship Id="rId6" Type="http://schemas.openxmlformats.org/officeDocument/2006/relationships/image" Target="../media/image50.png"/><Relationship Id="rId11" Type="http://schemas.openxmlformats.org/officeDocument/2006/relationships/image" Target="../media/image55.png"/><Relationship Id="rId5" Type="http://schemas.openxmlformats.org/officeDocument/2006/relationships/image" Target="../media/image49.png"/><Relationship Id="rId15" Type="http://schemas.openxmlformats.org/officeDocument/2006/relationships/image" Target="../media/image58.png"/><Relationship Id="rId10" Type="http://schemas.openxmlformats.org/officeDocument/2006/relationships/image" Target="../media/image54.png"/><Relationship Id="rId4" Type="http://schemas.openxmlformats.org/officeDocument/2006/relationships/image" Target="../media/image40.png"/><Relationship Id="rId9" Type="http://schemas.openxmlformats.org/officeDocument/2006/relationships/image" Target="../media/image53.png"/><Relationship Id="rId14" Type="http://schemas.openxmlformats.org/officeDocument/2006/relationships/image" Target="../media/image57.png"/></Relationships>
</file>

<file path=xl/drawings/_rels/drawing4.xml.rels><?xml version="1.0" encoding="UTF-8" standalone="yes"?>
<Relationships xmlns="http://schemas.openxmlformats.org/package/2006/relationships"><Relationship Id="rId3" Type="http://schemas.openxmlformats.org/officeDocument/2006/relationships/image" Target="../media/image64.png"/><Relationship Id="rId2" Type="http://schemas.openxmlformats.org/officeDocument/2006/relationships/image" Target="../media/image63.png"/><Relationship Id="rId1" Type="http://schemas.openxmlformats.org/officeDocument/2006/relationships/image" Target="../media/image62.png"/><Relationship Id="rId5" Type="http://schemas.openxmlformats.org/officeDocument/2006/relationships/image" Target="../media/image66.png"/><Relationship Id="rId4" Type="http://schemas.openxmlformats.org/officeDocument/2006/relationships/image" Target="../media/image65.png"/></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0</xdr:rowOff>
    </xdr:from>
    <xdr:to>
      <xdr:col>2</xdr:col>
      <xdr:colOff>523875</xdr:colOff>
      <xdr:row>16</xdr:row>
      <xdr:rowOff>0</xdr:rowOff>
    </xdr:to>
    <xdr:sp macro="" textlink="">
      <xdr:nvSpPr>
        <xdr:cNvPr id="39758" name="Line 1"/>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59" name="Line 5"/>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16</xdr:row>
      <xdr:rowOff>0</xdr:rowOff>
    </xdr:from>
    <xdr:to>
      <xdr:col>2</xdr:col>
      <xdr:colOff>523875</xdr:colOff>
      <xdr:row>16</xdr:row>
      <xdr:rowOff>0</xdr:rowOff>
    </xdr:to>
    <xdr:sp macro="" textlink="">
      <xdr:nvSpPr>
        <xdr:cNvPr id="39760" name="Line 9"/>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1" name="Line 13"/>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2" name="Line 21"/>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3" name="Line 29"/>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85725</xdr:rowOff>
    </xdr:from>
    <xdr:to>
      <xdr:col>8</xdr:col>
      <xdr:colOff>27809</xdr:colOff>
      <xdr:row>34</xdr:row>
      <xdr:rowOff>75675</xdr:rowOff>
    </xdr:to>
    <xdr:pic>
      <xdr:nvPicPr>
        <xdr:cNvPr id="2" name="Image 1"/>
        <xdr:cNvPicPr>
          <a:picLocks noChangeAspect="1"/>
        </xdr:cNvPicPr>
      </xdr:nvPicPr>
      <xdr:blipFill>
        <a:blip xmlns:r="http://schemas.openxmlformats.org/officeDocument/2006/relationships" r:embed="rId1"/>
        <a:stretch>
          <a:fillRect/>
        </a:stretch>
      </xdr:blipFill>
      <xdr:spPr>
        <a:xfrm>
          <a:off x="0" y="1057275"/>
          <a:ext cx="6123809" cy="4200000"/>
        </a:xfrm>
        <a:prstGeom prst="rect">
          <a:avLst/>
        </a:prstGeom>
      </xdr:spPr>
    </xdr:pic>
    <xdr:clientData/>
  </xdr:twoCellAnchor>
  <xdr:twoCellAnchor editAs="oneCell">
    <xdr:from>
      <xdr:col>0</xdr:col>
      <xdr:colOff>0</xdr:colOff>
      <xdr:row>0</xdr:row>
      <xdr:rowOff>0</xdr:rowOff>
    </xdr:from>
    <xdr:to>
      <xdr:col>9</xdr:col>
      <xdr:colOff>313428</xdr:colOff>
      <xdr:row>5</xdr:row>
      <xdr:rowOff>18946</xdr:rowOff>
    </xdr:to>
    <xdr:pic>
      <xdr:nvPicPr>
        <xdr:cNvPr id="3" name="Image 2"/>
        <xdr:cNvPicPr>
          <a:picLocks noChangeAspect="1"/>
        </xdr:cNvPicPr>
      </xdr:nvPicPr>
      <xdr:blipFill>
        <a:blip xmlns:r="http://schemas.openxmlformats.org/officeDocument/2006/relationships" r:embed="rId2"/>
        <a:stretch>
          <a:fillRect/>
        </a:stretch>
      </xdr:blipFill>
      <xdr:spPr>
        <a:xfrm>
          <a:off x="0" y="0"/>
          <a:ext cx="7171428" cy="828571"/>
        </a:xfrm>
        <a:prstGeom prst="rect">
          <a:avLst/>
        </a:prstGeom>
      </xdr:spPr>
    </xdr:pic>
    <xdr:clientData/>
  </xdr:twoCellAnchor>
  <xdr:twoCellAnchor editAs="oneCell">
    <xdr:from>
      <xdr:col>0</xdr:col>
      <xdr:colOff>0</xdr:colOff>
      <xdr:row>36</xdr:row>
      <xdr:rowOff>0</xdr:rowOff>
    </xdr:from>
    <xdr:to>
      <xdr:col>3</xdr:col>
      <xdr:colOff>380667</xdr:colOff>
      <xdr:row>38</xdr:row>
      <xdr:rowOff>47579</xdr:rowOff>
    </xdr:to>
    <xdr:pic>
      <xdr:nvPicPr>
        <xdr:cNvPr id="4" name="Image 3"/>
        <xdr:cNvPicPr>
          <a:picLocks noChangeAspect="1"/>
        </xdr:cNvPicPr>
      </xdr:nvPicPr>
      <xdr:blipFill>
        <a:blip xmlns:r="http://schemas.openxmlformats.org/officeDocument/2006/relationships" r:embed="rId3"/>
        <a:stretch>
          <a:fillRect/>
        </a:stretch>
      </xdr:blipFill>
      <xdr:spPr>
        <a:xfrm>
          <a:off x="0" y="5505450"/>
          <a:ext cx="2666667" cy="371429"/>
        </a:xfrm>
        <a:prstGeom prst="rect">
          <a:avLst/>
        </a:prstGeom>
      </xdr:spPr>
    </xdr:pic>
    <xdr:clientData/>
  </xdr:twoCellAnchor>
  <xdr:twoCellAnchor editAs="oneCell">
    <xdr:from>
      <xdr:col>0</xdr:col>
      <xdr:colOff>0</xdr:colOff>
      <xdr:row>40</xdr:row>
      <xdr:rowOff>0</xdr:rowOff>
    </xdr:from>
    <xdr:to>
      <xdr:col>2</xdr:col>
      <xdr:colOff>352190</xdr:colOff>
      <xdr:row>42</xdr:row>
      <xdr:rowOff>104721</xdr:rowOff>
    </xdr:to>
    <xdr:pic>
      <xdr:nvPicPr>
        <xdr:cNvPr id="5" name="Image 4"/>
        <xdr:cNvPicPr>
          <a:picLocks noChangeAspect="1"/>
        </xdr:cNvPicPr>
      </xdr:nvPicPr>
      <xdr:blipFill>
        <a:blip xmlns:r="http://schemas.openxmlformats.org/officeDocument/2006/relationships" r:embed="rId4"/>
        <a:stretch>
          <a:fillRect/>
        </a:stretch>
      </xdr:blipFill>
      <xdr:spPr>
        <a:xfrm>
          <a:off x="0" y="6153150"/>
          <a:ext cx="1876190" cy="428571"/>
        </a:xfrm>
        <a:prstGeom prst="rect">
          <a:avLst/>
        </a:prstGeom>
      </xdr:spPr>
    </xdr:pic>
    <xdr:clientData/>
  </xdr:twoCellAnchor>
  <xdr:twoCellAnchor editAs="oneCell">
    <xdr:from>
      <xdr:col>0</xdr:col>
      <xdr:colOff>0</xdr:colOff>
      <xdr:row>43</xdr:row>
      <xdr:rowOff>0</xdr:rowOff>
    </xdr:from>
    <xdr:to>
      <xdr:col>8</xdr:col>
      <xdr:colOff>370667</xdr:colOff>
      <xdr:row>65</xdr:row>
      <xdr:rowOff>75745</xdr:rowOff>
    </xdr:to>
    <xdr:pic>
      <xdr:nvPicPr>
        <xdr:cNvPr id="6" name="Image 5"/>
        <xdr:cNvPicPr>
          <a:picLocks noChangeAspect="1"/>
        </xdr:cNvPicPr>
      </xdr:nvPicPr>
      <xdr:blipFill>
        <a:blip xmlns:r="http://schemas.openxmlformats.org/officeDocument/2006/relationships" r:embed="rId5"/>
        <a:stretch>
          <a:fillRect/>
        </a:stretch>
      </xdr:blipFill>
      <xdr:spPr>
        <a:xfrm>
          <a:off x="0" y="6638925"/>
          <a:ext cx="6466667" cy="3638095"/>
        </a:xfrm>
        <a:prstGeom prst="rect">
          <a:avLst/>
        </a:prstGeom>
      </xdr:spPr>
    </xdr:pic>
    <xdr:clientData/>
  </xdr:twoCellAnchor>
  <xdr:twoCellAnchor editAs="oneCell">
    <xdr:from>
      <xdr:col>0</xdr:col>
      <xdr:colOff>0</xdr:colOff>
      <xdr:row>67</xdr:row>
      <xdr:rowOff>0</xdr:rowOff>
    </xdr:from>
    <xdr:to>
      <xdr:col>8</xdr:col>
      <xdr:colOff>237333</xdr:colOff>
      <xdr:row>77</xdr:row>
      <xdr:rowOff>75988</xdr:rowOff>
    </xdr:to>
    <xdr:pic>
      <xdr:nvPicPr>
        <xdr:cNvPr id="7" name="Image 6"/>
        <xdr:cNvPicPr>
          <a:picLocks noChangeAspect="1"/>
        </xdr:cNvPicPr>
      </xdr:nvPicPr>
      <xdr:blipFill>
        <a:blip xmlns:r="http://schemas.openxmlformats.org/officeDocument/2006/relationships" r:embed="rId6"/>
        <a:stretch>
          <a:fillRect/>
        </a:stretch>
      </xdr:blipFill>
      <xdr:spPr>
        <a:xfrm>
          <a:off x="0" y="10525125"/>
          <a:ext cx="6333333" cy="1695238"/>
        </a:xfrm>
        <a:prstGeom prst="rect">
          <a:avLst/>
        </a:prstGeom>
      </xdr:spPr>
    </xdr:pic>
    <xdr:clientData/>
  </xdr:twoCellAnchor>
  <xdr:twoCellAnchor editAs="oneCell">
    <xdr:from>
      <xdr:col>0</xdr:col>
      <xdr:colOff>0</xdr:colOff>
      <xdr:row>79</xdr:row>
      <xdr:rowOff>0</xdr:rowOff>
    </xdr:from>
    <xdr:to>
      <xdr:col>7</xdr:col>
      <xdr:colOff>589809</xdr:colOff>
      <xdr:row>95</xdr:row>
      <xdr:rowOff>85390</xdr:rowOff>
    </xdr:to>
    <xdr:pic>
      <xdr:nvPicPr>
        <xdr:cNvPr id="8" name="Image 7"/>
        <xdr:cNvPicPr>
          <a:picLocks noChangeAspect="1"/>
        </xdr:cNvPicPr>
      </xdr:nvPicPr>
      <xdr:blipFill>
        <a:blip xmlns:r="http://schemas.openxmlformats.org/officeDocument/2006/relationships" r:embed="rId7"/>
        <a:stretch>
          <a:fillRect/>
        </a:stretch>
      </xdr:blipFill>
      <xdr:spPr>
        <a:xfrm>
          <a:off x="0" y="12468225"/>
          <a:ext cx="5923809" cy="2676190"/>
        </a:xfrm>
        <a:prstGeom prst="rect">
          <a:avLst/>
        </a:prstGeom>
      </xdr:spPr>
    </xdr:pic>
    <xdr:clientData/>
  </xdr:twoCellAnchor>
  <xdr:twoCellAnchor editAs="oneCell">
    <xdr:from>
      <xdr:col>0</xdr:col>
      <xdr:colOff>0</xdr:colOff>
      <xdr:row>97</xdr:row>
      <xdr:rowOff>0</xdr:rowOff>
    </xdr:from>
    <xdr:to>
      <xdr:col>8</xdr:col>
      <xdr:colOff>456381</xdr:colOff>
      <xdr:row>126</xdr:row>
      <xdr:rowOff>142270</xdr:rowOff>
    </xdr:to>
    <xdr:pic>
      <xdr:nvPicPr>
        <xdr:cNvPr id="9" name="Image 8"/>
        <xdr:cNvPicPr>
          <a:picLocks noChangeAspect="1"/>
        </xdr:cNvPicPr>
      </xdr:nvPicPr>
      <xdr:blipFill>
        <a:blip xmlns:r="http://schemas.openxmlformats.org/officeDocument/2006/relationships" r:embed="rId8"/>
        <a:stretch>
          <a:fillRect/>
        </a:stretch>
      </xdr:blipFill>
      <xdr:spPr>
        <a:xfrm>
          <a:off x="0" y="15382875"/>
          <a:ext cx="6552381" cy="4838095"/>
        </a:xfrm>
        <a:prstGeom prst="rect">
          <a:avLst/>
        </a:prstGeom>
      </xdr:spPr>
    </xdr:pic>
    <xdr:clientData/>
  </xdr:twoCellAnchor>
  <xdr:twoCellAnchor editAs="oneCell">
    <xdr:from>
      <xdr:col>0</xdr:col>
      <xdr:colOff>0</xdr:colOff>
      <xdr:row>128</xdr:row>
      <xdr:rowOff>0</xdr:rowOff>
    </xdr:from>
    <xdr:to>
      <xdr:col>8</xdr:col>
      <xdr:colOff>246857</xdr:colOff>
      <xdr:row>141</xdr:row>
      <xdr:rowOff>114023</xdr:rowOff>
    </xdr:to>
    <xdr:pic>
      <xdr:nvPicPr>
        <xdr:cNvPr id="10" name="Image 9"/>
        <xdr:cNvPicPr>
          <a:picLocks noChangeAspect="1"/>
        </xdr:cNvPicPr>
      </xdr:nvPicPr>
      <xdr:blipFill>
        <a:blip xmlns:r="http://schemas.openxmlformats.org/officeDocument/2006/relationships" r:embed="rId9"/>
        <a:stretch>
          <a:fillRect/>
        </a:stretch>
      </xdr:blipFill>
      <xdr:spPr>
        <a:xfrm>
          <a:off x="0" y="20402550"/>
          <a:ext cx="6342857" cy="2219048"/>
        </a:xfrm>
        <a:prstGeom prst="rect">
          <a:avLst/>
        </a:prstGeom>
      </xdr:spPr>
    </xdr:pic>
    <xdr:clientData/>
  </xdr:twoCellAnchor>
  <xdr:twoCellAnchor editAs="oneCell">
    <xdr:from>
      <xdr:col>0</xdr:col>
      <xdr:colOff>0</xdr:colOff>
      <xdr:row>5</xdr:row>
      <xdr:rowOff>38100</xdr:rowOff>
    </xdr:from>
    <xdr:to>
      <xdr:col>3</xdr:col>
      <xdr:colOff>47333</xdr:colOff>
      <xdr:row>8</xdr:row>
      <xdr:rowOff>47563</xdr:rowOff>
    </xdr:to>
    <xdr:pic>
      <xdr:nvPicPr>
        <xdr:cNvPr id="11" name="Image 10"/>
        <xdr:cNvPicPr>
          <a:picLocks noChangeAspect="1"/>
        </xdr:cNvPicPr>
      </xdr:nvPicPr>
      <xdr:blipFill>
        <a:blip xmlns:r="http://schemas.openxmlformats.org/officeDocument/2006/relationships" r:embed="rId10"/>
        <a:stretch>
          <a:fillRect/>
        </a:stretch>
      </xdr:blipFill>
      <xdr:spPr>
        <a:xfrm>
          <a:off x="0" y="847725"/>
          <a:ext cx="2333333" cy="495238"/>
        </a:xfrm>
        <a:prstGeom prst="rect">
          <a:avLst/>
        </a:prstGeom>
      </xdr:spPr>
    </xdr:pic>
    <xdr:clientData/>
  </xdr:twoCellAnchor>
  <xdr:twoCellAnchor editAs="oneCell">
    <xdr:from>
      <xdr:col>0</xdr:col>
      <xdr:colOff>0</xdr:colOff>
      <xdr:row>143</xdr:row>
      <xdr:rowOff>0</xdr:rowOff>
    </xdr:from>
    <xdr:to>
      <xdr:col>8</xdr:col>
      <xdr:colOff>189714</xdr:colOff>
      <xdr:row>151</xdr:row>
      <xdr:rowOff>161743</xdr:rowOff>
    </xdr:to>
    <xdr:pic>
      <xdr:nvPicPr>
        <xdr:cNvPr id="12" name="Image 11"/>
        <xdr:cNvPicPr>
          <a:picLocks noChangeAspect="1"/>
        </xdr:cNvPicPr>
      </xdr:nvPicPr>
      <xdr:blipFill>
        <a:blip xmlns:r="http://schemas.openxmlformats.org/officeDocument/2006/relationships" r:embed="rId11"/>
        <a:stretch>
          <a:fillRect/>
        </a:stretch>
      </xdr:blipFill>
      <xdr:spPr>
        <a:xfrm>
          <a:off x="0" y="23155275"/>
          <a:ext cx="6285714" cy="1457143"/>
        </a:xfrm>
        <a:prstGeom prst="rect">
          <a:avLst/>
        </a:prstGeom>
      </xdr:spPr>
    </xdr:pic>
    <xdr:clientData/>
  </xdr:twoCellAnchor>
  <xdr:twoCellAnchor editAs="oneCell">
    <xdr:from>
      <xdr:col>0</xdr:col>
      <xdr:colOff>0</xdr:colOff>
      <xdr:row>153</xdr:row>
      <xdr:rowOff>0</xdr:rowOff>
    </xdr:from>
    <xdr:to>
      <xdr:col>8</xdr:col>
      <xdr:colOff>170667</xdr:colOff>
      <xdr:row>160</xdr:row>
      <xdr:rowOff>95096</xdr:rowOff>
    </xdr:to>
    <xdr:pic>
      <xdr:nvPicPr>
        <xdr:cNvPr id="13" name="Image 12"/>
        <xdr:cNvPicPr>
          <a:picLocks noChangeAspect="1"/>
        </xdr:cNvPicPr>
      </xdr:nvPicPr>
      <xdr:blipFill>
        <a:blip xmlns:r="http://schemas.openxmlformats.org/officeDocument/2006/relationships" r:embed="rId12"/>
        <a:stretch>
          <a:fillRect/>
        </a:stretch>
      </xdr:blipFill>
      <xdr:spPr>
        <a:xfrm>
          <a:off x="0" y="24774525"/>
          <a:ext cx="6266667" cy="1228571"/>
        </a:xfrm>
        <a:prstGeom prst="rect">
          <a:avLst/>
        </a:prstGeom>
      </xdr:spPr>
    </xdr:pic>
    <xdr:clientData/>
  </xdr:twoCellAnchor>
  <xdr:twoCellAnchor editAs="oneCell">
    <xdr:from>
      <xdr:col>0</xdr:col>
      <xdr:colOff>0</xdr:colOff>
      <xdr:row>161</xdr:row>
      <xdr:rowOff>0</xdr:rowOff>
    </xdr:from>
    <xdr:to>
      <xdr:col>7</xdr:col>
      <xdr:colOff>456476</xdr:colOff>
      <xdr:row>169</xdr:row>
      <xdr:rowOff>18886</xdr:rowOff>
    </xdr:to>
    <xdr:pic>
      <xdr:nvPicPr>
        <xdr:cNvPr id="14" name="Image 13"/>
        <xdr:cNvPicPr>
          <a:picLocks noChangeAspect="1"/>
        </xdr:cNvPicPr>
      </xdr:nvPicPr>
      <xdr:blipFill>
        <a:blip xmlns:r="http://schemas.openxmlformats.org/officeDocument/2006/relationships" r:embed="rId13"/>
        <a:stretch>
          <a:fillRect/>
        </a:stretch>
      </xdr:blipFill>
      <xdr:spPr>
        <a:xfrm>
          <a:off x="0" y="26069925"/>
          <a:ext cx="5790476" cy="1314286"/>
        </a:xfrm>
        <a:prstGeom prst="rect">
          <a:avLst/>
        </a:prstGeom>
      </xdr:spPr>
    </xdr:pic>
    <xdr:clientData/>
  </xdr:twoCellAnchor>
  <xdr:twoCellAnchor editAs="oneCell">
    <xdr:from>
      <xdr:col>0</xdr:col>
      <xdr:colOff>0</xdr:colOff>
      <xdr:row>170</xdr:row>
      <xdr:rowOff>0</xdr:rowOff>
    </xdr:from>
    <xdr:to>
      <xdr:col>7</xdr:col>
      <xdr:colOff>437429</xdr:colOff>
      <xdr:row>177</xdr:row>
      <xdr:rowOff>152239</xdr:rowOff>
    </xdr:to>
    <xdr:pic>
      <xdr:nvPicPr>
        <xdr:cNvPr id="15" name="Image 14"/>
        <xdr:cNvPicPr>
          <a:picLocks noChangeAspect="1"/>
        </xdr:cNvPicPr>
      </xdr:nvPicPr>
      <xdr:blipFill>
        <a:blip xmlns:r="http://schemas.openxmlformats.org/officeDocument/2006/relationships" r:embed="rId14"/>
        <a:stretch>
          <a:fillRect/>
        </a:stretch>
      </xdr:blipFill>
      <xdr:spPr>
        <a:xfrm>
          <a:off x="0" y="27527250"/>
          <a:ext cx="5771429" cy="1285714"/>
        </a:xfrm>
        <a:prstGeom prst="rect">
          <a:avLst/>
        </a:prstGeom>
      </xdr:spPr>
    </xdr:pic>
    <xdr:clientData/>
  </xdr:twoCellAnchor>
  <xdr:twoCellAnchor editAs="oneCell">
    <xdr:from>
      <xdr:col>0</xdr:col>
      <xdr:colOff>0</xdr:colOff>
      <xdr:row>179</xdr:row>
      <xdr:rowOff>0</xdr:rowOff>
    </xdr:from>
    <xdr:to>
      <xdr:col>8</xdr:col>
      <xdr:colOff>27809</xdr:colOff>
      <xdr:row>209</xdr:row>
      <xdr:rowOff>161298</xdr:rowOff>
    </xdr:to>
    <xdr:pic>
      <xdr:nvPicPr>
        <xdr:cNvPr id="16" name="Image 15"/>
        <xdr:cNvPicPr>
          <a:picLocks noChangeAspect="1"/>
        </xdr:cNvPicPr>
      </xdr:nvPicPr>
      <xdr:blipFill>
        <a:blip xmlns:r="http://schemas.openxmlformats.org/officeDocument/2006/relationships" r:embed="rId15"/>
        <a:stretch>
          <a:fillRect/>
        </a:stretch>
      </xdr:blipFill>
      <xdr:spPr>
        <a:xfrm>
          <a:off x="0" y="28984575"/>
          <a:ext cx="6123809" cy="5019048"/>
        </a:xfrm>
        <a:prstGeom prst="rect">
          <a:avLst/>
        </a:prstGeom>
      </xdr:spPr>
    </xdr:pic>
    <xdr:clientData/>
  </xdr:twoCellAnchor>
  <xdr:twoCellAnchor editAs="oneCell">
    <xdr:from>
      <xdr:col>0</xdr:col>
      <xdr:colOff>0</xdr:colOff>
      <xdr:row>211</xdr:row>
      <xdr:rowOff>0</xdr:rowOff>
    </xdr:from>
    <xdr:to>
      <xdr:col>8</xdr:col>
      <xdr:colOff>304000</xdr:colOff>
      <xdr:row>248</xdr:row>
      <xdr:rowOff>104013</xdr:rowOff>
    </xdr:to>
    <xdr:pic>
      <xdr:nvPicPr>
        <xdr:cNvPr id="17" name="Image 16"/>
        <xdr:cNvPicPr>
          <a:picLocks noChangeAspect="1"/>
        </xdr:cNvPicPr>
      </xdr:nvPicPr>
      <xdr:blipFill>
        <a:blip xmlns:r="http://schemas.openxmlformats.org/officeDocument/2006/relationships" r:embed="rId16"/>
        <a:stretch>
          <a:fillRect/>
        </a:stretch>
      </xdr:blipFill>
      <xdr:spPr>
        <a:xfrm>
          <a:off x="0" y="34166175"/>
          <a:ext cx="6400000" cy="6095238"/>
        </a:xfrm>
        <a:prstGeom prst="rect">
          <a:avLst/>
        </a:prstGeom>
      </xdr:spPr>
    </xdr:pic>
    <xdr:clientData/>
  </xdr:twoCellAnchor>
  <xdr:twoCellAnchor editAs="oneCell">
    <xdr:from>
      <xdr:col>0</xdr:col>
      <xdr:colOff>0</xdr:colOff>
      <xdr:row>250</xdr:row>
      <xdr:rowOff>0</xdr:rowOff>
    </xdr:from>
    <xdr:to>
      <xdr:col>8</xdr:col>
      <xdr:colOff>265905</xdr:colOff>
      <xdr:row>281</xdr:row>
      <xdr:rowOff>56515</xdr:rowOff>
    </xdr:to>
    <xdr:pic>
      <xdr:nvPicPr>
        <xdr:cNvPr id="18" name="Image 17"/>
        <xdr:cNvPicPr>
          <a:picLocks noChangeAspect="1"/>
        </xdr:cNvPicPr>
      </xdr:nvPicPr>
      <xdr:blipFill>
        <a:blip xmlns:r="http://schemas.openxmlformats.org/officeDocument/2006/relationships" r:embed="rId17"/>
        <a:stretch>
          <a:fillRect/>
        </a:stretch>
      </xdr:blipFill>
      <xdr:spPr>
        <a:xfrm>
          <a:off x="0" y="40481250"/>
          <a:ext cx="6361905" cy="5076190"/>
        </a:xfrm>
        <a:prstGeom prst="rect">
          <a:avLst/>
        </a:prstGeom>
      </xdr:spPr>
    </xdr:pic>
    <xdr:clientData/>
  </xdr:twoCellAnchor>
  <xdr:twoCellAnchor editAs="oneCell">
    <xdr:from>
      <xdr:col>0</xdr:col>
      <xdr:colOff>0</xdr:colOff>
      <xdr:row>282</xdr:row>
      <xdr:rowOff>0</xdr:rowOff>
    </xdr:from>
    <xdr:to>
      <xdr:col>8</xdr:col>
      <xdr:colOff>361143</xdr:colOff>
      <xdr:row>317</xdr:row>
      <xdr:rowOff>113577</xdr:rowOff>
    </xdr:to>
    <xdr:pic>
      <xdr:nvPicPr>
        <xdr:cNvPr id="19" name="Image 18"/>
        <xdr:cNvPicPr>
          <a:picLocks noChangeAspect="1"/>
        </xdr:cNvPicPr>
      </xdr:nvPicPr>
      <xdr:blipFill>
        <a:blip xmlns:r="http://schemas.openxmlformats.org/officeDocument/2006/relationships" r:embed="rId18"/>
        <a:stretch>
          <a:fillRect/>
        </a:stretch>
      </xdr:blipFill>
      <xdr:spPr>
        <a:xfrm>
          <a:off x="0" y="45662850"/>
          <a:ext cx="6457143" cy="5780952"/>
        </a:xfrm>
        <a:prstGeom prst="rect">
          <a:avLst/>
        </a:prstGeom>
      </xdr:spPr>
    </xdr:pic>
    <xdr:clientData/>
  </xdr:twoCellAnchor>
  <xdr:twoCellAnchor editAs="oneCell">
    <xdr:from>
      <xdr:col>0</xdr:col>
      <xdr:colOff>0</xdr:colOff>
      <xdr:row>319</xdr:row>
      <xdr:rowOff>0</xdr:rowOff>
    </xdr:from>
    <xdr:to>
      <xdr:col>8</xdr:col>
      <xdr:colOff>218286</xdr:colOff>
      <xdr:row>352</xdr:row>
      <xdr:rowOff>27904</xdr:rowOff>
    </xdr:to>
    <xdr:pic>
      <xdr:nvPicPr>
        <xdr:cNvPr id="20" name="Image 19"/>
        <xdr:cNvPicPr>
          <a:picLocks noChangeAspect="1"/>
        </xdr:cNvPicPr>
      </xdr:nvPicPr>
      <xdr:blipFill>
        <a:blip xmlns:r="http://schemas.openxmlformats.org/officeDocument/2006/relationships" r:embed="rId19"/>
        <a:stretch>
          <a:fillRect/>
        </a:stretch>
      </xdr:blipFill>
      <xdr:spPr>
        <a:xfrm>
          <a:off x="0" y="51654075"/>
          <a:ext cx="6314286" cy="5371429"/>
        </a:xfrm>
        <a:prstGeom prst="rect">
          <a:avLst/>
        </a:prstGeom>
      </xdr:spPr>
    </xdr:pic>
    <xdr:clientData/>
  </xdr:twoCellAnchor>
  <xdr:twoCellAnchor editAs="oneCell">
    <xdr:from>
      <xdr:col>0</xdr:col>
      <xdr:colOff>0</xdr:colOff>
      <xdr:row>353</xdr:row>
      <xdr:rowOff>0</xdr:rowOff>
    </xdr:from>
    <xdr:to>
      <xdr:col>8</xdr:col>
      <xdr:colOff>284952</xdr:colOff>
      <xdr:row>375</xdr:row>
      <xdr:rowOff>47174</xdr:rowOff>
    </xdr:to>
    <xdr:pic>
      <xdr:nvPicPr>
        <xdr:cNvPr id="21" name="Image 20"/>
        <xdr:cNvPicPr>
          <a:picLocks noChangeAspect="1"/>
        </xdr:cNvPicPr>
      </xdr:nvPicPr>
      <xdr:blipFill>
        <a:blip xmlns:r="http://schemas.openxmlformats.org/officeDocument/2006/relationships" r:embed="rId20"/>
        <a:stretch>
          <a:fillRect/>
        </a:stretch>
      </xdr:blipFill>
      <xdr:spPr>
        <a:xfrm>
          <a:off x="0" y="57159525"/>
          <a:ext cx="6380952" cy="3609524"/>
        </a:xfrm>
        <a:prstGeom prst="rect">
          <a:avLst/>
        </a:prstGeom>
      </xdr:spPr>
    </xdr:pic>
    <xdr:clientData/>
  </xdr:twoCellAnchor>
  <xdr:twoCellAnchor editAs="oneCell">
    <xdr:from>
      <xdr:col>0</xdr:col>
      <xdr:colOff>0</xdr:colOff>
      <xdr:row>377</xdr:row>
      <xdr:rowOff>0</xdr:rowOff>
    </xdr:from>
    <xdr:to>
      <xdr:col>8</xdr:col>
      <xdr:colOff>361143</xdr:colOff>
      <xdr:row>391</xdr:row>
      <xdr:rowOff>114002</xdr:rowOff>
    </xdr:to>
    <xdr:pic>
      <xdr:nvPicPr>
        <xdr:cNvPr id="22" name="Image 21"/>
        <xdr:cNvPicPr>
          <a:picLocks noChangeAspect="1"/>
        </xdr:cNvPicPr>
      </xdr:nvPicPr>
      <xdr:blipFill>
        <a:blip xmlns:r="http://schemas.openxmlformats.org/officeDocument/2006/relationships" r:embed="rId21"/>
        <a:stretch>
          <a:fillRect/>
        </a:stretch>
      </xdr:blipFill>
      <xdr:spPr>
        <a:xfrm>
          <a:off x="0" y="61045725"/>
          <a:ext cx="6457143" cy="2380952"/>
        </a:xfrm>
        <a:prstGeom prst="rect">
          <a:avLst/>
        </a:prstGeom>
      </xdr:spPr>
    </xdr:pic>
    <xdr:clientData/>
  </xdr:twoCellAnchor>
  <xdr:twoCellAnchor editAs="oneCell">
    <xdr:from>
      <xdr:col>0</xdr:col>
      <xdr:colOff>19050</xdr:colOff>
      <xdr:row>392</xdr:row>
      <xdr:rowOff>133350</xdr:rowOff>
    </xdr:from>
    <xdr:to>
      <xdr:col>8</xdr:col>
      <xdr:colOff>256383</xdr:colOff>
      <xdr:row>402</xdr:row>
      <xdr:rowOff>161719</xdr:rowOff>
    </xdr:to>
    <xdr:pic>
      <xdr:nvPicPr>
        <xdr:cNvPr id="23" name="Image 22"/>
        <xdr:cNvPicPr>
          <a:picLocks noChangeAspect="1"/>
        </xdr:cNvPicPr>
      </xdr:nvPicPr>
      <xdr:blipFill>
        <a:blip xmlns:r="http://schemas.openxmlformats.org/officeDocument/2006/relationships" r:embed="rId22"/>
        <a:stretch>
          <a:fillRect/>
        </a:stretch>
      </xdr:blipFill>
      <xdr:spPr>
        <a:xfrm>
          <a:off x="19050" y="63607950"/>
          <a:ext cx="6333333" cy="1647619"/>
        </a:xfrm>
        <a:prstGeom prst="rect">
          <a:avLst/>
        </a:prstGeom>
      </xdr:spPr>
    </xdr:pic>
    <xdr:clientData/>
  </xdr:twoCellAnchor>
  <xdr:twoCellAnchor editAs="oneCell">
    <xdr:from>
      <xdr:col>0</xdr:col>
      <xdr:colOff>0</xdr:colOff>
      <xdr:row>404</xdr:row>
      <xdr:rowOff>0</xdr:rowOff>
    </xdr:from>
    <xdr:to>
      <xdr:col>8</xdr:col>
      <xdr:colOff>151619</xdr:colOff>
      <xdr:row>432</xdr:row>
      <xdr:rowOff>37529</xdr:rowOff>
    </xdr:to>
    <xdr:pic>
      <xdr:nvPicPr>
        <xdr:cNvPr id="24" name="Image 23"/>
        <xdr:cNvPicPr>
          <a:picLocks noChangeAspect="1"/>
        </xdr:cNvPicPr>
      </xdr:nvPicPr>
      <xdr:blipFill>
        <a:blip xmlns:r="http://schemas.openxmlformats.org/officeDocument/2006/relationships" r:embed="rId23"/>
        <a:stretch>
          <a:fillRect/>
        </a:stretch>
      </xdr:blipFill>
      <xdr:spPr>
        <a:xfrm>
          <a:off x="0" y="65417700"/>
          <a:ext cx="6247619" cy="4571429"/>
        </a:xfrm>
        <a:prstGeom prst="rect">
          <a:avLst/>
        </a:prstGeom>
      </xdr:spPr>
    </xdr:pic>
    <xdr:clientData/>
  </xdr:twoCellAnchor>
  <xdr:twoCellAnchor editAs="oneCell">
    <xdr:from>
      <xdr:col>0</xdr:col>
      <xdr:colOff>0</xdr:colOff>
      <xdr:row>433</xdr:row>
      <xdr:rowOff>0</xdr:rowOff>
    </xdr:from>
    <xdr:to>
      <xdr:col>8</xdr:col>
      <xdr:colOff>523048</xdr:colOff>
      <xdr:row>452</xdr:row>
      <xdr:rowOff>142473</xdr:rowOff>
    </xdr:to>
    <xdr:pic>
      <xdr:nvPicPr>
        <xdr:cNvPr id="25" name="Image 24"/>
        <xdr:cNvPicPr>
          <a:picLocks noChangeAspect="1"/>
        </xdr:cNvPicPr>
      </xdr:nvPicPr>
      <xdr:blipFill>
        <a:blip xmlns:r="http://schemas.openxmlformats.org/officeDocument/2006/relationships" r:embed="rId24"/>
        <a:stretch>
          <a:fillRect/>
        </a:stretch>
      </xdr:blipFill>
      <xdr:spPr>
        <a:xfrm>
          <a:off x="0" y="70113525"/>
          <a:ext cx="6619048" cy="3219048"/>
        </a:xfrm>
        <a:prstGeom prst="rect">
          <a:avLst/>
        </a:prstGeom>
      </xdr:spPr>
    </xdr:pic>
    <xdr:clientData/>
  </xdr:twoCellAnchor>
  <xdr:twoCellAnchor editAs="oneCell">
    <xdr:from>
      <xdr:col>0</xdr:col>
      <xdr:colOff>0</xdr:colOff>
      <xdr:row>453</xdr:row>
      <xdr:rowOff>0</xdr:rowOff>
    </xdr:from>
    <xdr:to>
      <xdr:col>8</xdr:col>
      <xdr:colOff>142095</xdr:colOff>
      <xdr:row>479</xdr:row>
      <xdr:rowOff>104236</xdr:rowOff>
    </xdr:to>
    <xdr:pic>
      <xdr:nvPicPr>
        <xdr:cNvPr id="26" name="Image 25"/>
        <xdr:cNvPicPr>
          <a:picLocks noChangeAspect="1"/>
        </xdr:cNvPicPr>
      </xdr:nvPicPr>
      <xdr:blipFill>
        <a:blip xmlns:r="http://schemas.openxmlformats.org/officeDocument/2006/relationships" r:embed="rId25"/>
        <a:stretch>
          <a:fillRect/>
        </a:stretch>
      </xdr:blipFill>
      <xdr:spPr>
        <a:xfrm>
          <a:off x="0" y="73352025"/>
          <a:ext cx="6238095" cy="4314286"/>
        </a:xfrm>
        <a:prstGeom prst="rect">
          <a:avLst/>
        </a:prstGeom>
      </xdr:spPr>
    </xdr:pic>
    <xdr:clientData/>
  </xdr:twoCellAnchor>
  <xdr:twoCellAnchor editAs="oneCell">
    <xdr:from>
      <xdr:col>0</xdr:col>
      <xdr:colOff>0</xdr:colOff>
      <xdr:row>480</xdr:row>
      <xdr:rowOff>0</xdr:rowOff>
    </xdr:from>
    <xdr:to>
      <xdr:col>8</xdr:col>
      <xdr:colOff>408762</xdr:colOff>
      <xdr:row>499</xdr:row>
      <xdr:rowOff>132949</xdr:rowOff>
    </xdr:to>
    <xdr:pic>
      <xdr:nvPicPr>
        <xdr:cNvPr id="27" name="Image 26"/>
        <xdr:cNvPicPr>
          <a:picLocks noChangeAspect="1"/>
        </xdr:cNvPicPr>
      </xdr:nvPicPr>
      <xdr:blipFill>
        <a:blip xmlns:r="http://schemas.openxmlformats.org/officeDocument/2006/relationships" r:embed="rId26"/>
        <a:stretch>
          <a:fillRect/>
        </a:stretch>
      </xdr:blipFill>
      <xdr:spPr>
        <a:xfrm>
          <a:off x="0" y="77724000"/>
          <a:ext cx="6504762" cy="3209524"/>
        </a:xfrm>
        <a:prstGeom prst="rect">
          <a:avLst/>
        </a:prstGeom>
      </xdr:spPr>
    </xdr:pic>
    <xdr:clientData/>
  </xdr:twoCellAnchor>
  <xdr:twoCellAnchor editAs="oneCell">
    <xdr:from>
      <xdr:col>0</xdr:col>
      <xdr:colOff>0</xdr:colOff>
      <xdr:row>501</xdr:row>
      <xdr:rowOff>0</xdr:rowOff>
    </xdr:from>
    <xdr:to>
      <xdr:col>8</xdr:col>
      <xdr:colOff>46857</xdr:colOff>
      <xdr:row>527</xdr:row>
      <xdr:rowOff>123283</xdr:rowOff>
    </xdr:to>
    <xdr:pic>
      <xdr:nvPicPr>
        <xdr:cNvPr id="28" name="Image 27"/>
        <xdr:cNvPicPr>
          <a:picLocks noChangeAspect="1"/>
        </xdr:cNvPicPr>
      </xdr:nvPicPr>
      <xdr:blipFill>
        <a:blip xmlns:r="http://schemas.openxmlformats.org/officeDocument/2006/relationships" r:embed="rId27"/>
        <a:stretch>
          <a:fillRect/>
        </a:stretch>
      </xdr:blipFill>
      <xdr:spPr>
        <a:xfrm>
          <a:off x="0" y="81124425"/>
          <a:ext cx="6142857" cy="4333333"/>
        </a:xfrm>
        <a:prstGeom prst="rect">
          <a:avLst/>
        </a:prstGeom>
      </xdr:spPr>
    </xdr:pic>
    <xdr:clientData/>
  </xdr:twoCellAnchor>
  <xdr:twoCellAnchor editAs="oneCell">
    <xdr:from>
      <xdr:col>0</xdr:col>
      <xdr:colOff>0</xdr:colOff>
      <xdr:row>528</xdr:row>
      <xdr:rowOff>47625</xdr:rowOff>
    </xdr:from>
    <xdr:to>
      <xdr:col>7</xdr:col>
      <xdr:colOff>161238</xdr:colOff>
      <xdr:row>544</xdr:row>
      <xdr:rowOff>37777</xdr:rowOff>
    </xdr:to>
    <xdr:pic>
      <xdr:nvPicPr>
        <xdr:cNvPr id="29" name="Image 28"/>
        <xdr:cNvPicPr>
          <a:picLocks noChangeAspect="1"/>
        </xdr:cNvPicPr>
      </xdr:nvPicPr>
      <xdr:blipFill>
        <a:blip xmlns:r="http://schemas.openxmlformats.org/officeDocument/2006/relationships" r:embed="rId28"/>
        <a:stretch>
          <a:fillRect/>
        </a:stretch>
      </xdr:blipFill>
      <xdr:spPr>
        <a:xfrm>
          <a:off x="0" y="85544025"/>
          <a:ext cx="5495238" cy="2580952"/>
        </a:xfrm>
        <a:prstGeom prst="rect">
          <a:avLst/>
        </a:prstGeom>
      </xdr:spPr>
    </xdr:pic>
    <xdr:clientData/>
  </xdr:twoCellAnchor>
  <xdr:twoCellAnchor editAs="oneCell">
    <xdr:from>
      <xdr:col>0</xdr:col>
      <xdr:colOff>0</xdr:colOff>
      <xdr:row>546</xdr:row>
      <xdr:rowOff>0</xdr:rowOff>
    </xdr:from>
    <xdr:to>
      <xdr:col>7</xdr:col>
      <xdr:colOff>46952</xdr:colOff>
      <xdr:row>563</xdr:row>
      <xdr:rowOff>18704</xdr:rowOff>
    </xdr:to>
    <xdr:pic>
      <xdr:nvPicPr>
        <xdr:cNvPr id="30" name="Image 29"/>
        <xdr:cNvPicPr>
          <a:picLocks noChangeAspect="1"/>
        </xdr:cNvPicPr>
      </xdr:nvPicPr>
      <xdr:blipFill>
        <a:blip xmlns:r="http://schemas.openxmlformats.org/officeDocument/2006/relationships" r:embed="rId29"/>
        <a:stretch>
          <a:fillRect/>
        </a:stretch>
      </xdr:blipFill>
      <xdr:spPr>
        <a:xfrm>
          <a:off x="0" y="88411050"/>
          <a:ext cx="5380952" cy="2771429"/>
        </a:xfrm>
        <a:prstGeom prst="rect">
          <a:avLst/>
        </a:prstGeom>
      </xdr:spPr>
    </xdr:pic>
    <xdr:clientData/>
  </xdr:twoCellAnchor>
  <xdr:twoCellAnchor editAs="oneCell">
    <xdr:from>
      <xdr:col>0</xdr:col>
      <xdr:colOff>0</xdr:colOff>
      <xdr:row>565</xdr:row>
      <xdr:rowOff>0</xdr:rowOff>
    </xdr:from>
    <xdr:to>
      <xdr:col>8</xdr:col>
      <xdr:colOff>237333</xdr:colOff>
      <xdr:row>590</xdr:row>
      <xdr:rowOff>94732</xdr:rowOff>
    </xdr:to>
    <xdr:pic>
      <xdr:nvPicPr>
        <xdr:cNvPr id="37" name="Image 36"/>
        <xdr:cNvPicPr>
          <a:picLocks noChangeAspect="1"/>
        </xdr:cNvPicPr>
      </xdr:nvPicPr>
      <xdr:blipFill>
        <a:blip xmlns:r="http://schemas.openxmlformats.org/officeDocument/2006/relationships" r:embed="rId30"/>
        <a:stretch>
          <a:fillRect/>
        </a:stretch>
      </xdr:blipFill>
      <xdr:spPr>
        <a:xfrm>
          <a:off x="0" y="91487625"/>
          <a:ext cx="6333333" cy="4142857"/>
        </a:xfrm>
        <a:prstGeom prst="rect">
          <a:avLst/>
        </a:prstGeom>
      </xdr:spPr>
    </xdr:pic>
    <xdr:clientData/>
  </xdr:twoCellAnchor>
  <xdr:twoCellAnchor editAs="oneCell">
    <xdr:from>
      <xdr:col>0</xdr:col>
      <xdr:colOff>0</xdr:colOff>
      <xdr:row>592</xdr:row>
      <xdr:rowOff>0</xdr:rowOff>
    </xdr:from>
    <xdr:to>
      <xdr:col>8</xdr:col>
      <xdr:colOff>65905</xdr:colOff>
      <xdr:row>634</xdr:row>
      <xdr:rowOff>103912</xdr:rowOff>
    </xdr:to>
    <xdr:pic>
      <xdr:nvPicPr>
        <xdr:cNvPr id="38" name="Image 37"/>
        <xdr:cNvPicPr>
          <a:picLocks noChangeAspect="1"/>
        </xdr:cNvPicPr>
      </xdr:nvPicPr>
      <xdr:blipFill>
        <a:blip xmlns:r="http://schemas.openxmlformats.org/officeDocument/2006/relationships" r:embed="rId31"/>
        <a:stretch>
          <a:fillRect/>
        </a:stretch>
      </xdr:blipFill>
      <xdr:spPr>
        <a:xfrm>
          <a:off x="0" y="95859600"/>
          <a:ext cx="6161905" cy="6904762"/>
        </a:xfrm>
        <a:prstGeom prst="rect">
          <a:avLst/>
        </a:prstGeom>
      </xdr:spPr>
    </xdr:pic>
    <xdr:clientData/>
  </xdr:twoCellAnchor>
  <xdr:twoCellAnchor editAs="oneCell">
    <xdr:from>
      <xdr:col>0</xdr:col>
      <xdr:colOff>0</xdr:colOff>
      <xdr:row>636</xdr:row>
      <xdr:rowOff>0</xdr:rowOff>
    </xdr:from>
    <xdr:to>
      <xdr:col>8</xdr:col>
      <xdr:colOff>104000</xdr:colOff>
      <xdr:row>639</xdr:row>
      <xdr:rowOff>133273</xdr:rowOff>
    </xdr:to>
    <xdr:pic>
      <xdr:nvPicPr>
        <xdr:cNvPr id="39" name="Image 38"/>
        <xdr:cNvPicPr>
          <a:picLocks noChangeAspect="1"/>
        </xdr:cNvPicPr>
      </xdr:nvPicPr>
      <xdr:blipFill>
        <a:blip xmlns:r="http://schemas.openxmlformats.org/officeDocument/2006/relationships" r:embed="rId32"/>
        <a:stretch>
          <a:fillRect/>
        </a:stretch>
      </xdr:blipFill>
      <xdr:spPr>
        <a:xfrm>
          <a:off x="0" y="102984300"/>
          <a:ext cx="6200000" cy="619048"/>
        </a:xfrm>
        <a:prstGeom prst="rect">
          <a:avLst/>
        </a:prstGeom>
      </xdr:spPr>
    </xdr:pic>
    <xdr:clientData/>
  </xdr:twoCellAnchor>
  <xdr:twoCellAnchor editAs="oneCell">
    <xdr:from>
      <xdr:col>0</xdr:col>
      <xdr:colOff>0</xdr:colOff>
      <xdr:row>641</xdr:row>
      <xdr:rowOff>0</xdr:rowOff>
    </xdr:from>
    <xdr:to>
      <xdr:col>8</xdr:col>
      <xdr:colOff>208762</xdr:colOff>
      <xdr:row>695</xdr:row>
      <xdr:rowOff>113193</xdr:rowOff>
    </xdr:to>
    <xdr:pic>
      <xdr:nvPicPr>
        <xdr:cNvPr id="40" name="Image 39"/>
        <xdr:cNvPicPr>
          <a:picLocks noChangeAspect="1"/>
        </xdr:cNvPicPr>
      </xdr:nvPicPr>
      <xdr:blipFill>
        <a:blip xmlns:r="http://schemas.openxmlformats.org/officeDocument/2006/relationships" r:embed="rId33"/>
        <a:stretch>
          <a:fillRect/>
        </a:stretch>
      </xdr:blipFill>
      <xdr:spPr>
        <a:xfrm>
          <a:off x="0" y="103793925"/>
          <a:ext cx="6304762" cy="8857143"/>
        </a:xfrm>
        <a:prstGeom prst="rect">
          <a:avLst/>
        </a:prstGeom>
      </xdr:spPr>
    </xdr:pic>
    <xdr:clientData/>
  </xdr:twoCellAnchor>
  <xdr:twoCellAnchor editAs="oneCell">
    <xdr:from>
      <xdr:col>0</xdr:col>
      <xdr:colOff>0</xdr:colOff>
      <xdr:row>697</xdr:row>
      <xdr:rowOff>0</xdr:rowOff>
    </xdr:from>
    <xdr:to>
      <xdr:col>8</xdr:col>
      <xdr:colOff>170667</xdr:colOff>
      <xdr:row>751</xdr:row>
      <xdr:rowOff>17955</xdr:rowOff>
    </xdr:to>
    <xdr:pic>
      <xdr:nvPicPr>
        <xdr:cNvPr id="41" name="Image 40"/>
        <xdr:cNvPicPr>
          <a:picLocks noChangeAspect="1"/>
        </xdr:cNvPicPr>
      </xdr:nvPicPr>
      <xdr:blipFill>
        <a:blip xmlns:r="http://schemas.openxmlformats.org/officeDocument/2006/relationships" r:embed="rId34"/>
        <a:stretch>
          <a:fillRect/>
        </a:stretch>
      </xdr:blipFill>
      <xdr:spPr>
        <a:xfrm>
          <a:off x="0" y="112861725"/>
          <a:ext cx="6266667" cy="8761905"/>
        </a:xfrm>
        <a:prstGeom prst="rect">
          <a:avLst/>
        </a:prstGeom>
      </xdr:spPr>
    </xdr:pic>
    <xdr:clientData/>
  </xdr:twoCellAnchor>
  <xdr:twoCellAnchor editAs="oneCell">
    <xdr:from>
      <xdr:col>0</xdr:col>
      <xdr:colOff>0</xdr:colOff>
      <xdr:row>753</xdr:row>
      <xdr:rowOff>0</xdr:rowOff>
    </xdr:from>
    <xdr:to>
      <xdr:col>8</xdr:col>
      <xdr:colOff>65905</xdr:colOff>
      <xdr:row>780</xdr:row>
      <xdr:rowOff>142311</xdr:rowOff>
    </xdr:to>
    <xdr:pic>
      <xdr:nvPicPr>
        <xdr:cNvPr id="42" name="Image 41"/>
        <xdr:cNvPicPr>
          <a:picLocks noChangeAspect="1"/>
        </xdr:cNvPicPr>
      </xdr:nvPicPr>
      <xdr:blipFill>
        <a:blip xmlns:r="http://schemas.openxmlformats.org/officeDocument/2006/relationships" r:embed="rId35"/>
        <a:stretch>
          <a:fillRect/>
        </a:stretch>
      </xdr:blipFill>
      <xdr:spPr>
        <a:xfrm>
          <a:off x="0" y="121929525"/>
          <a:ext cx="6161905" cy="4514286"/>
        </a:xfrm>
        <a:prstGeom prst="rect">
          <a:avLst/>
        </a:prstGeom>
      </xdr:spPr>
    </xdr:pic>
    <xdr:clientData/>
  </xdr:twoCellAnchor>
  <xdr:twoCellAnchor editAs="oneCell">
    <xdr:from>
      <xdr:col>0</xdr:col>
      <xdr:colOff>0</xdr:colOff>
      <xdr:row>782</xdr:row>
      <xdr:rowOff>0</xdr:rowOff>
    </xdr:from>
    <xdr:to>
      <xdr:col>8</xdr:col>
      <xdr:colOff>418286</xdr:colOff>
      <xdr:row>788</xdr:row>
      <xdr:rowOff>47498</xdr:rowOff>
    </xdr:to>
    <xdr:pic>
      <xdr:nvPicPr>
        <xdr:cNvPr id="43" name="Image 42"/>
        <xdr:cNvPicPr>
          <a:picLocks noChangeAspect="1"/>
        </xdr:cNvPicPr>
      </xdr:nvPicPr>
      <xdr:blipFill>
        <a:blip xmlns:r="http://schemas.openxmlformats.org/officeDocument/2006/relationships" r:embed="rId36"/>
        <a:stretch>
          <a:fillRect/>
        </a:stretch>
      </xdr:blipFill>
      <xdr:spPr>
        <a:xfrm>
          <a:off x="0" y="126625350"/>
          <a:ext cx="6514286" cy="1019048"/>
        </a:xfrm>
        <a:prstGeom prst="rect">
          <a:avLst/>
        </a:prstGeom>
      </xdr:spPr>
    </xdr:pic>
    <xdr:clientData/>
  </xdr:twoCellAnchor>
  <xdr:twoCellAnchor editAs="oneCell">
    <xdr:from>
      <xdr:col>0</xdr:col>
      <xdr:colOff>0</xdr:colOff>
      <xdr:row>789</xdr:row>
      <xdr:rowOff>0</xdr:rowOff>
    </xdr:from>
    <xdr:to>
      <xdr:col>8</xdr:col>
      <xdr:colOff>418286</xdr:colOff>
      <xdr:row>822</xdr:row>
      <xdr:rowOff>56475</xdr:rowOff>
    </xdr:to>
    <xdr:pic>
      <xdr:nvPicPr>
        <xdr:cNvPr id="44" name="Image 43"/>
        <xdr:cNvPicPr>
          <a:picLocks noChangeAspect="1"/>
        </xdr:cNvPicPr>
      </xdr:nvPicPr>
      <xdr:blipFill>
        <a:blip xmlns:r="http://schemas.openxmlformats.org/officeDocument/2006/relationships" r:embed="rId37"/>
        <a:stretch>
          <a:fillRect/>
        </a:stretch>
      </xdr:blipFill>
      <xdr:spPr>
        <a:xfrm>
          <a:off x="0" y="127758825"/>
          <a:ext cx="6514286" cy="5400000"/>
        </a:xfrm>
        <a:prstGeom prst="rect">
          <a:avLst/>
        </a:prstGeom>
      </xdr:spPr>
    </xdr:pic>
    <xdr:clientData/>
  </xdr:twoCellAnchor>
  <xdr:twoCellAnchor editAs="oneCell">
    <xdr:from>
      <xdr:col>0</xdr:col>
      <xdr:colOff>0</xdr:colOff>
      <xdr:row>824</xdr:row>
      <xdr:rowOff>0</xdr:rowOff>
    </xdr:from>
    <xdr:to>
      <xdr:col>8</xdr:col>
      <xdr:colOff>389714</xdr:colOff>
      <xdr:row>842</xdr:row>
      <xdr:rowOff>56779</xdr:rowOff>
    </xdr:to>
    <xdr:pic>
      <xdr:nvPicPr>
        <xdr:cNvPr id="45" name="Image 44"/>
        <xdr:cNvPicPr>
          <a:picLocks noChangeAspect="1"/>
        </xdr:cNvPicPr>
      </xdr:nvPicPr>
      <xdr:blipFill>
        <a:blip xmlns:r="http://schemas.openxmlformats.org/officeDocument/2006/relationships" r:embed="rId38"/>
        <a:stretch>
          <a:fillRect/>
        </a:stretch>
      </xdr:blipFill>
      <xdr:spPr>
        <a:xfrm>
          <a:off x="0" y="133426200"/>
          <a:ext cx="6485714" cy="2971429"/>
        </a:xfrm>
        <a:prstGeom prst="rect">
          <a:avLst/>
        </a:prstGeom>
      </xdr:spPr>
    </xdr:pic>
    <xdr:clientData/>
  </xdr:twoCellAnchor>
  <xdr:twoCellAnchor editAs="oneCell">
    <xdr:from>
      <xdr:col>0</xdr:col>
      <xdr:colOff>0</xdr:colOff>
      <xdr:row>844</xdr:row>
      <xdr:rowOff>0</xdr:rowOff>
    </xdr:from>
    <xdr:to>
      <xdr:col>8</xdr:col>
      <xdr:colOff>75429</xdr:colOff>
      <xdr:row>850</xdr:row>
      <xdr:rowOff>161783</xdr:rowOff>
    </xdr:to>
    <xdr:pic>
      <xdr:nvPicPr>
        <xdr:cNvPr id="46" name="Image 45"/>
        <xdr:cNvPicPr>
          <a:picLocks noChangeAspect="1"/>
        </xdr:cNvPicPr>
      </xdr:nvPicPr>
      <xdr:blipFill>
        <a:blip xmlns:r="http://schemas.openxmlformats.org/officeDocument/2006/relationships" r:embed="rId39"/>
        <a:stretch>
          <a:fillRect/>
        </a:stretch>
      </xdr:blipFill>
      <xdr:spPr>
        <a:xfrm>
          <a:off x="0" y="136664700"/>
          <a:ext cx="6171429" cy="1133333"/>
        </a:xfrm>
        <a:prstGeom prst="rect">
          <a:avLst/>
        </a:prstGeom>
      </xdr:spPr>
    </xdr:pic>
    <xdr:clientData/>
  </xdr:twoCellAnchor>
  <xdr:twoCellAnchor editAs="oneCell">
    <xdr:from>
      <xdr:col>0</xdr:col>
      <xdr:colOff>0</xdr:colOff>
      <xdr:row>852</xdr:row>
      <xdr:rowOff>0</xdr:rowOff>
    </xdr:from>
    <xdr:to>
      <xdr:col>2</xdr:col>
      <xdr:colOff>752190</xdr:colOff>
      <xdr:row>853</xdr:row>
      <xdr:rowOff>123789</xdr:rowOff>
    </xdr:to>
    <xdr:pic>
      <xdr:nvPicPr>
        <xdr:cNvPr id="47" name="Image 46"/>
        <xdr:cNvPicPr>
          <a:picLocks noChangeAspect="1"/>
        </xdr:cNvPicPr>
      </xdr:nvPicPr>
      <xdr:blipFill>
        <a:blip xmlns:r="http://schemas.openxmlformats.org/officeDocument/2006/relationships" r:embed="rId40"/>
        <a:stretch>
          <a:fillRect/>
        </a:stretch>
      </xdr:blipFill>
      <xdr:spPr>
        <a:xfrm>
          <a:off x="0" y="137960100"/>
          <a:ext cx="2276190" cy="285714"/>
        </a:xfrm>
        <a:prstGeom prst="rect">
          <a:avLst/>
        </a:prstGeom>
      </xdr:spPr>
    </xdr:pic>
    <xdr:clientData/>
  </xdr:twoCellAnchor>
  <xdr:twoCellAnchor editAs="oneCell">
    <xdr:from>
      <xdr:col>0</xdr:col>
      <xdr:colOff>0</xdr:colOff>
      <xdr:row>855</xdr:row>
      <xdr:rowOff>0</xdr:rowOff>
    </xdr:from>
    <xdr:to>
      <xdr:col>7</xdr:col>
      <xdr:colOff>437429</xdr:colOff>
      <xdr:row>857</xdr:row>
      <xdr:rowOff>38055</xdr:rowOff>
    </xdr:to>
    <xdr:pic>
      <xdr:nvPicPr>
        <xdr:cNvPr id="48" name="Image 47"/>
        <xdr:cNvPicPr>
          <a:picLocks noChangeAspect="1"/>
        </xdr:cNvPicPr>
      </xdr:nvPicPr>
      <xdr:blipFill>
        <a:blip xmlns:r="http://schemas.openxmlformats.org/officeDocument/2006/relationships" r:embed="rId41"/>
        <a:stretch>
          <a:fillRect/>
        </a:stretch>
      </xdr:blipFill>
      <xdr:spPr>
        <a:xfrm>
          <a:off x="0" y="138445875"/>
          <a:ext cx="5771429" cy="361905"/>
        </a:xfrm>
        <a:prstGeom prst="rect">
          <a:avLst/>
        </a:prstGeom>
      </xdr:spPr>
    </xdr:pic>
    <xdr:clientData/>
  </xdr:twoCellAnchor>
  <xdr:twoCellAnchor editAs="oneCell">
    <xdr:from>
      <xdr:col>0</xdr:col>
      <xdr:colOff>0</xdr:colOff>
      <xdr:row>858</xdr:row>
      <xdr:rowOff>0</xdr:rowOff>
    </xdr:from>
    <xdr:to>
      <xdr:col>3</xdr:col>
      <xdr:colOff>75905</xdr:colOff>
      <xdr:row>859</xdr:row>
      <xdr:rowOff>152361</xdr:rowOff>
    </xdr:to>
    <xdr:pic>
      <xdr:nvPicPr>
        <xdr:cNvPr id="49" name="Image 48"/>
        <xdr:cNvPicPr>
          <a:picLocks noChangeAspect="1"/>
        </xdr:cNvPicPr>
      </xdr:nvPicPr>
      <xdr:blipFill>
        <a:blip xmlns:r="http://schemas.openxmlformats.org/officeDocument/2006/relationships" r:embed="rId42"/>
        <a:stretch>
          <a:fillRect/>
        </a:stretch>
      </xdr:blipFill>
      <xdr:spPr>
        <a:xfrm>
          <a:off x="0" y="138931650"/>
          <a:ext cx="2361905" cy="314286"/>
        </a:xfrm>
        <a:prstGeom prst="rect">
          <a:avLst/>
        </a:prstGeom>
      </xdr:spPr>
    </xdr:pic>
    <xdr:clientData/>
  </xdr:twoCellAnchor>
  <xdr:twoCellAnchor editAs="oneCell">
    <xdr:from>
      <xdr:col>0</xdr:col>
      <xdr:colOff>0</xdr:colOff>
      <xdr:row>861</xdr:row>
      <xdr:rowOff>0</xdr:rowOff>
    </xdr:from>
    <xdr:to>
      <xdr:col>2</xdr:col>
      <xdr:colOff>237905</xdr:colOff>
      <xdr:row>862</xdr:row>
      <xdr:rowOff>152361</xdr:rowOff>
    </xdr:to>
    <xdr:pic>
      <xdr:nvPicPr>
        <xdr:cNvPr id="50" name="Image 49"/>
        <xdr:cNvPicPr>
          <a:picLocks noChangeAspect="1"/>
        </xdr:cNvPicPr>
      </xdr:nvPicPr>
      <xdr:blipFill>
        <a:blip xmlns:r="http://schemas.openxmlformats.org/officeDocument/2006/relationships" r:embed="rId43"/>
        <a:stretch>
          <a:fillRect/>
        </a:stretch>
      </xdr:blipFill>
      <xdr:spPr>
        <a:xfrm>
          <a:off x="0" y="139417425"/>
          <a:ext cx="1761905" cy="314286"/>
        </a:xfrm>
        <a:prstGeom prst="rect">
          <a:avLst/>
        </a:prstGeom>
      </xdr:spPr>
    </xdr:pic>
    <xdr:clientData/>
  </xdr:twoCellAnchor>
  <xdr:twoCellAnchor editAs="oneCell">
    <xdr:from>
      <xdr:col>0</xdr:col>
      <xdr:colOff>0</xdr:colOff>
      <xdr:row>864</xdr:row>
      <xdr:rowOff>0</xdr:rowOff>
    </xdr:from>
    <xdr:to>
      <xdr:col>3</xdr:col>
      <xdr:colOff>533048</xdr:colOff>
      <xdr:row>866</xdr:row>
      <xdr:rowOff>85674</xdr:rowOff>
    </xdr:to>
    <xdr:pic>
      <xdr:nvPicPr>
        <xdr:cNvPr id="51" name="Image 50"/>
        <xdr:cNvPicPr>
          <a:picLocks noChangeAspect="1"/>
        </xdr:cNvPicPr>
      </xdr:nvPicPr>
      <xdr:blipFill>
        <a:blip xmlns:r="http://schemas.openxmlformats.org/officeDocument/2006/relationships" r:embed="rId44"/>
        <a:stretch>
          <a:fillRect/>
        </a:stretch>
      </xdr:blipFill>
      <xdr:spPr>
        <a:xfrm>
          <a:off x="0" y="139903200"/>
          <a:ext cx="2819048" cy="409524"/>
        </a:xfrm>
        <a:prstGeom prst="rect">
          <a:avLst/>
        </a:prstGeom>
      </xdr:spPr>
    </xdr:pic>
    <xdr:clientData/>
  </xdr:twoCellAnchor>
  <xdr:twoCellAnchor editAs="oneCell">
    <xdr:from>
      <xdr:col>0</xdr:col>
      <xdr:colOff>0</xdr:colOff>
      <xdr:row>868</xdr:row>
      <xdr:rowOff>0</xdr:rowOff>
    </xdr:from>
    <xdr:to>
      <xdr:col>8</xdr:col>
      <xdr:colOff>361143</xdr:colOff>
      <xdr:row>872</xdr:row>
      <xdr:rowOff>18967</xdr:rowOff>
    </xdr:to>
    <xdr:pic>
      <xdr:nvPicPr>
        <xdr:cNvPr id="52" name="Image 51"/>
        <xdr:cNvPicPr>
          <a:picLocks noChangeAspect="1"/>
        </xdr:cNvPicPr>
      </xdr:nvPicPr>
      <xdr:blipFill>
        <a:blip xmlns:r="http://schemas.openxmlformats.org/officeDocument/2006/relationships" r:embed="rId45"/>
        <a:stretch>
          <a:fillRect/>
        </a:stretch>
      </xdr:blipFill>
      <xdr:spPr>
        <a:xfrm>
          <a:off x="0" y="140550900"/>
          <a:ext cx="6457143" cy="666667"/>
        </a:xfrm>
        <a:prstGeom prst="rect">
          <a:avLst/>
        </a:prstGeom>
      </xdr:spPr>
    </xdr:pic>
    <xdr:clientData/>
  </xdr:twoCellAnchor>
  <xdr:twoCellAnchor editAs="oneCell">
    <xdr:from>
      <xdr:col>0</xdr:col>
      <xdr:colOff>0</xdr:colOff>
      <xdr:row>874</xdr:row>
      <xdr:rowOff>0</xdr:rowOff>
    </xdr:from>
    <xdr:to>
      <xdr:col>8</xdr:col>
      <xdr:colOff>265905</xdr:colOff>
      <xdr:row>885</xdr:row>
      <xdr:rowOff>9301</xdr:rowOff>
    </xdr:to>
    <xdr:pic>
      <xdr:nvPicPr>
        <xdr:cNvPr id="53" name="Image 52"/>
        <xdr:cNvPicPr>
          <a:picLocks noChangeAspect="1"/>
        </xdr:cNvPicPr>
      </xdr:nvPicPr>
      <xdr:blipFill>
        <a:blip xmlns:r="http://schemas.openxmlformats.org/officeDocument/2006/relationships" r:embed="rId46"/>
        <a:stretch>
          <a:fillRect/>
        </a:stretch>
      </xdr:blipFill>
      <xdr:spPr>
        <a:xfrm>
          <a:off x="0" y="141522450"/>
          <a:ext cx="6361905" cy="1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170667</xdr:colOff>
      <xdr:row>4</xdr:row>
      <xdr:rowOff>66586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0"/>
          <a:ext cx="6266667" cy="714286"/>
        </a:xfrm>
        <a:prstGeom prst="rect">
          <a:avLst/>
        </a:prstGeom>
      </xdr:spPr>
    </xdr:pic>
    <xdr:clientData/>
  </xdr:twoCellAnchor>
  <xdr:twoCellAnchor editAs="oneCell">
    <xdr:from>
      <xdr:col>0</xdr:col>
      <xdr:colOff>0</xdr:colOff>
      <xdr:row>6</xdr:row>
      <xdr:rowOff>0</xdr:rowOff>
    </xdr:from>
    <xdr:to>
      <xdr:col>8</xdr:col>
      <xdr:colOff>170667</xdr:colOff>
      <xdr:row>22</xdr:row>
      <xdr:rowOff>142533</xdr:rowOff>
    </xdr:to>
    <xdr:pic>
      <xdr:nvPicPr>
        <xdr:cNvPr id="3" name="Image 2"/>
        <xdr:cNvPicPr>
          <a:picLocks noChangeAspect="1"/>
        </xdr:cNvPicPr>
      </xdr:nvPicPr>
      <xdr:blipFill>
        <a:blip xmlns:r="http://schemas.openxmlformats.org/officeDocument/2006/relationships" r:embed="rId2"/>
        <a:stretch>
          <a:fillRect/>
        </a:stretch>
      </xdr:blipFill>
      <xdr:spPr>
        <a:xfrm>
          <a:off x="0" y="971550"/>
          <a:ext cx="6266667" cy="2733333"/>
        </a:xfrm>
        <a:prstGeom prst="rect">
          <a:avLst/>
        </a:prstGeom>
      </xdr:spPr>
    </xdr:pic>
    <xdr:clientData/>
  </xdr:twoCellAnchor>
  <xdr:twoCellAnchor editAs="oneCell">
    <xdr:from>
      <xdr:col>0</xdr:col>
      <xdr:colOff>0</xdr:colOff>
      <xdr:row>24</xdr:row>
      <xdr:rowOff>0</xdr:rowOff>
    </xdr:from>
    <xdr:to>
      <xdr:col>8</xdr:col>
      <xdr:colOff>75429</xdr:colOff>
      <xdr:row>30</xdr:row>
      <xdr:rowOff>161783</xdr:rowOff>
    </xdr:to>
    <xdr:pic>
      <xdr:nvPicPr>
        <xdr:cNvPr id="4" name="Image 3"/>
        <xdr:cNvPicPr>
          <a:picLocks noChangeAspect="1"/>
        </xdr:cNvPicPr>
      </xdr:nvPicPr>
      <xdr:blipFill>
        <a:blip xmlns:r="http://schemas.openxmlformats.org/officeDocument/2006/relationships" r:embed="rId3"/>
        <a:stretch>
          <a:fillRect/>
        </a:stretch>
      </xdr:blipFill>
      <xdr:spPr>
        <a:xfrm>
          <a:off x="0" y="3886200"/>
          <a:ext cx="6171429" cy="1133333"/>
        </a:xfrm>
        <a:prstGeom prst="rect">
          <a:avLst/>
        </a:prstGeom>
      </xdr:spPr>
    </xdr:pic>
    <xdr:clientData/>
  </xdr:twoCellAnchor>
  <xdr:twoCellAnchor editAs="oneCell">
    <xdr:from>
      <xdr:col>0</xdr:col>
      <xdr:colOff>0</xdr:colOff>
      <xdr:row>32</xdr:row>
      <xdr:rowOff>0</xdr:rowOff>
    </xdr:from>
    <xdr:to>
      <xdr:col>2</xdr:col>
      <xdr:colOff>752190</xdr:colOff>
      <xdr:row>33</xdr:row>
      <xdr:rowOff>123789</xdr:rowOff>
    </xdr:to>
    <xdr:pic>
      <xdr:nvPicPr>
        <xdr:cNvPr id="5" name="Image 4"/>
        <xdr:cNvPicPr>
          <a:picLocks noChangeAspect="1"/>
        </xdr:cNvPicPr>
      </xdr:nvPicPr>
      <xdr:blipFill>
        <a:blip xmlns:r="http://schemas.openxmlformats.org/officeDocument/2006/relationships" r:embed="rId4"/>
        <a:stretch>
          <a:fillRect/>
        </a:stretch>
      </xdr:blipFill>
      <xdr:spPr>
        <a:xfrm>
          <a:off x="0" y="5181600"/>
          <a:ext cx="2276190" cy="285714"/>
        </a:xfrm>
        <a:prstGeom prst="rect">
          <a:avLst/>
        </a:prstGeom>
      </xdr:spPr>
    </xdr:pic>
    <xdr:clientData/>
  </xdr:twoCellAnchor>
  <xdr:twoCellAnchor editAs="oneCell">
    <xdr:from>
      <xdr:col>0</xdr:col>
      <xdr:colOff>0</xdr:colOff>
      <xdr:row>35</xdr:row>
      <xdr:rowOff>0</xdr:rowOff>
    </xdr:from>
    <xdr:to>
      <xdr:col>7</xdr:col>
      <xdr:colOff>637429</xdr:colOff>
      <xdr:row>38</xdr:row>
      <xdr:rowOff>133273</xdr:rowOff>
    </xdr:to>
    <xdr:pic>
      <xdr:nvPicPr>
        <xdr:cNvPr id="6" name="Image 5"/>
        <xdr:cNvPicPr>
          <a:picLocks noChangeAspect="1"/>
        </xdr:cNvPicPr>
      </xdr:nvPicPr>
      <xdr:blipFill>
        <a:blip xmlns:r="http://schemas.openxmlformats.org/officeDocument/2006/relationships" r:embed="rId5"/>
        <a:stretch>
          <a:fillRect/>
        </a:stretch>
      </xdr:blipFill>
      <xdr:spPr>
        <a:xfrm>
          <a:off x="0" y="5667375"/>
          <a:ext cx="5971429" cy="619048"/>
        </a:xfrm>
        <a:prstGeom prst="rect">
          <a:avLst/>
        </a:prstGeom>
      </xdr:spPr>
    </xdr:pic>
    <xdr:clientData/>
  </xdr:twoCellAnchor>
  <xdr:twoCellAnchor editAs="oneCell">
    <xdr:from>
      <xdr:col>0</xdr:col>
      <xdr:colOff>0</xdr:colOff>
      <xdr:row>40</xdr:row>
      <xdr:rowOff>0</xdr:rowOff>
    </xdr:from>
    <xdr:to>
      <xdr:col>8</xdr:col>
      <xdr:colOff>142095</xdr:colOff>
      <xdr:row>62</xdr:row>
      <xdr:rowOff>28126</xdr:rowOff>
    </xdr:to>
    <xdr:pic>
      <xdr:nvPicPr>
        <xdr:cNvPr id="7" name="Image 6"/>
        <xdr:cNvPicPr>
          <a:picLocks noChangeAspect="1"/>
        </xdr:cNvPicPr>
      </xdr:nvPicPr>
      <xdr:blipFill>
        <a:blip xmlns:r="http://schemas.openxmlformats.org/officeDocument/2006/relationships" r:embed="rId6"/>
        <a:stretch>
          <a:fillRect/>
        </a:stretch>
      </xdr:blipFill>
      <xdr:spPr>
        <a:xfrm>
          <a:off x="0" y="6477000"/>
          <a:ext cx="6238095" cy="3590476"/>
        </a:xfrm>
        <a:prstGeom prst="rect">
          <a:avLst/>
        </a:prstGeom>
      </xdr:spPr>
    </xdr:pic>
    <xdr:clientData/>
  </xdr:twoCellAnchor>
  <xdr:twoCellAnchor editAs="oneCell">
    <xdr:from>
      <xdr:col>0</xdr:col>
      <xdr:colOff>0</xdr:colOff>
      <xdr:row>64</xdr:row>
      <xdr:rowOff>0</xdr:rowOff>
    </xdr:from>
    <xdr:to>
      <xdr:col>8</xdr:col>
      <xdr:colOff>427809</xdr:colOff>
      <xdr:row>74</xdr:row>
      <xdr:rowOff>9321</xdr:rowOff>
    </xdr:to>
    <xdr:pic>
      <xdr:nvPicPr>
        <xdr:cNvPr id="8" name="Image 7"/>
        <xdr:cNvPicPr>
          <a:picLocks noChangeAspect="1"/>
        </xdr:cNvPicPr>
      </xdr:nvPicPr>
      <xdr:blipFill>
        <a:blip xmlns:r="http://schemas.openxmlformats.org/officeDocument/2006/relationships" r:embed="rId7"/>
        <a:stretch>
          <a:fillRect/>
        </a:stretch>
      </xdr:blipFill>
      <xdr:spPr>
        <a:xfrm>
          <a:off x="0" y="10363200"/>
          <a:ext cx="6523809" cy="1628571"/>
        </a:xfrm>
        <a:prstGeom prst="rect">
          <a:avLst/>
        </a:prstGeom>
      </xdr:spPr>
    </xdr:pic>
    <xdr:clientData/>
  </xdr:twoCellAnchor>
  <xdr:twoCellAnchor editAs="oneCell">
    <xdr:from>
      <xdr:col>0</xdr:col>
      <xdr:colOff>0</xdr:colOff>
      <xdr:row>76</xdr:row>
      <xdr:rowOff>0</xdr:rowOff>
    </xdr:from>
    <xdr:to>
      <xdr:col>8</xdr:col>
      <xdr:colOff>599238</xdr:colOff>
      <xdr:row>120</xdr:row>
      <xdr:rowOff>122919</xdr:rowOff>
    </xdr:to>
    <xdr:pic>
      <xdr:nvPicPr>
        <xdr:cNvPr id="9" name="Image 8"/>
        <xdr:cNvPicPr>
          <a:picLocks noChangeAspect="1"/>
        </xdr:cNvPicPr>
      </xdr:nvPicPr>
      <xdr:blipFill>
        <a:blip xmlns:r="http://schemas.openxmlformats.org/officeDocument/2006/relationships" r:embed="rId8"/>
        <a:stretch>
          <a:fillRect/>
        </a:stretch>
      </xdr:blipFill>
      <xdr:spPr>
        <a:xfrm>
          <a:off x="0" y="12306300"/>
          <a:ext cx="6695238" cy="7247619"/>
        </a:xfrm>
        <a:prstGeom prst="rect">
          <a:avLst/>
        </a:prstGeom>
      </xdr:spPr>
    </xdr:pic>
    <xdr:clientData/>
  </xdr:twoCellAnchor>
  <xdr:twoCellAnchor editAs="oneCell">
    <xdr:from>
      <xdr:col>0</xdr:col>
      <xdr:colOff>0</xdr:colOff>
      <xdr:row>122</xdr:row>
      <xdr:rowOff>0</xdr:rowOff>
    </xdr:from>
    <xdr:to>
      <xdr:col>8</xdr:col>
      <xdr:colOff>646857</xdr:colOff>
      <xdr:row>182</xdr:row>
      <xdr:rowOff>160690</xdr:rowOff>
    </xdr:to>
    <xdr:pic>
      <xdr:nvPicPr>
        <xdr:cNvPr id="10" name="Image 9"/>
        <xdr:cNvPicPr>
          <a:picLocks noChangeAspect="1"/>
        </xdr:cNvPicPr>
      </xdr:nvPicPr>
      <xdr:blipFill>
        <a:blip xmlns:r="http://schemas.openxmlformats.org/officeDocument/2006/relationships" r:embed="rId9"/>
        <a:stretch>
          <a:fillRect/>
        </a:stretch>
      </xdr:blipFill>
      <xdr:spPr>
        <a:xfrm>
          <a:off x="0" y="19754850"/>
          <a:ext cx="6742857" cy="9876190"/>
        </a:xfrm>
        <a:prstGeom prst="rect">
          <a:avLst/>
        </a:prstGeom>
      </xdr:spPr>
    </xdr:pic>
    <xdr:clientData/>
  </xdr:twoCellAnchor>
  <xdr:twoCellAnchor editAs="oneCell">
    <xdr:from>
      <xdr:col>0</xdr:col>
      <xdr:colOff>0</xdr:colOff>
      <xdr:row>184</xdr:row>
      <xdr:rowOff>0</xdr:rowOff>
    </xdr:from>
    <xdr:to>
      <xdr:col>8</xdr:col>
      <xdr:colOff>323048</xdr:colOff>
      <xdr:row>218</xdr:row>
      <xdr:rowOff>8836</xdr:rowOff>
    </xdr:to>
    <xdr:pic>
      <xdr:nvPicPr>
        <xdr:cNvPr id="11" name="Image 10"/>
        <xdr:cNvPicPr>
          <a:picLocks noChangeAspect="1"/>
        </xdr:cNvPicPr>
      </xdr:nvPicPr>
      <xdr:blipFill>
        <a:blip xmlns:r="http://schemas.openxmlformats.org/officeDocument/2006/relationships" r:embed="rId10"/>
        <a:stretch>
          <a:fillRect/>
        </a:stretch>
      </xdr:blipFill>
      <xdr:spPr>
        <a:xfrm>
          <a:off x="0" y="29794200"/>
          <a:ext cx="6419048" cy="5514286"/>
        </a:xfrm>
        <a:prstGeom prst="rect">
          <a:avLst/>
        </a:prstGeom>
      </xdr:spPr>
    </xdr:pic>
    <xdr:clientData/>
  </xdr:twoCellAnchor>
  <xdr:twoCellAnchor editAs="oneCell">
    <xdr:from>
      <xdr:col>0</xdr:col>
      <xdr:colOff>0</xdr:colOff>
      <xdr:row>220</xdr:row>
      <xdr:rowOff>0</xdr:rowOff>
    </xdr:from>
    <xdr:to>
      <xdr:col>8</xdr:col>
      <xdr:colOff>465905</xdr:colOff>
      <xdr:row>272</xdr:row>
      <xdr:rowOff>122757</xdr:rowOff>
    </xdr:to>
    <xdr:pic>
      <xdr:nvPicPr>
        <xdr:cNvPr id="12" name="Image 11"/>
        <xdr:cNvPicPr>
          <a:picLocks noChangeAspect="1"/>
        </xdr:cNvPicPr>
      </xdr:nvPicPr>
      <xdr:blipFill>
        <a:blip xmlns:r="http://schemas.openxmlformats.org/officeDocument/2006/relationships" r:embed="rId11"/>
        <a:stretch>
          <a:fillRect/>
        </a:stretch>
      </xdr:blipFill>
      <xdr:spPr>
        <a:xfrm>
          <a:off x="0" y="35623500"/>
          <a:ext cx="6561905" cy="8542857"/>
        </a:xfrm>
        <a:prstGeom prst="rect">
          <a:avLst/>
        </a:prstGeom>
      </xdr:spPr>
    </xdr:pic>
    <xdr:clientData/>
  </xdr:twoCellAnchor>
  <xdr:twoCellAnchor editAs="oneCell">
    <xdr:from>
      <xdr:col>0</xdr:col>
      <xdr:colOff>0</xdr:colOff>
      <xdr:row>274</xdr:row>
      <xdr:rowOff>0</xdr:rowOff>
    </xdr:from>
    <xdr:to>
      <xdr:col>2</xdr:col>
      <xdr:colOff>237905</xdr:colOff>
      <xdr:row>275</xdr:row>
      <xdr:rowOff>152361</xdr:rowOff>
    </xdr:to>
    <xdr:pic>
      <xdr:nvPicPr>
        <xdr:cNvPr id="13" name="Image 12"/>
        <xdr:cNvPicPr>
          <a:picLocks noChangeAspect="1"/>
        </xdr:cNvPicPr>
      </xdr:nvPicPr>
      <xdr:blipFill>
        <a:blip xmlns:r="http://schemas.openxmlformats.org/officeDocument/2006/relationships" r:embed="rId12"/>
        <a:stretch>
          <a:fillRect/>
        </a:stretch>
      </xdr:blipFill>
      <xdr:spPr>
        <a:xfrm>
          <a:off x="0" y="44367450"/>
          <a:ext cx="1761905" cy="314286"/>
        </a:xfrm>
        <a:prstGeom prst="rect">
          <a:avLst/>
        </a:prstGeom>
      </xdr:spPr>
    </xdr:pic>
    <xdr:clientData/>
  </xdr:twoCellAnchor>
  <xdr:twoCellAnchor editAs="oneCell">
    <xdr:from>
      <xdr:col>0</xdr:col>
      <xdr:colOff>0</xdr:colOff>
      <xdr:row>277</xdr:row>
      <xdr:rowOff>0</xdr:rowOff>
    </xdr:from>
    <xdr:to>
      <xdr:col>3</xdr:col>
      <xdr:colOff>133048</xdr:colOff>
      <xdr:row>278</xdr:row>
      <xdr:rowOff>123789</xdr:rowOff>
    </xdr:to>
    <xdr:pic>
      <xdr:nvPicPr>
        <xdr:cNvPr id="14" name="Image 13"/>
        <xdr:cNvPicPr>
          <a:picLocks noChangeAspect="1"/>
        </xdr:cNvPicPr>
      </xdr:nvPicPr>
      <xdr:blipFill>
        <a:blip xmlns:r="http://schemas.openxmlformats.org/officeDocument/2006/relationships" r:embed="rId13"/>
        <a:stretch>
          <a:fillRect/>
        </a:stretch>
      </xdr:blipFill>
      <xdr:spPr>
        <a:xfrm>
          <a:off x="0" y="44853225"/>
          <a:ext cx="2419048" cy="285714"/>
        </a:xfrm>
        <a:prstGeom prst="rect">
          <a:avLst/>
        </a:prstGeom>
      </xdr:spPr>
    </xdr:pic>
    <xdr:clientData/>
  </xdr:twoCellAnchor>
  <xdr:twoCellAnchor editAs="oneCell">
    <xdr:from>
      <xdr:col>0</xdr:col>
      <xdr:colOff>38100</xdr:colOff>
      <xdr:row>289</xdr:row>
      <xdr:rowOff>85725</xdr:rowOff>
    </xdr:from>
    <xdr:to>
      <xdr:col>2</xdr:col>
      <xdr:colOff>247433</xdr:colOff>
      <xdr:row>291</xdr:row>
      <xdr:rowOff>133304</xdr:rowOff>
    </xdr:to>
    <xdr:pic>
      <xdr:nvPicPr>
        <xdr:cNvPr id="15" name="Image 14"/>
        <xdr:cNvPicPr>
          <a:picLocks noChangeAspect="1"/>
        </xdr:cNvPicPr>
      </xdr:nvPicPr>
      <xdr:blipFill>
        <a:blip xmlns:r="http://schemas.openxmlformats.org/officeDocument/2006/relationships" r:embed="rId14"/>
        <a:stretch>
          <a:fillRect/>
        </a:stretch>
      </xdr:blipFill>
      <xdr:spPr>
        <a:xfrm>
          <a:off x="38100" y="46882050"/>
          <a:ext cx="1733333" cy="371429"/>
        </a:xfrm>
        <a:prstGeom prst="rect">
          <a:avLst/>
        </a:prstGeom>
      </xdr:spPr>
    </xdr:pic>
    <xdr:clientData/>
  </xdr:twoCellAnchor>
  <xdr:twoCellAnchor editAs="oneCell">
    <xdr:from>
      <xdr:col>0</xdr:col>
      <xdr:colOff>0</xdr:colOff>
      <xdr:row>279</xdr:row>
      <xdr:rowOff>28575</xdr:rowOff>
    </xdr:from>
    <xdr:to>
      <xdr:col>6</xdr:col>
      <xdr:colOff>570857</xdr:colOff>
      <xdr:row>288</xdr:row>
      <xdr:rowOff>104583</xdr:rowOff>
    </xdr:to>
    <xdr:pic>
      <xdr:nvPicPr>
        <xdr:cNvPr id="16" name="Image 15"/>
        <xdr:cNvPicPr>
          <a:picLocks noChangeAspect="1"/>
        </xdr:cNvPicPr>
      </xdr:nvPicPr>
      <xdr:blipFill>
        <a:blip xmlns:r="http://schemas.openxmlformats.org/officeDocument/2006/relationships" r:embed="rId15"/>
        <a:stretch>
          <a:fillRect/>
        </a:stretch>
      </xdr:blipFill>
      <xdr:spPr>
        <a:xfrm>
          <a:off x="0" y="45205650"/>
          <a:ext cx="5142857" cy="1533333"/>
        </a:xfrm>
        <a:prstGeom prst="rect">
          <a:avLst/>
        </a:prstGeom>
      </xdr:spPr>
    </xdr:pic>
    <xdr:clientData/>
  </xdr:twoCellAnchor>
  <xdr:twoCellAnchor editAs="oneCell">
    <xdr:from>
      <xdr:col>0</xdr:col>
      <xdr:colOff>0</xdr:colOff>
      <xdr:row>295</xdr:row>
      <xdr:rowOff>0</xdr:rowOff>
    </xdr:from>
    <xdr:to>
      <xdr:col>7</xdr:col>
      <xdr:colOff>513619</xdr:colOff>
      <xdr:row>297</xdr:row>
      <xdr:rowOff>38055</xdr:rowOff>
    </xdr:to>
    <xdr:pic>
      <xdr:nvPicPr>
        <xdr:cNvPr id="17" name="Image 16"/>
        <xdr:cNvPicPr>
          <a:picLocks noChangeAspect="1"/>
        </xdr:cNvPicPr>
      </xdr:nvPicPr>
      <xdr:blipFill>
        <a:blip xmlns:r="http://schemas.openxmlformats.org/officeDocument/2006/relationships" r:embed="rId16"/>
        <a:stretch>
          <a:fillRect/>
        </a:stretch>
      </xdr:blipFill>
      <xdr:spPr>
        <a:xfrm>
          <a:off x="0" y="47767875"/>
          <a:ext cx="5847619" cy="361905"/>
        </a:xfrm>
        <a:prstGeom prst="rect">
          <a:avLst/>
        </a:prstGeom>
      </xdr:spPr>
    </xdr:pic>
    <xdr:clientData/>
  </xdr:twoCellAnchor>
  <xdr:twoCellAnchor editAs="oneCell">
    <xdr:from>
      <xdr:col>0</xdr:col>
      <xdr:colOff>0</xdr:colOff>
      <xdr:row>292</xdr:row>
      <xdr:rowOff>0</xdr:rowOff>
    </xdr:from>
    <xdr:to>
      <xdr:col>5</xdr:col>
      <xdr:colOff>504286</xdr:colOff>
      <xdr:row>293</xdr:row>
      <xdr:rowOff>152361</xdr:rowOff>
    </xdr:to>
    <xdr:pic>
      <xdr:nvPicPr>
        <xdr:cNvPr id="18" name="Image 17"/>
        <xdr:cNvPicPr>
          <a:picLocks noChangeAspect="1"/>
        </xdr:cNvPicPr>
      </xdr:nvPicPr>
      <xdr:blipFill>
        <a:blip xmlns:r="http://schemas.openxmlformats.org/officeDocument/2006/relationships" r:embed="rId17"/>
        <a:stretch>
          <a:fillRect/>
        </a:stretch>
      </xdr:blipFill>
      <xdr:spPr>
        <a:xfrm>
          <a:off x="0" y="47282100"/>
          <a:ext cx="4314286" cy="314286"/>
        </a:xfrm>
        <a:prstGeom prst="rect">
          <a:avLst/>
        </a:prstGeom>
      </xdr:spPr>
    </xdr:pic>
    <xdr:clientData/>
  </xdr:twoCellAnchor>
  <xdr:twoCellAnchor editAs="oneCell">
    <xdr:from>
      <xdr:col>0</xdr:col>
      <xdr:colOff>0</xdr:colOff>
      <xdr:row>298</xdr:row>
      <xdr:rowOff>0</xdr:rowOff>
    </xdr:from>
    <xdr:to>
      <xdr:col>7</xdr:col>
      <xdr:colOff>589809</xdr:colOff>
      <xdr:row>306</xdr:row>
      <xdr:rowOff>9362</xdr:rowOff>
    </xdr:to>
    <xdr:pic>
      <xdr:nvPicPr>
        <xdr:cNvPr id="19" name="Image 18"/>
        <xdr:cNvPicPr>
          <a:picLocks noChangeAspect="1"/>
        </xdr:cNvPicPr>
      </xdr:nvPicPr>
      <xdr:blipFill>
        <a:blip xmlns:r="http://schemas.openxmlformats.org/officeDocument/2006/relationships" r:embed="rId18"/>
        <a:stretch>
          <a:fillRect/>
        </a:stretch>
      </xdr:blipFill>
      <xdr:spPr>
        <a:xfrm>
          <a:off x="0" y="48253650"/>
          <a:ext cx="5923809" cy="1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79375</xdr:colOff>
      <xdr:row>53</xdr:row>
      <xdr:rowOff>63500</xdr:rowOff>
    </xdr:from>
    <xdr:to>
      <xdr:col>8</xdr:col>
      <xdr:colOff>373851</xdr:colOff>
      <xdr:row>108</xdr:row>
      <xdr:rowOff>94155</xdr:rowOff>
    </xdr:to>
    <xdr:pic>
      <xdr:nvPicPr>
        <xdr:cNvPr id="3" name="Image 2"/>
        <xdr:cNvPicPr>
          <a:picLocks noChangeAspect="1"/>
        </xdr:cNvPicPr>
      </xdr:nvPicPr>
      <xdr:blipFill>
        <a:blip xmlns:r="http://schemas.openxmlformats.org/officeDocument/2006/relationships" r:embed="rId1"/>
        <a:stretch>
          <a:fillRect/>
        </a:stretch>
      </xdr:blipFill>
      <xdr:spPr>
        <a:xfrm>
          <a:off x="79375" y="8477250"/>
          <a:ext cx="6390476" cy="8761905"/>
        </a:xfrm>
        <a:prstGeom prst="rect">
          <a:avLst/>
        </a:prstGeom>
      </xdr:spPr>
    </xdr:pic>
    <xdr:clientData/>
  </xdr:twoCellAnchor>
  <xdr:twoCellAnchor editAs="oneCell">
    <xdr:from>
      <xdr:col>0</xdr:col>
      <xdr:colOff>0</xdr:colOff>
      <xdr:row>0</xdr:row>
      <xdr:rowOff>0</xdr:rowOff>
    </xdr:from>
    <xdr:to>
      <xdr:col>8</xdr:col>
      <xdr:colOff>370667</xdr:colOff>
      <xdr:row>53</xdr:row>
      <xdr:rowOff>24345</xdr:rowOff>
    </xdr:to>
    <xdr:pic>
      <xdr:nvPicPr>
        <xdr:cNvPr id="4" name="Image 3"/>
        <xdr:cNvPicPr>
          <a:picLocks noChangeAspect="1"/>
        </xdr:cNvPicPr>
      </xdr:nvPicPr>
      <xdr:blipFill>
        <a:blip xmlns:r="http://schemas.openxmlformats.org/officeDocument/2006/relationships" r:embed="rId2"/>
        <a:stretch>
          <a:fillRect/>
        </a:stretch>
      </xdr:blipFill>
      <xdr:spPr>
        <a:xfrm>
          <a:off x="0" y="0"/>
          <a:ext cx="6466667" cy="8438095"/>
        </a:xfrm>
        <a:prstGeom prst="rect">
          <a:avLst/>
        </a:prstGeom>
      </xdr:spPr>
    </xdr:pic>
    <xdr:clientData/>
  </xdr:twoCellAnchor>
  <xdr:twoCellAnchor editAs="oneCell">
    <xdr:from>
      <xdr:col>0</xdr:col>
      <xdr:colOff>571500</xdr:colOff>
      <xdr:row>126</xdr:row>
      <xdr:rowOff>83342</xdr:rowOff>
    </xdr:from>
    <xdr:to>
      <xdr:col>8</xdr:col>
      <xdr:colOff>570583</xdr:colOff>
      <xdr:row>188</xdr:row>
      <xdr:rowOff>102216</xdr:rowOff>
    </xdr:to>
    <xdr:pic>
      <xdr:nvPicPr>
        <xdr:cNvPr id="6" name="Image 5"/>
        <xdr:cNvPicPr>
          <a:picLocks noChangeAspect="1"/>
        </xdr:cNvPicPr>
      </xdr:nvPicPr>
      <xdr:blipFill>
        <a:blip xmlns:r="http://schemas.openxmlformats.org/officeDocument/2006/relationships" r:embed="rId3"/>
        <a:stretch>
          <a:fillRect/>
        </a:stretch>
      </xdr:blipFill>
      <xdr:spPr>
        <a:xfrm>
          <a:off x="571500" y="21181217"/>
          <a:ext cx="6095083" cy="14072218"/>
        </a:xfrm>
        <a:prstGeom prst="rect">
          <a:avLst/>
        </a:prstGeom>
      </xdr:spPr>
    </xdr:pic>
    <xdr:clientData/>
  </xdr:twoCellAnchor>
  <xdr:twoCellAnchor editAs="oneCell">
    <xdr:from>
      <xdr:col>0</xdr:col>
      <xdr:colOff>0</xdr:colOff>
      <xdr:row>109</xdr:row>
      <xdr:rowOff>0</xdr:rowOff>
    </xdr:from>
    <xdr:to>
      <xdr:col>8</xdr:col>
      <xdr:colOff>429159</xdr:colOff>
      <xdr:row>118</xdr:row>
      <xdr:rowOff>95250</xdr:rowOff>
    </xdr:to>
    <xdr:pic>
      <xdr:nvPicPr>
        <xdr:cNvPr id="7" name="Image 6"/>
        <xdr:cNvPicPr>
          <a:picLocks noChangeAspect="1"/>
        </xdr:cNvPicPr>
      </xdr:nvPicPr>
      <xdr:blipFill>
        <a:blip xmlns:r="http://schemas.openxmlformats.org/officeDocument/2006/relationships" r:embed="rId4"/>
        <a:stretch>
          <a:fillRect/>
        </a:stretch>
      </xdr:blipFill>
      <xdr:spPr>
        <a:xfrm>
          <a:off x="0" y="18168938"/>
          <a:ext cx="6525159" cy="1595437"/>
        </a:xfrm>
        <a:prstGeom prst="rect">
          <a:avLst/>
        </a:prstGeom>
      </xdr:spPr>
    </xdr:pic>
    <xdr:clientData/>
  </xdr:twoCellAnchor>
  <xdr:twoCellAnchor editAs="oneCell">
    <xdr:from>
      <xdr:col>0</xdr:col>
      <xdr:colOff>369094</xdr:colOff>
      <xdr:row>189</xdr:row>
      <xdr:rowOff>175848</xdr:rowOff>
    </xdr:from>
    <xdr:to>
      <xdr:col>8</xdr:col>
      <xdr:colOff>285750</xdr:colOff>
      <xdr:row>245</xdr:row>
      <xdr:rowOff>35717</xdr:rowOff>
    </xdr:to>
    <xdr:pic>
      <xdr:nvPicPr>
        <xdr:cNvPr id="8" name="Image 7"/>
        <xdr:cNvPicPr>
          <a:picLocks noChangeAspect="1"/>
        </xdr:cNvPicPr>
      </xdr:nvPicPr>
      <xdr:blipFill>
        <a:blip xmlns:r="http://schemas.openxmlformats.org/officeDocument/2006/relationships" r:embed="rId5"/>
        <a:stretch>
          <a:fillRect/>
        </a:stretch>
      </xdr:blipFill>
      <xdr:spPr>
        <a:xfrm>
          <a:off x="369094" y="35501692"/>
          <a:ext cx="6012656" cy="1259955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3" sqref="J33"/>
    </sheetView>
  </sheetViews>
  <sheetFormatPr baseColWidth="10" defaultRowHeight="12.7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68"/>
  <sheetViews>
    <sheetView topLeftCell="A229" zoomScale="70" zoomScaleNormal="70" workbookViewId="0">
      <selection activeCell="V280" sqref="V280:X280"/>
    </sheetView>
  </sheetViews>
  <sheetFormatPr baseColWidth="10" defaultRowHeight="12.75"/>
  <cols>
    <col min="11" max="11" width="7.42578125" bestFit="1" customWidth="1"/>
    <col min="12" max="12" width="7.42578125" customWidth="1"/>
    <col min="13" max="13" width="14.5703125" customWidth="1"/>
  </cols>
  <sheetData>
    <row r="1" spans="10:12">
      <c r="J1" t="s">
        <v>482</v>
      </c>
    </row>
    <row r="7" spans="10:12">
      <c r="J7">
        <v>14</v>
      </c>
      <c r="L7" s="167" t="s">
        <v>485</v>
      </c>
    </row>
    <row r="8" spans="10:12">
      <c r="L8" s="167" t="s">
        <v>487</v>
      </c>
    </row>
    <row r="9" spans="10:12">
      <c r="L9" s="167" t="s">
        <v>489</v>
      </c>
    </row>
    <row r="10" spans="10:12">
      <c r="L10" s="167" t="s">
        <v>523</v>
      </c>
    </row>
    <row r="16" spans="10:12">
      <c r="J16" s="5">
        <v>4</v>
      </c>
      <c r="L16" s="167" t="s">
        <v>485</v>
      </c>
    </row>
    <row r="17" spans="10:12">
      <c r="J17" s="5"/>
      <c r="L17" s="167" t="s">
        <v>486</v>
      </c>
    </row>
    <row r="18" spans="10:12">
      <c r="J18" s="5"/>
      <c r="L18" s="167" t="s">
        <v>487</v>
      </c>
    </row>
    <row r="19" spans="10:12">
      <c r="J19" s="5"/>
      <c r="L19" s="167" t="s">
        <v>489</v>
      </c>
    </row>
    <row r="20" spans="10:12">
      <c r="J20" s="5"/>
      <c r="L20" s="167" t="s">
        <v>523</v>
      </c>
    </row>
    <row r="21" spans="10:12">
      <c r="J21" s="5"/>
    </row>
    <row r="22" spans="10:12">
      <c r="J22" s="5"/>
    </row>
    <row r="23" spans="10:12">
      <c r="J23" s="5"/>
    </row>
    <row r="24" spans="10:12">
      <c r="J24" s="5"/>
    </row>
    <row r="25" spans="10:12">
      <c r="J25" s="5">
        <v>14</v>
      </c>
      <c r="L25" s="167" t="s">
        <v>485</v>
      </c>
    </row>
    <row r="26" spans="10:12">
      <c r="L26" s="167" t="s">
        <v>487</v>
      </c>
    </row>
    <row r="27" spans="10:12">
      <c r="L27" s="167" t="s">
        <v>489</v>
      </c>
    </row>
    <row r="28" spans="10:12">
      <c r="L28" s="167" t="s">
        <v>522</v>
      </c>
    </row>
    <row r="29" spans="10:12">
      <c r="L29" s="167" t="s">
        <v>523</v>
      </c>
    </row>
    <row r="32" spans="10:12">
      <c r="J32" s="5">
        <v>94</v>
      </c>
      <c r="L32" s="167" t="s">
        <v>485</v>
      </c>
    </row>
    <row r="33" spans="10:12">
      <c r="L33" s="167" t="s">
        <v>487</v>
      </c>
    </row>
    <row r="34" spans="10:12">
      <c r="L34" s="167" t="s">
        <v>489</v>
      </c>
    </row>
    <row r="35" spans="10:12">
      <c r="L35" s="167" t="s">
        <v>490</v>
      </c>
    </row>
    <row r="36" spans="10:12">
      <c r="L36" s="167" t="s">
        <v>523</v>
      </c>
    </row>
    <row r="40" spans="10:12">
      <c r="J40" s="5">
        <v>18</v>
      </c>
    </row>
    <row r="49" spans="9:14">
      <c r="J49" s="5">
        <v>16</v>
      </c>
      <c r="L49" s="167" t="s">
        <v>485</v>
      </c>
    </row>
    <row r="50" spans="9:14">
      <c r="L50" s="167" t="s">
        <v>487</v>
      </c>
    </row>
    <row r="51" spans="9:14">
      <c r="L51" s="167" t="s">
        <v>488</v>
      </c>
    </row>
    <row r="52" spans="9:14">
      <c r="L52" s="167" t="s">
        <v>489</v>
      </c>
    </row>
    <row r="53" spans="9:14">
      <c r="L53" s="167" t="s">
        <v>523</v>
      </c>
    </row>
    <row r="56" spans="9:14">
      <c r="J56" s="5">
        <v>351</v>
      </c>
      <c r="L56" s="167" t="s">
        <v>485</v>
      </c>
    </row>
    <row r="57" spans="9:14">
      <c r="L57" s="167" t="s">
        <v>487</v>
      </c>
    </row>
    <row r="58" spans="9:14">
      <c r="L58" s="167" t="s">
        <v>488</v>
      </c>
    </row>
    <row r="59" spans="9:14">
      <c r="L59" s="167" t="s">
        <v>489</v>
      </c>
    </row>
    <row r="60" spans="9:14">
      <c r="L60" s="167" t="s">
        <v>523</v>
      </c>
    </row>
    <row r="63" spans="9:14">
      <c r="I63">
        <v>46</v>
      </c>
      <c r="J63" s="5">
        <v>4</v>
      </c>
      <c r="L63" s="167" t="s">
        <v>485</v>
      </c>
      <c r="M63" s="167" t="s">
        <v>487</v>
      </c>
      <c r="N63" s="167" t="s">
        <v>489</v>
      </c>
    </row>
    <row r="64" spans="9:14">
      <c r="I64">
        <v>62</v>
      </c>
      <c r="J64" s="5">
        <v>4</v>
      </c>
      <c r="L64" s="167" t="s">
        <v>485</v>
      </c>
      <c r="M64" s="167" t="s">
        <v>487</v>
      </c>
      <c r="N64" s="167" t="s">
        <v>489</v>
      </c>
    </row>
    <row r="65" spans="9:14">
      <c r="I65">
        <v>92</v>
      </c>
      <c r="J65" s="5">
        <v>3</v>
      </c>
      <c r="L65" s="167" t="s">
        <v>485</v>
      </c>
      <c r="M65" s="167" t="s">
        <v>487</v>
      </c>
      <c r="N65" s="167" t="s">
        <v>489</v>
      </c>
    </row>
    <row r="66" spans="9:14">
      <c r="L66" s="167" t="s">
        <v>523</v>
      </c>
    </row>
    <row r="73" spans="9:14">
      <c r="I73" s="168" t="s">
        <v>483</v>
      </c>
      <c r="J73" s="5">
        <v>12</v>
      </c>
      <c r="L73" s="167" t="s">
        <v>485</v>
      </c>
      <c r="M73" s="167" t="s">
        <v>487</v>
      </c>
      <c r="N73" s="167" t="s">
        <v>489</v>
      </c>
    </row>
    <row r="74" spans="9:14">
      <c r="I74" s="169" t="s">
        <v>484</v>
      </c>
      <c r="J74" s="5">
        <v>47</v>
      </c>
      <c r="L74" s="167" t="s">
        <v>485</v>
      </c>
      <c r="M74" s="167" t="s">
        <v>487</v>
      </c>
      <c r="N74" s="167" t="s">
        <v>489</v>
      </c>
    </row>
    <row r="75" spans="9:14">
      <c r="J75" s="5"/>
      <c r="L75" s="167" t="s">
        <v>523</v>
      </c>
    </row>
    <row r="76" spans="9:14">
      <c r="J76" s="5"/>
    </row>
    <row r="77" spans="9:14">
      <c r="J77" s="5"/>
    </row>
    <row r="78" spans="9:14">
      <c r="J78" s="5"/>
    </row>
    <row r="79" spans="9:14">
      <c r="J79" s="5"/>
    </row>
    <row r="80" spans="9:14">
      <c r="J80" s="5"/>
    </row>
    <row r="81" spans="10:12">
      <c r="J81" s="5"/>
    </row>
    <row r="82" spans="10:12">
      <c r="J82" s="5"/>
    </row>
    <row r="83" spans="10:12">
      <c r="J83" s="5"/>
    </row>
    <row r="84" spans="10:12">
      <c r="J84" s="5"/>
    </row>
    <row r="85" spans="10:12">
      <c r="J85" s="5"/>
    </row>
    <row r="86" spans="10:12">
      <c r="J86" s="5">
        <v>19</v>
      </c>
      <c r="L86" s="167" t="s">
        <v>485</v>
      </c>
    </row>
    <row r="87" spans="10:12">
      <c r="L87" s="167" t="s">
        <v>487</v>
      </c>
    </row>
    <row r="88" spans="10:12">
      <c r="L88" s="167" t="s">
        <v>489</v>
      </c>
    </row>
    <row r="89" spans="10:12">
      <c r="L89" s="167" t="s">
        <v>523</v>
      </c>
    </row>
    <row r="94" spans="10:12">
      <c r="J94" s="5">
        <v>13</v>
      </c>
      <c r="L94" s="167" t="s">
        <v>529</v>
      </c>
    </row>
    <row r="95" spans="10:12">
      <c r="J95" s="5">
        <v>53</v>
      </c>
      <c r="L95" s="167" t="s">
        <v>485</v>
      </c>
    </row>
    <row r="96" spans="10:12">
      <c r="L96" s="167" t="s">
        <v>487</v>
      </c>
    </row>
    <row r="97" spans="10:12">
      <c r="L97" s="167" t="s">
        <v>489</v>
      </c>
    </row>
    <row r="98" spans="10:12">
      <c r="L98" s="167" t="s">
        <v>491</v>
      </c>
    </row>
    <row r="99" spans="10:12">
      <c r="L99" s="167" t="s">
        <v>523</v>
      </c>
    </row>
    <row r="104" spans="10:12">
      <c r="J104" s="5">
        <v>160</v>
      </c>
      <c r="L104" s="167" t="s">
        <v>485</v>
      </c>
    </row>
    <row r="105" spans="10:12">
      <c r="L105" s="167" t="s">
        <v>486</v>
      </c>
    </row>
    <row r="106" spans="10:12">
      <c r="L106" s="167" t="s">
        <v>487</v>
      </c>
    </row>
    <row r="107" spans="10:12">
      <c r="L107" s="167" t="s">
        <v>489</v>
      </c>
    </row>
    <row r="108" spans="10:12">
      <c r="L108" s="167" t="s">
        <v>523</v>
      </c>
    </row>
    <row r="113" spans="10:14">
      <c r="J113">
        <v>883</v>
      </c>
      <c r="L113" s="167" t="s">
        <v>485</v>
      </c>
      <c r="M113" s="167" t="s">
        <v>487</v>
      </c>
      <c r="N113" s="167" t="s">
        <v>489</v>
      </c>
    </row>
    <row r="114" spans="10:14">
      <c r="J114">
        <v>131</v>
      </c>
      <c r="L114" s="167" t="s">
        <v>485</v>
      </c>
      <c r="M114" s="167" t="s">
        <v>487</v>
      </c>
      <c r="N114" s="167" t="s">
        <v>489</v>
      </c>
    </row>
    <row r="115" spans="10:14">
      <c r="L115" s="167" t="s">
        <v>523</v>
      </c>
    </row>
    <row r="125" spans="10:14" ht="17.100000000000001" customHeight="1"/>
    <row r="126" spans="10:14" ht="18" customHeight="1"/>
    <row r="127" spans="10:14" ht="18" customHeight="1"/>
    <row r="128" spans="10:14" ht="18" customHeight="1"/>
    <row r="129" spans="1:11" ht="18" customHeight="1">
      <c r="A129" s="165"/>
      <c r="B129" s="165"/>
      <c r="C129" s="165"/>
      <c r="D129" s="165"/>
      <c r="E129" s="165"/>
      <c r="F129" s="165"/>
      <c r="G129" s="165"/>
      <c r="H129" s="165"/>
      <c r="I129" s="165"/>
      <c r="J129" s="165"/>
      <c r="K129" s="170"/>
    </row>
    <row r="130" spans="1:11" ht="18" customHeight="1">
      <c r="A130" s="166"/>
      <c r="B130" s="166"/>
      <c r="C130" s="165"/>
      <c r="D130" s="165"/>
      <c r="E130" s="165"/>
      <c r="F130" s="165"/>
      <c r="G130" s="165"/>
      <c r="H130" s="165"/>
      <c r="I130" s="165"/>
      <c r="J130" s="249">
        <v>546</v>
      </c>
      <c r="K130" s="170"/>
    </row>
    <row r="131" spans="1:11" ht="18" customHeight="1">
      <c r="A131" s="166"/>
      <c r="B131" s="166"/>
      <c r="C131" s="165"/>
      <c r="D131" s="165"/>
      <c r="E131" s="165"/>
      <c r="F131" s="165"/>
      <c r="G131" s="165"/>
      <c r="H131" s="165"/>
      <c r="I131" s="165"/>
      <c r="J131" s="249">
        <v>59</v>
      </c>
      <c r="K131" s="170"/>
    </row>
    <row r="132" spans="1:11" ht="18" customHeight="1">
      <c r="A132" s="166"/>
      <c r="B132" s="166"/>
      <c r="C132" s="165"/>
      <c r="D132" s="165"/>
      <c r="E132" s="165"/>
      <c r="F132" s="165"/>
      <c r="G132" s="165"/>
      <c r="H132" s="165"/>
      <c r="I132" s="165"/>
      <c r="J132" s="249">
        <v>20</v>
      </c>
      <c r="K132" s="170"/>
    </row>
    <row r="133" spans="1:11" ht="18" customHeight="1">
      <c r="A133" s="166"/>
      <c r="B133" s="166"/>
      <c r="C133" s="165"/>
      <c r="D133" s="165"/>
      <c r="E133" s="165"/>
      <c r="F133" s="165"/>
      <c r="G133" s="165"/>
      <c r="H133" s="165"/>
      <c r="I133" s="165"/>
      <c r="J133" s="165">
        <v>214</v>
      </c>
      <c r="K133" s="170"/>
    </row>
    <row r="134" spans="1:11" ht="18" customHeight="1">
      <c r="A134" s="166"/>
      <c r="B134" s="166"/>
      <c r="C134" s="165"/>
      <c r="D134" s="165"/>
      <c r="E134" s="165"/>
      <c r="F134" s="165"/>
      <c r="G134" s="165"/>
      <c r="H134" s="165"/>
      <c r="I134" s="165"/>
      <c r="J134" s="165">
        <v>276</v>
      </c>
      <c r="K134" s="170"/>
    </row>
    <row r="135" spans="1:11" ht="18" customHeight="1">
      <c r="A135" s="166"/>
      <c r="B135" s="166"/>
      <c r="C135" s="165"/>
      <c r="D135" s="165"/>
      <c r="E135" s="165"/>
      <c r="F135" s="165"/>
      <c r="G135" s="165"/>
      <c r="H135" s="165"/>
      <c r="I135" s="165"/>
      <c r="J135" s="249">
        <v>142</v>
      </c>
      <c r="K135" s="170"/>
    </row>
    <row r="136" spans="1:11" ht="18" customHeight="1">
      <c r="A136" s="166"/>
      <c r="B136" s="166"/>
      <c r="C136" s="165"/>
      <c r="D136" s="165"/>
      <c r="E136" s="165"/>
      <c r="F136" s="165"/>
      <c r="G136" s="165"/>
      <c r="H136" s="165"/>
      <c r="I136" s="165"/>
      <c r="J136" s="249">
        <v>25</v>
      </c>
      <c r="K136" s="170"/>
    </row>
    <row r="137" spans="1:11" ht="18" customHeight="1">
      <c r="A137" s="166"/>
      <c r="B137" s="166"/>
      <c r="C137" s="165"/>
      <c r="D137" s="165"/>
      <c r="E137" s="165"/>
      <c r="F137" s="165"/>
      <c r="G137" s="165"/>
      <c r="H137" s="165"/>
      <c r="I137" s="165"/>
      <c r="J137" s="249">
        <v>1</v>
      </c>
      <c r="K137" s="170"/>
    </row>
    <row r="138" spans="1:11" ht="18" customHeight="1">
      <c r="A138" s="166"/>
      <c r="B138" s="166"/>
      <c r="C138" s="165"/>
      <c r="D138" s="165"/>
      <c r="E138" s="165"/>
      <c r="F138" s="165"/>
      <c r="G138" s="165"/>
      <c r="H138" s="165"/>
      <c r="I138" s="165"/>
      <c r="J138" s="249">
        <v>35</v>
      </c>
      <c r="K138" s="170"/>
    </row>
    <row r="139" spans="1:11" ht="18" customHeight="1">
      <c r="A139" s="166"/>
      <c r="B139" s="166"/>
      <c r="C139" s="165"/>
      <c r="D139" s="165"/>
      <c r="E139" s="165"/>
      <c r="F139" s="165"/>
      <c r="G139" s="165"/>
      <c r="H139" s="165"/>
      <c r="I139" s="165"/>
      <c r="J139" s="249">
        <v>46</v>
      </c>
      <c r="K139" s="170"/>
    </row>
    <row r="140" spans="1:11" ht="18" customHeight="1">
      <c r="A140" s="166"/>
      <c r="B140" s="166"/>
      <c r="C140" s="165"/>
      <c r="D140" s="165"/>
      <c r="E140" s="165"/>
      <c r="F140" s="165"/>
      <c r="G140" s="165"/>
      <c r="H140" s="165"/>
      <c r="I140" s="165"/>
      <c r="J140" s="249">
        <v>23</v>
      </c>
      <c r="K140" s="170"/>
    </row>
    <row r="141" spans="1:11" ht="18" customHeight="1">
      <c r="A141" s="166"/>
      <c r="B141" s="166"/>
      <c r="C141" s="165"/>
      <c r="D141" s="165"/>
      <c r="E141" s="165"/>
      <c r="F141" s="165"/>
      <c r="G141" s="165"/>
      <c r="H141" s="165"/>
      <c r="I141" s="165"/>
      <c r="J141" s="249">
        <v>52</v>
      </c>
      <c r="K141" s="170"/>
    </row>
    <row r="142" spans="1:11" ht="18" customHeight="1">
      <c r="A142" s="166"/>
      <c r="B142" s="166"/>
      <c r="C142" s="165"/>
      <c r="D142" s="165"/>
      <c r="E142" s="165"/>
      <c r="F142" s="165"/>
      <c r="G142" s="165"/>
      <c r="H142" s="165"/>
      <c r="I142" s="165"/>
      <c r="J142" s="249">
        <v>76</v>
      </c>
      <c r="K142" s="170"/>
    </row>
    <row r="143" spans="1:11" ht="10.5" customHeight="1">
      <c r="A143" s="165"/>
      <c r="B143" s="165"/>
      <c r="C143" s="165"/>
      <c r="D143" s="165"/>
      <c r="E143" s="165"/>
      <c r="F143" s="165"/>
      <c r="G143" s="165"/>
      <c r="H143" s="165"/>
      <c r="I143" s="165"/>
      <c r="J143" s="165"/>
      <c r="K143" s="170"/>
    </row>
    <row r="144" spans="1:11" ht="18" customHeight="1">
      <c r="A144" s="165"/>
      <c r="B144" s="165"/>
      <c r="C144" s="165"/>
      <c r="D144" s="165"/>
      <c r="E144" s="165"/>
      <c r="F144" s="165"/>
      <c r="G144" s="165"/>
      <c r="H144" s="165"/>
      <c r="I144" s="165"/>
      <c r="J144" s="249">
        <v>58</v>
      </c>
      <c r="K144" s="170"/>
    </row>
    <row r="145" spans="1:11" ht="18" customHeight="1">
      <c r="A145" s="165"/>
      <c r="B145" s="165"/>
      <c r="C145" s="165"/>
      <c r="D145" s="165"/>
      <c r="E145" s="165"/>
      <c r="F145" s="165"/>
      <c r="G145" s="165"/>
      <c r="H145" s="165"/>
      <c r="I145" s="165"/>
      <c r="J145" s="249">
        <v>1995</v>
      </c>
      <c r="K145" s="170"/>
    </row>
    <row r="146" spans="1:11" ht="18" customHeight="1">
      <c r="A146" s="165"/>
      <c r="B146" s="165"/>
      <c r="C146" s="165"/>
      <c r="D146" s="165"/>
      <c r="E146" s="165"/>
      <c r="F146" s="165"/>
      <c r="G146" s="165"/>
      <c r="H146" s="165"/>
      <c r="I146" s="165"/>
      <c r="J146" s="165">
        <v>123</v>
      </c>
      <c r="K146" s="170"/>
    </row>
    <row r="147" spans="1:11" ht="18" customHeight="1">
      <c r="A147" s="165"/>
      <c r="B147" s="165"/>
      <c r="C147" s="165"/>
      <c r="D147" s="165"/>
      <c r="E147" s="165"/>
      <c r="F147" s="165"/>
      <c r="G147" s="165"/>
      <c r="H147" s="165"/>
      <c r="I147" s="165"/>
      <c r="J147" s="165">
        <v>84</v>
      </c>
      <c r="K147" s="170"/>
    </row>
    <row r="148" spans="1:11" ht="18" customHeight="1">
      <c r="A148" s="165"/>
      <c r="B148" s="165"/>
      <c r="C148" s="165"/>
      <c r="D148" s="165"/>
      <c r="E148" s="165"/>
      <c r="F148" s="165"/>
      <c r="G148" s="165"/>
      <c r="H148" s="165"/>
      <c r="I148" s="165"/>
      <c r="J148" s="165">
        <v>118</v>
      </c>
      <c r="K148" s="170"/>
    </row>
    <row r="149" spans="1:11" ht="18" customHeight="1">
      <c r="A149" s="165"/>
      <c r="B149" s="165"/>
      <c r="C149" s="165"/>
      <c r="D149" s="165"/>
      <c r="E149" s="165"/>
      <c r="F149" s="165"/>
      <c r="G149" s="165"/>
      <c r="H149" s="165"/>
      <c r="I149" s="165"/>
      <c r="J149" s="165">
        <v>85</v>
      </c>
      <c r="K149" s="170"/>
    </row>
    <row r="150" spans="1:11" ht="18" customHeight="1">
      <c r="A150" s="165"/>
      <c r="B150" s="165"/>
      <c r="C150" s="165"/>
      <c r="D150" s="165"/>
      <c r="E150" s="165"/>
      <c r="F150" s="165"/>
      <c r="G150" s="165"/>
      <c r="H150" s="165"/>
      <c r="I150" s="165"/>
      <c r="J150" s="165">
        <v>123</v>
      </c>
      <c r="K150" s="170"/>
    </row>
    <row r="151" spans="1:11" ht="18" customHeight="1">
      <c r="A151" s="165"/>
      <c r="B151" s="165"/>
      <c r="C151" s="165"/>
      <c r="D151" s="165"/>
      <c r="E151" s="165"/>
      <c r="F151" s="165"/>
      <c r="G151" s="165"/>
      <c r="H151" s="165"/>
      <c r="I151" s="165"/>
      <c r="J151" s="249">
        <v>55</v>
      </c>
      <c r="K151" s="170"/>
    </row>
    <row r="152" spans="1:11" ht="18" customHeight="1">
      <c r="A152" s="165"/>
      <c r="B152" s="165"/>
      <c r="C152" s="165"/>
      <c r="D152" s="165"/>
      <c r="E152" s="165"/>
      <c r="F152" s="165"/>
      <c r="G152" s="165"/>
      <c r="H152" s="165"/>
      <c r="I152" s="165"/>
      <c r="J152" s="165">
        <v>598</v>
      </c>
      <c r="K152" s="170"/>
    </row>
    <row r="153" spans="1:11" ht="18" customHeight="1">
      <c r="A153" s="165"/>
      <c r="B153" s="165"/>
      <c r="C153" s="165"/>
      <c r="D153" s="165"/>
      <c r="E153" s="165"/>
      <c r="F153" s="165"/>
      <c r="G153" s="165"/>
      <c r="H153" s="165"/>
      <c r="I153" s="165"/>
      <c r="J153" s="165"/>
      <c r="K153" s="170"/>
    </row>
    <row r="154" spans="1:11" ht="18" customHeight="1">
      <c r="A154" s="165"/>
      <c r="B154" s="165"/>
      <c r="C154" s="165"/>
      <c r="D154" s="165"/>
      <c r="E154" s="165"/>
      <c r="F154" s="165"/>
      <c r="G154" s="165"/>
      <c r="H154" s="165"/>
      <c r="I154" s="165"/>
      <c r="J154" s="165"/>
      <c r="K154" s="170"/>
    </row>
    <row r="155" spans="1:11" ht="18" customHeight="1">
      <c r="A155" s="165"/>
      <c r="B155" s="165"/>
      <c r="C155" s="165"/>
      <c r="D155" s="165"/>
      <c r="E155" s="165"/>
      <c r="F155" s="165"/>
      <c r="G155" s="165"/>
      <c r="H155" s="165"/>
      <c r="I155" s="165"/>
      <c r="J155" s="249">
        <v>40</v>
      </c>
      <c r="K155" s="170"/>
    </row>
    <row r="156" spans="1:11" ht="18" customHeight="1">
      <c r="A156" s="165"/>
      <c r="B156" s="165"/>
      <c r="C156" s="165"/>
      <c r="D156" s="165"/>
      <c r="E156" s="165"/>
      <c r="F156" s="165"/>
      <c r="G156" s="165"/>
      <c r="H156" s="165"/>
      <c r="I156" s="165"/>
      <c r="J156" s="165"/>
      <c r="K156" s="170"/>
    </row>
    <row r="157" spans="1:11" ht="18" customHeight="1">
      <c r="A157" s="165"/>
      <c r="B157" s="165"/>
      <c r="C157" s="165"/>
      <c r="D157" s="165"/>
      <c r="E157" s="165"/>
      <c r="F157" s="165"/>
      <c r="G157" s="165"/>
      <c r="H157" s="165"/>
      <c r="I157" s="165"/>
      <c r="J157" s="249">
        <v>36</v>
      </c>
      <c r="K157" s="170"/>
    </row>
    <row r="158" spans="1:11" ht="27.75" customHeight="1">
      <c r="A158" s="165"/>
      <c r="B158" s="165"/>
      <c r="C158" s="165"/>
      <c r="D158" s="165"/>
      <c r="E158" s="165"/>
      <c r="F158" s="165"/>
      <c r="G158" s="165"/>
      <c r="H158" s="165"/>
      <c r="I158" s="165"/>
      <c r="J158" s="288">
        <v>17</v>
      </c>
      <c r="K158" s="170"/>
    </row>
    <row r="159" spans="1:11" ht="18" customHeight="1">
      <c r="A159" s="165"/>
      <c r="B159" s="165"/>
      <c r="C159" s="165"/>
      <c r="D159" s="165"/>
      <c r="E159" s="165"/>
      <c r="F159" s="165"/>
      <c r="G159" s="165"/>
      <c r="H159" s="165"/>
      <c r="I159" s="165"/>
      <c r="J159" s="165">
        <v>3</v>
      </c>
      <c r="K159" s="170"/>
    </row>
    <row r="160" spans="1:11" ht="18" customHeight="1">
      <c r="A160" s="165"/>
      <c r="B160" s="165"/>
      <c r="C160" s="165"/>
      <c r="D160" s="165"/>
      <c r="E160" s="165"/>
      <c r="F160" s="165"/>
      <c r="G160" s="165"/>
      <c r="H160" s="165"/>
      <c r="I160" s="165"/>
      <c r="J160" s="165">
        <v>1</v>
      </c>
      <c r="K160" s="170"/>
    </row>
    <row r="161" spans="1:11" ht="18" customHeight="1">
      <c r="A161" s="165"/>
      <c r="B161" s="165"/>
      <c r="C161" s="165"/>
      <c r="D161" s="165"/>
      <c r="E161" s="165"/>
      <c r="F161" s="165"/>
      <c r="G161" s="165"/>
      <c r="H161" s="165"/>
      <c r="I161" s="165"/>
      <c r="J161" s="249">
        <v>2</v>
      </c>
      <c r="K161" s="170"/>
    </row>
    <row r="162" spans="1:11" ht="18" customHeight="1">
      <c r="A162" s="165"/>
      <c r="B162" s="165"/>
      <c r="C162" s="165"/>
      <c r="D162" s="165"/>
      <c r="E162" s="165"/>
      <c r="F162" s="165"/>
      <c r="G162" s="165"/>
      <c r="H162" s="165"/>
      <c r="I162" s="165"/>
      <c r="J162" s="165">
        <v>193</v>
      </c>
      <c r="K162" s="170"/>
    </row>
    <row r="163" spans="1:11" ht="18" customHeight="1">
      <c r="A163" s="165"/>
      <c r="B163" s="165"/>
      <c r="C163" s="165"/>
      <c r="D163" s="165"/>
      <c r="E163" s="165"/>
      <c r="F163" s="165"/>
      <c r="G163" s="165"/>
      <c r="H163" s="165"/>
      <c r="I163" s="165"/>
      <c r="J163" s="165">
        <v>124</v>
      </c>
      <c r="K163" s="170"/>
    </row>
    <row r="164" spans="1:11" ht="16.5" customHeight="1">
      <c r="A164" s="165"/>
      <c r="B164" s="165"/>
      <c r="C164" s="165"/>
      <c r="D164" s="165"/>
      <c r="E164" s="165"/>
      <c r="F164" s="165"/>
      <c r="G164" s="165"/>
      <c r="H164" s="165"/>
      <c r="I164" s="165"/>
      <c r="J164" s="165">
        <v>134</v>
      </c>
      <c r="K164" s="170"/>
    </row>
    <row r="165" spans="1:11" ht="16.5" customHeight="1">
      <c r="A165" s="165"/>
      <c r="B165" s="165"/>
      <c r="C165" s="165"/>
      <c r="D165" s="165"/>
      <c r="E165" s="165"/>
      <c r="F165" s="165"/>
      <c r="G165" s="165"/>
      <c r="H165" s="165"/>
      <c r="I165" s="165"/>
      <c r="J165" s="165">
        <v>5</v>
      </c>
      <c r="K165" s="170"/>
    </row>
    <row r="166" spans="1:11" ht="16.5" customHeight="1">
      <c r="A166" s="165"/>
      <c r="B166" s="165"/>
      <c r="C166" s="165"/>
      <c r="D166" s="165"/>
      <c r="E166" s="165"/>
      <c r="F166" s="165"/>
      <c r="G166" s="165"/>
      <c r="H166" s="165"/>
      <c r="I166" s="165"/>
      <c r="J166" s="165"/>
      <c r="K166" s="170"/>
    </row>
    <row r="167" spans="1:11" ht="16.5" customHeight="1">
      <c r="A167" s="165"/>
      <c r="B167" s="165"/>
      <c r="C167" s="165"/>
      <c r="D167" s="165"/>
      <c r="E167" s="165"/>
      <c r="F167" s="165"/>
      <c r="G167" s="165"/>
      <c r="H167" s="165"/>
      <c r="I167" s="165"/>
      <c r="J167" s="165">
        <v>2</v>
      </c>
      <c r="K167" s="170"/>
    </row>
    <row r="168" spans="1:11" ht="16.5" customHeight="1">
      <c r="A168" s="165"/>
      <c r="B168" s="165"/>
      <c r="C168" s="165"/>
      <c r="D168" s="165"/>
      <c r="E168" s="165"/>
      <c r="F168" s="165"/>
      <c r="G168" s="165"/>
      <c r="H168" s="165"/>
      <c r="I168" s="165"/>
      <c r="J168" s="165"/>
      <c r="K168" s="170"/>
    </row>
    <row r="169" spans="1:11" ht="21.75" customHeight="1">
      <c r="A169" s="165"/>
      <c r="B169" s="165"/>
      <c r="C169" s="165"/>
      <c r="D169" s="165"/>
      <c r="E169" s="165"/>
      <c r="F169" s="165"/>
      <c r="G169" s="165"/>
      <c r="H169" s="165"/>
      <c r="I169" s="165"/>
      <c r="J169" s="165">
        <v>2</v>
      </c>
      <c r="K169" s="170"/>
    </row>
    <row r="170" spans="1:11" ht="18" customHeight="1">
      <c r="A170" s="165"/>
      <c r="B170" s="165"/>
      <c r="C170" s="165"/>
      <c r="D170" s="165"/>
      <c r="E170" s="165"/>
      <c r="F170" s="165"/>
      <c r="G170" s="165"/>
      <c r="H170" s="165"/>
      <c r="I170" s="165"/>
      <c r="J170" s="249">
        <v>65</v>
      </c>
      <c r="K170" s="170"/>
    </row>
    <row r="171" spans="1:11" ht="18" customHeight="1">
      <c r="A171" s="165"/>
      <c r="B171" s="165"/>
      <c r="C171" s="165"/>
      <c r="D171" s="165"/>
      <c r="E171" s="165"/>
      <c r="F171" s="165"/>
      <c r="G171" s="165"/>
      <c r="H171" s="165"/>
      <c r="I171" s="165"/>
      <c r="J171" s="249">
        <v>17</v>
      </c>
      <c r="K171" s="170"/>
    </row>
    <row r="172" spans="1:11" ht="18" customHeight="1">
      <c r="A172" s="165"/>
      <c r="B172" s="165"/>
      <c r="C172" s="165"/>
      <c r="D172" s="165"/>
      <c r="E172" s="165"/>
      <c r="F172" s="165"/>
      <c r="G172" s="165"/>
      <c r="H172" s="165"/>
      <c r="I172" s="165"/>
      <c r="J172" s="165"/>
      <c r="K172" s="170"/>
    </row>
    <row r="173" spans="1:11" ht="18" customHeight="1">
      <c r="A173" s="165"/>
      <c r="B173" s="165"/>
      <c r="C173" s="165"/>
      <c r="D173" s="165"/>
      <c r="E173" s="165"/>
      <c r="F173" s="165"/>
      <c r="G173" s="165"/>
      <c r="H173" s="165"/>
      <c r="I173" s="165"/>
      <c r="J173" s="249">
        <v>76</v>
      </c>
      <c r="K173" s="170"/>
    </row>
    <row r="174" spans="1:11" ht="18" customHeight="1">
      <c r="A174" s="165"/>
      <c r="B174" s="165"/>
      <c r="C174" s="165"/>
      <c r="D174" s="165"/>
      <c r="E174" s="165"/>
      <c r="F174" s="165"/>
      <c r="G174" s="165"/>
      <c r="H174" s="165"/>
      <c r="I174" s="165"/>
      <c r="J174" s="249">
        <v>28</v>
      </c>
      <c r="K174" s="170"/>
    </row>
    <row r="175" spans="1:11" ht="18" customHeight="1">
      <c r="A175" s="165"/>
      <c r="B175" s="165"/>
      <c r="C175" s="165"/>
      <c r="D175" s="165"/>
      <c r="E175" s="165"/>
      <c r="F175" s="165"/>
      <c r="G175" s="165"/>
      <c r="H175" s="165"/>
      <c r="I175" s="165"/>
      <c r="J175" s="249">
        <v>5</v>
      </c>
      <c r="K175" s="170"/>
    </row>
    <row r="176" spans="1:11" ht="18" customHeight="1">
      <c r="A176" s="165"/>
      <c r="B176" s="165"/>
      <c r="C176" s="165"/>
      <c r="D176" s="165"/>
      <c r="E176" s="165"/>
      <c r="F176" s="165"/>
      <c r="G176" s="165"/>
      <c r="H176" s="165"/>
      <c r="I176" s="165"/>
      <c r="J176" s="165"/>
      <c r="K176" s="170"/>
    </row>
    <row r="177" spans="1:11" ht="18" customHeight="1">
      <c r="A177" s="165"/>
      <c r="B177" s="165"/>
      <c r="C177" s="165"/>
      <c r="D177" s="165"/>
      <c r="E177" s="165"/>
      <c r="F177" s="165"/>
      <c r="G177" s="165"/>
      <c r="H177" s="165"/>
      <c r="I177" s="165"/>
      <c r="J177" s="165">
        <v>138</v>
      </c>
      <c r="K177" s="170"/>
    </row>
    <row r="178" spans="1:11" ht="18" customHeight="1">
      <c r="A178" s="165"/>
      <c r="B178" s="165"/>
      <c r="C178" s="165"/>
      <c r="D178" s="165"/>
      <c r="E178" s="165"/>
      <c r="F178" s="165"/>
      <c r="G178" s="165"/>
      <c r="H178" s="165"/>
      <c r="I178" s="165"/>
      <c r="J178" s="249">
        <v>30</v>
      </c>
      <c r="K178" s="170"/>
    </row>
    <row r="179" spans="1:11" ht="18" customHeight="1">
      <c r="A179" s="165"/>
      <c r="B179" s="165"/>
      <c r="C179" s="165"/>
      <c r="D179" s="165"/>
      <c r="E179" s="165"/>
      <c r="F179" s="165"/>
      <c r="G179" s="165"/>
      <c r="H179" s="165"/>
      <c r="I179" s="165"/>
      <c r="J179" s="165"/>
      <c r="K179" s="170"/>
    </row>
    <row r="180" spans="1:11" ht="18" customHeight="1">
      <c r="A180" s="165"/>
      <c r="B180" s="165"/>
      <c r="C180" s="165"/>
      <c r="D180" s="165"/>
      <c r="E180" s="165"/>
      <c r="F180" s="165"/>
      <c r="G180" s="165"/>
      <c r="H180" s="165"/>
      <c r="I180" s="165"/>
      <c r="J180" s="165"/>
      <c r="K180" s="170"/>
    </row>
    <row r="181" spans="1:11" ht="18" customHeight="1">
      <c r="A181" s="165"/>
      <c r="B181" s="165"/>
      <c r="C181" s="165"/>
      <c r="D181" s="165"/>
      <c r="E181" s="165"/>
      <c r="F181" s="165"/>
      <c r="G181" s="165"/>
      <c r="H181" s="165"/>
      <c r="I181" s="165"/>
      <c r="J181" s="165"/>
      <c r="K181" s="170"/>
    </row>
    <row r="182" spans="1:11" ht="18" customHeight="1">
      <c r="A182" s="165"/>
      <c r="B182" s="165"/>
      <c r="C182" s="165"/>
      <c r="D182" s="165"/>
      <c r="E182" s="165"/>
      <c r="F182" s="165"/>
      <c r="G182" s="165"/>
      <c r="H182" s="165"/>
      <c r="I182" s="165"/>
      <c r="J182" s="165"/>
      <c r="K182" s="170"/>
    </row>
    <row r="183" spans="1:11" ht="18" customHeight="1">
      <c r="A183" s="165"/>
      <c r="B183" s="165"/>
      <c r="C183" s="165"/>
      <c r="D183" s="165"/>
      <c r="E183" s="165"/>
      <c r="F183" s="165"/>
      <c r="G183" s="165"/>
      <c r="H183" s="165"/>
      <c r="I183" s="165"/>
      <c r="J183" s="165"/>
      <c r="K183" s="170"/>
    </row>
    <row r="184" spans="1:11" ht="18" customHeight="1">
      <c r="A184" s="165"/>
      <c r="B184" s="165"/>
      <c r="C184" s="165"/>
      <c r="D184" s="165"/>
      <c r="E184" s="165"/>
      <c r="F184" s="165"/>
      <c r="G184" s="165"/>
      <c r="H184" s="165"/>
      <c r="I184" s="165"/>
      <c r="J184" s="165"/>
      <c r="K184" s="170"/>
    </row>
    <row r="185" spans="1:11" ht="18" customHeight="1">
      <c r="A185" s="165"/>
      <c r="B185" s="165"/>
      <c r="C185" s="165"/>
      <c r="D185" s="165"/>
      <c r="E185" s="165"/>
      <c r="F185" s="165"/>
      <c r="G185" s="165"/>
      <c r="H185" s="165"/>
      <c r="I185" s="165"/>
      <c r="J185" s="165"/>
      <c r="K185" s="170"/>
    </row>
    <row r="186" spans="1:11" ht="18" customHeight="1">
      <c r="A186" s="165"/>
      <c r="B186" s="165"/>
      <c r="C186" s="165"/>
      <c r="D186" s="165"/>
      <c r="E186" s="165"/>
      <c r="F186" s="165"/>
      <c r="G186" s="165"/>
      <c r="H186" s="165"/>
      <c r="I186" s="165"/>
      <c r="J186" s="165"/>
      <c r="K186" s="170"/>
    </row>
    <row r="187" spans="1:11" ht="18" customHeight="1">
      <c r="A187" s="165"/>
      <c r="B187" s="165"/>
      <c r="C187" s="165"/>
      <c r="D187" s="165"/>
      <c r="E187" s="165"/>
      <c r="F187" s="165"/>
      <c r="G187" s="165"/>
      <c r="H187" s="165"/>
      <c r="I187" s="165"/>
      <c r="J187" s="165"/>
      <c r="K187" s="170"/>
    </row>
    <row r="188" spans="1:11" ht="18" customHeight="1">
      <c r="A188" s="165"/>
      <c r="B188" s="165"/>
      <c r="C188" s="165"/>
      <c r="D188" s="165"/>
      <c r="E188" s="165"/>
      <c r="F188" s="165"/>
      <c r="G188" s="165"/>
      <c r="H188" s="165"/>
      <c r="I188" s="165"/>
      <c r="J188" s="165"/>
      <c r="K188" s="170"/>
    </row>
    <row r="189" spans="1:11" ht="18" customHeight="1">
      <c r="A189" s="165"/>
      <c r="B189" s="165"/>
      <c r="C189" s="165"/>
      <c r="D189" s="165"/>
      <c r="E189" s="165"/>
      <c r="F189" s="165"/>
      <c r="G189" s="165"/>
      <c r="H189" s="165"/>
      <c r="I189" s="165"/>
      <c r="J189" s="165"/>
      <c r="K189" s="170"/>
    </row>
    <row r="190" spans="1:11" ht="18" customHeight="1">
      <c r="A190" s="165"/>
      <c r="B190" s="165"/>
      <c r="C190" s="165"/>
      <c r="D190" s="165"/>
      <c r="E190" s="165"/>
      <c r="F190" s="165"/>
      <c r="G190" s="165"/>
      <c r="H190" s="165"/>
      <c r="I190" s="165"/>
      <c r="J190" s="165"/>
      <c r="K190" s="170"/>
    </row>
    <row r="191" spans="1:11" ht="18" customHeight="1">
      <c r="A191" s="165"/>
      <c r="B191" s="165"/>
      <c r="C191" s="165"/>
      <c r="D191" s="165"/>
      <c r="E191" s="165"/>
      <c r="F191" s="165"/>
      <c r="G191" s="165"/>
      <c r="H191" s="165"/>
      <c r="I191" s="165"/>
      <c r="J191" s="165"/>
      <c r="K191" s="170"/>
    </row>
    <row r="192" spans="1:11" ht="18" customHeight="1">
      <c r="A192" s="165"/>
      <c r="B192" s="165"/>
      <c r="C192" s="165"/>
      <c r="D192" s="165"/>
      <c r="E192" s="165"/>
      <c r="F192" s="165"/>
      <c r="G192" s="165"/>
      <c r="H192" s="165"/>
      <c r="I192" s="165"/>
      <c r="J192" s="165"/>
      <c r="K192" s="170"/>
    </row>
    <row r="193" spans="1:11" ht="18" customHeight="1">
      <c r="A193" s="166"/>
      <c r="B193" s="166"/>
      <c r="C193" s="165"/>
      <c r="D193" s="165"/>
      <c r="E193" s="165"/>
      <c r="F193" s="165"/>
      <c r="G193" s="165"/>
      <c r="H193" s="165"/>
      <c r="I193" s="165"/>
      <c r="J193" s="249">
        <v>209</v>
      </c>
      <c r="K193" s="170"/>
    </row>
    <row r="194" spans="1:11" ht="18" customHeight="1">
      <c r="A194" s="166"/>
      <c r="B194" s="166"/>
      <c r="C194" s="165"/>
      <c r="D194" s="165"/>
      <c r="E194" s="165"/>
      <c r="F194" s="165"/>
      <c r="G194" s="165"/>
      <c r="H194" s="165"/>
      <c r="I194" s="165"/>
      <c r="J194" s="249">
        <v>468</v>
      </c>
      <c r="K194" s="170"/>
    </row>
    <row r="195" spans="1:11" ht="18" customHeight="1">
      <c r="A195" s="166"/>
      <c r="B195" s="166"/>
      <c r="C195" s="165"/>
      <c r="D195" s="165"/>
      <c r="E195" s="165"/>
      <c r="F195" s="165"/>
      <c r="G195" s="165"/>
      <c r="H195" s="165"/>
      <c r="I195" s="165"/>
      <c r="J195" s="249">
        <v>134</v>
      </c>
      <c r="K195" s="170"/>
    </row>
    <row r="196" spans="1:11" ht="18" customHeight="1">
      <c r="A196" s="166"/>
      <c r="B196" s="166"/>
      <c r="C196" s="165"/>
      <c r="D196" s="165"/>
      <c r="E196" s="165"/>
      <c r="F196" s="165"/>
      <c r="G196" s="165"/>
      <c r="H196" s="165"/>
      <c r="I196" s="165"/>
      <c r="J196" s="249">
        <v>18</v>
      </c>
      <c r="K196" s="170"/>
    </row>
    <row r="197" spans="1:11" ht="18" customHeight="1">
      <c r="A197" s="166"/>
      <c r="B197" s="166"/>
      <c r="C197" s="165"/>
      <c r="D197" s="165"/>
      <c r="E197" s="165"/>
      <c r="F197" s="165"/>
      <c r="G197" s="165"/>
      <c r="H197" s="165"/>
      <c r="I197" s="165"/>
      <c r="J197" s="165">
        <v>6</v>
      </c>
      <c r="K197" s="170"/>
    </row>
    <row r="198" spans="1:11" ht="18" customHeight="1">
      <c r="A198" s="166"/>
      <c r="B198" s="166"/>
      <c r="C198" s="165"/>
      <c r="D198" s="165"/>
      <c r="E198" s="165"/>
      <c r="F198" s="165"/>
      <c r="G198" s="165"/>
      <c r="H198" s="165"/>
      <c r="I198" s="165"/>
      <c r="J198" s="249">
        <v>117</v>
      </c>
      <c r="K198" s="170"/>
    </row>
    <row r="199" spans="1:11" ht="18" customHeight="1">
      <c r="A199" s="166"/>
      <c r="B199" s="166"/>
      <c r="C199" s="165"/>
      <c r="D199" s="165"/>
      <c r="E199" s="165"/>
      <c r="F199" s="165"/>
      <c r="G199" s="165"/>
      <c r="H199" s="165"/>
      <c r="I199" s="165"/>
      <c r="J199" s="165">
        <v>2</v>
      </c>
      <c r="K199" s="170"/>
    </row>
    <row r="200" spans="1:11" ht="18" customHeight="1">
      <c r="A200" s="166"/>
      <c r="B200" s="166"/>
      <c r="C200" s="165"/>
      <c r="D200" s="165"/>
      <c r="E200" s="165"/>
      <c r="F200" s="165"/>
      <c r="G200" s="165"/>
      <c r="H200" s="165"/>
      <c r="I200" s="165"/>
      <c r="J200" s="249">
        <v>15</v>
      </c>
      <c r="K200" s="170"/>
    </row>
    <row r="201" spans="1:11" ht="18" customHeight="1">
      <c r="A201" s="166"/>
      <c r="B201" s="166"/>
      <c r="C201" s="165"/>
      <c r="D201" s="165"/>
      <c r="E201" s="165"/>
      <c r="F201" s="165"/>
      <c r="G201" s="165"/>
      <c r="H201" s="165"/>
      <c r="I201" s="165"/>
      <c r="J201" s="165"/>
      <c r="K201" s="170"/>
    </row>
    <row r="202" spans="1:11" ht="18" customHeight="1">
      <c r="A202" s="166"/>
      <c r="B202" s="166"/>
      <c r="C202" s="165"/>
      <c r="D202" s="165"/>
      <c r="E202" s="165"/>
      <c r="F202" s="165"/>
      <c r="G202" s="165"/>
      <c r="H202" s="165"/>
      <c r="I202" s="165"/>
      <c r="J202" s="249">
        <v>4</v>
      </c>
      <c r="K202" s="170"/>
    </row>
    <row r="203" spans="1:11" ht="18" customHeight="1">
      <c r="A203" s="166"/>
      <c r="B203" s="166"/>
      <c r="C203" s="165"/>
      <c r="D203" s="165"/>
      <c r="E203" s="165"/>
      <c r="F203" s="165"/>
      <c r="G203" s="165"/>
      <c r="H203" s="165"/>
      <c r="I203" s="165"/>
      <c r="J203" s="249">
        <v>18</v>
      </c>
      <c r="K203" s="170"/>
    </row>
    <row r="204" spans="1:11" ht="18" customHeight="1">
      <c r="A204" s="166"/>
      <c r="B204" s="166"/>
      <c r="C204" s="165"/>
      <c r="D204" s="165"/>
      <c r="E204" s="165"/>
      <c r="F204" s="165"/>
      <c r="G204" s="165"/>
      <c r="H204" s="165"/>
      <c r="I204" s="165"/>
      <c r="J204" s="249">
        <v>20</v>
      </c>
      <c r="K204" s="170"/>
    </row>
    <row r="205" spans="1:11" ht="27.75" customHeight="1">
      <c r="A205" s="166"/>
      <c r="B205" s="166"/>
      <c r="C205" s="165"/>
      <c r="D205" s="165"/>
      <c r="E205" s="165"/>
      <c r="F205" s="165"/>
      <c r="G205" s="165"/>
      <c r="H205" s="165"/>
      <c r="I205" s="165"/>
      <c r="J205" s="249">
        <v>12</v>
      </c>
      <c r="K205" s="170"/>
    </row>
    <row r="206" spans="1:11" ht="13.5" customHeight="1">
      <c r="A206" s="165"/>
      <c r="B206" s="165"/>
      <c r="C206" s="165"/>
      <c r="D206" s="165"/>
      <c r="E206" s="165"/>
      <c r="F206" s="165"/>
      <c r="G206" s="165"/>
      <c r="H206" s="165"/>
      <c r="I206" s="165"/>
      <c r="J206" s="165"/>
      <c r="K206" s="170"/>
    </row>
    <row r="207" spans="1:11" ht="18" customHeight="1">
      <c r="A207" s="165"/>
      <c r="B207" s="165"/>
      <c r="C207" s="165"/>
      <c r="D207" s="165"/>
      <c r="E207" s="165"/>
      <c r="F207" s="165"/>
      <c r="G207" s="165"/>
      <c r="H207" s="165"/>
      <c r="I207" s="165"/>
      <c r="J207" s="165">
        <v>40</v>
      </c>
      <c r="K207" s="170"/>
    </row>
    <row r="208" spans="1:11" ht="18" customHeight="1">
      <c r="A208" s="165"/>
      <c r="B208" s="165"/>
      <c r="C208" s="165"/>
      <c r="D208" s="165"/>
      <c r="E208" s="165"/>
      <c r="F208" s="165"/>
      <c r="G208" s="165"/>
      <c r="H208" s="165"/>
      <c r="I208" s="165"/>
      <c r="J208" s="165">
        <v>133</v>
      </c>
      <c r="K208" s="170"/>
    </row>
    <row r="209" spans="1:11" ht="18" customHeight="1">
      <c r="A209" s="165"/>
      <c r="B209" s="165"/>
      <c r="C209" s="165"/>
      <c r="D209" s="165"/>
      <c r="E209" s="165"/>
      <c r="F209" s="165"/>
      <c r="G209" s="165"/>
      <c r="H209" s="165"/>
      <c r="I209" s="165"/>
      <c r="J209" s="249">
        <v>3</v>
      </c>
      <c r="K209" s="170"/>
    </row>
    <row r="210" spans="1:11" ht="18" customHeight="1">
      <c r="A210" s="165"/>
      <c r="B210" s="165"/>
      <c r="C210" s="165"/>
      <c r="D210" s="165"/>
      <c r="E210" s="165"/>
      <c r="F210" s="165"/>
      <c r="G210" s="165"/>
      <c r="H210" s="165"/>
      <c r="I210" s="165"/>
      <c r="J210" s="249">
        <v>5</v>
      </c>
      <c r="K210" s="170"/>
    </row>
    <row r="211" spans="1:11" ht="18" customHeight="1">
      <c r="A211" s="165"/>
      <c r="B211" s="165"/>
      <c r="C211" s="165"/>
      <c r="D211" s="165"/>
      <c r="E211" s="165"/>
      <c r="F211" s="165"/>
      <c r="G211" s="165"/>
      <c r="H211" s="165"/>
      <c r="I211" s="165"/>
      <c r="J211" s="249">
        <v>3</v>
      </c>
      <c r="K211" s="170"/>
    </row>
    <row r="212" spans="1:11" ht="18" customHeight="1">
      <c r="A212" s="165"/>
      <c r="B212" s="165"/>
      <c r="C212" s="165"/>
      <c r="D212" s="165"/>
      <c r="E212" s="165"/>
      <c r="F212" s="165"/>
      <c r="G212" s="165"/>
      <c r="H212" s="165"/>
      <c r="I212" s="165"/>
      <c r="J212" s="249">
        <v>3</v>
      </c>
      <c r="K212" s="170"/>
    </row>
    <row r="213" spans="1:11" ht="18" customHeight="1">
      <c r="A213" s="165"/>
      <c r="B213" s="165"/>
      <c r="C213" s="165"/>
      <c r="D213" s="165"/>
      <c r="E213" s="165"/>
      <c r="F213" s="165"/>
      <c r="G213" s="165"/>
      <c r="H213" s="165"/>
      <c r="I213" s="165"/>
      <c r="J213" s="165">
        <v>20</v>
      </c>
      <c r="K213" s="170"/>
    </row>
    <row r="214" spans="1:11" ht="18" customHeight="1">
      <c r="A214" s="165"/>
      <c r="B214" s="165"/>
      <c r="C214" s="165"/>
      <c r="D214" s="165"/>
      <c r="E214" s="165"/>
      <c r="F214" s="165"/>
      <c r="G214" s="165"/>
      <c r="H214" s="165"/>
      <c r="I214" s="165"/>
      <c r="J214" s="165">
        <v>20</v>
      </c>
      <c r="K214" s="170"/>
    </row>
    <row r="215" spans="1:11" ht="18" customHeight="1">
      <c r="A215" s="165"/>
      <c r="B215" s="165"/>
      <c r="C215" s="165"/>
      <c r="D215" s="165"/>
      <c r="E215" s="165"/>
      <c r="F215" s="165"/>
      <c r="G215" s="165"/>
      <c r="H215" s="165"/>
      <c r="I215" s="165"/>
      <c r="J215" s="165"/>
      <c r="K215" s="170"/>
    </row>
    <row r="216" spans="1:11" ht="18" customHeight="1">
      <c r="A216" s="165"/>
      <c r="B216" s="165"/>
      <c r="C216" s="165"/>
      <c r="D216" s="165"/>
      <c r="E216" s="165"/>
      <c r="F216" s="165"/>
      <c r="G216" s="165"/>
      <c r="H216" s="165"/>
      <c r="I216" s="165"/>
      <c r="J216" s="165">
        <v>20</v>
      </c>
      <c r="K216" s="170"/>
    </row>
    <row r="217" spans="1:11" ht="18" customHeight="1">
      <c r="A217" s="165"/>
      <c r="B217" s="165"/>
      <c r="C217" s="165"/>
      <c r="D217" s="165"/>
      <c r="E217" s="165"/>
      <c r="F217" s="165"/>
      <c r="G217" s="165"/>
      <c r="H217" s="165"/>
      <c r="I217" s="165"/>
      <c r="J217" s="165"/>
      <c r="K217" s="170"/>
    </row>
    <row r="218" spans="1:11" ht="18" customHeight="1">
      <c r="A218" s="165"/>
      <c r="B218" s="165"/>
      <c r="C218" s="165"/>
      <c r="D218" s="165"/>
      <c r="E218" s="165"/>
      <c r="F218" s="165"/>
      <c r="G218" s="165"/>
      <c r="H218" s="165"/>
      <c r="I218" s="165"/>
      <c r="J218" s="165">
        <v>20</v>
      </c>
      <c r="K218" s="170"/>
    </row>
    <row r="219" spans="1:11" ht="18" customHeight="1">
      <c r="A219" s="165"/>
      <c r="B219" s="165"/>
      <c r="C219" s="165"/>
      <c r="D219" s="165"/>
      <c r="E219" s="165"/>
      <c r="F219" s="165"/>
      <c r="G219" s="165"/>
      <c r="H219" s="165"/>
      <c r="I219" s="165"/>
      <c r="J219" s="165"/>
      <c r="K219" s="170"/>
    </row>
    <row r="220" spans="1:11" ht="18" customHeight="1">
      <c r="A220" s="165"/>
      <c r="B220" s="165"/>
      <c r="C220" s="165"/>
      <c r="D220" s="165"/>
      <c r="E220" s="165"/>
      <c r="F220" s="165"/>
      <c r="G220" s="165"/>
      <c r="H220" s="165"/>
      <c r="I220" s="165"/>
      <c r="J220" s="165"/>
      <c r="K220" s="170"/>
    </row>
    <row r="221" spans="1:11" ht="18" customHeight="1">
      <c r="A221" s="165"/>
      <c r="B221" s="165"/>
      <c r="C221" s="165"/>
      <c r="D221" s="165"/>
      <c r="E221" s="165"/>
      <c r="F221" s="165"/>
      <c r="G221" s="165"/>
      <c r="H221" s="165"/>
      <c r="I221" s="165"/>
      <c r="J221" s="165"/>
      <c r="K221" s="170"/>
    </row>
    <row r="222" spans="1:11" ht="18" customHeight="1">
      <c r="A222" s="165"/>
      <c r="B222" s="165"/>
      <c r="C222" s="165"/>
      <c r="D222" s="165"/>
      <c r="E222" s="165"/>
      <c r="F222" s="165"/>
      <c r="G222" s="165"/>
      <c r="H222" s="165"/>
      <c r="I222" s="165"/>
      <c r="J222" s="165"/>
      <c r="K222" s="170"/>
    </row>
    <row r="223" spans="1:11" ht="18" customHeight="1">
      <c r="A223" s="165"/>
      <c r="B223" s="165"/>
      <c r="C223" s="165"/>
      <c r="D223" s="165"/>
      <c r="E223" s="165"/>
      <c r="F223" s="165"/>
      <c r="G223" s="165"/>
      <c r="H223" s="165"/>
      <c r="I223" s="165"/>
      <c r="J223" s="165"/>
      <c r="K223" s="170"/>
    </row>
    <row r="224" spans="1:11" ht="18" customHeight="1">
      <c r="A224" s="165"/>
      <c r="B224" s="165"/>
      <c r="C224" s="165"/>
      <c r="D224" s="165"/>
      <c r="E224" s="165"/>
      <c r="F224" s="165"/>
      <c r="G224" s="165"/>
      <c r="H224" s="165"/>
      <c r="I224" s="165"/>
      <c r="J224" s="165"/>
      <c r="K224" s="170"/>
    </row>
    <row r="225" spans="1:11" ht="18" customHeight="1">
      <c r="A225" s="165"/>
      <c r="B225" s="165"/>
      <c r="C225" s="165"/>
      <c r="D225" s="165"/>
      <c r="E225" s="165"/>
      <c r="F225" s="165"/>
      <c r="G225" s="165"/>
      <c r="H225" s="165"/>
      <c r="I225" s="165"/>
      <c r="J225" s="165"/>
      <c r="K225" s="170"/>
    </row>
    <row r="226" spans="1:11" ht="18" customHeight="1">
      <c r="A226" s="165"/>
      <c r="B226" s="165"/>
      <c r="C226" s="165"/>
      <c r="D226" s="165"/>
      <c r="E226" s="165"/>
      <c r="F226" s="165"/>
      <c r="G226" s="165"/>
      <c r="H226" s="165"/>
      <c r="I226" s="165"/>
      <c r="J226" s="165"/>
      <c r="K226" s="170"/>
    </row>
    <row r="227" spans="1:11" ht="18" customHeight="1">
      <c r="A227" s="165"/>
      <c r="B227" s="165"/>
      <c r="C227" s="165"/>
      <c r="D227" s="165"/>
      <c r="E227" s="165"/>
      <c r="F227" s="165"/>
      <c r="G227" s="165"/>
      <c r="H227" s="165"/>
      <c r="I227" s="165"/>
      <c r="J227" s="165"/>
      <c r="K227" s="170"/>
    </row>
    <row r="228" spans="1:11" ht="18" customHeight="1">
      <c r="A228" s="165"/>
      <c r="B228" s="165"/>
      <c r="C228" s="165"/>
      <c r="D228" s="165"/>
      <c r="E228" s="165"/>
      <c r="F228" s="165"/>
      <c r="G228" s="165"/>
      <c r="H228" s="165"/>
      <c r="I228" s="165"/>
      <c r="J228" s="165"/>
      <c r="K228" s="170"/>
    </row>
    <row r="229" spans="1:11" ht="18" customHeight="1">
      <c r="A229" s="165"/>
      <c r="B229" s="165"/>
      <c r="C229" s="165"/>
      <c r="D229" s="165"/>
      <c r="E229" s="165"/>
      <c r="F229" s="165"/>
      <c r="G229" s="165"/>
      <c r="H229" s="165"/>
      <c r="I229" s="165"/>
      <c r="J229" s="165"/>
      <c r="K229" s="170"/>
    </row>
    <row r="230" spans="1:11" ht="18" customHeight="1">
      <c r="A230" s="165"/>
      <c r="B230" s="165"/>
      <c r="C230" s="165"/>
      <c r="D230" s="165"/>
      <c r="E230" s="165"/>
      <c r="F230" s="165"/>
      <c r="G230" s="165"/>
      <c r="H230" s="165"/>
      <c r="I230" s="165"/>
      <c r="J230" s="165"/>
      <c r="K230" s="170"/>
    </row>
    <row r="231" spans="1:11" ht="18" customHeight="1">
      <c r="A231" s="165"/>
      <c r="B231" s="165"/>
      <c r="C231" s="165"/>
      <c r="D231" s="165"/>
      <c r="E231" s="165"/>
      <c r="F231" s="165"/>
      <c r="G231" s="165"/>
      <c r="H231" s="165"/>
      <c r="I231" s="165"/>
      <c r="J231" s="165">
        <v>5</v>
      </c>
      <c r="K231" s="170"/>
    </row>
    <row r="232" spans="1:11" ht="18" customHeight="1">
      <c r="A232" s="165"/>
      <c r="B232" s="165"/>
      <c r="C232" s="165"/>
      <c r="D232" s="165"/>
      <c r="E232" s="165"/>
      <c r="F232" s="165"/>
      <c r="G232" s="165"/>
      <c r="H232" s="165"/>
      <c r="I232" s="165"/>
      <c r="J232" s="165"/>
      <c r="K232" s="170"/>
    </row>
    <row r="233" spans="1:11" ht="18" customHeight="1">
      <c r="A233" s="165"/>
      <c r="B233" s="165"/>
      <c r="C233" s="165"/>
      <c r="D233" s="165"/>
      <c r="E233" s="165"/>
      <c r="F233" s="165"/>
      <c r="G233" s="165"/>
      <c r="H233" s="165"/>
      <c r="I233" s="165"/>
      <c r="J233" s="165">
        <v>2</v>
      </c>
      <c r="K233" s="170"/>
    </row>
    <row r="234" spans="1:11" ht="18" customHeight="1">
      <c r="A234" s="165"/>
      <c r="B234" s="165"/>
      <c r="C234" s="165"/>
      <c r="D234" s="165"/>
      <c r="E234" s="165"/>
      <c r="F234" s="165"/>
      <c r="G234" s="165"/>
      <c r="H234" s="165"/>
      <c r="I234" s="165"/>
      <c r="J234" s="165"/>
      <c r="K234" s="170"/>
    </row>
    <row r="235" spans="1:11" ht="18" customHeight="1">
      <c r="A235" s="165"/>
      <c r="B235" s="165"/>
      <c r="C235" s="165"/>
      <c r="D235" s="165"/>
      <c r="E235" s="165"/>
      <c r="F235" s="165"/>
      <c r="G235" s="165"/>
      <c r="H235" s="165"/>
      <c r="I235" s="165"/>
      <c r="J235" s="165"/>
      <c r="K235" s="170"/>
    </row>
    <row r="236" spans="1:11" ht="18" customHeight="1">
      <c r="A236" s="165"/>
      <c r="B236" s="165"/>
      <c r="C236" s="165"/>
      <c r="D236" s="165"/>
      <c r="E236" s="165"/>
      <c r="F236" s="165"/>
      <c r="G236" s="165"/>
      <c r="H236" s="165"/>
      <c r="I236" s="165"/>
      <c r="J236" s="165"/>
      <c r="K236" s="170"/>
    </row>
    <row r="237" spans="1:11" ht="18" customHeight="1">
      <c r="A237" s="165"/>
      <c r="B237" s="165"/>
      <c r="C237" s="165"/>
      <c r="D237" s="165"/>
      <c r="E237" s="165"/>
      <c r="F237" s="165"/>
      <c r="G237" s="165"/>
      <c r="H237" s="165"/>
      <c r="I237" s="165"/>
      <c r="J237" s="165">
        <v>331</v>
      </c>
      <c r="K237" s="170"/>
    </row>
    <row r="238" spans="1:11" ht="18" customHeight="1">
      <c r="A238" s="165"/>
      <c r="B238" s="165"/>
      <c r="C238" s="165"/>
      <c r="D238" s="165"/>
      <c r="E238" s="165"/>
      <c r="F238" s="165"/>
      <c r="G238" s="165"/>
      <c r="H238" s="165"/>
      <c r="I238" s="165"/>
      <c r="J238" s="165"/>
      <c r="K238" s="170"/>
    </row>
    <row r="239" spans="1:11" ht="18" customHeight="1">
      <c r="A239" s="165"/>
      <c r="B239" s="165"/>
      <c r="C239" s="165"/>
      <c r="D239" s="165"/>
      <c r="E239" s="165"/>
      <c r="F239" s="165"/>
      <c r="G239" s="165"/>
      <c r="H239" s="165"/>
      <c r="I239" s="165"/>
      <c r="J239" s="165">
        <v>2</v>
      </c>
      <c r="K239" s="170"/>
    </row>
    <row r="240" spans="1:11" ht="18" customHeight="1">
      <c r="A240" s="165"/>
      <c r="B240" s="165"/>
      <c r="C240" s="165"/>
      <c r="D240" s="165"/>
      <c r="E240" s="165"/>
      <c r="F240" s="165"/>
      <c r="G240" s="165"/>
      <c r="H240" s="165"/>
      <c r="I240" s="165"/>
      <c r="J240" s="165"/>
      <c r="K240" s="170"/>
    </row>
    <row r="241" spans="1:26" ht="18" customHeight="1">
      <c r="A241" s="165"/>
      <c r="B241" s="165"/>
      <c r="C241" s="165"/>
      <c r="D241" s="165"/>
      <c r="E241" s="165"/>
      <c r="F241" s="165"/>
      <c r="G241" s="165"/>
      <c r="H241" s="165"/>
      <c r="I241" s="165"/>
      <c r="J241" s="165"/>
      <c r="K241" s="170"/>
    </row>
    <row r="242" spans="1:26" ht="18" customHeight="1">
      <c r="A242" s="165"/>
      <c r="B242" s="165"/>
      <c r="C242" s="165"/>
      <c r="D242" s="165"/>
      <c r="E242" s="165"/>
      <c r="F242" s="165"/>
      <c r="G242" s="165"/>
      <c r="H242" s="165"/>
      <c r="I242" s="165"/>
      <c r="J242" s="165"/>
      <c r="K242" s="170"/>
    </row>
    <row r="243" spans="1:26" ht="18" customHeight="1">
      <c r="A243" s="165"/>
      <c r="B243" s="165"/>
      <c r="C243" s="165"/>
      <c r="D243" s="165"/>
      <c r="E243" s="165"/>
      <c r="F243" s="165"/>
      <c r="G243" s="165"/>
      <c r="H243" s="165"/>
      <c r="I243" s="165"/>
      <c r="J243" s="165"/>
      <c r="K243" s="170"/>
    </row>
    <row r="244" spans="1:26" ht="18" customHeight="1">
      <c r="A244" s="165"/>
      <c r="B244" s="165"/>
      <c r="C244" s="165"/>
      <c r="D244" s="165"/>
      <c r="E244" s="165"/>
      <c r="F244" s="165"/>
      <c r="G244" s="165"/>
      <c r="H244" s="165"/>
      <c r="I244" s="165"/>
      <c r="J244" s="165"/>
      <c r="K244" s="170"/>
    </row>
    <row r="245" spans="1:26" ht="18" customHeight="1">
      <c r="A245" s="165"/>
      <c r="B245" s="165"/>
      <c r="C245" s="165"/>
      <c r="D245" s="165"/>
      <c r="E245" s="165"/>
      <c r="F245" s="165"/>
      <c r="G245" s="165"/>
      <c r="H245" s="165"/>
      <c r="I245" s="165"/>
      <c r="J245" s="165">
        <v>4</v>
      </c>
      <c r="K245" s="170"/>
    </row>
    <row r="246" spans="1:26" ht="18" customHeight="1">
      <c r="A246" s="165"/>
      <c r="B246" s="165"/>
      <c r="C246" s="165"/>
      <c r="D246" s="165"/>
      <c r="E246" s="165"/>
      <c r="F246" s="165"/>
      <c r="G246" s="165"/>
      <c r="H246" s="165"/>
      <c r="I246" s="165"/>
      <c r="J246" s="165"/>
      <c r="K246" s="170"/>
    </row>
    <row r="247" spans="1:26" ht="18" customHeight="1">
      <c r="A247" s="165"/>
      <c r="B247" s="165"/>
      <c r="C247" s="165"/>
      <c r="D247" s="165"/>
      <c r="E247" s="165"/>
      <c r="F247" s="165"/>
      <c r="G247" s="165"/>
      <c r="H247" s="165"/>
      <c r="I247" s="165"/>
      <c r="J247" s="165"/>
      <c r="K247" s="170"/>
    </row>
    <row r="248" spans="1:26" ht="18" customHeight="1">
      <c r="A248" s="165"/>
      <c r="B248" s="165"/>
      <c r="C248" s="165"/>
      <c r="D248" s="165"/>
      <c r="E248" s="165"/>
      <c r="F248" s="165"/>
      <c r="G248" s="165"/>
      <c r="H248" s="165"/>
      <c r="I248" s="165"/>
      <c r="J248" s="165"/>
      <c r="K248" s="170"/>
    </row>
    <row r="250" spans="1:26">
      <c r="A250" s="167" t="s">
        <v>493</v>
      </c>
      <c r="B250" s="167"/>
    </row>
    <row r="252" spans="1:26" ht="13.5" thickBot="1"/>
    <row r="253" spans="1:26" ht="13.5" thickBot="1">
      <c r="D253" s="338" t="s">
        <v>524</v>
      </c>
      <c r="E253" s="339"/>
      <c r="F253" s="338" t="s">
        <v>525</v>
      </c>
      <c r="G253" s="340"/>
      <c r="H253" s="339"/>
      <c r="J253" s="338" t="s">
        <v>524</v>
      </c>
      <c r="K253" s="339"/>
      <c r="L253" s="338" t="s">
        <v>525</v>
      </c>
      <c r="M253" s="340"/>
      <c r="N253" s="339"/>
      <c r="P253" s="338" t="s">
        <v>524</v>
      </c>
      <c r="Q253" s="339"/>
      <c r="R253" s="338" t="s">
        <v>525</v>
      </c>
      <c r="S253" s="340"/>
      <c r="T253" s="339"/>
      <c r="V253" s="338" t="s">
        <v>524</v>
      </c>
      <c r="W253" s="339"/>
      <c r="X253" s="338" t="s">
        <v>525</v>
      </c>
      <c r="Y253" s="340"/>
      <c r="Z253" s="339"/>
    </row>
    <row r="254" spans="1:26" ht="13.5" thickBot="1"/>
    <row r="255" spans="1:26" ht="13.5" thickBot="1">
      <c r="A255" s="330" t="s">
        <v>518</v>
      </c>
      <c r="B255" s="335" t="s">
        <v>514</v>
      </c>
      <c r="C255" s="327" t="s">
        <v>502</v>
      </c>
      <c r="D255" s="333"/>
      <c r="E255" s="333"/>
      <c r="F255" s="333"/>
      <c r="G255" s="333"/>
      <c r="H255" s="333"/>
      <c r="I255" s="333"/>
      <c r="J255" s="333"/>
      <c r="K255" s="333"/>
      <c r="L255" s="333"/>
      <c r="M255" s="333"/>
      <c r="N255" s="334"/>
      <c r="O255" s="327" t="s">
        <v>517</v>
      </c>
      <c r="P255" s="333"/>
      <c r="Q255" s="333"/>
      <c r="R255" s="333"/>
      <c r="S255" s="333"/>
      <c r="T255" s="333"/>
      <c r="U255" s="333"/>
      <c r="V255" s="333"/>
      <c r="W255" s="333"/>
      <c r="X255" s="333"/>
      <c r="Y255" s="333"/>
      <c r="Z255" s="334"/>
    </row>
    <row r="256" spans="1:26" ht="13.5" thickBot="1">
      <c r="A256" s="331"/>
      <c r="B256" s="336"/>
      <c r="C256" s="327" t="s">
        <v>494</v>
      </c>
      <c r="D256" s="328"/>
      <c r="E256" s="328"/>
      <c r="F256" s="328"/>
      <c r="G256" s="328"/>
      <c r="H256" s="329"/>
      <c r="I256" s="327" t="s">
        <v>495</v>
      </c>
      <c r="J256" s="328"/>
      <c r="K256" s="328"/>
      <c r="L256" s="328"/>
      <c r="M256" s="328"/>
      <c r="N256" s="329"/>
      <c r="O256" s="327" t="s">
        <v>494</v>
      </c>
      <c r="P256" s="328"/>
      <c r="Q256" s="328"/>
      <c r="R256" s="328"/>
      <c r="S256" s="328"/>
      <c r="T256" s="329"/>
      <c r="U256" s="327" t="s">
        <v>495</v>
      </c>
      <c r="V256" s="328"/>
      <c r="W256" s="328"/>
      <c r="X256" s="328"/>
      <c r="Y256" s="328"/>
      <c r="Z256" s="329"/>
    </row>
    <row r="257" spans="1:26" ht="13.5" thickBot="1">
      <c r="A257" s="332"/>
      <c r="B257" s="337"/>
      <c r="C257" s="246" t="s">
        <v>501</v>
      </c>
      <c r="D257" s="246" t="s">
        <v>496</v>
      </c>
      <c r="E257" s="246" t="s">
        <v>497</v>
      </c>
      <c r="F257" s="246" t="s">
        <v>498</v>
      </c>
      <c r="G257" s="246" t="s">
        <v>499</v>
      </c>
      <c r="H257" s="246" t="s">
        <v>500</v>
      </c>
      <c r="I257" s="246" t="s">
        <v>501</v>
      </c>
      <c r="J257" s="246" t="s">
        <v>496</v>
      </c>
      <c r="K257" s="246" t="s">
        <v>497</v>
      </c>
      <c r="L257" s="246" t="s">
        <v>498</v>
      </c>
      <c r="M257" s="246" t="s">
        <v>499</v>
      </c>
      <c r="N257" s="246" t="s">
        <v>500</v>
      </c>
      <c r="O257" s="246" t="s">
        <v>501</v>
      </c>
      <c r="P257" s="246" t="s">
        <v>496</v>
      </c>
      <c r="Q257" s="246" t="s">
        <v>497</v>
      </c>
      <c r="R257" s="246" t="s">
        <v>498</v>
      </c>
      <c r="S257" s="246" t="s">
        <v>499</v>
      </c>
      <c r="T257" s="246" t="s">
        <v>500</v>
      </c>
      <c r="U257" s="246" t="s">
        <v>501</v>
      </c>
      <c r="V257" s="246" t="s">
        <v>496</v>
      </c>
      <c r="W257" s="246" t="s">
        <v>497</v>
      </c>
      <c r="X257" s="246" t="s">
        <v>498</v>
      </c>
      <c r="Y257" s="246" t="s">
        <v>499</v>
      </c>
      <c r="Z257" s="246" t="s">
        <v>500</v>
      </c>
    </row>
    <row r="258" spans="1:26">
      <c r="A258" s="167" t="s">
        <v>504</v>
      </c>
      <c r="B258" s="167">
        <f>+C258+I258+O258+U258</f>
        <v>9</v>
      </c>
      <c r="C258">
        <f>SUM(D258:H258)</f>
        <v>4</v>
      </c>
      <c r="D258">
        <v>2</v>
      </c>
      <c r="F258">
        <v>2</v>
      </c>
      <c r="I258">
        <f t="shared" ref="I258:I268" si="0">SUM(J258:N258)</f>
        <v>0</v>
      </c>
      <c r="O258">
        <f t="shared" ref="O258:O268" si="1">SUM(P258:T258)</f>
        <v>5</v>
      </c>
      <c r="P258">
        <v>3</v>
      </c>
      <c r="S258">
        <v>2</v>
      </c>
      <c r="U258">
        <f t="shared" ref="U258:U268" si="2">SUM(V258:Z258)</f>
        <v>0</v>
      </c>
    </row>
    <row r="259" spans="1:26">
      <c r="A259" s="167" t="s">
        <v>505</v>
      </c>
      <c r="B259" s="167">
        <f t="shared" ref="B259:B268" si="3">+C259+I259+O259+U259</f>
        <v>12</v>
      </c>
      <c r="C259">
        <f t="shared" ref="C259:C268" si="4">SUM(D259:H259)</f>
        <v>6</v>
      </c>
      <c r="D259">
        <v>2</v>
      </c>
      <c r="F259">
        <v>1</v>
      </c>
      <c r="G259">
        <v>1</v>
      </c>
      <c r="H259" s="268">
        <v>2</v>
      </c>
      <c r="I259">
        <f t="shared" si="0"/>
        <v>0</v>
      </c>
      <c r="O259">
        <f t="shared" si="1"/>
        <v>6</v>
      </c>
      <c r="P259">
        <v>1</v>
      </c>
      <c r="Q259">
        <v>1</v>
      </c>
      <c r="R259">
        <v>2</v>
      </c>
      <c r="S259">
        <v>1</v>
      </c>
      <c r="T259">
        <v>1</v>
      </c>
      <c r="U259">
        <f t="shared" si="2"/>
        <v>0</v>
      </c>
    </row>
    <row r="260" spans="1:26">
      <c r="A260" s="167" t="s">
        <v>506</v>
      </c>
      <c r="B260" s="167">
        <f t="shared" si="3"/>
        <v>10</v>
      </c>
      <c r="C260">
        <f t="shared" si="4"/>
        <v>4</v>
      </c>
      <c r="E260">
        <v>2</v>
      </c>
      <c r="F260">
        <v>1</v>
      </c>
      <c r="G260">
        <v>1</v>
      </c>
      <c r="I260">
        <f t="shared" si="0"/>
        <v>0</v>
      </c>
      <c r="O260">
        <f t="shared" si="1"/>
        <v>6</v>
      </c>
      <c r="P260">
        <v>1</v>
      </c>
      <c r="Q260">
        <v>1</v>
      </c>
      <c r="R260">
        <v>2</v>
      </c>
      <c r="S260">
        <v>1</v>
      </c>
      <c r="T260">
        <v>1</v>
      </c>
      <c r="U260">
        <f t="shared" si="2"/>
        <v>0</v>
      </c>
    </row>
    <row r="261" spans="1:26">
      <c r="A261" s="167" t="s">
        <v>507</v>
      </c>
      <c r="B261" s="167">
        <f t="shared" si="3"/>
        <v>12</v>
      </c>
      <c r="C261">
        <f t="shared" si="4"/>
        <v>6</v>
      </c>
      <c r="D261">
        <v>2</v>
      </c>
      <c r="F261">
        <v>1</v>
      </c>
      <c r="G261">
        <v>1</v>
      </c>
      <c r="H261" s="268">
        <v>2</v>
      </c>
      <c r="I261">
        <f t="shared" si="0"/>
        <v>0</v>
      </c>
      <c r="O261">
        <f t="shared" si="1"/>
        <v>6</v>
      </c>
      <c r="P261">
        <v>1</v>
      </c>
      <c r="Q261">
        <v>1</v>
      </c>
      <c r="R261">
        <v>2</v>
      </c>
      <c r="S261">
        <v>1</v>
      </c>
      <c r="T261">
        <v>1</v>
      </c>
      <c r="U261">
        <f t="shared" si="2"/>
        <v>0</v>
      </c>
    </row>
    <row r="262" spans="1:26">
      <c r="A262" s="167" t="s">
        <v>508</v>
      </c>
      <c r="B262" s="167">
        <f t="shared" si="3"/>
        <v>10</v>
      </c>
      <c r="C262">
        <f t="shared" si="4"/>
        <v>0</v>
      </c>
      <c r="I262">
        <f t="shared" si="0"/>
        <v>4</v>
      </c>
      <c r="K262">
        <v>2</v>
      </c>
      <c r="L262">
        <v>1</v>
      </c>
      <c r="M262">
        <v>1</v>
      </c>
      <c r="O262">
        <f t="shared" si="1"/>
        <v>6</v>
      </c>
      <c r="P262">
        <v>1</v>
      </c>
      <c r="Q262">
        <v>1</v>
      </c>
      <c r="R262">
        <v>2</v>
      </c>
      <c r="S262">
        <v>1</v>
      </c>
      <c r="T262">
        <v>1</v>
      </c>
      <c r="U262">
        <f t="shared" si="2"/>
        <v>0</v>
      </c>
    </row>
    <row r="263" spans="1:26">
      <c r="A263" s="167" t="s">
        <v>509</v>
      </c>
      <c r="B263" s="167">
        <f t="shared" si="3"/>
        <v>12</v>
      </c>
      <c r="C263">
        <f t="shared" si="4"/>
        <v>0</v>
      </c>
      <c r="I263">
        <f t="shared" si="0"/>
        <v>6</v>
      </c>
      <c r="J263">
        <v>2</v>
      </c>
      <c r="L263">
        <v>1</v>
      </c>
      <c r="M263">
        <v>1</v>
      </c>
      <c r="N263" s="268">
        <v>2</v>
      </c>
      <c r="O263">
        <f t="shared" si="1"/>
        <v>0</v>
      </c>
      <c r="U263">
        <f t="shared" si="2"/>
        <v>6</v>
      </c>
      <c r="V263">
        <v>1</v>
      </c>
      <c r="W263">
        <v>1</v>
      </c>
      <c r="X263">
        <v>2</v>
      </c>
      <c r="Y263">
        <v>1</v>
      </c>
      <c r="Z263">
        <v>1</v>
      </c>
    </row>
    <row r="264" spans="1:26">
      <c r="A264" s="167" t="s">
        <v>510</v>
      </c>
      <c r="B264" s="167">
        <f t="shared" si="3"/>
        <v>10</v>
      </c>
      <c r="C264">
        <f t="shared" si="4"/>
        <v>0</v>
      </c>
      <c r="I264">
        <f t="shared" si="0"/>
        <v>4</v>
      </c>
      <c r="J264">
        <v>1</v>
      </c>
      <c r="K264">
        <v>1</v>
      </c>
      <c r="M264">
        <v>2</v>
      </c>
      <c r="O264">
        <f t="shared" si="1"/>
        <v>0</v>
      </c>
      <c r="U264">
        <f t="shared" si="2"/>
        <v>6</v>
      </c>
      <c r="V264">
        <v>1</v>
      </c>
      <c r="W264">
        <v>1</v>
      </c>
      <c r="X264">
        <v>2</v>
      </c>
      <c r="Y264">
        <v>1</v>
      </c>
      <c r="Z264">
        <v>1</v>
      </c>
    </row>
    <row r="265" spans="1:26">
      <c r="A265" s="167" t="s">
        <v>511</v>
      </c>
      <c r="B265" s="167">
        <f t="shared" si="3"/>
        <v>12</v>
      </c>
      <c r="C265">
        <f t="shared" si="4"/>
        <v>0</v>
      </c>
      <c r="I265">
        <f t="shared" si="0"/>
        <v>6</v>
      </c>
      <c r="J265">
        <v>2</v>
      </c>
      <c r="L265">
        <v>3</v>
      </c>
      <c r="M265">
        <v>1</v>
      </c>
      <c r="O265">
        <f t="shared" si="1"/>
        <v>0</v>
      </c>
      <c r="U265">
        <f t="shared" si="2"/>
        <v>6</v>
      </c>
      <c r="V265">
        <v>1</v>
      </c>
      <c r="W265">
        <v>1</v>
      </c>
      <c r="X265">
        <v>2</v>
      </c>
      <c r="Y265">
        <v>1</v>
      </c>
      <c r="Z265">
        <v>1</v>
      </c>
    </row>
    <row r="266" spans="1:26">
      <c r="A266" s="167" t="s">
        <v>512</v>
      </c>
      <c r="B266" s="167">
        <f t="shared" si="3"/>
        <v>6</v>
      </c>
      <c r="C266">
        <f t="shared" si="4"/>
        <v>0</v>
      </c>
      <c r="I266">
        <f t="shared" si="0"/>
        <v>0</v>
      </c>
      <c r="O266">
        <f t="shared" si="1"/>
        <v>0</v>
      </c>
      <c r="U266">
        <f t="shared" si="2"/>
        <v>6</v>
      </c>
      <c r="V266">
        <v>1</v>
      </c>
      <c r="W266">
        <v>1</v>
      </c>
      <c r="X266">
        <v>2</v>
      </c>
      <c r="Y266">
        <v>1</v>
      </c>
      <c r="Z266">
        <v>1</v>
      </c>
    </row>
    <row r="267" spans="1:26">
      <c r="A267" s="167" t="s">
        <v>513</v>
      </c>
      <c r="B267" s="167">
        <f t="shared" si="3"/>
        <v>6</v>
      </c>
      <c r="C267">
        <f t="shared" si="4"/>
        <v>0</v>
      </c>
      <c r="I267">
        <f t="shared" si="0"/>
        <v>0</v>
      </c>
      <c r="O267">
        <f t="shared" si="1"/>
        <v>0</v>
      </c>
      <c r="U267">
        <f t="shared" si="2"/>
        <v>6</v>
      </c>
      <c r="V267">
        <v>1</v>
      </c>
      <c r="W267">
        <v>1</v>
      </c>
      <c r="X267">
        <v>2</v>
      </c>
      <c r="Y267">
        <v>1</v>
      </c>
      <c r="Z267">
        <v>1</v>
      </c>
    </row>
    <row r="268" spans="1:26">
      <c r="A268" s="167" t="s">
        <v>503</v>
      </c>
      <c r="B268" s="167">
        <f t="shared" si="3"/>
        <v>6</v>
      </c>
      <c r="C268">
        <f t="shared" si="4"/>
        <v>0</v>
      </c>
      <c r="I268">
        <f t="shared" si="0"/>
        <v>0</v>
      </c>
      <c r="O268">
        <f t="shared" si="1"/>
        <v>0</v>
      </c>
      <c r="U268">
        <f t="shared" si="2"/>
        <v>6</v>
      </c>
      <c r="V268">
        <v>2</v>
      </c>
      <c r="X268">
        <v>1</v>
      </c>
      <c r="Y268">
        <v>2</v>
      </c>
      <c r="Z268">
        <v>1</v>
      </c>
    </row>
    <row r="269" spans="1:26">
      <c r="A269" s="167" t="s">
        <v>515</v>
      </c>
      <c r="C269">
        <f>SUM(C258:C268)</f>
        <v>20</v>
      </c>
      <c r="D269">
        <f t="shared" ref="D269:Z269" si="5">SUM(D258:D268)</f>
        <v>6</v>
      </c>
      <c r="E269">
        <f t="shared" si="5"/>
        <v>2</v>
      </c>
      <c r="F269">
        <f t="shared" si="5"/>
        <v>5</v>
      </c>
      <c r="G269">
        <f t="shared" si="5"/>
        <v>3</v>
      </c>
      <c r="H269">
        <f t="shared" si="5"/>
        <v>4</v>
      </c>
      <c r="I269">
        <f t="shared" si="5"/>
        <v>20</v>
      </c>
      <c r="J269">
        <f t="shared" si="5"/>
        <v>5</v>
      </c>
      <c r="K269">
        <f t="shared" si="5"/>
        <v>3</v>
      </c>
      <c r="L269">
        <f t="shared" si="5"/>
        <v>5</v>
      </c>
      <c r="M269">
        <f t="shared" si="5"/>
        <v>5</v>
      </c>
      <c r="N269">
        <f t="shared" si="5"/>
        <v>2</v>
      </c>
      <c r="O269">
        <f t="shared" si="5"/>
        <v>29</v>
      </c>
      <c r="P269">
        <f t="shared" si="5"/>
        <v>7</v>
      </c>
      <c r="Q269">
        <f t="shared" si="5"/>
        <v>4</v>
      </c>
      <c r="R269">
        <f t="shared" si="5"/>
        <v>8</v>
      </c>
      <c r="S269">
        <f t="shared" si="5"/>
        <v>6</v>
      </c>
      <c r="T269">
        <f t="shared" si="5"/>
        <v>4</v>
      </c>
      <c r="U269">
        <f t="shared" si="5"/>
        <v>36</v>
      </c>
      <c r="V269">
        <f t="shared" si="5"/>
        <v>7</v>
      </c>
      <c r="W269">
        <f t="shared" si="5"/>
        <v>5</v>
      </c>
      <c r="X269">
        <f t="shared" si="5"/>
        <v>11</v>
      </c>
      <c r="Y269">
        <f t="shared" si="5"/>
        <v>7</v>
      </c>
      <c r="Z269">
        <f t="shared" si="5"/>
        <v>6</v>
      </c>
    </row>
    <row r="270" spans="1:26">
      <c r="A270" s="167" t="s">
        <v>516</v>
      </c>
      <c r="C270">
        <f>+C269+I269</f>
        <v>40</v>
      </c>
      <c r="O270">
        <f>+O269+U269</f>
        <v>65</v>
      </c>
    </row>
    <row r="271" spans="1:26">
      <c r="A271" s="167" t="s">
        <v>514</v>
      </c>
      <c r="C271">
        <f>+C270+O270</f>
        <v>105</v>
      </c>
    </row>
    <row r="273" spans="1:32" ht="13.5" thickBot="1"/>
    <row r="274" spans="1:32">
      <c r="A274" s="330" t="s">
        <v>519</v>
      </c>
    </row>
    <row r="275" spans="1:32" ht="13.5" thickBot="1">
      <c r="A275" s="331"/>
    </row>
    <row r="276" spans="1:32" ht="13.5" thickBot="1">
      <c r="A276" s="332"/>
      <c r="D276" s="246" t="s">
        <v>496</v>
      </c>
      <c r="E276" s="167" t="s">
        <v>520</v>
      </c>
      <c r="F276" s="246" t="s">
        <v>498</v>
      </c>
      <c r="V276" s="246" t="s">
        <v>496</v>
      </c>
      <c r="W276" s="167" t="s">
        <v>520</v>
      </c>
      <c r="X276" s="246" t="s">
        <v>498</v>
      </c>
    </row>
    <row r="277" spans="1:32">
      <c r="I277">
        <v>25</v>
      </c>
    </row>
    <row r="278" spans="1:32">
      <c r="A278" s="167" t="s">
        <v>521</v>
      </c>
      <c r="C278">
        <f>D278+E278+V278+W278</f>
        <v>17</v>
      </c>
      <c r="D278" s="296">
        <v>3</v>
      </c>
      <c r="E278" s="300">
        <v>5</v>
      </c>
      <c r="I278">
        <v>14</v>
      </c>
      <c r="V278" s="296">
        <v>3</v>
      </c>
      <c r="W278" s="300">
        <v>6</v>
      </c>
    </row>
    <row r="279" spans="1:32">
      <c r="A279" s="167" t="s">
        <v>504</v>
      </c>
      <c r="C279">
        <f>D279+E279+F279+V279+W279+X279</f>
        <v>13</v>
      </c>
      <c r="D279" s="297">
        <v>3</v>
      </c>
      <c r="E279" s="298">
        <v>1</v>
      </c>
      <c r="F279" s="299">
        <v>2</v>
      </c>
      <c r="I279">
        <v>29</v>
      </c>
      <c r="V279" s="297">
        <v>4</v>
      </c>
      <c r="W279" s="298">
        <v>2</v>
      </c>
      <c r="X279" s="299">
        <v>1</v>
      </c>
    </row>
    <row r="280" spans="1:32">
      <c r="D280">
        <f>SUM(D278:D279)</f>
        <v>6</v>
      </c>
      <c r="E280">
        <f>SUM(E278:E279)</f>
        <v>6</v>
      </c>
      <c r="F280">
        <f>SUM(F278:F279)</f>
        <v>2</v>
      </c>
      <c r="I280">
        <v>21</v>
      </c>
      <c r="V280">
        <f>SUM(V278:V279)</f>
        <v>7</v>
      </c>
      <c r="W280">
        <f>SUM(W278:W279)</f>
        <v>8</v>
      </c>
      <c r="X280">
        <f>SUM(X278:X279)</f>
        <v>1</v>
      </c>
    </row>
    <row r="281" spans="1:32">
      <c r="I281">
        <v>10</v>
      </c>
      <c r="P281" s="275">
        <f>+E290-D290</f>
        <v>0</v>
      </c>
    </row>
    <row r="282" spans="1:32">
      <c r="I282">
        <v>6</v>
      </c>
      <c r="J282" s="291">
        <f>SUM(I277:I282)</f>
        <v>105</v>
      </c>
      <c r="P282" s="167">
        <f>+P281/(O290+L290+I290+F290+R290+U290+X290+AA290)</f>
        <v>0</v>
      </c>
    </row>
    <row r="283" spans="1:32">
      <c r="J283" s="291">
        <f>F287+I287+L287+O287+R287+U287+X287+AA287+AD287</f>
        <v>143</v>
      </c>
      <c r="M283" s="275">
        <f>E315-D315</f>
        <v>1</v>
      </c>
      <c r="O283" s="275">
        <f>E293-D293</f>
        <v>-0.5</v>
      </c>
      <c r="P283">
        <v>0.86614173228346458</v>
      </c>
      <c r="R283">
        <v>0.95238095238095233</v>
      </c>
      <c r="U283" s="170"/>
      <c r="V283" s="170"/>
      <c r="W283" s="170"/>
    </row>
    <row r="284" spans="1:32">
      <c r="U284" s="170"/>
      <c r="V284" s="170"/>
      <c r="W284" s="170"/>
    </row>
    <row r="285" spans="1:32" ht="13.5" thickBot="1">
      <c r="U285" s="170"/>
      <c r="V285" s="276"/>
      <c r="W285" s="170"/>
    </row>
    <row r="286" spans="1:32" ht="13.5" thickBot="1">
      <c r="F286" s="327" t="s">
        <v>496</v>
      </c>
      <c r="G286" s="328"/>
      <c r="H286" s="328"/>
      <c r="I286" s="327" t="s">
        <v>497</v>
      </c>
      <c r="J286" s="328"/>
      <c r="K286" s="329"/>
      <c r="L286" s="327" t="s">
        <v>498</v>
      </c>
      <c r="M286" s="328"/>
      <c r="N286" s="329"/>
      <c r="O286" s="327" t="s">
        <v>499</v>
      </c>
      <c r="P286" s="328"/>
      <c r="Q286" s="329"/>
      <c r="R286" s="327" t="s">
        <v>500</v>
      </c>
      <c r="S286" s="328"/>
      <c r="T286" s="329"/>
      <c r="U286" s="327" t="s">
        <v>531</v>
      </c>
      <c r="V286" s="328"/>
      <c r="W286" s="329"/>
      <c r="X286" s="327" t="s">
        <v>496</v>
      </c>
      <c r="Y286" s="328"/>
      <c r="Z286" s="328"/>
      <c r="AA286" s="327" t="s">
        <v>498</v>
      </c>
      <c r="AB286" s="328"/>
      <c r="AC286" s="329"/>
      <c r="AD286" s="327" t="s">
        <v>551</v>
      </c>
      <c r="AE286" s="328"/>
      <c r="AF286" s="329"/>
    </row>
    <row r="287" spans="1:32" ht="13.5" thickBot="1">
      <c r="A287" s="167" t="s">
        <v>530</v>
      </c>
      <c r="B287" s="282">
        <f>SUM(F287:U287)</f>
        <v>105</v>
      </c>
      <c r="D287" s="280" t="s">
        <v>535</v>
      </c>
      <c r="E287" s="280" t="s">
        <v>534</v>
      </c>
      <c r="F287" s="277">
        <f>'BATIMENT G1,G2&amp;PKINGS-ELEC 2'!D87</f>
        <v>25</v>
      </c>
      <c r="G287" s="280" t="s">
        <v>532</v>
      </c>
      <c r="H287" s="281" t="s">
        <v>533</v>
      </c>
      <c r="I287" s="279">
        <f>'BATIMENT G1,G2&amp;PKINGS-ELEC 2'!D141</f>
        <v>14</v>
      </c>
      <c r="J287" s="280" t="s">
        <v>532</v>
      </c>
      <c r="K287" s="281" t="s">
        <v>533</v>
      </c>
      <c r="L287" s="279">
        <f>'BATIMENT G1,G2&amp;PKINGS-ELEC 2'!D197</f>
        <v>29</v>
      </c>
      <c r="M287" s="280" t="s">
        <v>532</v>
      </c>
      <c r="N287" s="281" t="s">
        <v>533</v>
      </c>
      <c r="O287" s="279">
        <f>'BATIMENT G1,G2&amp;PKINGS-ELEC 2'!D253</f>
        <v>21</v>
      </c>
      <c r="P287" s="280" t="s">
        <v>532</v>
      </c>
      <c r="Q287" s="281" t="s">
        <v>533</v>
      </c>
      <c r="R287" s="279">
        <f>'BATIMENT G1,G2&amp;PKINGS-ELEC 2'!D309</f>
        <v>10</v>
      </c>
      <c r="S287" s="280" t="s">
        <v>532</v>
      </c>
      <c r="T287" s="281" t="s">
        <v>533</v>
      </c>
      <c r="U287" s="278">
        <v>6</v>
      </c>
      <c r="V287" s="280" t="s">
        <v>532</v>
      </c>
      <c r="W287" s="281" t="s">
        <v>533</v>
      </c>
      <c r="X287" s="284">
        <v>14</v>
      </c>
      <c r="Y287" s="280" t="s">
        <v>532</v>
      </c>
      <c r="Z287" s="281" t="s">
        <v>533</v>
      </c>
      <c r="AA287" s="290">
        <v>8</v>
      </c>
      <c r="AB287" s="280" t="s">
        <v>532</v>
      </c>
      <c r="AC287" s="281" t="s">
        <v>533</v>
      </c>
      <c r="AD287" s="290">
        <v>16</v>
      </c>
      <c r="AE287" s="280" t="s">
        <v>532</v>
      </c>
      <c r="AF287" s="281" t="s">
        <v>533</v>
      </c>
    </row>
    <row r="288" spans="1:32">
      <c r="A288" t="str">
        <f>IF('BATIMENT G1,G2&amp;PKINGS-ELEC 2'!B41="","",'BATIMENT G1,G2&amp;PKINGS-ELEC 2'!B41)</f>
        <v/>
      </c>
      <c r="E288" t="str">
        <f>IF('BATIMENT G1,G2&amp;PKINGS-ELEC 2'!B92="","",'BATIMENT G1,G2&amp;PKINGS-ELEC 2'!B92)</f>
        <v/>
      </c>
      <c r="H288" t="str">
        <f>IF('BATIMENT G1,G2&amp;PKINGS-ELEC 2'!B146="","",'BATIMENT G1,G2&amp;PKINGS-ELEC 2'!B146)</f>
        <v/>
      </c>
    </row>
    <row r="289" spans="1:32">
      <c r="A289" t="str">
        <f>IF('BATIMENT G1,G2&amp;PKINGS-ELEC 2'!B315="","",'BATIMENT G1,G2&amp;PKINGS-ELEC 2'!B315)</f>
        <v>* Appareillages de finition blanche</v>
      </c>
      <c r="E289" s="275"/>
    </row>
    <row r="290" spans="1:32">
      <c r="A290" t="str">
        <f>IF('BATIMENT G1,G2&amp;PKINGS-ELEC 2'!B316="","",'BATIMENT G1,G2&amp;PKINGS-ELEC 2'!B316)</f>
        <v>- Interrupteur simple allumage</v>
      </c>
      <c r="D290" s="5">
        <v>546</v>
      </c>
      <c r="E290" s="282">
        <f>(H290+K290+N290+Q290+T290+W290+Z290+AC290+AF290)</f>
        <v>546</v>
      </c>
      <c r="F290">
        <f>+IF(G290="","",$F$287)</f>
        <v>25</v>
      </c>
      <c r="G290">
        <f>1-P283</f>
        <v>0.13385826771653542</v>
      </c>
      <c r="H290">
        <f>IF(G290="","",F290*G290)</f>
        <v>3.3464566929133852</v>
      </c>
      <c r="I290">
        <f>+IF(J290="","",$I$287)</f>
        <v>14</v>
      </c>
      <c r="J290">
        <f>4-P283</f>
        <v>3.1338582677165352</v>
      </c>
      <c r="K290">
        <f>IF(J290="","",I290*J290)</f>
        <v>43.874015748031496</v>
      </c>
      <c r="L290">
        <f>+IF(M290="","",$L$287)</f>
        <v>29</v>
      </c>
      <c r="M290">
        <f>7-P283</f>
        <v>6.1338582677165352</v>
      </c>
      <c r="N290">
        <f>IF(M290="","",L290*M290)</f>
        <v>177.88188976377953</v>
      </c>
      <c r="O290">
        <f>+IF(P290="","",$O$287)</f>
        <v>21</v>
      </c>
      <c r="P290">
        <f>8-P283</f>
        <v>7.1338582677165352</v>
      </c>
      <c r="Q290">
        <f>IF(P290="","",O290*P290)</f>
        <v>149.81102362204723</v>
      </c>
      <c r="R290">
        <f>+IF(S290="","",$R$287)</f>
        <v>10</v>
      </c>
      <c r="S290">
        <f>6-P283</f>
        <v>5.1338582677165352</v>
      </c>
      <c r="T290">
        <f>IF(S290="","",R290*S290)</f>
        <v>51.338582677165348</v>
      </c>
      <c r="U290">
        <f>+IF(V290="","",$U$287)</f>
        <v>6</v>
      </c>
      <c r="V290">
        <f>11-P283</f>
        <v>10.133858267716535</v>
      </c>
      <c r="W290">
        <f>IF(V290="","",U290*V290)</f>
        <v>60.803149606299215</v>
      </c>
      <c r="X290">
        <f>+IF(Y290="","",$X$287)</f>
        <v>14</v>
      </c>
      <c r="Y290">
        <f>1-P283</f>
        <v>0.13385826771653542</v>
      </c>
      <c r="Z290">
        <f>IF(Y290="","",X290*Y290)</f>
        <v>1.8740157480314958</v>
      </c>
      <c r="AA290">
        <f>+IF(AB290="","",$AA$287)</f>
        <v>8</v>
      </c>
      <c r="AB290">
        <f>6-P283</f>
        <v>5.1338582677165352</v>
      </c>
      <c r="AC290">
        <f>IF(AB290="","",AA290*AB290)</f>
        <v>41.070866141732282</v>
      </c>
      <c r="AD290">
        <f t="shared" ref="AD290:AD319" si="6">+IF(AE290="","",$AD$287)</f>
        <v>16</v>
      </c>
      <c r="AE290">
        <v>1</v>
      </c>
      <c r="AF290">
        <f>IF(AE290="","",AD290*AE290)</f>
        <v>16</v>
      </c>
    </row>
    <row r="291" spans="1:32">
      <c r="A291" t="str">
        <f>IF('BATIMENT G1,G2&amp;PKINGS-ELEC 2'!B317="","",'BATIMENT G1,G2&amp;PKINGS-ELEC 2'!B317)</f>
        <v>- Interrupteur simple allumage à voyant</v>
      </c>
      <c r="D291" s="5">
        <v>59</v>
      </c>
      <c r="E291" s="282">
        <f t="shared" ref="E291:E319" si="7">(H291+K291+N291+Q291+T291+W291+Z291+AC291+AF291)</f>
        <v>59</v>
      </c>
      <c r="F291">
        <f t="shared" ref="F291:F321" si="8">+IF(G291="","",$F$287)</f>
        <v>25</v>
      </c>
      <c r="G291">
        <v>0</v>
      </c>
      <c r="H291">
        <f t="shared" ref="H291:H321" si="9">IF(G291="","",F291*G291)</f>
        <v>0</v>
      </c>
      <c r="I291">
        <f t="shared" ref="I291:I321" si="10">+IF(J291="","",$I$287)</f>
        <v>14</v>
      </c>
      <c r="J291">
        <v>0</v>
      </c>
      <c r="K291">
        <f t="shared" ref="K291:K321" si="11">IF(J291="","",I291*J291)</f>
        <v>0</v>
      </c>
      <c r="L291">
        <f t="shared" ref="L291:L321" si="12">+IF(M291="","",$L$287)</f>
        <v>29</v>
      </c>
      <c r="M291">
        <v>0.9</v>
      </c>
      <c r="N291">
        <f t="shared" ref="N291:N321" si="13">IF(M291="","",L291*M291)</f>
        <v>26.1</v>
      </c>
      <c r="O291">
        <f t="shared" ref="O291:O321" si="14">+IF(P291="","",$O$287)</f>
        <v>21</v>
      </c>
      <c r="P291">
        <v>0.9</v>
      </c>
      <c r="Q291">
        <f t="shared" ref="Q291:Q321" si="15">IF(P291="","",O291*P291)</f>
        <v>18.900000000000002</v>
      </c>
      <c r="R291">
        <f>+IF(S291="","",$R$287)</f>
        <v>10</v>
      </c>
      <c r="S291">
        <v>0</v>
      </c>
      <c r="T291">
        <f t="shared" ref="T291:T321" si="16">IF(S291="","",R291*S291)</f>
        <v>0</v>
      </c>
      <c r="U291">
        <f t="shared" ref="U291:U321" si="17">+IF(V291="","",$U$287)</f>
        <v>6</v>
      </c>
      <c r="V291">
        <v>1</v>
      </c>
      <c r="W291">
        <f t="shared" ref="W291:W321" si="18">IF(V291="","",U291*V291)</f>
        <v>6</v>
      </c>
      <c r="X291">
        <f t="shared" ref="X291:X319" si="19">+IF(Y291="","",$X$287)</f>
        <v>14</v>
      </c>
      <c r="Y291">
        <v>0</v>
      </c>
      <c r="Z291">
        <f t="shared" ref="Z291:Z319" si="20">IF(Y291="","",X291*Y291)</f>
        <v>0</v>
      </c>
      <c r="AA291">
        <f t="shared" ref="AA291:AA319" si="21">+IF(AB291="","",$AA$287)</f>
        <v>8</v>
      </c>
      <c r="AB291">
        <v>1</v>
      </c>
      <c r="AC291">
        <f t="shared" ref="AC291:AC312" si="22">IF(AB291="","",AA291*AB291)</f>
        <v>8</v>
      </c>
      <c r="AD291">
        <f t="shared" si="6"/>
        <v>16</v>
      </c>
      <c r="AE291">
        <v>0</v>
      </c>
      <c r="AF291">
        <f t="shared" ref="AF291:AF319" si="23">IF(AE291="","",AD291*AE291)</f>
        <v>0</v>
      </c>
    </row>
    <row r="292" spans="1:32">
      <c r="A292" t="str">
        <f>IF('BATIMENT G1,G2&amp;PKINGS-ELEC 2'!B318="","",'BATIMENT G1,G2&amp;PKINGS-ELEC 2'!B318)</f>
        <v>- Interrupteur double allumage</v>
      </c>
      <c r="D292" s="5">
        <v>214</v>
      </c>
      <c r="E292" s="282">
        <f t="shared" si="7"/>
        <v>213.99999999999997</v>
      </c>
      <c r="F292">
        <f t="shared" si="8"/>
        <v>25</v>
      </c>
      <c r="G292">
        <f>2+0.952380952380952</f>
        <v>2.9523809523809521</v>
      </c>
      <c r="H292">
        <f t="shared" si="9"/>
        <v>73.809523809523796</v>
      </c>
      <c r="I292">
        <f t="shared" si="10"/>
        <v>14</v>
      </c>
      <c r="J292">
        <v>0.952380952380952</v>
      </c>
      <c r="K292">
        <f t="shared" si="11"/>
        <v>13.333333333333329</v>
      </c>
      <c r="L292">
        <f t="shared" si="12"/>
        <v>29</v>
      </c>
      <c r="M292">
        <v>0.952380952380952</v>
      </c>
      <c r="N292">
        <f t="shared" si="13"/>
        <v>27.619047619047606</v>
      </c>
      <c r="O292">
        <f t="shared" si="14"/>
        <v>21</v>
      </c>
      <c r="P292">
        <v>0.952380952380952</v>
      </c>
      <c r="Q292">
        <f t="shared" si="15"/>
        <v>19.999999999999993</v>
      </c>
      <c r="R292">
        <f>+IF(S292="","",$R$287)</f>
        <v>10</v>
      </c>
      <c r="S292">
        <f>5+0.952380952380952</f>
        <v>5.9523809523809517</v>
      </c>
      <c r="T292">
        <f t="shared" si="16"/>
        <v>59.523809523809518</v>
      </c>
      <c r="U292">
        <f t="shared" si="17"/>
        <v>6</v>
      </c>
      <c r="V292">
        <v>0.952380952380952</v>
      </c>
      <c r="W292">
        <f t="shared" si="18"/>
        <v>5.7142857142857117</v>
      </c>
      <c r="X292">
        <f t="shared" si="19"/>
        <v>14</v>
      </c>
      <c r="Y292">
        <v>1</v>
      </c>
      <c r="Z292">
        <f t="shared" si="20"/>
        <v>14</v>
      </c>
      <c r="AA292">
        <f t="shared" si="21"/>
        <v>8</v>
      </c>
      <c r="AB292">
        <v>0</v>
      </c>
      <c r="AC292">
        <f t="shared" si="22"/>
        <v>0</v>
      </c>
      <c r="AD292">
        <f t="shared" si="6"/>
        <v>16</v>
      </c>
      <c r="AE292">
        <v>0</v>
      </c>
      <c r="AF292">
        <f t="shared" si="23"/>
        <v>0</v>
      </c>
    </row>
    <row r="293" spans="1:32">
      <c r="A293" t="str">
        <f>IF('BATIMENT G1,G2&amp;PKINGS-ELEC 2'!B319="","",'BATIMENT G1,G2&amp;PKINGS-ELEC 2'!B319)</f>
        <v xml:space="preserve">- Interrupteur va et vient </v>
      </c>
      <c r="D293" s="5">
        <v>276</v>
      </c>
      <c r="E293" s="282">
        <f t="shared" si="7"/>
        <v>275.5</v>
      </c>
      <c r="F293">
        <f t="shared" si="8"/>
        <v>25</v>
      </c>
      <c r="G293">
        <v>1.5</v>
      </c>
      <c r="H293">
        <f t="shared" si="9"/>
        <v>37.5</v>
      </c>
      <c r="I293">
        <f t="shared" si="10"/>
        <v>14</v>
      </c>
      <c r="J293">
        <v>3</v>
      </c>
      <c r="K293">
        <f t="shared" si="11"/>
        <v>42</v>
      </c>
      <c r="L293">
        <f t="shared" si="12"/>
        <v>29</v>
      </c>
      <c r="M293">
        <v>1</v>
      </c>
      <c r="N293">
        <f t="shared" si="13"/>
        <v>29</v>
      </c>
      <c r="O293">
        <f t="shared" si="14"/>
        <v>21</v>
      </c>
      <c r="P293">
        <v>1</v>
      </c>
      <c r="Q293">
        <f t="shared" si="15"/>
        <v>21</v>
      </c>
      <c r="S293">
        <v>0</v>
      </c>
      <c r="T293">
        <f t="shared" si="16"/>
        <v>0</v>
      </c>
      <c r="U293">
        <f t="shared" si="17"/>
        <v>6</v>
      </c>
      <c r="V293">
        <v>7</v>
      </c>
      <c r="W293">
        <f t="shared" si="18"/>
        <v>42</v>
      </c>
      <c r="X293">
        <f t="shared" si="19"/>
        <v>14</v>
      </c>
      <c r="Y293">
        <v>4</v>
      </c>
      <c r="Z293">
        <f t="shared" si="20"/>
        <v>56</v>
      </c>
      <c r="AA293">
        <f t="shared" si="21"/>
        <v>8</v>
      </c>
      <c r="AB293">
        <v>6</v>
      </c>
      <c r="AC293">
        <f t="shared" si="22"/>
        <v>48</v>
      </c>
      <c r="AD293">
        <f t="shared" si="6"/>
        <v>16</v>
      </c>
      <c r="AE293">
        <v>0</v>
      </c>
      <c r="AF293">
        <f t="shared" si="23"/>
        <v>0</v>
      </c>
    </row>
    <row r="294" spans="1:32">
      <c r="A294" t="str">
        <f>IF('BATIMENT G1,G2&amp;PKINGS-ELEC 2'!B320="","",'BATIMENT G1,G2&amp;PKINGS-ELEC 2'!B320)</f>
        <v>- Bouton poussoir</v>
      </c>
      <c r="D294" s="5">
        <v>142</v>
      </c>
      <c r="E294" s="282">
        <f t="shared" si="7"/>
        <v>141</v>
      </c>
      <c r="F294">
        <f t="shared" si="8"/>
        <v>25</v>
      </c>
      <c r="G294">
        <v>0</v>
      </c>
      <c r="H294">
        <f t="shared" si="9"/>
        <v>0</v>
      </c>
      <c r="I294">
        <f t="shared" si="10"/>
        <v>14</v>
      </c>
      <c r="J294">
        <v>0</v>
      </c>
      <c r="K294">
        <f t="shared" si="11"/>
        <v>0</v>
      </c>
      <c r="L294">
        <f t="shared" si="12"/>
        <v>29</v>
      </c>
      <c r="M294">
        <v>2</v>
      </c>
      <c r="N294">
        <f t="shared" si="13"/>
        <v>58</v>
      </c>
      <c r="O294">
        <f t="shared" si="14"/>
        <v>21</v>
      </c>
      <c r="P294">
        <v>3</v>
      </c>
      <c r="Q294">
        <f t="shared" si="15"/>
        <v>63</v>
      </c>
      <c r="R294">
        <f t="shared" ref="R294:R316" si="24">+IF(S294="","",$R$287)</f>
        <v>10</v>
      </c>
      <c r="S294">
        <v>2</v>
      </c>
      <c r="T294">
        <f t="shared" si="16"/>
        <v>20</v>
      </c>
      <c r="U294">
        <f t="shared" si="17"/>
        <v>6</v>
      </c>
      <c r="V294">
        <v>0</v>
      </c>
      <c r="W294">
        <f t="shared" si="18"/>
        <v>0</v>
      </c>
      <c r="X294">
        <f t="shared" si="19"/>
        <v>14</v>
      </c>
      <c r="Y294">
        <v>0</v>
      </c>
      <c r="Z294">
        <f t="shared" si="20"/>
        <v>0</v>
      </c>
      <c r="AA294">
        <f t="shared" si="21"/>
        <v>8</v>
      </c>
      <c r="AB294">
        <v>0</v>
      </c>
      <c r="AC294">
        <f t="shared" si="22"/>
        <v>0</v>
      </c>
      <c r="AD294">
        <f t="shared" si="6"/>
        <v>16</v>
      </c>
      <c r="AE294">
        <v>0</v>
      </c>
      <c r="AF294">
        <f t="shared" si="23"/>
        <v>0</v>
      </c>
    </row>
    <row r="295" spans="1:32">
      <c r="A295" t="str">
        <f>IF('BATIMENT G1,G2&amp;PKINGS-ELEC 2'!B321="","",'BATIMENT G1,G2&amp;PKINGS-ELEC 2'!B321)</f>
        <v>- Bouton poussoir sonnerie d'entrée</v>
      </c>
      <c r="D295" s="5">
        <v>134</v>
      </c>
      <c r="E295" s="282">
        <f t="shared" si="7"/>
        <v>143</v>
      </c>
      <c r="F295">
        <f t="shared" si="8"/>
        <v>25</v>
      </c>
      <c r="G295">
        <v>1</v>
      </c>
      <c r="H295">
        <f t="shared" si="9"/>
        <v>25</v>
      </c>
      <c r="I295">
        <f t="shared" si="10"/>
        <v>14</v>
      </c>
      <c r="J295">
        <v>1</v>
      </c>
      <c r="K295">
        <f t="shared" si="11"/>
        <v>14</v>
      </c>
      <c r="L295">
        <f t="shared" si="12"/>
        <v>29</v>
      </c>
      <c r="M295">
        <v>1</v>
      </c>
      <c r="N295">
        <f t="shared" si="13"/>
        <v>29</v>
      </c>
      <c r="O295">
        <f t="shared" si="14"/>
        <v>21</v>
      </c>
      <c r="P295">
        <v>1</v>
      </c>
      <c r="Q295">
        <f t="shared" si="15"/>
        <v>21</v>
      </c>
      <c r="R295">
        <f t="shared" si="24"/>
        <v>10</v>
      </c>
      <c r="S295">
        <v>1</v>
      </c>
      <c r="T295">
        <f t="shared" si="16"/>
        <v>10</v>
      </c>
      <c r="U295">
        <f t="shared" si="17"/>
        <v>6</v>
      </c>
      <c r="V295">
        <v>1</v>
      </c>
      <c r="W295">
        <f t="shared" si="18"/>
        <v>6</v>
      </c>
      <c r="X295">
        <f t="shared" si="19"/>
        <v>14</v>
      </c>
      <c r="Y295">
        <v>1</v>
      </c>
      <c r="Z295">
        <f t="shared" si="20"/>
        <v>14</v>
      </c>
      <c r="AA295">
        <f t="shared" si="21"/>
        <v>8</v>
      </c>
      <c r="AB295">
        <v>1</v>
      </c>
      <c r="AC295">
        <f t="shared" si="22"/>
        <v>8</v>
      </c>
      <c r="AD295">
        <f t="shared" si="6"/>
        <v>16</v>
      </c>
      <c r="AE295">
        <v>1</v>
      </c>
      <c r="AF295">
        <f t="shared" si="23"/>
        <v>16</v>
      </c>
    </row>
    <row r="296" spans="1:32">
      <c r="A296" t="str">
        <f>IF('BATIMENT G1,G2&amp;PKINGS-ELEC 2'!B322="","",'BATIMENT G1,G2&amp;PKINGS-ELEC 2'!B322)</f>
        <v/>
      </c>
      <c r="E296" s="275"/>
      <c r="F296" t="str">
        <f t="shared" si="8"/>
        <v/>
      </c>
      <c r="H296" t="str">
        <f t="shared" si="9"/>
        <v/>
      </c>
      <c r="I296" t="str">
        <f t="shared" si="10"/>
        <v/>
      </c>
      <c r="K296" t="str">
        <f t="shared" si="11"/>
        <v/>
      </c>
      <c r="L296" t="str">
        <f t="shared" si="12"/>
        <v/>
      </c>
      <c r="N296" t="str">
        <f t="shared" si="13"/>
        <v/>
      </c>
      <c r="O296" t="str">
        <f t="shared" si="14"/>
        <v/>
      </c>
      <c r="Q296" t="str">
        <f t="shared" si="15"/>
        <v/>
      </c>
      <c r="R296" t="str">
        <f t="shared" si="24"/>
        <v/>
      </c>
      <c r="T296" t="str">
        <f t="shared" si="16"/>
        <v/>
      </c>
      <c r="U296" t="str">
        <f t="shared" si="17"/>
        <v/>
      </c>
      <c r="W296" t="str">
        <f t="shared" si="18"/>
        <v/>
      </c>
      <c r="X296" t="str">
        <f t="shared" si="19"/>
        <v/>
      </c>
      <c r="Z296" t="str">
        <f t="shared" si="20"/>
        <v/>
      </c>
      <c r="AA296" t="str">
        <f t="shared" si="21"/>
        <v/>
      </c>
      <c r="AC296" t="str">
        <f t="shared" si="22"/>
        <v/>
      </c>
      <c r="AD296">
        <f t="shared" si="6"/>
        <v>16</v>
      </c>
      <c r="AE296">
        <v>0</v>
      </c>
      <c r="AF296">
        <f t="shared" si="23"/>
        <v>0</v>
      </c>
    </row>
    <row r="297" spans="1:32">
      <c r="A297" t="str">
        <f>IF('BATIMENT G1,G2&amp;PKINGS-ELEC 2'!B323="","",'BATIMENT G1,G2&amp;PKINGS-ELEC 2'!B323)</f>
        <v>- Prise de courant 2P+T10/16A</v>
      </c>
      <c r="D297" s="5">
        <v>1995</v>
      </c>
      <c r="E297" s="282">
        <f t="shared" si="7"/>
        <v>1996</v>
      </c>
      <c r="F297">
        <f t="shared" si="8"/>
        <v>25</v>
      </c>
      <c r="G297">
        <v>11</v>
      </c>
      <c r="H297">
        <f t="shared" si="9"/>
        <v>275</v>
      </c>
      <c r="I297">
        <f t="shared" si="10"/>
        <v>14</v>
      </c>
      <c r="J297">
        <v>14</v>
      </c>
      <c r="K297">
        <f t="shared" si="11"/>
        <v>196</v>
      </c>
      <c r="L297">
        <f t="shared" si="12"/>
        <v>29</v>
      </c>
      <c r="M297">
        <v>16</v>
      </c>
      <c r="N297">
        <f t="shared" si="13"/>
        <v>464</v>
      </c>
      <c r="O297">
        <f t="shared" si="14"/>
        <v>21</v>
      </c>
      <c r="P297">
        <v>19</v>
      </c>
      <c r="Q297">
        <f t="shared" si="15"/>
        <v>399</v>
      </c>
      <c r="R297">
        <f t="shared" si="24"/>
        <v>10</v>
      </c>
      <c r="S297">
        <v>22</v>
      </c>
      <c r="T297">
        <f t="shared" si="16"/>
        <v>220</v>
      </c>
      <c r="U297">
        <f t="shared" si="17"/>
        <v>6</v>
      </c>
      <c r="V297">
        <v>24</v>
      </c>
      <c r="W297">
        <f t="shared" si="18"/>
        <v>144</v>
      </c>
      <c r="X297">
        <f t="shared" si="19"/>
        <v>14</v>
      </c>
      <c r="Y297">
        <v>11</v>
      </c>
      <c r="Z297">
        <f t="shared" si="20"/>
        <v>154</v>
      </c>
      <c r="AA297">
        <f t="shared" si="21"/>
        <v>8</v>
      </c>
      <c r="AB297">
        <v>16</v>
      </c>
      <c r="AC297">
        <f t="shared" si="22"/>
        <v>128</v>
      </c>
      <c r="AD297">
        <f t="shared" si="6"/>
        <v>16</v>
      </c>
      <c r="AE297">
        <v>1</v>
      </c>
      <c r="AF297">
        <f t="shared" si="23"/>
        <v>16</v>
      </c>
    </row>
    <row r="298" spans="1:32">
      <c r="A298" t="str">
        <f>IF('BATIMENT G1,G2&amp;PKINGS-ELEC 2'!B324="","",'BATIMENT G1,G2&amp;PKINGS-ELEC 2'!B324)</f>
        <v>- Prise de courant 2P+T10/16A handicapée</v>
      </c>
      <c r="D298" s="5">
        <v>598</v>
      </c>
      <c r="E298" s="282">
        <f t="shared" si="7"/>
        <v>597</v>
      </c>
      <c r="F298">
        <f t="shared" si="8"/>
        <v>25</v>
      </c>
      <c r="G298">
        <v>3</v>
      </c>
      <c r="H298">
        <f t="shared" si="9"/>
        <v>75</v>
      </c>
      <c r="I298">
        <f t="shared" si="10"/>
        <v>14</v>
      </c>
      <c r="J298">
        <v>4</v>
      </c>
      <c r="K298">
        <f t="shared" si="11"/>
        <v>56</v>
      </c>
      <c r="L298">
        <f t="shared" si="12"/>
        <v>29</v>
      </c>
      <c r="M298">
        <v>6</v>
      </c>
      <c r="N298">
        <f t="shared" si="13"/>
        <v>174</v>
      </c>
      <c r="O298">
        <f t="shared" si="14"/>
        <v>21</v>
      </c>
      <c r="P298">
        <v>6</v>
      </c>
      <c r="Q298">
        <f t="shared" si="15"/>
        <v>126</v>
      </c>
      <c r="R298">
        <f t="shared" si="24"/>
        <v>10</v>
      </c>
      <c r="S298">
        <v>7</v>
      </c>
      <c r="T298">
        <f t="shared" si="16"/>
        <v>70</v>
      </c>
      <c r="U298">
        <f t="shared" si="17"/>
        <v>6</v>
      </c>
      <c r="V298">
        <v>9</v>
      </c>
      <c r="W298">
        <f t="shared" si="18"/>
        <v>54</v>
      </c>
      <c r="X298">
        <f t="shared" si="19"/>
        <v>14</v>
      </c>
      <c r="Y298">
        <v>3</v>
      </c>
      <c r="Z298">
        <f t="shared" si="20"/>
        <v>42</v>
      </c>
      <c r="AA298">
        <f t="shared" si="21"/>
        <v>8</v>
      </c>
      <c r="AB298">
        <v>0</v>
      </c>
      <c r="AC298">
        <f t="shared" si="22"/>
        <v>0</v>
      </c>
      <c r="AD298">
        <f t="shared" si="6"/>
        <v>16</v>
      </c>
      <c r="AE298">
        <v>0</v>
      </c>
      <c r="AF298">
        <f t="shared" si="23"/>
        <v>0</v>
      </c>
    </row>
    <row r="299" spans="1:32">
      <c r="A299" t="str">
        <f>IF('BATIMENT G1,G2&amp;PKINGS-ELEC 2'!B325="","",'BATIMENT G1,G2&amp;PKINGS-ELEC 2'!B325)</f>
        <v>- Prise de courant 2P+T10/16A Lave-Linge</v>
      </c>
      <c r="D299" s="5">
        <v>118</v>
      </c>
      <c r="E299" s="282">
        <f t="shared" si="7"/>
        <v>119</v>
      </c>
      <c r="F299">
        <f t="shared" si="8"/>
        <v>25</v>
      </c>
      <c r="G299">
        <v>1</v>
      </c>
      <c r="H299">
        <f t="shared" si="9"/>
        <v>25</v>
      </c>
      <c r="I299">
        <f t="shared" si="10"/>
        <v>14</v>
      </c>
      <c r="J299">
        <v>1</v>
      </c>
      <c r="K299">
        <f t="shared" si="11"/>
        <v>14</v>
      </c>
      <c r="L299">
        <f t="shared" si="12"/>
        <v>29</v>
      </c>
      <c r="M299">
        <v>1</v>
      </c>
      <c r="N299">
        <f t="shared" si="13"/>
        <v>29</v>
      </c>
      <c r="O299">
        <f t="shared" si="14"/>
        <v>21</v>
      </c>
      <c r="P299">
        <v>1</v>
      </c>
      <c r="Q299">
        <f t="shared" si="15"/>
        <v>21</v>
      </c>
      <c r="R299">
        <f t="shared" si="24"/>
        <v>10</v>
      </c>
      <c r="S299">
        <v>1</v>
      </c>
      <c r="T299">
        <f t="shared" si="16"/>
        <v>10</v>
      </c>
      <c r="U299">
        <f t="shared" si="17"/>
        <v>6</v>
      </c>
      <c r="V299">
        <v>1</v>
      </c>
      <c r="W299">
        <f t="shared" si="18"/>
        <v>6</v>
      </c>
      <c r="X299">
        <f t="shared" si="19"/>
        <v>14</v>
      </c>
      <c r="Y299">
        <v>1</v>
      </c>
      <c r="Z299">
        <f t="shared" si="20"/>
        <v>14</v>
      </c>
      <c r="AA299">
        <f t="shared" si="21"/>
        <v>8</v>
      </c>
      <c r="AB299">
        <v>0</v>
      </c>
      <c r="AC299">
        <f t="shared" si="22"/>
        <v>0</v>
      </c>
      <c r="AD299">
        <f t="shared" si="6"/>
        <v>16</v>
      </c>
      <c r="AE299">
        <v>0</v>
      </c>
      <c r="AF299">
        <f t="shared" si="23"/>
        <v>0</v>
      </c>
    </row>
    <row r="300" spans="1:32">
      <c r="A300" t="str">
        <f>IF('BATIMENT G1,G2&amp;PKINGS-ELEC 2'!B326="","",'BATIMENT G1,G2&amp;PKINGS-ELEC 2'!B326)</f>
        <v>- Prise de courant 2P+T10/16A Lave-Vaisselle</v>
      </c>
      <c r="D300" s="5">
        <v>85</v>
      </c>
      <c r="E300" s="282">
        <f t="shared" si="7"/>
        <v>80</v>
      </c>
      <c r="F300">
        <f t="shared" si="8"/>
        <v>25</v>
      </c>
      <c r="G300">
        <v>0</v>
      </c>
      <c r="H300">
        <f t="shared" si="9"/>
        <v>0</v>
      </c>
      <c r="I300">
        <f t="shared" si="10"/>
        <v>14</v>
      </c>
      <c r="J300">
        <v>1</v>
      </c>
      <c r="K300">
        <f t="shared" si="11"/>
        <v>14</v>
      </c>
      <c r="L300">
        <f t="shared" si="12"/>
        <v>29</v>
      </c>
      <c r="M300">
        <v>1</v>
      </c>
      <c r="N300">
        <f t="shared" si="13"/>
        <v>29</v>
      </c>
      <c r="O300">
        <f t="shared" si="14"/>
        <v>21</v>
      </c>
      <c r="P300">
        <v>1</v>
      </c>
      <c r="Q300">
        <f t="shared" si="15"/>
        <v>21</v>
      </c>
      <c r="R300">
        <f t="shared" si="24"/>
        <v>10</v>
      </c>
      <c r="S300">
        <v>1</v>
      </c>
      <c r="T300">
        <f t="shared" si="16"/>
        <v>10</v>
      </c>
      <c r="U300">
        <f t="shared" si="17"/>
        <v>6</v>
      </c>
      <c r="V300">
        <v>1</v>
      </c>
      <c r="W300">
        <f t="shared" si="18"/>
        <v>6</v>
      </c>
      <c r="X300">
        <f t="shared" si="19"/>
        <v>14</v>
      </c>
      <c r="Y300">
        <v>0</v>
      </c>
      <c r="Z300">
        <f t="shared" si="20"/>
        <v>0</v>
      </c>
      <c r="AA300">
        <f t="shared" si="21"/>
        <v>8</v>
      </c>
      <c r="AB300">
        <v>0</v>
      </c>
      <c r="AC300">
        <f t="shared" si="22"/>
        <v>0</v>
      </c>
      <c r="AD300">
        <f t="shared" si="6"/>
        <v>16</v>
      </c>
      <c r="AE300">
        <v>0</v>
      </c>
      <c r="AF300">
        <f t="shared" si="23"/>
        <v>0</v>
      </c>
    </row>
    <row r="301" spans="1:32">
      <c r="A301" t="str">
        <f>IF('BATIMENT G1,G2&amp;PKINGS-ELEC 2'!B327="","",'BATIMENT G1,G2&amp;PKINGS-ELEC 2'!B327)</f>
        <v>- Prise de courant 2P+T20A four</v>
      </c>
      <c r="D301" s="5">
        <v>84</v>
      </c>
      <c r="E301" s="282">
        <f t="shared" si="7"/>
        <v>80</v>
      </c>
      <c r="F301">
        <f t="shared" si="8"/>
        <v>25</v>
      </c>
      <c r="G301">
        <v>0</v>
      </c>
      <c r="H301">
        <f t="shared" si="9"/>
        <v>0</v>
      </c>
      <c r="I301">
        <f t="shared" si="10"/>
        <v>14</v>
      </c>
      <c r="J301">
        <v>1</v>
      </c>
      <c r="K301">
        <f t="shared" si="11"/>
        <v>14</v>
      </c>
      <c r="L301">
        <f t="shared" si="12"/>
        <v>29</v>
      </c>
      <c r="M301">
        <v>1</v>
      </c>
      <c r="N301">
        <f t="shared" si="13"/>
        <v>29</v>
      </c>
      <c r="O301">
        <f t="shared" si="14"/>
        <v>21</v>
      </c>
      <c r="P301">
        <v>1</v>
      </c>
      <c r="Q301">
        <f t="shared" si="15"/>
        <v>21</v>
      </c>
      <c r="R301">
        <f t="shared" si="24"/>
        <v>10</v>
      </c>
      <c r="S301">
        <v>1</v>
      </c>
      <c r="T301">
        <f t="shared" si="16"/>
        <v>10</v>
      </c>
      <c r="U301">
        <f t="shared" si="17"/>
        <v>6</v>
      </c>
      <c r="V301">
        <v>1</v>
      </c>
      <c r="W301">
        <f t="shared" si="18"/>
        <v>6</v>
      </c>
      <c r="X301">
        <f t="shared" si="19"/>
        <v>14</v>
      </c>
      <c r="Y301">
        <v>0</v>
      </c>
      <c r="Z301">
        <f t="shared" si="20"/>
        <v>0</v>
      </c>
      <c r="AA301">
        <f t="shared" si="21"/>
        <v>8</v>
      </c>
      <c r="AB301">
        <v>0</v>
      </c>
      <c r="AC301">
        <f t="shared" si="22"/>
        <v>0</v>
      </c>
      <c r="AD301">
        <f t="shared" si="6"/>
        <v>16</v>
      </c>
      <c r="AE301">
        <v>0</v>
      </c>
      <c r="AF301">
        <f t="shared" si="23"/>
        <v>0</v>
      </c>
    </row>
    <row r="302" spans="1:32">
      <c r="A302" t="str">
        <f>IF('BATIMENT G1,G2&amp;PKINGS-ELEC 2'!B328="","",'BATIMENT G1,G2&amp;PKINGS-ELEC 2'!B328)</f>
        <v xml:space="preserve">- Attente cuisson </v>
      </c>
      <c r="D302" s="5">
        <v>123</v>
      </c>
      <c r="E302" s="282">
        <f t="shared" si="7"/>
        <v>119</v>
      </c>
      <c r="F302">
        <f t="shared" si="8"/>
        <v>25</v>
      </c>
      <c r="G302">
        <v>1</v>
      </c>
      <c r="H302">
        <f t="shared" si="9"/>
        <v>25</v>
      </c>
      <c r="I302">
        <f t="shared" si="10"/>
        <v>14</v>
      </c>
      <c r="J302">
        <v>1</v>
      </c>
      <c r="K302">
        <f t="shared" si="11"/>
        <v>14</v>
      </c>
      <c r="L302">
        <f t="shared" si="12"/>
        <v>29</v>
      </c>
      <c r="M302">
        <v>1</v>
      </c>
      <c r="N302">
        <f t="shared" si="13"/>
        <v>29</v>
      </c>
      <c r="O302">
        <f t="shared" si="14"/>
        <v>21</v>
      </c>
      <c r="P302">
        <v>1</v>
      </c>
      <c r="Q302">
        <f t="shared" si="15"/>
        <v>21</v>
      </c>
      <c r="R302">
        <f t="shared" si="24"/>
        <v>10</v>
      </c>
      <c r="S302">
        <v>1</v>
      </c>
      <c r="T302">
        <f t="shared" si="16"/>
        <v>10</v>
      </c>
      <c r="U302">
        <f t="shared" si="17"/>
        <v>6</v>
      </c>
      <c r="V302">
        <v>1</v>
      </c>
      <c r="W302">
        <f t="shared" si="18"/>
        <v>6</v>
      </c>
      <c r="X302">
        <f t="shared" si="19"/>
        <v>14</v>
      </c>
      <c r="Y302">
        <v>1</v>
      </c>
      <c r="Z302">
        <f t="shared" si="20"/>
        <v>14</v>
      </c>
      <c r="AA302">
        <f t="shared" si="21"/>
        <v>8</v>
      </c>
      <c r="AB302">
        <v>0</v>
      </c>
      <c r="AC302">
        <f t="shared" si="22"/>
        <v>0</v>
      </c>
      <c r="AD302">
        <f t="shared" si="6"/>
        <v>16</v>
      </c>
      <c r="AE302">
        <v>0</v>
      </c>
      <c r="AF302">
        <f t="shared" si="23"/>
        <v>0</v>
      </c>
    </row>
    <row r="303" spans="1:32">
      <c r="A303" t="s">
        <v>161</v>
      </c>
      <c r="E303" s="275">
        <f t="shared" si="7"/>
        <v>39</v>
      </c>
      <c r="F303">
        <f t="shared" si="8"/>
        <v>25</v>
      </c>
      <c r="G303">
        <v>1</v>
      </c>
      <c r="H303">
        <f t="shared" si="9"/>
        <v>25</v>
      </c>
      <c r="I303">
        <f t="shared" si="10"/>
        <v>14</v>
      </c>
      <c r="J303">
        <v>0</v>
      </c>
      <c r="K303">
        <f t="shared" si="11"/>
        <v>0</v>
      </c>
      <c r="L303">
        <f t="shared" si="12"/>
        <v>29</v>
      </c>
      <c r="M303">
        <v>0</v>
      </c>
      <c r="N303">
        <f t="shared" si="13"/>
        <v>0</v>
      </c>
      <c r="O303">
        <f t="shared" si="14"/>
        <v>21</v>
      </c>
      <c r="P303">
        <v>0</v>
      </c>
      <c r="Q303">
        <f t="shared" si="15"/>
        <v>0</v>
      </c>
      <c r="R303">
        <f t="shared" si="24"/>
        <v>10</v>
      </c>
      <c r="S303">
        <v>0</v>
      </c>
      <c r="T303">
        <f t="shared" si="16"/>
        <v>0</v>
      </c>
      <c r="U303">
        <f t="shared" si="17"/>
        <v>6</v>
      </c>
      <c r="V303">
        <v>0</v>
      </c>
      <c r="W303">
        <f t="shared" si="18"/>
        <v>0</v>
      </c>
      <c r="X303">
        <f t="shared" si="19"/>
        <v>14</v>
      </c>
      <c r="Y303">
        <v>1</v>
      </c>
      <c r="Z303">
        <f t="shared" si="20"/>
        <v>14</v>
      </c>
      <c r="AA303">
        <f t="shared" si="21"/>
        <v>8</v>
      </c>
      <c r="AB303">
        <v>0</v>
      </c>
      <c r="AC303">
        <f t="shared" si="22"/>
        <v>0</v>
      </c>
      <c r="AD303">
        <f t="shared" si="6"/>
        <v>16</v>
      </c>
      <c r="AE303">
        <v>0</v>
      </c>
      <c r="AF303">
        <f t="shared" si="23"/>
        <v>0</v>
      </c>
    </row>
    <row r="304" spans="1:32">
      <c r="A304" t="str">
        <f>IF('BATIMENT G1,G2&amp;PKINGS-ELEC 2'!B329="","",'BATIMENT G1,G2&amp;PKINGS-ELEC 2'!B329)</f>
        <v>- Attente éclairage vasque salle de bain</v>
      </c>
      <c r="E304" s="275">
        <f t="shared" si="7"/>
        <v>119</v>
      </c>
      <c r="F304">
        <f t="shared" si="8"/>
        <v>25</v>
      </c>
      <c r="G304">
        <v>1</v>
      </c>
      <c r="H304">
        <f t="shared" si="9"/>
        <v>25</v>
      </c>
      <c r="I304">
        <f t="shared" si="10"/>
        <v>14</v>
      </c>
      <c r="J304">
        <v>1</v>
      </c>
      <c r="K304">
        <f t="shared" si="11"/>
        <v>14</v>
      </c>
      <c r="L304">
        <f t="shared" si="12"/>
        <v>29</v>
      </c>
      <c r="M304">
        <v>1</v>
      </c>
      <c r="N304">
        <f t="shared" si="13"/>
        <v>29</v>
      </c>
      <c r="O304">
        <f t="shared" si="14"/>
        <v>21</v>
      </c>
      <c r="P304">
        <v>1</v>
      </c>
      <c r="Q304">
        <f t="shared" si="15"/>
        <v>21</v>
      </c>
      <c r="R304">
        <f t="shared" si="24"/>
        <v>10</v>
      </c>
      <c r="S304">
        <v>1</v>
      </c>
      <c r="T304">
        <f t="shared" si="16"/>
        <v>10</v>
      </c>
      <c r="U304">
        <f t="shared" si="17"/>
        <v>6</v>
      </c>
      <c r="V304">
        <v>1</v>
      </c>
      <c r="W304">
        <f t="shared" si="18"/>
        <v>6</v>
      </c>
      <c r="X304">
        <f t="shared" si="19"/>
        <v>14</v>
      </c>
      <c r="Y304">
        <v>1</v>
      </c>
      <c r="Z304">
        <f t="shared" si="20"/>
        <v>14</v>
      </c>
      <c r="AA304">
        <f t="shared" si="21"/>
        <v>8</v>
      </c>
      <c r="AB304">
        <v>0</v>
      </c>
      <c r="AC304">
        <f t="shared" si="22"/>
        <v>0</v>
      </c>
      <c r="AD304">
        <f t="shared" si="6"/>
        <v>16</v>
      </c>
      <c r="AE304">
        <v>0</v>
      </c>
      <c r="AF304">
        <f t="shared" si="23"/>
        <v>0</v>
      </c>
    </row>
    <row r="305" spans="1:32">
      <c r="A305" t="str">
        <f>IF('BATIMENT G1,G2&amp;PKINGS-ELEC 2'!B330="","",'BATIMENT G1,G2&amp;PKINGS-ELEC 2'!B330)</f>
        <v>- Attente protections solaires</v>
      </c>
      <c r="E305" s="275">
        <f t="shared" si="7"/>
        <v>487</v>
      </c>
      <c r="F305">
        <f t="shared" si="8"/>
        <v>25</v>
      </c>
      <c r="G305">
        <v>1</v>
      </c>
      <c r="H305">
        <f t="shared" si="9"/>
        <v>25</v>
      </c>
      <c r="I305">
        <f t="shared" si="10"/>
        <v>14</v>
      </c>
      <c r="J305">
        <v>2</v>
      </c>
      <c r="K305">
        <f t="shared" si="11"/>
        <v>28</v>
      </c>
      <c r="L305">
        <f t="shared" si="12"/>
        <v>29</v>
      </c>
      <c r="M305">
        <v>5</v>
      </c>
      <c r="N305">
        <f t="shared" si="13"/>
        <v>145</v>
      </c>
      <c r="O305">
        <f t="shared" si="14"/>
        <v>21</v>
      </c>
      <c r="P305">
        <v>7</v>
      </c>
      <c r="Q305">
        <f t="shared" si="15"/>
        <v>147</v>
      </c>
      <c r="R305">
        <f t="shared" si="24"/>
        <v>10</v>
      </c>
      <c r="S305">
        <v>8</v>
      </c>
      <c r="T305">
        <f t="shared" si="16"/>
        <v>80</v>
      </c>
      <c r="U305">
        <f t="shared" si="17"/>
        <v>6</v>
      </c>
      <c r="V305">
        <v>8</v>
      </c>
      <c r="W305">
        <f t="shared" si="18"/>
        <v>48</v>
      </c>
      <c r="X305">
        <f t="shared" si="19"/>
        <v>14</v>
      </c>
      <c r="Y305">
        <v>1</v>
      </c>
      <c r="Z305">
        <f t="shared" si="20"/>
        <v>14</v>
      </c>
      <c r="AA305">
        <f t="shared" si="21"/>
        <v>8</v>
      </c>
      <c r="AB305">
        <v>0</v>
      </c>
      <c r="AC305">
        <f t="shared" si="22"/>
        <v>0</v>
      </c>
      <c r="AD305">
        <f t="shared" si="6"/>
        <v>16</v>
      </c>
      <c r="AE305">
        <v>0</v>
      </c>
      <c r="AF305">
        <f t="shared" si="23"/>
        <v>0</v>
      </c>
    </row>
    <row r="306" spans="1:32">
      <c r="A306" t="str">
        <f>IF('BATIMENT G1,G2&amp;PKINGS-ELEC 2'!B331="","",'BATIMENT G1,G2&amp;PKINGS-ELEC 2'!B331)</f>
        <v>- Attente VMC y compris interrupteur cuisine</v>
      </c>
      <c r="E306" s="275">
        <f t="shared" si="7"/>
        <v>125</v>
      </c>
      <c r="F306">
        <f t="shared" si="8"/>
        <v>25</v>
      </c>
      <c r="G306">
        <v>1</v>
      </c>
      <c r="H306">
        <f t="shared" si="9"/>
        <v>25</v>
      </c>
      <c r="I306">
        <f t="shared" si="10"/>
        <v>14</v>
      </c>
      <c r="J306">
        <v>1</v>
      </c>
      <c r="K306">
        <f t="shared" si="11"/>
        <v>14</v>
      </c>
      <c r="L306">
        <f t="shared" si="12"/>
        <v>29</v>
      </c>
      <c r="M306">
        <v>1</v>
      </c>
      <c r="N306">
        <f t="shared" si="13"/>
        <v>29</v>
      </c>
      <c r="O306">
        <f t="shared" si="14"/>
        <v>21</v>
      </c>
      <c r="P306">
        <v>1</v>
      </c>
      <c r="Q306">
        <f t="shared" si="15"/>
        <v>21</v>
      </c>
      <c r="R306">
        <f t="shared" si="24"/>
        <v>10</v>
      </c>
      <c r="S306">
        <v>1</v>
      </c>
      <c r="T306">
        <f t="shared" si="16"/>
        <v>10</v>
      </c>
      <c r="U306">
        <f t="shared" si="17"/>
        <v>6</v>
      </c>
      <c r="V306">
        <v>2</v>
      </c>
      <c r="W306">
        <f t="shared" si="18"/>
        <v>12</v>
      </c>
      <c r="X306">
        <f t="shared" si="19"/>
        <v>14</v>
      </c>
      <c r="Y306">
        <v>1</v>
      </c>
      <c r="Z306">
        <f t="shared" si="20"/>
        <v>14</v>
      </c>
      <c r="AA306">
        <f t="shared" si="21"/>
        <v>8</v>
      </c>
      <c r="AB306">
        <v>0</v>
      </c>
      <c r="AC306">
        <f t="shared" si="22"/>
        <v>0</v>
      </c>
      <c r="AD306">
        <f t="shared" si="6"/>
        <v>16</v>
      </c>
      <c r="AE306">
        <v>0</v>
      </c>
      <c r="AF306">
        <f t="shared" si="23"/>
        <v>0</v>
      </c>
    </row>
    <row r="307" spans="1:32">
      <c r="A307" t="str">
        <f>IF('BATIMENT G1,G2&amp;PKINGS-ELEC 2'!B332="","",'BATIMENT G1,G2&amp;PKINGS-ELEC 2'!B332)</f>
        <v>- Attente VMC SdB et WC</v>
      </c>
      <c r="E307" s="275">
        <f t="shared" si="7"/>
        <v>125</v>
      </c>
      <c r="F307">
        <f t="shared" si="8"/>
        <v>25</v>
      </c>
      <c r="G307">
        <v>1</v>
      </c>
      <c r="H307">
        <f t="shared" si="9"/>
        <v>25</v>
      </c>
      <c r="I307">
        <f t="shared" si="10"/>
        <v>14</v>
      </c>
      <c r="J307">
        <v>1</v>
      </c>
      <c r="K307">
        <f t="shared" si="11"/>
        <v>14</v>
      </c>
      <c r="L307">
        <f t="shared" si="12"/>
        <v>29</v>
      </c>
      <c r="M307">
        <v>1</v>
      </c>
      <c r="N307">
        <f t="shared" si="13"/>
        <v>29</v>
      </c>
      <c r="O307">
        <f t="shared" si="14"/>
        <v>21</v>
      </c>
      <c r="P307">
        <v>1</v>
      </c>
      <c r="Q307">
        <f t="shared" si="15"/>
        <v>21</v>
      </c>
      <c r="R307">
        <f t="shared" si="24"/>
        <v>10</v>
      </c>
      <c r="S307">
        <v>1</v>
      </c>
      <c r="T307">
        <f t="shared" si="16"/>
        <v>10</v>
      </c>
      <c r="U307">
        <f t="shared" si="17"/>
        <v>6</v>
      </c>
      <c r="V307">
        <v>2</v>
      </c>
      <c r="W307">
        <f t="shared" si="18"/>
        <v>12</v>
      </c>
      <c r="X307">
        <f t="shared" si="19"/>
        <v>14</v>
      </c>
      <c r="Y307">
        <v>1</v>
      </c>
      <c r="Z307">
        <f t="shared" si="20"/>
        <v>14</v>
      </c>
      <c r="AA307">
        <f t="shared" si="21"/>
        <v>8</v>
      </c>
      <c r="AB307">
        <v>0</v>
      </c>
      <c r="AC307">
        <f t="shared" si="22"/>
        <v>0</v>
      </c>
      <c r="AD307">
        <f t="shared" si="6"/>
        <v>16</v>
      </c>
      <c r="AE307">
        <v>0</v>
      </c>
      <c r="AF307">
        <f t="shared" si="23"/>
        <v>0</v>
      </c>
    </row>
    <row r="308" spans="1:32">
      <c r="A308" t="str">
        <f>IF('BATIMENT G1,G2&amp;PKINGS-ELEC 2'!B333="","",'BATIMENT G1,G2&amp;PKINGS-ELEC 2'!B333)</f>
        <v/>
      </c>
      <c r="E308" s="275"/>
      <c r="F308" t="str">
        <f t="shared" si="8"/>
        <v/>
      </c>
      <c r="H308" t="str">
        <f t="shared" si="9"/>
        <v/>
      </c>
      <c r="I308" t="str">
        <f t="shared" si="10"/>
        <v/>
      </c>
      <c r="K308" t="str">
        <f t="shared" si="11"/>
        <v/>
      </c>
      <c r="L308" t="str">
        <f t="shared" si="12"/>
        <v/>
      </c>
      <c r="N308" t="str">
        <f t="shared" si="13"/>
        <v/>
      </c>
      <c r="O308" t="str">
        <f t="shared" si="14"/>
        <v/>
      </c>
      <c r="Q308" t="str">
        <f t="shared" si="15"/>
        <v/>
      </c>
      <c r="R308" t="str">
        <f t="shared" si="24"/>
        <v/>
      </c>
      <c r="T308" t="str">
        <f t="shared" si="16"/>
        <v/>
      </c>
      <c r="U308" t="str">
        <f t="shared" si="17"/>
        <v/>
      </c>
      <c r="W308" t="str">
        <f t="shared" si="18"/>
        <v/>
      </c>
      <c r="X308" t="str">
        <f t="shared" si="19"/>
        <v/>
      </c>
      <c r="Z308" t="str">
        <f t="shared" si="20"/>
        <v/>
      </c>
      <c r="AA308" t="str">
        <f t="shared" si="21"/>
        <v/>
      </c>
      <c r="AC308" t="str">
        <f t="shared" si="22"/>
        <v/>
      </c>
      <c r="AD308">
        <f t="shared" si="6"/>
        <v>16</v>
      </c>
      <c r="AE308">
        <v>0</v>
      </c>
      <c r="AF308">
        <f t="shared" si="23"/>
        <v>0</v>
      </c>
    </row>
    <row r="309" spans="1:32">
      <c r="A309" t="str">
        <f>IF('BATIMENT G1,G2&amp;PKINGS-ELEC 2'!B353="","",'BATIMENT G1,G2&amp;PKINGS-ELEC 2'!B353)</f>
        <v>- Goulotte de distribution en cuisine bâtiment G1</v>
      </c>
      <c r="E309" s="275">
        <f t="shared" si="7"/>
        <v>0</v>
      </c>
      <c r="F309">
        <f t="shared" si="8"/>
        <v>25</v>
      </c>
      <c r="G309">
        <v>0</v>
      </c>
      <c r="H309">
        <f t="shared" si="9"/>
        <v>0</v>
      </c>
      <c r="I309">
        <f t="shared" si="10"/>
        <v>14</v>
      </c>
      <c r="J309">
        <v>0</v>
      </c>
      <c r="K309">
        <f t="shared" si="11"/>
        <v>0</v>
      </c>
      <c r="L309">
        <f t="shared" si="12"/>
        <v>29</v>
      </c>
      <c r="M309">
        <v>0</v>
      </c>
      <c r="N309">
        <f t="shared" si="13"/>
        <v>0</v>
      </c>
      <c r="O309">
        <f t="shared" si="14"/>
        <v>21</v>
      </c>
      <c r="P309">
        <v>0</v>
      </c>
      <c r="Q309">
        <f t="shared" si="15"/>
        <v>0</v>
      </c>
      <c r="R309">
        <f t="shared" si="24"/>
        <v>10</v>
      </c>
      <c r="S309">
        <v>0</v>
      </c>
      <c r="T309">
        <f t="shared" si="16"/>
        <v>0</v>
      </c>
      <c r="U309">
        <f t="shared" si="17"/>
        <v>6</v>
      </c>
      <c r="V309">
        <v>0</v>
      </c>
      <c r="W309">
        <f t="shared" si="18"/>
        <v>0</v>
      </c>
      <c r="X309">
        <f t="shared" si="19"/>
        <v>14</v>
      </c>
      <c r="Y309">
        <v>0</v>
      </c>
      <c r="Z309">
        <f t="shared" si="20"/>
        <v>0</v>
      </c>
      <c r="AA309">
        <f t="shared" si="21"/>
        <v>8</v>
      </c>
      <c r="AB309">
        <v>0</v>
      </c>
      <c r="AC309">
        <f t="shared" si="22"/>
        <v>0</v>
      </c>
      <c r="AD309">
        <f t="shared" si="6"/>
        <v>16</v>
      </c>
      <c r="AE309">
        <v>0</v>
      </c>
      <c r="AF309">
        <f t="shared" si="23"/>
        <v>0</v>
      </c>
    </row>
    <row r="310" spans="1:32">
      <c r="A310" t="str">
        <f>IF('BATIMENT G1,G2&amp;PKINGS-ELEC 2'!B354="","",'BATIMENT G1,G2&amp;PKINGS-ELEC 2'!B354)</f>
        <v>- DAAF suivant CCTP</v>
      </c>
      <c r="D310" s="5">
        <v>133</v>
      </c>
      <c r="E310" s="282">
        <f t="shared" si="7"/>
        <v>133</v>
      </c>
      <c r="F310">
        <f t="shared" si="8"/>
        <v>25</v>
      </c>
      <c r="G310">
        <v>1</v>
      </c>
      <c r="H310">
        <f t="shared" si="9"/>
        <v>25</v>
      </c>
      <c r="I310">
        <f t="shared" si="10"/>
        <v>14</v>
      </c>
      <c r="J310">
        <v>1</v>
      </c>
      <c r="K310">
        <f t="shared" si="11"/>
        <v>14</v>
      </c>
      <c r="L310">
        <f t="shared" si="12"/>
        <v>29</v>
      </c>
      <c r="M310">
        <v>1</v>
      </c>
      <c r="N310">
        <f t="shared" si="13"/>
        <v>29</v>
      </c>
      <c r="O310">
        <f t="shared" si="14"/>
        <v>21</v>
      </c>
      <c r="P310">
        <v>1</v>
      </c>
      <c r="Q310">
        <f t="shared" si="15"/>
        <v>21</v>
      </c>
      <c r="R310">
        <f t="shared" si="24"/>
        <v>10</v>
      </c>
      <c r="S310">
        <v>1</v>
      </c>
      <c r="T310">
        <f t="shared" si="16"/>
        <v>10</v>
      </c>
      <c r="U310">
        <f t="shared" si="17"/>
        <v>6</v>
      </c>
      <c r="V310">
        <v>2</v>
      </c>
      <c r="W310">
        <f t="shared" si="18"/>
        <v>12</v>
      </c>
      <c r="X310">
        <f t="shared" si="19"/>
        <v>14</v>
      </c>
      <c r="Y310">
        <v>1</v>
      </c>
      <c r="Z310">
        <f t="shared" si="20"/>
        <v>14</v>
      </c>
      <c r="AA310">
        <f t="shared" si="21"/>
        <v>8</v>
      </c>
      <c r="AB310">
        <v>1</v>
      </c>
      <c r="AC310">
        <f t="shared" si="22"/>
        <v>8</v>
      </c>
      <c r="AD310">
        <f t="shared" si="6"/>
        <v>16</v>
      </c>
      <c r="AE310">
        <v>0</v>
      </c>
      <c r="AF310">
        <f t="shared" si="23"/>
        <v>0</v>
      </c>
    </row>
    <row r="311" spans="1:32">
      <c r="A311" t="str">
        <f>IF('BATIMENT G1,G2&amp;PKINGS-ELEC 2'!B355="","",'BATIMENT G1,G2&amp;PKINGS-ELEC 2'!B355)</f>
        <v/>
      </c>
      <c r="E311" s="275"/>
      <c r="F311" t="str">
        <f t="shared" si="8"/>
        <v/>
      </c>
      <c r="H311" t="str">
        <f t="shared" si="9"/>
        <v/>
      </c>
      <c r="I311" t="str">
        <f t="shared" si="10"/>
        <v/>
      </c>
      <c r="K311" t="str">
        <f t="shared" si="11"/>
        <v/>
      </c>
      <c r="L311" t="str">
        <f t="shared" si="12"/>
        <v/>
      </c>
      <c r="N311" t="str">
        <f t="shared" si="13"/>
        <v/>
      </c>
      <c r="O311" t="str">
        <f t="shared" si="14"/>
        <v/>
      </c>
      <c r="Q311" t="str">
        <f t="shared" si="15"/>
        <v/>
      </c>
      <c r="R311" t="str">
        <f t="shared" si="24"/>
        <v/>
      </c>
      <c r="T311" t="str">
        <f t="shared" si="16"/>
        <v/>
      </c>
      <c r="U311" t="str">
        <f t="shared" si="17"/>
        <v/>
      </c>
      <c r="W311" t="str">
        <f t="shared" si="18"/>
        <v/>
      </c>
      <c r="X311" t="str">
        <f t="shared" si="19"/>
        <v/>
      </c>
      <c r="Z311" t="str">
        <f t="shared" si="20"/>
        <v/>
      </c>
      <c r="AA311" t="str">
        <f t="shared" si="21"/>
        <v/>
      </c>
      <c r="AC311" t="str">
        <f t="shared" si="22"/>
        <v/>
      </c>
      <c r="AD311">
        <f t="shared" si="6"/>
        <v>16</v>
      </c>
      <c r="AE311">
        <v>0</v>
      </c>
      <c r="AF311">
        <f t="shared" si="23"/>
        <v>0</v>
      </c>
    </row>
    <row r="312" spans="1:32">
      <c r="A312" t="str">
        <f>IF('BATIMENT G1,G2&amp;PKINGS-ELEC 2'!B356="","",'BATIMENT G1,G2&amp;PKINGS-ELEC 2'!B356)</f>
        <v>- Luminaire type 9 Eclairage terrasse/balcon ext. G1</v>
      </c>
      <c r="D312" s="5">
        <v>47</v>
      </c>
      <c r="E312" s="282">
        <f t="shared" si="7"/>
        <v>47</v>
      </c>
      <c r="F312">
        <f t="shared" si="8"/>
        <v>25</v>
      </c>
      <c r="G312">
        <v>0</v>
      </c>
      <c r="H312">
        <f t="shared" si="9"/>
        <v>0</v>
      </c>
      <c r="I312">
        <f t="shared" si="10"/>
        <v>14</v>
      </c>
      <c r="J312">
        <v>0</v>
      </c>
      <c r="K312">
        <f t="shared" si="11"/>
        <v>0</v>
      </c>
      <c r="L312">
        <f t="shared" si="12"/>
        <v>29</v>
      </c>
      <c r="M312" s="262">
        <v>0.94</v>
      </c>
      <c r="N312">
        <f t="shared" si="13"/>
        <v>27.259999999999998</v>
      </c>
      <c r="O312">
        <f t="shared" si="14"/>
        <v>21</v>
      </c>
      <c r="P312" s="262">
        <v>0.94</v>
      </c>
      <c r="Q312">
        <f t="shared" si="15"/>
        <v>19.739999999999998</v>
      </c>
      <c r="R312">
        <f t="shared" si="24"/>
        <v>10</v>
      </c>
      <c r="S312">
        <v>0</v>
      </c>
      <c r="T312">
        <f t="shared" si="16"/>
        <v>0</v>
      </c>
      <c r="U312">
        <f t="shared" si="17"/>
        <v>6</v>
      </c>
      <c r="V312">
        <v>0</v>
      </c>
      <c r="W312">
        <f t="shared" si="18"/>
        <v>0</v>
      </c>
      <c r="X312">
        <f t="shared" si="19"/>
        <v>14</v>
      </c>
      <c r="Y312">
        <v>0</v>
      </c>
      <c r="Z312">
        <f t="shared" si="20"/>
        <v>0</v>
      </c>
      <c r="AA312">
        <f t="shared" si="21"/>
        <v>8</v>
      </c>
      <c r="AB312">
        <v>0</v>
      </c>
      <c r="AC312">
        <f t="shared" si="22"/>
        <v>0</v>
      </c>
      <c r="AD312">
        <f t="shared" si="6"/>
        <v>16</v>
      </c>
      <c r="AE312">
        <v>0</v>
      </c>
      <c r="AF312">
        <f t="shared" si="23"/>
        <v>0</v>
      </c>
    </row>
    <row r="313" spans="1:32">
      <c r="A313" t="str">
        <f>IF('BATIMENT G1,G2&amp;PKINGS-ELEC 2'!B357="","",'BATIMENT G1,G2&amp;PKINGS-ELEC 2'!B357)</f>
        <v>- Luminaire type 9 Eclairage terrasse/balcon int. G1</v>
      </c>
      <c r="D313" s="5">
        <v>12</v>
      </c>
      <c r="E313" s="282">
        <f t="shared" si="7"/>
        <v>12</v>
      </c>
      <c r="F313">
        <f t="shared" si="8"/>
        <v>25</v>
      </c>
      <c r="G313">
        <v>0</v>
      </c>
      <c r="H313">
        <f t="shared" si="9"/>
        <v>0</v>
      </c>
      <c r="I313">
        <f t="shared" si="10"/>
        <v>14</v>
      </c>
      <c r="J313">
        <v>0</v>
      </c>
      <c r="K313">
        <f t="shared" si="11"/>
        <v>0</v>
      </c>
      <c r="L313">
        <f t="shared" si="12"/>
        <v>29</v>
      </c>
      <c r="M313">
        <v>0</v>
      </c>
      <c r="N313">
        <f t="shared" si="13"/>
        <v>0</v>
      </c>
      <c r="O313">
        <f t="shared" si="14"/>
        <v>21</v>
      </c>
      <c r="P313">
        <v>0</v>
      </c>
      <c r="Q313">
        <f t="shared" si="15"/>
        <v>0</v>
      </c>
      <c r="R313">
        <f t="shared" si="24"/>
        <v>10</v>
      </c>
      <c r="S313">
        <v>0</v>
      </c>
      <c r="T313">
        <f t="shared" si="16"/>
        <v>0</v>
      </c>
      <c r="U313">
        <f t="shared" si="17"/>
        <v>6</v>
      </c>
      <c r="V313">
        <v>2</v>
      </c>
      <c r="W313">
        <f t="shared" si="18"/>
        <v>12</v>
      </c>
      <c r="X313">
        <f t="shared" si="19"/>
        <v>14</v>
      </c>
      <c r="Y313">
        <v>0</v>
      </c>
      <c r="Z313">
        <f t="shared" si="20"/>
        <v>0</v>
      </c>
      <c r="AA313">
        <f t="shared" si="21"/>
        <v>8</v>
      </c>
      <c r="AB313">
        <v>0</v>
      </c>
      <c r="AC313">
        <f t="shared" ref="AC313:AC319" si="25">IF(AB313="","",AA313*AB313)</f>
        <v>0</v>
      </c>
      <c r="AD313">
        <f t="shared" si="6"/>
        <v>16</v>
      </c>
      <c r="AE313">
        <v>0</v>
      </c>
      <c r="AF313">
        <f t="shared" si="23"/>
        <v>0</v>
      </c>
    </row>
    <row r="314" spans="1:32">
      <c r="A314" t="str">
        <f>IF('BATIMENT G1,G2&amp;PKINGS-ELEC 2'!B358="","",'BATIMENT G1,G2&amp;PKINGS-ELEC 2'!B358)</f>
        <v>- Luminaire type 10 Eclairage terrsse/balcon G2</v>
      </c>
      <c r="D314" s="5">
        <v>19</v>
      </c>
      <c r="E314" s="282">
        <f t="shared" si="7"/>
        <v>19</v>
      </c>
      <c r="F314">
        <f t="shared" si="8"/>
        <v>25</v>
      </c>
      <c r="G314">
        <v>0</v>
      </c>
      <c r="H314">
        <f t="shared" si="9"/>
        <v>0</v>
      </c>
      <c r="I314">
        <f t="shared" si="10"/>
        <v>14</v>
      </c>
      <c r="J314">
        <v>0</v>
      </c>
      <c r="K314">
        <f t="shared" si="11"/>
        <v>0</v>
      </c>
      <c r="L314">
        <f t="shared" si="12"/>
        <v>29</v>
      </c>
      <c r="M314">
        <f>19/29</f>
        <v>0.65517241379310343</v>
      </c>
      <c r="N314">
        <f t="shared" si="13"/>
        <v>19</v>
      </c>
      <c r="O314">
        <f t="shared" si="14"/>
        <v>21</v>
      </c>
      <c r="P314">
        <v>0</v>
      </c>
      <c r="Q314">
        <f t="shared" si="15"/>
        <v>0</v>
      </c>
      <c r="R314">
        <f t="shared" si="24"/>
        <v>10</v>
      </c>
      <c r="S314">
        <v>0</v>
      </c>
      <c r="T314">
        <f t="shared" si="16"/>
        <v>0</v>
      </c>
      <c r="U314">
        <f t="shared" si="17"/>
        <v>6</v>
      </c>
      <c r="V314">
        <v>0</v>
      </c>
      <c r="W314">
        <f t="shared" si="18"/>
        <v>0</v>
      </c>
      <c r="X314">
        <f t="shared" si="19"/>
        <v>14</v>
      </c>
      <c r="Y314">
        <v>0</v>
      </c>
      <c r="Z314">
        <f t="shared" si="20"/>
        <v>0</v>
      </c>
      <c r="AA314">
        <f t="shared" si="21"/>
        <v>8</v>
      </c>
      <c r="AB314">
        <v>0</v>
      </c>
      <c r="AC314">
        <f t="shared" si="25"/>
        <v>0</v>
      </c>
      <c r="AD314">
        <f t="shared" si="6"/>
        <v>16</v>
      </c>
      <c r="AE314">
        <v>0</v>
      </c>
      <c r="AF314">
        <f t="shared" si="23"/>
        <v>0</v>
      </c>
    </row>
    <row r="315" spans="1:32">
      <c r="A315" t="str">
        <f>IF('BATIMENT G1,G2&amp;PKINGS-ELEC 2'!B359="","",'BATIMENT G1,G2&amp;PKINGS-ELEC 2'!B359)</f>
        <v>- Boitier et douille DCL, compris fiche 2P+T</v>
      </c>
      <c r="D315" s="5">
        <f>883+131</f>
        <v>1014</v>
      </c>
      <c r="E315" s="282">
        <f t="shared" si="7"/>
        <v>1015</v>
      </c>
      <c r="F315">
        <f t="shared" si="8"/>
        <v>25</v>
      </c>
      <c r="G315">
        <v>5</v>
      </c>
      <c r="H315">
        <f t="shared" si="9"/>
        <v>125</v>
      </c>
      <c r="I315">
        <f t="shared" si="10"/>
        <v>14</v>
      </c>
      <c r="J315">
        <v>6</v>
      </c>
      <c r="K315">
        <f t="shared" si="11"/>
        <v>84</v>
      </c>
      <c r="L315">
        <f t="shared" si="12"/>
        <v>29</v>
      </c>
      <c r="M315">
        <v>10</v>
      </c>
      <c r="N315">
        <f t="shared" si="13"/>
        <v>290</v>
      </c>
      <c r="O315">
        <f t="shared" si="14"/>
        <v>21</v>
      </c>
      <c r="P315">
        <v>8</v>
      </c>
      <c r="Q315">
        <f t="shared" si="15"/>
        <v>168</v>
      </c>
      <c r="R315">
        <f t="shared" si="24"/>
        <v>10</v>
      </c>
      <c r="S315">
        <v>15</v>
      </c>
      <c r="T315">
        <f t="shared" si="16"/>
        <v>150</v>
      </c>
      <c r="U315">
        <f t="shared" si="17"/>
        <v>6</v>
      </c>
      <c r="V315">
        <v>13</v>
      </c>
      <c r="W315">
        <f t="shared" si="18"/>
        <v>78</v>
      </c>
      <c r="X315">
        <f t="shared" si="19"/>
        <v>14</v>
      </c>
      <c r="Y315">
        <v>4</v>
      </c>
      <c r="Z315">
        <f t="shared" si="20"/>
        <v>56</v>
      </c>
      <c r="AA315">
        <f t="shared" si="21"/>
        <v>8</v>
      </c>
      <c r="AB315">
        <v>8</v>
      </c>
      <c r="AC315">
        <f t="shared" si="25"/>
        <v>64</v>
      </c>
      <c r="AD315">
        <f t="shared" si="6"/>
        <v>16</v>
      </c>
      <c r="AE315">
        <v>0</v>
      </c>
      <c r="AF315">
        <f t="shared" si="23"/>
        <v>0</v>
      </c>
    </row>
    <row r="316" spans="1:32">
      <c r="A316" t="str">
        <f>IF('BATIMENT G1,G2&amp;PKINGS-ELEC 2'!B360="","",'BATIMENT G1,G2&amp;PKINGS-ELEC 2'!B360)</f>
        <v>- Ampoule fluocompacte 15W, E27</v>
      </c>
      <c r="D316" s="5">
        <f>+D315</f>
        <v>1014</v>
      </c>
      <c r="E316" s="282">
        <f t="shared" si="7"/>
        <v>1015</v>
      </c>
      <c r="F316">
        <f t="shared" si="8"/>
        <v>25</v>
      </c>
      <c r="G316">
        <v>5</v>
      </c>
      <c r="H316">
        <f t="shared" si="9"/>
        <v>125</v>
      </c>
      <c r="I316">
        <f t="shared" si="10"/>
        <v>14</v>
      </c>
      <c r="J316">
        <v>6</v>
      </c>
      <c r="K316">
        <f t="shared" si="11"/>
        <v>84</v>
      </c>
      <c r="L316">
        <f t="shared" si="12"/>
        <v>29</v>
      </c>
      <c r="M316">
        <v>10</v>
      </c>
      <c r="N316">
        <f t="shared" si="13"/>
        <v>290</v>
      </c>
      <c r="O316">
        <f t="shared" si="14"/>
        <v>21</v>
      </c>
      <c r="P316">
        <v>8</v>
      </c>
      <c r="Q316">
        <f t="shared" si="15"/>
        <v>168</v>
      </c>
      <c r="R316">
        <f t="shared" si="24"/>
        <v>10</v>
      </c>
      <c r="S316">
        <v>15</v>
      </c>
      <c r="T316">
        <f t="shared" si="16"/>
        <v>150</v>
      </c>
      <c r="U316">
        <f t="shared" si="17"/>
        <v>6</v>
      </c>
      <c r="V316">
        <v>13</v>
      </c>
      <c r="W316">
        <f t="shared" si="18"/>
        <v>78</v>
      </c>
      <c r="X316">
        <f t="shared" si="19"/>
        <v>14</v>
      </c>
      <c r="Y316">
        <v>4</v>
      </c>
      <c r="Z316">
        <f t="shared" si="20"/>
        <v>56</v>
      </c>
      <c r="AA316">
        <f t="shared" si="21"/>
        <v>8</v>
      </c>
      <c r="AB316">
        <v>8</v>
      </c>
      <c r="AC316">
        <f t="shared" si="25"/>
        <v>64</v>
      </c>
      <c r="AD316">
        <f t="shared" si="6"/>
        <v>16</v>
      </c>
      <c r="AE316">
        <v>0</v>
      </c>
      <c r="AF316">
        <f t="shared" si="23"/>
        <v>0</v>
      </c>
    </row>
    <row r="317" spans="1:32">
      <c r="A317" s="167" t="s">
        <v>552</v>
      </c>
      <c r="D317" s="5">
        <v>18</v>
      </c>
      <c r="E317" s="282">
        <f t="shared" si="7"/>
        <v>18</v>
      </c>
      <c r="X317">
        <f t="shared" si="19"/>
        <v>14</v>
      </c>
      <c r="Y317">
        <f>18/14</f>
        <v>1.2857142857142858</v>
      </c>
      <c r="Z317">
        <f t="shared" si="20"/>
        <v>18</v>
      </c>
      <c r="AE317">
        <v>0</v>
      </c>
    </row>
    <row r="318" spans="1:32">
      <c r="A318" t="str">
        <f>IF('BATIMENT G1,G2&amp;PKINGS-ELEC 2'!B361="","",'BATIMENT G1,G2&amp;PKINGS-ELEC 2'!B361)</f>
        <v/>
      </c>
      <c r="E318" s="275"/>
      <c r="F318" t="str">
        <f t="shared" si="8"/>
        <v/>
      </c>
      <c r="H318" t="str">
        <f t="shared" si="9"/>
        <v/>
      </c>
      <c r="I318" t="str">
        <f t="shared" si="10"/>
        <v/>
      </c>
      <c r="K318" t="str">
        <f t="shared" si="11"/>
        <v/>
      </c>
      <c r="L318" t="str">
        <f t="shared" si="12"/>
        <v/>
      </c>
      <c r="N318" t="str">
        <f t="shared" si="13"/>
        <v/>
      </c>
      <c r="O318" t="str">
        <f t="shared" si="14"/>
        <v/>
      </c>
      <c r="Q318" t="str">
        <f t="shared" si="15"/>
        <v/>
      </c>
      <c r="R318" t="str">
        <f>+IF(S318="","",$R$287)</f>
        <v/>
      </c>
      <c r="T318" t="str">
        <f t="shared" si="16"/>
        <v/>
      </c>
      <c r="U318" t="str">
        <f t="shared" si="17"/>
        <v/>
      </c>
      <c r="W318" t="str">
        <f t="shared" si="18"/>
        <v/>
      </c>
      <c r="X318" t="str">
        <f t="shared" si="19"/>
        <v/>
      </c>
      <c r="Z318" t="str">
        <f t="shared" si="20"/>
        <v/>
      </c>
      <c r="AA318" t="str">
        <f t="shared" si="21"/>
        <v/>
      </c>
      <c r="AC318" t="str">
        <f t="shared" si="25"/>
        <v/>
      </c>
      <c r="AD318">
        <f t="shared" si="6"/>
        <v>16</v>
      </c>
      <c r="AE318">
        <v>0</v>
      </c>
      <c r="AF318">
        <f t="shared" si="23"/>
        <v>0</v>
      </c>
    </row>
    <row r="319" spans="1:32">
      <c r="A319" t="str">
        <f>IF('BATIMENT G1,G2&amp;PKINGS-ELEC 2'!B362="","",'BATIMENT G1,G2&amp;PKINGS-ELEC 2'!B362)</f>
        <v>- Ampli TV en GTL y compris alimentation</v>
      </c>
      <c r="E319" s="282">
        <f t="shared" si="7"/>
        <v>105</v>
      </c>
      <c r="F319">
        <f t="shared" si="8"/>
        <v>25</v>
      </c>
      <c r="G319">
        <v>1</v>
      </c>
      <c r="H319">
        <f t="shared" si="9"/>
        <v>25</v>
      </c>
      <c r="I319">
        <f t="shared" si="10"/>
        <v>14</v>
      </c>
      <c r="J319">
        <v>1</v>
      </c>
      <c r="K319">
        <f t="shared" si="11"/>
        <v>14</v>
      </c>
      <c r="L319">
        <f t="shared" si="12"/>
        <v>29</v>
      </c>
      <c r="M319">
        <v>1</v>
      </c>
      <c r="N319">
        <f t="shared" si="13"/>
        <v>29</v>
      </c>
      <c r="O319">
        <f t="shared" si="14"/>
        <v>21</v>
      </c>
      <c r="P319">
        <v>1</v>
      </c>
      <c r="Q319">
        <f t="shared" si="15"/>
        <v>21</v>
      </c>
      <c r="R319">
        <f>+IF(S319="","",$R$287)</f>
        <v>10</v>
      </c>
      <c r="S319">
        <v>1</v>
      </c>
      <c r="T319">
        <f t="shared" si="16"/>
        <v>10</v>
      </c>
      <c r="U319">
        <f t="shared" si="17"/>
        <v>6</v>
      </c>
      <c r="V319">
        <v>1</v>
      </c>
      <c r="W319">
        <f t="shared" si="18"/>
        <v>6</v>
      </c>
      <c r="X319">
        <f t="shared" si="19"/>
        <v>14</v>
      </c>
      <c r="Y319">
        <v>0</v>
      </c>
      <c r="Z319">
        <f t="shared" si="20"/>
        <v>0</v>
      </c>
      <c r="AA319">
        <f t="shared" si="21"/>
        <v>8</v>
      </c>
      <c r="AB319">
        <v>0</v>
      </c>
      <c r="AC319">
        <f t="shared" si="25"/>
        <v>0</v>
      </c>
      <c r="AD319">
        <f t="shared" si="6"/>
        <v>16</v>
      </c>
      <c r="AE319">
        <v>0</v>
      </c>
      <c r="AF319">
        <f t="shared" si="23"/>
        <v>0</v>
      </c>
    </row>
    <row r="320" spans="1:32">
      <c r="A320" t="str">
        <f>IF('BATIMENT G1,G2&amp;PKINGS-ELEC 2'!B363="","",'BATIMENT G1,G2&amp;PKINGS-ELEC 2'!B363)</f>
        <v/>
      </c>
      <c r="E320" s="275"/>
      <c r="F320" t="str">
        <f t="shared" si="8"/>
        <v/>
      </c>
      <c r="H320" t="str">
        <f t="shared" si="9"/>
        <v/>
      </c>
      <c r="I320" t="str">
        <f t="shared" si="10"/>
        <v/>
      </c>
      <c r="K320" t="str">
        <f t="shared" si="11"/>
        <v/>
      </c>
      <c r="L320" t="str">
        <f t="shared" si="12"/>
        <v/>
      </c>
      <c r="N320" t="str">
        <f t="shared" si="13"/>
        <v/>
      </c>
      <c r="O320" t="str">
        <f t="shared" si="14"/>
        <v/>
      </c>
      <c r="Q320" t="str">
        <f t="shared" si="15"/>
        <v/>
      </c>
      <c r="R320" t="str">
        <f>+IF(S320="","",$R$287)</f>
        <v/>
      </c>
      <c r="T320" t="str">
        <f t="shared" si="16"/>
        <v/>
      </c>
      <c r="U320" t="str">
        <f t="shared" si="17"/>
        <v/>
      </c>
      <c r="W320" t="str">
        <f t="shared" si="18"/>
        <v/>
      </c>
    </row>
    <row r="321" spans="5:23">
      <c r="E321" s="275"/>
      <c r="F321" t="str">
        <f t="shared" si="8"/>
        <v/>
      </c>
      <c r="H321" t="str">
        <f t="shared" si="9"/>
        <v/>
      </c>
      <c r="I321" t="str">
        <f t="shared" si="10"/>
        <v/>
      </c>
      <c r="K321" t="str">
        <f t="shared" si="11"/>
        <v/>
      </c>
      <c r="L321" t="str">
        <f t="shared" si="12"/>
        <v/>
      </c>
      <c r="N321" t="str">
        <f t="shared" si="13"/>
        <v/>
      </c>
      <c r="O321" t="str">
        <f t="shared" si="14"/>
        <v/>
      </c>
      <c r="Q321" t="str">
        <f t="shared" si="15"/>
        <v/>
      </c>
      <c r="R321" t="str">
        <f>+IF(S321="","",$R$287)</f>
        <v/>
      </c>
      <c r="T321" t="str">
        <f t="shared" si="16"/>
        <v/>
      </c>
      <c r="U321" t="str">
        <f t="shared" si="17"/>
        <v/>
      </c>
      <c r="W321" t="str">
        <f t="shared" si="18"/>
        <v/>
      </c>
    </row>
    <row r="322" spans="5:23">
      <c r="E322" s="275"/>
    </row>
    <row r="323" spans="5:23">
      <c r="G323">
        <f>SUM(G289:G320)</f>
        <v>38.58623922009749</v>
      </c>
      <c r="J323">
        <f>SUM(J289:J320)</f>
        <v>49.086239220097482</v>
      </c>
      <c r="M323">
        <f>SUM(M289:M320)</f>
        <v>69.581411633890582</v>
      </c>
      <c r="P323">
        <f>SUM(P289:P320)</f>
        <v>71.926239220097486</v>
      </c>
      <c r="S323">
        <f>SUM(S289:S320)</f>
        <v>90.086239220097482</v>
      </c>
      <c r="V323">
        <f>SUM(V289:V320)</f>
        <v>101.0862392200975</v>
      </c>
    </row>
    <row r="605" spans="1:1">
      <c r="A605" t="str">
        <f>IF('BATIMENT G1,G2&amp;PKINGS-ELEC 2'!B370="","",'BATIMENT G1,G2&amp;PKINGS-ELEC 2'!B370)</f>
        <v/>
      </c>
    </row>
    <row r="624" spans="1:1">
      <c r="A624" t="str">
        <f>IF('BATIMENT G1,G2&amp;PKINGS-ELEC 2'!B389="","",'BATIMENT G1,G2&amp;PKINGS-ELEC 2'!B389)</f>
        <v/>
      </c>
    </row>
    <row r="625" spans="1:1">
      <c r="A625" t="str">
        <f>IF('BATIMENT G1,G2&amp;PKINGS-ELEC 2'!B390="","",'BATIMENT G1,G2&amp;PKINGS-ELEC 2'!B390)</f>
        <v/>
      </c>
    </row>
    <row r="626" spans="1:1">
      <c r="A626" t="str">
        <f>IF('BATIMENT G1,G2&amp;PKINGS-ELEC 2'!B391="","",'BATIMENT G1,G2&amp;PKINGS-ELEC 2'!B391)</f>
        <v/>
      </c>
    </row>
    <row r="627" spans="1:1">
      <c r="A627" t="str">
        <f>IF('BATIMENT G1,G2&amp;PKINGS-ELEC 2'!B392="","",'BATIMENT G1,G2&amp;PKINGS-ELEC 2'!B392)</f>
        <v/>
      </c>
    </row>
    <row r="628" spans="1:1">
      <c r="A628" t="str">
        <f>IF('BATIMENT G1,G2&amp;PKINGS-ELEC 2'!B393="","",'BATIMENT G1,G2&amp;PKINGS-ELEC 2'!B393)</f>
        <v/>
      </c>
    </row>
    <row r="629" spans="1:1">
      <c r="A629" t="str">
        <f>IF('BATIMENT G1,G2&amp;PKINGS-ELEC 2'!B394="","",'BATIMENT G1,G2&amp;PKINGS-ELEC 2'!B394)</f>
        <v/>
      </c>
    </row>
    <row r="630" spans="1:1">
      <c r="A630" t="str">
        <f>IF('BATIMENT G1,G2&amp;PKINGS-ELEC 2'!B395="","",'BATIMENT G1,G2&amp;PKINGS-ELEC 2'!B395)</f>
        <v/>
      </c>
    </row>
    <row r="631" spans="1:1">
      <c r="A631" t="str">
        <f>IF('BATIMENT G1,G2&amp;PKINGS-ELEC 2'!B396="","",'BATIMENT G1,G2&amp;PKINGS-ELEC 2'!B396)</f>
        <v/>
      </c>
    </row>
    <row r="632" spans="1:1">
      <c r="A632" t="str">
        <f>IF('BATIMENT G1,G2&amp;PKINGS-ELEC 2'!B397="","",'BATIMENT G1,G2&amp;PKINGS-ELEC 2'!B397)</f>
        <v/>
      </c>
    </row>
    <row r="633" spans="1:1">
      <c r="A633" t="str">
        <f>IF('BATIMENT G1,G2&amp;PKINGS-ELEC 2'!B398="","",'BATIMENT G1,G2&amp;PKINGS-ELEC 2'!B398)</f>
        <v/>
      </c>
    </row>
    <row r="634" spans="1:1">
      <c r="A634" t="str">
        <f>IF('BATIMENT G1,G2&amp;PKINGS-ELEC 2'!B399="","",'BATIMENT G1,G2&amp;PKINGS-ELEC 2'!B399)</f>
        <v/>
      </c>
    </row>
    <row r="635" spans="1:1">
      <c r="A635" t="str">
        <f>IF('BATIMENT G1,G2&amp;PKINGS-ELEC 2'!B400="","",'BATIMENT G1,G2&amp;PKINGS-ELEC 2'!B400)</f>
        <v/>
      </c>
    </row>
    <row r="636" spans="1:1">
      <c r="A636" t="str">
        <f>IF('BATIMENT G1,G2&amp;PKINGS-ELEC 2'!B401="","",'BATIMENT G1,G2&amp;PKINGS-ELEC 2'!B401)</f>
        <v/>
      </c>
    </row>
    <row r="637" spans="1:1">
      <c r="A637" t="str">
        <f>IF('BATIMENT G1,G2&amp;PKINGS-ELEC 2'!B402="","",'BATIMENT G1,G2&amp;PKINGS-ELEC 2'!B402)</f>
        <v>- Prise de courant double 2P+T20A au sol G2</v>
      </c>
    </row>
    <row r="638" spans="1:1">
      <c r="A638" t="str">
        <f>IF('BATIMENT G1,G2&amp;PKINGS-ELEC 2'!B403="","",'BATIMENT G1,G2&amp;PKINGS-ELEC 2'!B403)</f>
        <v/>
      </c>
    </row>
    <row r="639" spans="1:1">
      <c r="A639" t="str">
        <f>IF('BATIMENT G1,G2&amp;PKINGS-ELEC 2'!B404="","",'BATIMENT G1,G2&amp;PKINGS-ELEC 2'!B404)</f>
        <v/>
      </c>
    </row>
    <row r="640" spans="1:1">
      <c r="A640" t="str">
        <f>IF('BATIMENT G1,G2&amp;PKINGS-ELEC 2'!B405="","",'BATIMENT G1,G2&amp;PKINGS-ELEC 2'!B405)</f>
        <v/>
      </c>
    </row>
    <row r="641" spans="1:1">
      <c r="A641" t="str">
        <f>IF('BATIMENT G1,G2&amp;PKINGS-ELEC 2'!B406="","",'BATIMENT G1,G2&amp;PKINGS-ELEC 2'!B406)</f>
        <v/>
      </c>
    </row>
    <row r="642" spans="1:1">
      <c r="A642" t="str">
        <f>IF('BATIMENT G1,G2&amp;PKINGS-ELEC 2'!B407="","",'BATIMENT G1,G2&amp;PKINGS-ELEC 2'!B407)</f>
        <v/>
      </c>
    </row>
    <row r="643" spans="1:1">
      <c r="A643" t="str">
        <f>IF('BATIMENT G1,G2&amp;PKINGS-ELEC 2'!B408="","",'BATIMENT G1,G2&amp;PKINGS-ELEC 2'!B408)</f>
        <v/>
      </c>
    </row>
    <row r="644" spans="1:1">
      <c r="A644" t="str">
        <f>IF('BATIMENT G1,G2&amp;PKINGS-ELEC 2'!B409="","",'BATIMENT G1,G2&amp;PKINGS-ELEC 2'!B409)</f>
        <v/>
      </c>
    </row>
    <row r="645" spans="1:1">
      <c r="A645" t="str">
        <f>IF('BATIMENT G1,G2&amp;PKINGS-ELEC 2'!B410="","",'BATIMENT G1,G2&amp;PKINGS-ELEC 2'!B410)</f>
        <v/>
      </c>
    </row>
    <row r="646" spans="1:1">
      <c r="A646" t="str">
        <f>IF('BATIMENT G1,G2&amp;PKINGS-ELEC 2'!B411="","",'BATIMENT G1,G2&amp;PKINGS-ELEC 2'!B411)</f>
        <v/>
      </c>
    </row>
    <row r="647" spans="1:1">
      <c r="A647" t="str">
        <f>IF('BATIMENT G1,G2&amp;PKINGS-ELEC 2'!B412="","",'BATIMENT G1,G2&amp;PKINGS-ELEC 2'!B412)</f>
        <v/>
      </c>
    </row>
    <row r="648" spans="1:1">
      <c r="A648" t="str">
        <f>IF('BATIMENT G1,G2&amp;PKINGS-ELEC 2'!B413="","",'BATIMENT G1,G2&amp;PKINGS-ELEC 2'!B413)</f>
        <v/>
      </c>
    </row>
    <row r="649" spans="1:1">
      <c r="A649" t="str">
        <f>IF('BATIMENT G1,G2&amp;PKINGS-ELEC 2'!B414="","",'BATIMENT G1,G2&amp;PKINGS-ELEC 2'!B414)</f>
        <v/>
      </c>
    </row>
    <row r="650" spans="1:1">
      <c r="A650" t="str">
        <f>IF('BATIMENT G1,G2&amp;PKINGS-ELEC 2'!B415="","",'BATIMENT G1,G2&amp;PKINGS-ELEC 2'!B415)</f>
        <v/>
      </c>
    </row>
    <row r="651" spans="1:1">
      <c r="A651" t="str">
        <f>IF('BATIMENT G1,G2&amp;PKINGS-ELEC 2'!B416="","",'BATIMENT G1,G2&amp;PKINGS-ELEC 2'!B416)</f>
        <v/>
      </c>
    </row>
    <row r="652" spans="1:1">
      <c r="A652" t="str">
        <f>IF('BATIMENT G1,G2&amp;PKINGS-ELEC 2'!B417="","",'BATIMENT G1,G2&amp;PKINGS-ELEC 2'!B417)</f>
        <v/>
      </c>
    </row>
    <row r="653" spans="1:1">
      <c r="A653" t="str">
        <f>IF('BATIMENT G1,G2&amp;PKINGS-ELEC 2'!B418="","",'BATIMENT G1,G2&amp;PKINGS-ELEC 2'!B418)</f>
        <v/>
      </c>
    </row>
    <row r="654" spans="1:1">
      <c r="A654" t="str">
        <f>IF('BATIMENT G1,G2&amp;PKINGS-ELEC 2'!B419="","",'BATIMENT G1,G2&amp;PKINGS-ELEC 2'!B419)</f>
        <v/>
      </c>
    </row>
    <row r="655" spans="1:1">
      <c r="A655" t="str">
        <f>IF('BATIMENT G1,G2&amp;PKINGS-ELEC 2'!B420="","",'BATIMENT G1,G2&amp;PKINGS-ELEC 2'!B420)</f>
        <v/>
      </c>
    </row>
    <row r="656" spans="1:1">
      <c r="A656" t="str">
        <f>IF('BATIMENT G1,G2&amp;PKINGS-ELEC 2'!B421="","",'BATIMENT G1,G2&amp;PKINGS-ELEC 2'!B421)</f>
        <v/>
      </c>
    </row>
    <row r="657" spans="1:1">
      <c r="A657" t="str">
        <f>IF('BATIMENT G1,G2&amp;PKINGS-ELEC 2'!B422="","",'BATIMENT G1,G2&amp;PKINGS-ELEC 2'!B422)</f>
        <v/>
      </c>
    </row>
    <row r="658" spans="1:1">
      <c r="A658" t="str">
        <f>IF('BATIMENT G1,G2&amp;PKINGS-ELEC 2'!B423="","",'BATIMENT G1,G2&amp;PKINGS-ELEC 2'!B423)</f>
        <v/>
      </c>
    </row>
    <row r="659" spans="1:1">
      <c r="A659" t="str">
        <f>IF('BATIMENT G1,G2&amp;PKINGS-ELEC 2'!B424="","",'BATIMENT G1,G2&amp;PKINGS-ELEC 2'!B424)</f>
        <v/>
      </c>
    </row>
    <row r="660" spans="1:1">
      <c r="A660" t="str">
        <f>IF('BATIMENT G1,G2&amp;PKINGS-ELEC 2'!B425="","",'BATIMENT G1,G2&amp;PKINGS-ELEC 2'!B425)</f>
        <v/>
      </c>
    </row>
    <row r="661" spans="1:1">
      <c r="A661" t="str">
        <f>IF('BATIMENT G1,G2&amp;PKINGS-ELEC 2'!B426="","",'BATIMENT G1,G2&amp;PKINGS-ELEC 2'!B426)</f>
        <v/>
      </c>
    </row>
    <row r="662" spans="1:1">
      <c r="A662" t="str">
        <f>IF('BATIMENT G1,G2&amp;PKINGS-ELEC 2'!B427="","",'BATIMENT G1,G2&amp;PKINGS-ELEC 2'!B427)</f>
        <v/>
      </c>
    </row>
    <row r="663" spans="1:1">
      <c r="A663" t="str">
        <f>IF('BATIMENT G1,G2&amp;PKINGS-ELEC 2'!B428="","",'BATIMENT G1,G2&amp;PKINGS-ELEC 2'!B428)</f>
        <v/>
      </c>
    </row>
    <row r="664" spans="1:1">
      <c r="A664" t="str">
        <f>IF('BATIMENT G1,G2&amp;PKINGS-ELEC 2'!B429="","",'BATIMENT G1,G2&amp;PKINGS-ELEC 2'!B429)</f>
        <v/>
      </c>
    </row>
    <row r="665" spans="1:1">
      <c r="A665" t="str">
        <f>IF('BATIMENT G1,G2&amp;PKINGS-ELEC 2'!B430="","",'BATIMENT G1,G2&amp;PKINGS-ELEC 2'!B430)</f>
        <v/>
      </c>
    </row>
    <row r="666" spans="1:1">
      <c r="A666" t="str">
        <f>IF('BATIMENT G1,G2&amp;PKINGS-ELEC 2'!B431="","",'BATIMENT G1,G2&amp;PKINGS-ELEC 2'!B431)</f>
        <v/>
      </c>
    </row>
    <row r="667" spans="1:1">
      <c r="A667" t="str">
        <f>IF('BATIMENT G1,G2&amp;PKINGS-ELEC 2'!B432="","",'BATIMENT G1,G2&amp;PKINGS-ELEC 2'!B432)</f>
        <v/>
      </c>
    </row>
    <row r="668" spans="1:1">
      <c r="A668" t="str">
        <f>IF('BATIMENT G1,G2&amp;PKINGS-ELEC 2'!B433="","",'BATIMENT G1,G2&amp;PKINGS-ELEC 2'!B433)</f>
        <v/>
      </c>
    </row>
  </sheetData>
  <mergeCells count="26">
    <mergeCell ref="R253:T253"/>
    <mergeCell ref="V253:W253"/>
    <mergeCell ref="X253:Z253"/>
    <mergeCell ref="U286:W286"/>
    <mergeCell ref="F286:H286"/>
    <mergeCell ref="I286:K286"/>
    <mergeCell ref="L286:N286"/>
    <mergeCell ref="O286:Q286"/>
    <mergeCell ref="R286:T286"/>
    <mergeCell ref="X286:Z286"/>
    <mergeCell ref="D253:E253"/>
    <mergeCell ref="F253:H253"/>
    <mergeCell ref="J253:K253"/>
    <mergeCell ref="L253:N253"/>
    <mergeCell ref="P253:Q253"/>
    <mergeCell ref="AA286:AC286"/>
    <mergeCell ref="AD286:AF286"/>
    <mergeCell ref="A255:A257"/>
    <mergeCell ref="A274:A276"/>
    <mergeCell ref="C255:N255"/>
    <mergeCell ref="C256:H256"/>
    <mergeCell ref="I256:N256"/>
    <mergeCell ref="B255:B257"/>
    <mergeCell ref="O255:Z255"/>
    <mergeCell ref="O256:T256"/>
    <mergeCell ref="U256:Z25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4"/>
  <sheetViews>
    <sheetView view="pageBreakPreview" topLeftCell="A10" zoomScale="110" zoomScaleNormal="100" zoomScaleSheetLayoutView="110" zoomScalePageLayoutView="70" workbookViewId="0">
      <selection activeCell="J187" sqref="J187"/>
    </sheetView>
  </sheetViews>
  <sheetFormatPr baseColWidth="10" defaultRowHeight="12.75"/>
  <cols>
    <col min="1" max="1" width="5.28515625" customWidth="1"/>
    <col min="5" max="5" width="6.5703125" bestFit="1" customWidth="1"/>
    <col min="7" max="7" width="13.7109375" customWidth="1"/>
    <col min="8" max="8" width="9.5703125" customWidth="1"/>
    <col min="9" max="9" width="8.140625" customWidth="1"/>
    <col min="10" max="10" width="17.28515625" customWidth="1"/>
  </cols>
  <sheetData>
    <row r="2" spans="1:8">
      <c r="H2">
        <v>26</v>
      </c>
    </row>
    <row r="11" spans="1:8">
      <c r="A11" s="28"/>
      <c r="B11" s="28"/>
      <c r="C11" s="28"/>
      <c r="D11" s="28"/>
      <c r="E11" s="28"/>
      <c r="F11" s="28"/>
      <c r="G11" s="28"/>
      <c r="H11" s="28"/>
    </row>
    <row r="12" spans="1:8">
      <c r="A12" s="28"/>
      <c r="B12" s="28"/>
      <c r="C12" s="28"/>
      <c r="D12" s="28"/>
      <c r="E12" s="28"/>
      <c r="F12" s="28"/>
      <c r="G12" s="28"/>
      <c r="H12" s="28"/>
    </row>
    <row r="13" spans="1:8" ht="15">
      <c r="A13" s="28"/>
      <c r="B13" s="305" t="s">
        <v>6</v>
      </c>
      <c r="C13" s="305"/>
      <c r="D13" s="305"/>
      <c r="E13" s="305"/>
      <c r="F13" s="305"/>
      <c r="G13" s="305"/>
      <c r="H13" s="305"/>
    </row>
    <row r="14" spans="1:8">
      <c r="A14" s="28"/>
      <c r="B14" s="28"/>
      <c r="C14" s="28"/>
      <c r="D14" s="28"/>
      <c r="E14" s="28"/>
      <c r="F14" s="28"/>
      <c r="G14" s="28"/>
      <c r="H14" s="28"/>
    </row>
    <row r="15" spans="1:8">
      <c r="A15" s="28"/>
      <c r="B15" s="28"/>
      <c r="C15" s="28"/>
      <c r="D15" s="28"/>
      <c r="E15" s="28"/>
      <c r="F15" s="28"/>
      <c r="G15" s="28"/>
      <c r="H15" s="28"/>
    </row>
    <row r="16" spans="1:8" ht="67.5" customHeight="1">
      <c r="A16" s="28"/>
      <c r="B16" s="303" t="s">
        <v>7</v>
      </c>
      <c r="C16" s="303"/>
      <c r="D16" s="303"/>
      <c r="E16" s="303"/>
      <c r="F16" s="303"/>
      <c r="G16" s="303"/>
      <c r="H16" s="303"/>
    </row>
    <row r="17" spans="1:10">
      <c r="A17" s="28"/>
      <c r="B17" s="28"/>
      <c r="C17" s="28"/>
      <c r="D17" s="28"/>
      <c r="E17" s="28"/>
      <c r="F17" s="28"/>
      <c r="G17" s="28"/>
      <c r="H17" s="28"/>
    </row>
    <row r="18" spans="1:10">
      <c r="A18" s="28"/>
      <c r="B18" s="28"/>
      <c r="C18" s="28"/>
      <c r="D18" s="28"/>
      <c r="E18" s="28"/>
      <c r="F18" s="28"/>
      <c r="G18" s="28"/>
      <c r="H18" s="28"/>
    </row>
    <row r="19" spans="1:10" ht="54" customHeight="1">
      <c r="A19" s="28"/>
      <c r="B19" s="303" t="s">
        <v>8</v>
      </c>
      <c r="C19" s="303"/>
      <c r="D19" s="303"/>
      <c r="E19" s="303"/>
      <c r="F19" s="303"/>
      <c r="G19" s="303"/>
      <c r="H19" s="303"/>
    </row>
    <row r="20" spans="1:10">
      <c r="A20" s="28"/>
      <c r="B20" s="28"/>
      <c r="C20" s="28"/>
      <c r="D20" s="28"/>
      <c r="E20" s="28"/>
      <c r="F20" s="28"/>
      <c r="G20" s="28"/>
      <c r="H20" s="28"/>
    </row>
    <row r="21" spans="1:10">
      <c r="A21" s="28"/>
      <c r="B21" s="28"/>
      <c r="C21" s="28"/>
      <c r="D21" s="28"/>
      <c r="E21" s="28"/>
      <c r="F21" s="28"/>
      <c r="G21" s="28"/>
      <c r="H21" s="28"/>
    </row>
    <row r="22" spans="1:10" ht="146.25" customHeight="1">
      <c r="A22" s="28"/>
      <c r="B22" s="303" t="s">
        <v>9</v>
      </c>
      <c r="C22" s="303"/>
      <c r="D22" s="303"/>
      <c r="E22" s="303"/>
      <c r="F22" s="303"/>
      <c r="G22" s="303"/>
      <c r="H22" s="303"/>
    </row>
    <row r="23" spans="1:10">
      <c r="A23" s="28"/>
      <c r="B23" s="28"/>
      <c r="C23" s="28"/>
      <c r="D23" s="28"/>
      <c r="E23" s="28"/>
      <c r="F23" s="28"/>
      <c r="G23" s="28"/>
      <c r="H23" s="28"/>
    </row>
    <row r="24" spans="1:10" ht="16.5">
      <c r="A24" s="28"/>
      <c r="B24" s="28"/>
      <c r="C24" s="28"/>
      <c r="D24" s="28"/>
      <c r="E24" s="163" t="str">
        <f>IF(D24="","",(((I24*$J$2)+(J24*$H$2*$H$3))*$J$3)/D24)</f>
        <v/>
      </c>
      <c r="F24" s="164" t="str">
        <f>IF(D24="","",D24*E24)</f>
        <v/>
      </c>
      <c r="G24" s="28"/>
      <c r="H24" s="28"/>
      <c r="I24" t="str">
        <f>IF(D24="","",G24*D24)</f>
        <v/>
      </c>
      <c r="J24" t="str">
        <f>IF(D24="","",D24*H24)</f>
        <v/>
      </c>
    </row>
    <row r="25" spans="1:10" ht="28.5" customHeight="1">
      <c r="A25" s="28"/>
      <c r="B25" s="304" t="s">
        <v>10</v>
      </c>
      <c r="C25" s="304"/>
      <c r="D25" s="304"/>
      <c r="E25" s="304"/>
      <c r="F25" s="304"/>
      <c r="G25" s="304"/>
      <c r="H25" s="304"/>
    </row>
    <row r="26" spans="1:10">
      <c r="A26" s="28"/>
      <c r="B26" s="28"/>
      <c r="C26" s="28"/>
      <c r="D26" s="28"/>
      <c r="E26" s="28"/>
      <c r="F26" s="28"/>
      <c r="G26" s="28"/>
      <c r="H26" s="28"/>
    </row>
    <row r="27" spans="1:10">
      <c r="A27" s="28"/>
      <c r="B27" s="28"/>
      <c r="C27" s="28"/>
      <c r="D27" s="28"/>
      <c r="E27" s="28"/>
      <c r="F27" s="28"/>
      <c r="G27" s="28"/>
      <c r="H27" s="28"/>
    </row>
    <row r="28" spans="1:10" ht="87" customHeight="1">
      <c r="A28" s="28"/>
      <c r="B28" s="303" t="s">
        <v>11</v>
      </c>
      <c r="C28" s="303"/>
      <c r="D28" s="303"/>
      <c r="E28" s="303"/>
      <c r="F28" s="303"/>
      <c r="G28" s="303"/>
      <c r="H28" s="303"/>
    </row>
    <row r="66" spans="15:24" ht="14.25">
      <c r="O66" s="15"/>
    </row>
    <row r="74" spans="15:24" ht="14.25">
      <c r="X74" s="32"/>
    </row>
  </sheetData>
  <mergeCells count="6">
    <mergeCell ref="B28:H28"/>
    <mergeCell ref="B25:H25"/>
    <mergeCell ref="B13:H13"/>
    <mergeCell ref="B16:H16"/>
    <mergeCell ref="B19:H19"/>
    <mergeCell ref="B22:H22"/>
  </mergeCells>
  <phoneticPr fontId="0" type="noConversion"/>
  <printOptions horizontalCentered="1" verticalCentered="1"/>
  <pageMargins left="0.39370078740157483" right="0.39370078740157483" top="0.86614173228346458" bottom="0.74803149606299213" header="0.39370078740157483" footer="0.31496062992125984"/>
  <pageSetup paperSize="9" orientation="portrait" r:id="rId1"/>
  <headerFooter alignWithMargins="0">
    <oddHeader xml:space="preserve">&amp;L&amp;"Arial,Gras"&amp;9LOT G - LA CHAPELLE INTERNATIONAL 
&amp;"Arial,Normal"CCTP-13 / Lot ELECTRICITE
DCE MAI 2016 &amp;"Arial,Gras"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81"/>
  <sheetViews>
    <sheetView tabSelected="1" zoomScale="60" zoomScaleNormal="60" workbookViewId="0">
      <selection activeCell="A10" sqref="A10:XFD15"/>
    </sheetView>
  </sheetViews>
  <sheetFormatPr baseColWidth="10" defaultRowHeight="12.75"/>
  <cols>
    <col min="1" max="1" width="6.5703125" style="171" customWidth="1"/>
    <col min="2" max="2" width="48.28515625" style="172" customWidth="1"/>
    <col min="3" max="3" width="7.7109375" style="171" customWidth="1"/>
    <col min="4" max="4" width="8.85546875" style="250" customWidth="1"/>
    <col min="5" max="5" width="9.5703125" style="173" bestFit="1" customWidth="1"/>
    <col min="6" max="6" width="11.140625" style="173" customWidth="1"/>
    <col min="7" max="7" width="10" style="172" bestFit="1" customWidth="1"/>
    <col min="8" max="8" width="9.5703125" style="172" customWidth="1"/>
    <col min="9" max="9" width="11.140625" style="172" bestFit="1" customWidth="1"/>
    <col min="10" max="10" width="11.5703125" style="172" bestFit="1" customWidth="1"/>
  </cols>
  <sheetData>
    <row r="1" spans="1:10">
      <c r="G1" s="142"/>
      <c r="H1" s="143"/>
      <c r="I1" s="144"/>
      <c r="J1" s="145"/>
    </row>
    <row r="2" spans="1:10">
      <c r="G2" s="146" t="s">
        <v>470</v>
      </c>
      <c r="H2" s="147">
        <v>26</v>
      </c>
      <c r="I2" s="148" t="s">
        <v>471</v>
      </c>
      <c r="J2" s="147">
        <v>1.25</v>
      </c>
    </row>
    <row r="3" spans="1:10">
      <c r="G3" s="146" t="s">
        <v>472</v>
      </c>
      <c r="H3" s="149">
        <v>1.3</v>
      </c>
      <c r="I3" s="150" t="s">
        <v>473</v>
      </c>
      <c r="J3" s="149">
        <v>1</v>
      </c>
    </row>
    <row r="4" spans="1:10" ht="15">
      <c r="G4" s="146"/>
      <c r="H4" s="151" t="s">
        <v>474</v>
      </c>
      <c r="I4" s="151"/>
      <c r="J4" s="151">
        <f>SUM(I10:I262)</f>
        <v>0</v>
      </c>
    </row>
    <row r="5" spans="1:10" ht="15">
      <c r="G5" s="151"/>
      <c r="H5" s="151" t="s">
        <v>475</v>
      </c>
      <c r="I5" s="151"/>
      <c r="J5" s="151">
        <f>SUM(J10:J262)</f>
        <v>0</v>
      </c>
    </row>
    <row r="6" spans="1:10" ht="15">
      <c r="G6" s="151"/>
      <c r="H6" s="151" t="s">
        <v>476</v>
      </c>
      <c r="I6" s="151"/>
      <c r="J6" s="151">
        <f>J4+J5*$H$2</f>
        <v>0</v>
      </c>
    </row>
    <row r="7" spans="1:10" ht="15">
      <c r="G7" s="151"/>
      <c r="H7" s="151" t="s">
        <v>477</v>
      </c>
      <c r="I7" s="151"/>
      <c r="J7" s="151" t="e">
        <f>#REF!</f>
        <v>#REF!</v>
      </c>
    </row>
    <row r="8" spans="1:10" ht="15">
      <c r="G8" s="151"/>
      <c r="H8" s="151"/>
      <c r="I8" s="151"/>
      <c r="J8" s="151"/>
    </row>
    <row r="9" spans="1:10">
      <c r="G9" s="142"/>
      <c r="H9" s="142"/>
      <c r="I9" s="142"/>
      <c r="J9" s="142"/>
    </row>
    <row r="10" spans="1:10" ht="15">
      <c r="A10" s="179"/>
      <c r="B10" s="180" t="s">
        <v>2</v>
      </c>
      <c r="C10" s="181"/>
      <c r="D10" s="252"/>
      <c r="E10" s="58"/>
      <c r="F10" s="182"/>
      <c r="G10" s="161"/>
      <c r="H10" s="161"/>
      <c r="I10" s="162"/>
      <c r="J10" s="162"/>
    </row>
    <row r="11" spans="1:10" ht="15">
      <c r="A11" s="183"/>
      <c r="B11" s="180"/>
      <c r="C11" s="184"/>
      <c r="D11" s="252"/>
      <c r="E11" s="58"/>
      <c r="F11" s="182"/>
      <c r="G11" s="161"/>
      <c r="H11" s="161"/>
      <c r="I11" s="162"/>
      <c r="J11" s="162"/>
    </row>
    <row r="12" spans="1:10" ht="15">
      <c r="A12" s="183"/>
      <c r="B12" s="185" t="s">
        <v>343</v>
      </c>
      <c r="C12" s="184"/>
      <c r="D12" s="252"/>
      <c r="E12" s="58"/>
      <c r="F12" s="182"/>
      <c r="G12" s="161"/>
      <c r="H12" s="161"/>
      <c r="I12" s="162"/>
      <c r="J12" s="162"/>
    </row>
    <row r="13" spans="1:10" ht="15">
      <c r="A13" s="2"/>
      <c r="B13" s="186"/>
      <c r="C13" s="187"/>
      <c r="D13" s="253"/>
      <c r="E13" s="13"/>
      <c r="F13" s="182"/>
      <c r="G13" s="161"/>
      <c r="H13" s="161"/>
      <c r="I13" s="162"/>
      <c r="J13" s="162"/>
    </row>
    <row r="14" spans="1:10" ht="15">
      <c r="A14" s="2">
        <v>2</v>
      </c>
      <c r="B14" s="188" t="s">
        <v>61</v>
      </c>
      <c r="C14" s="189"/>
      <c r="D14" s="253"/>
      <c r="E14" s="13"/>
      <c r="F14" s="182"/>
      <c r="G14" s="161"/>
      <c r="H14" s="161"/>
      <c r="I14" s="162"/>
      <c r="J14" s="162"/>
    </row>
    <row r="15" spans="1:10" ht="15">
      <c r="A15" s="2"/>
      <c r="B15" s="188"/>
      <c r="C15" s="189"/>
      <c r="D15" s="253"/>
      <c r="E15" s="13"/>
      <c r="F15" s="182"/>
      <c r="G15" s="161"/>
      <c r="H15" s="161"/>
      <c r="I15" s="162"/>
      <c r="J15" s="162"/>
    </row>
    <row r="16" spans="1:10" ht="25.5">
      <c r="A16" s="2"/>
      <c r="B16" s="191" t="s">
        <v>154</v>
      </c>
      <c r="C16" s="189"/>
      <c r="D16" s="253"/>
      <c r="E16" s="13"/>
      <c r="F16" s="182"/>
      <c r="G16" s="161"/>
      <c r="H16" s="161"/>
      <c r="I16" s="162"/>
      <c r="J16" s="162"/>
    </row>
    <row r="17" spans="1:10" ht="15">
      <c r="A17" s="2"/>
      <c r="B17" s="190"/>
      <c r="C17" s="189"/>
      <c r="D17" s="253"/>
      <c r="E17" s="13"/>
      <c r="F17" s="182"/>
      <c r="G17" s="161"/>
      <c r="H17" s="161"/>
      <c r="I17" s="162" t="str">
        <f t="shared" ref="I17" si="0">IF(B17="","",G17*B17)</f>
        <v/>
      </c>
      <c r="J17" s="162" t="str">
        <f t="shared" ref="J17" si="1">IF(B17="","",B17*H17)</f>
        <v/>
      </c>
    </row>
    <row r="18" spans="1:10" ht="16.5">
      <c r="A18" s="2" t="s">
        <v>3</v>
      </c>
      <c r="B18" s="192" t="s">
        <v>122</v>
      </c>
      <c r="C18" s="189"/>
      <c r="D18" s="252"/>
      <c r="E18" s="289" t="str">
        <f>IF(D18="","",(((I18*$J$2)+(J18*$H$2*$H$3))*$J$3)/D18)</f>
        <v/>
      </c>
      <c r="F18" s="164" t="str">
        <f>IF(D18="","",D18*E18)</f>
        <v/>
      </c>
      <c r="G18" s="161"/>
      <c r="H18" s="161"/>
      <c r="I18" s="162" t="str">
        <f>IF(D18="","",G18*D18)</f>
        <v/>
      </c>
      <c r="J18" s="162" t="str">
        <f>IF(D18="","",D18*H18)</f>
        <v/>
      </c>
    </row>
    <row r="19" spans="1:10" ht="16.5">
      <c r="A19" s="2"/>
      <c r="B19" s="194"/>
      <c r="C19" s="189"/>
      <c r="D19" s="252"/>
      <c r="E19" s="289" t="str">
        <f t="shared" ref="E19:E82" si="2">IF(D19="","",(((I19*$J$2)+(J19*$H$2*$H$3))*$J$3)/D19)</f>
        <v/>
      </c>
      <c r="F19" s="164" t="str">
        <f t="shared" ref="F19:F82" si="3">IF(D19="","",D19*E19)</f>
        <v/>
      </c>
      <c r="G19" s="161"/>
      <c r="H19" s="161"/>
      <c r="I19" s="162" t="str">
        <f t="shared" ref="I19:I82" si="4">IF(D19="","",G19*D19)</f>
        <v/>
      </c>
      <c r="J19" s="162" t="str">
        <f t="shared" ref="J19:J82" si="5">IF(D19="","",D19*H19)</f>
        <v/>
      </c>
    </row>
    <row r="20" spans="1:10" ht="25.5">
      <c r="A20" s="195"/>
      <c r="B20" s="196" t="s">
        <v>136</v>
      </c>
      <c r="C20" s="197" t="s">
        <v>12</v>
      </c>
      <c r="D20" s="254" t="s">
        <v>492</v>
      </c>
      <c r="E20" s="289"/>
      <c r="F20" s="164"/>
      <c r="G20" s="161"/>
      <c r="H20" s="161"/>
      <c r="I20" s="162">
        <f t="shared" si="4"/>
        <v>0</v>
      </c>
      <c r="J20" s="162">
        <f t="shared" si="5"/>
        <v>0</v>
      </c>
    </row>
    <row r="21" spans="1:10" ht="25.5">
      <c r="A21" s="195"/>
      <c r="B21" s="196" t="s">
        <v>137</v>
      </c>
      <c r="C21" s="197" t="s">
        <v>33</v>
      </c>
      <c r="D21" s="252"/>
      <c r="E21" s="289" t="str">
        <f t="shared" si="2"/>
        <v/>
      </c>
      <c r="F21" s="164" t="str">
        <f t="shared" si="3"/>
        <v/>
      </c>
      <c r="G21" s="161"/>
      <c r="H21" s="161"/>
      <c r="I21" s="162" t="str">
        <f t="shared" si="4"/>
        <v/>
      </c>
      <c r="J21" s="162" t="str">
        <f t="shared" si="5"/>
        <v/>
      </c>
    </row>
    <row r="22" spans="1:10" ht="25.5">
      <c r="A22" s="195"/>
      <c r="B22" s="199" t="s">
        <v>123</v>
      </c>
      <c r="C22" s="197" t="s">
        <v>12</v>
      </c>
      <c r="D22" s="254" t="s">
        <v>492</v>
      </c>
      <c r="E22" s="289"/>
      <c r="F22" s="164"/>
      <c r="G22" s="161"/>
      <c r="H22" s="161"/>
      <c r="I22" s="162">
        <f t="shared" si="4"/>
        <v>0</v>
      </c>
      <c r="J22" s="162">
        <f t="shared" si="5"/>
        <v>0</v>
      </c>
    </row>
    <row r="23" spans="1:10" ht="16.5">
      <c r="A23" s="2"/>
      <c r="B23" s="188"/>
      <c r="C23" s="189"/>
      <c r="D23" s="252"/>
      <c r="E23" s="289" t="str">
        <f t="shared" si="2"/>
        <v/>
      </c>
      <c r="F23" s="164" t="str">
        <f t="shared" si="3"/>
        <v/>
      </c>
      <c r="G23" s="161"/>
      <c r="H23" s="161"/>
      <c r="I23" s="162" t="str">
        <f t="shared" si="4"/>
        <v/>
      </c>
      <c r="J23" s="162" t="str">
        <f t="shared" si="5"/>
        <v/>
      </c>
    </row>
    <row r="24" spans="1:10" ht="38.25">
      <c r="A24" s="2"/>
      <c r="B24" s="200" t="s">
        <v>219</v>
      </c>
      <c r="C24" s="197" t="s">
        <v>12</v>
      </c>
      <c r="D24" s="254">
        <f>QTE!C271</f>
        <v>105</v>
      </c>
      <c r="E24" s="289">
        <f t="shared" si="2"/>
        <v>0</v>
      </c>
      <c r="F24" s="164">
        <f t="shared" si="3"/>
        <v>0</v>
      </c>
      <c r="G24" s="161"/>
      <c r="H24" s="161"/>
      <c r="I24" s="162">
        <f t="shared" si="4"/>
        <v>0</v>
      </c>
      <c r="J24" s="162">
        <f t="shared" si="5"/>
        <v>0</v>
      </c>
    </row>
    <row r="25" spans="1:10" ht="16.5">
      <c r="A25" s="2"/>
      <c r="B25" s="200"/>
      <c r="C25" s="197"/>
      <c r="D25" s="252"/>
      <c r="E25" s="289" t="str">
        <f t="shared" si="2"/>
        <v/>
      </c>
      <c r="F25" s="164" t="str">
        <f t="shared" si="3"/>
        <v/>
      </c>
      <c r="G25" s="161"/>
      <c r="H25" s="161"/>
      <c r="I25" s="162" t="str">
        <f t="shared" si="4"/>
        <v/>
      </c>
      <c r="J25" s="162" t="str">
        <f t="shared" si="5"/>
        <v/>
      </c>
    </row>
    <row r="26" spans="1:10" ht="38.25">
      <c r="A26" s="2"/>
      <c r="B26" s="200" t="s">
        <v>218</v>
      </c>
      <c r="C26" s="197" t="s">
        <v>12</v>
      </c>
      <c r="D26" s="252">
        <v>2</v>
      </c>
      <c r="E26" s="289">
        <f t="shared" si="2"/>
        <v>0</v>
      </c>
      <c r="F26" s="164">
        <f t="shared" si="3"/>
        <v>0</v>
      </c>
      <c r="G26" s="161"/>
      <c r="H26" s="161"/>
      <c r="I26" s="162">
        <f t="shared" si="4"/>
        <v>0</v>
      </c>
      <c r="J26" s="162">
        <f t="shared" si="5"/>
        <v>0</v>
      </c>
    </row>
    <row r="27" spans="1:10" ht="16.5">
      <c r="A27" s="2"/>
      <c r="B27" s="200"/>
      <c r="C27" s="197"/>
      <c r="D27" s="252"/>
      <c r="E27" s="289" t="str">
        <f t="shared" si="2"/>
        <v/>
      </c>
      <c r="F27" s="164" t="str">
        <f t="shared" si="3"/>
        <v/>
      </c>
      <c r="G27" s="161"/>
      <c r="H27" s="161"/>
      <c r="I27" s="162" t="str">
        <f t="shared" si="4"/>
        <v/>
      </c>
      <c r="J27" s="162" t="str">
        <f t="shared" si="5"/>
        <v/>
      </c>
    </row>
    <row r="28" spans="1:10" ht="38.25">
      <c r="A28" s="2"/>
      <c r="B28" s="200" t="s">
        <v>243</v>
      </c>
      <c r="C28" s="197" t="s">
        <v>12</v>
      </c>
      <c r="D28" s="252">
        <v>1</v>
      </c>
      <c r="E28" s="289">
        <f t="shared" si="2"/>
        <v>0</v>
      </c>
      <c r="F28" s="164">
        <f t="shared" si="3"/>
        <v>0</v>
      </c>
      <c r="G28" s="161"/>
      <c r="H28" s="161"/>
      <c r="I28" s="162">
        <f t="shared" si="4"/>
        <v>0</v>
      </c>
      <c r="J28" s="162">
        <f t="shared" si="5"/>
        <v>0</v>
      </c>
    </row>
    <row r="29" spans="1:10" ht="16.5">
      <c r="A29" s="2"/>
      <c r="B29" s="200"/>
      <c r="C29" s="197"/>
      <c r="D29" s="252"/>
      <c r="E29" s="289" t="str">
        <f t="shared" si="2"/>
        <v/>
      </c>
      <c r="F29" s="164" t="str">
        <f t="shared" si="3"/>
        <v/>
      </c>
      <c r="G29" s="161"/>
      <c r="H29" s="161"/>
      <c r="I29" s="162" t="str">
        <f t="shared" si="4"/>
        <v/>
      </c>
      <c r="J29" s="162" t="str">
        <f t="shared" si="5"/>
        <v/>
      </c>
    </row>
    <row r="30" spans="1:10" ht="25.5">
      <c r="A30" s="202"/>
      <c r="B30" s="196" t="s">
        <v>245</v>
      </c>
      <c r="C30" s="197" t="s">
        <v>12</v>
      </c>
      <c r="D30" s="252">
        <v>1</v>
      </c>
      <c r="E30" s="289">
        <f t="shared" si="2"/>
        <v>0</v>
      </c>
      <c r="F30" s="164">
        <f t="shared" si="3"/>
        <v>0</v>
      </c>
      <c r="G30" s="161"/>
      <c r="H30" s="161"/>
      <c r="I30" s="162">
        <f t="shared" si="4"/>
        <v>0</v>
      </c>
      <c r="J30" s="162">
        <f t="shared" si="5"/>
        <v>0</v>
      </c>
    </row>
    <row r="31" spans="1:10" ht="16.5">
      <c r="A31" s="202"/>
      <c r="B31" s="196"/>
      <c r="C31" s="197"/>
      <c r="D31" s="252"/>
      <c r="E31" s="289" t="str">
        <f t="shared" si="2"/>
        <v/>
      </c>
      <c r="F31" s="164" t="str">
        <f t="shared" si="3"/>
        <v/>
      </c>
      <c r="G31" s="161"/>
      <c r="H31" s="161"/>
      <c r="I31" s="162" t="str">
        <f t="shared" si="4"/>
        <v/>
      </c>
      <c r="J31" s="162" t="str">
        <f t="shared" si="5"/>
        <v/>
      </c>
    </row>
    <row r="32" spans="1:10" ht="25.5">
      <c r="A32" s="202"/>
      <c r="B32" s="196" t="s">
        <v>244</v>
      </c>
      <c r="C32" s="197" t="s">
        <v>12</v>
      </c>
      <c r="D32" s="252">
        <v>1</v>
      </c>
      <c r="E32" s="289">
        <f t="shared" si="2"/>
        <v>0</v>
      </c>
      <c r="F32" s="164">
        <f t="shared" si="3"/>
        <v>0</v>
      </c>
      <c r="G32" s="161"/>
      <c r="H32" s="161"/>
      <c r="I32" s="162">
        <f t="shared" si="4"/>
        <v>0</v>
      </c>
      <c r="J32" s="162">
        <f t="shared" si="5"/>
        <v>0</v>
      </c>
    </row>
    <row r="33" spans="1:10" ht="16.5">
      <c r="A33" s="202"/>
      <c r="B33" s="196"/>
      <c r="C33" s="197"/>
      <c r="D33" s="252"/>
      <c r="E33" s="289" t="str">
        <f t="shared" si="2"/>
        <v/>
      </c>
      <c r="F33" s="164" t="str">
        <f t="shared" si="3"/>
        <v/>
      </c>
      <c r="G33" s="161"/>
      <c r="H33" s="161"/>
      <c r="I33" s="162" t="str">
        <f t="shared" si="4"/>
        <v/>
      </c>
      <c r="J33" s="162" t="str">
        <f t="shared" si="5"/>
        <v/>
      </c>
    </row>
    <row r="34" spans="1:10" ht="51">
      <c r="A34" s="202"/>
      <c r="B34" s="196" t="s">
        <v>249</v>
      </c>
      <c r="C34" s="203" t="s">
        <v>254</v>
      </c>
      <c r="D34" s="252"/>
      <c r="E34" s="289" t="str">
        <f t="shared" si="2"/>
        <v/>
      </c>
      <c r="F34" s="164" t="str">
        <f t="shared" si="3"/>
        <v/>
      </c>
      <c r="G34" s="161"/>
      <c r="H34" s="161"/>
      <c r="I34" s="162" t="str">
        <f t="shared" si="4"/>
        <v/>
      </c>
      <c r="J34" s="162" t="str">
        <f t="shared" si="5"/>
        <v/>
      </c>
    </row>
    <row r="35" spans="1:10" ht="16.5">
      <c r="A35" s="202"/>
      <c r="B35" s="196"/>
      <c r="C35" s="197"/>
      <c r="D35" s="252"/>
      <c r="E35" s="289" t="str">
        <f t="shared" si="2"/>
        <v/>
      </c>
      <c r="F35" s="164" t="str">
        <f t="shared" si="3"/>
        <v/>
      </c>
      <c r="G35" s="161"/>
      <c r="H35" s="161"/>
      <c r="I35" s="162" t="str">
        <f t="shared" si="4"/>
        <v/>
      </c>
      <c r="J35" s="162" t="str">
        <f t="shared" si="5"/>
        <v/>
      </c>
    </row>
    <row r="36" spans="1:10" ht="25.5">
      <c r="A36" s="202"/>
      <c r="B36" s="204" t="s">
        <v>214</v>
      </c>
      <c r="C36" s="197" t="s">
        <v>13</v>
      </c>
      <c r="D36" s="252">
        <v>1</v>
      </c>
      <c r="E36" s="289">
        <f t="shared" si="2"/>
        <v>0</v>
      </c>
      <c r="F36" s="164">
        <f t="shared" si="3"/>
        <v>0</v>
      </c>
      <c r="G36" s="161"/>
      <c r="H36" s="161"/>
      <c r="I36" s="162">
        <f t="shared" si="4"/>
        <v>0</v>
      </c>
      <c r="J36" s="162">
        <f t="shared" si="5"/>
        <v>0</v>
      </c>
    </row>
    <row r="37" spans="1:10" ht="25.5">
      <c r="A37" s="202"/>
      <c r="B37" s="204" t="s">
        <v>216</v>
      </c>
      <c r="C37" s="197" t="s">
        <v>13</v>
      </c>
      <c r="D37" s="252">
        <v>1</v>
      </c>
      <c r="E37" s="289">
        <f t="shared" si="2"/>
        <v>0</v>
      </c>
      <c r="F37" s="164">
        <f t="shared" si="3"/>
        <v>0</v>
      </c>
      <c r="G37" s="161"/>
      <c r="H37" s="161"/>
      <c r="I37" s="162">
        <f t="shared" si="4"/>
        <v>0</v>
      </c>
      <c r="J37" s="162">
        <f t="shared" si="5"/>
        <v>0</v>
      </c>
    </row>
    <row r="38" spans="1:10" ht="16.5">
      <c r="A38" s="202"/>
      <c r="B38" s="205"/>
      <c r="C38" s="197"/>
      <c r="D38" s="252"/>
      <c r="E38" s="289" t="str">
        <f t="shared" si="2"/>
        <v/>
      </c>
      <c r="F38" s="164" t="str">
        <f t="shared" si="3"/>
        <v/>
      </c>
      <c r="G38" s="161"/>
      <c r="H38" s="161"/>
      <c r="I38" s="162" t="str">
        <f t="shared" si="4"/>
        <v/>
      </c>
      <c r="J38" s="162" t="str">
        <f t="shared" si="5"/>
        <v/>
      </c>
    </row>
    <row r="39" spans="1:10" ht="25.5">
      <c r="A39" s="202"/>
      <c r="B39" s="200" t="s">
        <v>247</v>
      </c>
      <c r="C39" s="197" t="s">
        <v>1</v>
      </c>
      <c r="D39" s="252">
        <v>20</v>
      </c>
      <c r="E39" s="289">
        <f t="shared" si="2"/>
        <v>0</v>
      </c>
      <c r="F39" s="164">
        <f t="shared" si="3"/>
        <v>0</v>
      </c>
      <c r="G39" s="161"/>
      <c r="H39" s="161"/>
      <c r="I39" s="162">
        <f t="shared" si="4"/>
        <v>0</v>
      </c>
      <c r="J39" s="162">
        <f t="shared" si="5"/>
        <v>0</v>
      </c>
    </row>
    <row r="40" spans="1:10" ht="25.5">
      <c r="A40" s="202"/>
      <c r="B40" s="200" t="s">
        <v>248</v>
      </c>
      <c r="C40" s="197" t="s">
        <v>1</v>
      </c>
      <c r="D40" s="252">
        <v>65</v>
      </c>
      <c r="E40" s="289">
        <f t="shared" si="2"/>
        <v>0</v>
      </c>
      <c r="F40" s="164">
        <f t="shared" si="3"/>
        <v>0</v>
      </c>
      <c r="G40" s="161"/>
      <c r="H40" s="161"/>
      <c r="I40" s="162">
        <f t="shared" si="4"/>
        <v>0</v>
      </c>
      <c r="J40" s="162">
        <f t="shared" si="5"/>
        <v>0</v>
      </c>
    </row>
    <row r="41" spans="1:10" ht="25.5">
      <c r="A41" s="202"/>
      <c r="B41" s="196" t="s">
        <v>215</v>
      </c>
      <c r="C41" s="197" t="s">
        <v>1</v>
      </c>
      <c r="D41" s="252">
        <v>5</v>
      </c>
      <c r="E41" s="289">
        <f t="shared" si="2"/>
        <v>0</v>
      </c>
      <c r="F41" s="164">
        <f t="shared" si="3"/>
        <v>0</v>
      </c>
      <c r="G41" s="161"/>
      <c r="H41" s="161"/>
      <c r="I41" s="162">
        <f t="shared" si="4"/>
        <v>0</v>
      </c>
      <c r="J41" s="162">
        <f t="shared" si="5"/>
        <v>0</v>
      </c>
    </row>
    <row r="42" spans="1:10" ht="25.5">
      <c r="A42" s="202"/>
      <c r="B42" s="196" t="s">
        <v>217</v>
      </c>
      <c r="C42" s="197" t="s">
        <v>1</v>
      </c>
      <c r="D42" s="252">
        <v>5</v>
      </c>
      <c r="E42" s="289">
        <f t="shared" si="2"/>
        <v>0</v>
      </c>
      <c r="F42" s="164">
        <f t="shared" si="3"/>
        <v>0</v>
      </c>
      <c r="G42" s="161"/>
      <c r="H42" s="161"/>
      <c r="I42" s="162">
        <f t="shared" si="4"/>
        <v>0</v>
      </c>
      <c r="J42" s="162">
        <f t="shared" si="5"/>
        <v>0</v>
      </c>
    </row>
    <row r="43" spans="1:10" ht="16.5">
      <c r="A43" s="202"/>
      <c r="B43" s="196"/>
      <c r="C43" s="197"/>
      <c r="D43" s="252"/>
      <c r="E43" s="289" t="str">
        <f t="shared" si="2"/>
        <v/>
      </c>
      <c r="F43" s="164" t="str">
        <f t="shared" si="3"/>
        <v/>
      </c>
      <c r="G43" s="161"/>
      <c r="H43" s="161"/>
      <c r="I43" s="162" t="str">
        <f t="shared" si="4"/>
        <v/>
      </c>
      <c r="J43" s="162" t="str">
        <f t="shared" si="5"/>
        <v/>
      </c>
    </row>
    <row r="44" spans="1:10" ht="25.5">
      <c r="A44" s="202"/>
      <c r="B44" s="199" t="s">
        <v>123</v>
      </c>
      <c r="C44" s="197" t="s">
        <v>12</v>
      </c>
      <c r="D44" s="252">
        <v>1</v>
      </c>
      <c r="E44" s="289">
        <f t="shared" si="2"/>
        <v>0</v>
      </c>
      <c r="F44" s="164">
        <f t="shared" si="3"/>
        <v>0</v>
      </c>
      <c r="G44" s="161"/>
      <c r="H44" s="161"/>
      <c r="I44" s="162">
        <f t="shared" si="4"/>
        <v>0</v>
      </c>
      <c r="J44" s="162">
        <f t="shared" si="5"/>
        <v>0</v>
      </c>
    </row>
    <row r="45" spans="1:10" ht="16.5">
      <c r="A45" s="202"/>
      <c r="B45" s="206" t="s">
        <v>124</v>
      </c>
      <c r="C45" s="189" t="s">
        <v>12</v>
      </c>
      <c r="D45" s="252">
        <v>1</v>
      </c>
      <c r="E45" s="289">
        <f t="shared" si="2"/>
        <v>0</v>
      </c>
      <c r="F45" s="164">
        <f t="shared" si="3"/>
        <v>0</v>
      </c>
      <c r="G45" s="161"/>
      <c r="H45" s="161"/>
      <c r="I45" s="162">
        <f t="shared" si="4"/>
        <v>0</v>
      </c>
      <c r="J45" s="162">
        <f t="shared" si="5"/>
        <v>0</v>
      </c>
    </row>
    <row r="46" spans="1:10" ht="16.5">
      <c r="A46" s="202"/>
      <c r="B46" s="206"/>
      <c r="C46" s="189"/>
      <c r="D46" s="252"/>
      <c r="E46" s="289" t="str">
        <f t="shared" si="2"/>
        <v/>
      </c>
      <c r="F46" s="164" t="str">
        <f t="shared" si="3"/>
        <v/>
      </c>
      <c r="G46" s="161"/>
      <c r="H46" s="161"/>
      <c r="I46" s="162" t="str">
        <f t="shared" si="4"/>
        <v/>
      </c>
      <c r="J46" s="162" t="str">
        <f t="shared" si="5"/>
        <v/>
      </c>
    </row>
    <row r="47" spans="1:10" ht="25.5">
      <c r="A47" s="202"/>
      <c r="B47" s="206" t="s">
        <v>143</v>
      </c>
      <c r="C47" s="189" t="s">
        <v>13</v>
      </c>
      <c r="D47" s="252">
        <v>8</v>
      </c>
      <c r="E47" s="289">
        <f t="shared" si="2"/>
        <v>0</v>
      </c>
      <c r="F47" s="164">
        <f t="shared" si="3"/>
        <v>0</v>
      </c>
      <c r="G47" s="161"/>
      <c r="H47" s="161"/>
      <c r="I47" s="162">
        <f t="shared" si="4"/>
        <v>0</v>
      </c>
      <c r="J47" s="162">
        <f t="shared" si="5"/>
        <v>0</v>
      </c>
    </row>
    <row r="48" spans="1:10" ht="16.5">
      <c r="A48" s="202"/>
      <c r="B48" s="206"/>
      <c r="C48" s="189"/>
      <c r="D48" s="252"/>
      <c r="E48" s="289" t="str">
        <f t="shared" si="2"/>
        <v/>
      </c>
      <c r="F48" s="164" t="str">
        <f t="shared" si="3"/>
        <v/>
      </c>
      <c r="G48" s="161"/>
      <c r="H48" s="161"/>
      <c r="I48" s="162" t="str">
        <f t="shared" si="4"/>
        <v/>
      </c>
      <c r="J48" s="162" t="str">
        <f t="shared" si="5"/>
        <v/>
      </c>
    </row>
    <row r="49" spans="1:10" ht="16.5">
      <c r="A49" s="202"/>
      <c r="B49" s="206" t="s">
        <v>124</v>
      </c>
      <c r="C49" s="189" t="s">
        <v>12</v>
      </c>
      <c r="D49" s="252">
        <v>1</v>
      </c>
      <c r="E49" s="289">
        <f t="shared" si="2"/>
        <v>0</v>
      </c>
      <c r="F49" s="164">
        <f t="shared" si="3"/>
        <v>0</v>
      </c>
      <c r="G49" s="161"/>
      <c r="H49" s="161"/>
      <c r="I49" s="162">
        <f t="shared" si="4"/>
        <v>0</v>
      </c>
      <c r="J49" s="162">
        <f t="shared" si="5"/>
        <v>0</v>
      </c>
    </row>
    <row r="50" spans="1:10" ht="16.5">
      <c r="A50" s="202"/>
      <c r="B50" s="206"/>
      <c r="C50" s="189"/>
      <c r="D50" s="252"/>
      <c r="E50" s="289" t="str">
        <f t="shared" si="2"/>
        <v/>
      </c>
      <c r="F50" s="164" t="str">
        <f t="shared" si="3"/>
        <v/>
      </c>
      <c r="G50" s="161"/>
      <c r="H50" s="161"/>
      <c r="I50" s="162" t="str">
        <f t="shared" si="4"/>
        <v/>
      </c>
      <c r="J50" s="162" t="str">
        <f t="shared" si="5"/>
        <v/>
      </c>
    </row>
    <row r="51" spans="1:10" ht="25.5">
      <c r="A51" s="202"/>
      <c r="B51" s="206" t="s">
        <v>143</v>
      </c>
      <c r="C51" s="189" t="s">
        <v>13</v>
      </c>
      <c r="D51" s="252">
        <v>11</v>
      </c>
      <c r="E51" s="289">
        <f t="shared" si="2"/>
        <v>0</v>
      </c>
      <c r="F51" s="164">
        <f t="shared" si="3"/>
        <v>0</v>
      </c>
      <c r="G51" s="161"/>
      <c r="H51" s="161"/>
      <c r="I51" s="162">
        <f t="shared" si="4"/>
        <v>0</v>
      </c>
      <c r="J51" s="162">
        <f t="shared" si="5"/>
        <v>0</v>
      </c>
    </row>
    <row r="52" spans="1:10" ht="16.5">
      <c r="A52" s="202"/>
      <c r="B52" s="206"/>
      <c r="C52" s="189"/>
      <c r="D52" s="252"/>
      <c r="E52" s="289" t="str">
        <f t="shared" si="2"/>
        <v/>
      </c>
      <c r="F52" s="164" t="str">
        <f t="shared" si="3"/>
        <v/>
      </c>
      <c r="G52" s="161"/>
      <c r="H52" s="161"/>
      <c r="I52" s="162" t="str">
        <f t="shared" si="4"/>
        <v/>
      </c>
      <c r="J52" s="162" t="str">
        <f t="shared" si="5"/>
        <v/>
      </c>
    </row>
    <row r="53" spans="1:10" ht="38.25">
      <c r="A53" s="2" t="s">
        <v>155</v>
      </c>
      <c r="B53" s="207" t="s">
        <v>466</v>
      </c>
      <c r="C53" s="208" t="s">
        <v>138</v>
      </c>
      <c r="D53" s="252">
        <v>17</v>
      </c>
      <c r="E53" s="289">
        <f t="shared" si="2"/>
        <v>0</v>
      </c>
      <c r="F53" s="164">
        <f t="shared" si="3"/>
        <v>0</v>
      </c>
      <c r="G53" s="161"/>
      <c r="H53" s="161"/>
      <c r="I53" s="162">
        <f t="shared" si="4"/>
        <v>0</v>
      </c>
      <c r="J53" s="162">
        <f t="shared" si="5"/>
        <v>0</v>
      </c>
    </row>
    <row r="54" spans="1:10" ht="38.25">
      <c r="A54" s="2"/>
      <c r="B54" s="207" t="s">
        <v>467</v>
      </c>
      <c r="C54" s="208" t="s">
        <v>138</v>
      </c>
      <c r="D54" s="252">
        <v>54</v>
      </c>
      <c r="E54" s="289">
        <f t="shared" si="2"/>
        <v>0</v>
      </c>
      <c r="F54" s="164">
        <f t="shared" si="3"/>
        <v>0</v>
      </c>
      <c r="G54" s="161"/>
      <c r="H54" s="161"/>
      <c r="I54" s="162">
        <f t="shared" si="4"/>
        <v>0</v>
      </c>
      <c r="J54" s="162">
        <f t="shared" si="5"/>
        <v>0</v>
      </c>
    </row>
    <row r="55" spans="1:10" ht="25.5">
      <c r="A55" s="2"/>
      <c r="B55" s="207" t="s">
        <v>468</v>
      </c>
      <c r="C55" s="208" t="s">
        <v>138</v>
      </c>
      <c r="D55" s="252">
        <v>62</v>
      </c>
      <c r="E55" s="289">
        <f t="shared" si="2"/>
        <v>0</v>
      </c>
      <c r="F55" s="164">
        <f t="shared" si="3"/>
        <v>0</v>
      </c>
      <c r="G55" s="161"/>
      <c r="H55" s="161"/>
      <c r="I55" s="162">
        <f t="shared" si="4"/>
        <v>0</v>
      </c>
      <c r="J55" s="162">
        <f t="shared" si="5"/>
        <v>0</v>
      </c>
    </row>
    <row r="56" spans="1:10" ht="25.5">
      <c r="A56" s="2"/>
      <c r="B56" s="207" t="s">
        <v>469</v>
      </c>
      <c r="C56" s="208" t="s">
        <v>138</v>
      </c>
      <c r="D56" s="252">
        <v>19</v>
      </c>
      <c r="E56" s="289">
        <f t="shared" si="2"/>
        <v>0</v>
      </c>
      <c r="F56" s="164">
        <f t="shared" si="3"/>
        <v>0</v>
      </c>
      <c r="G56" s="161"/>
      <c r="H56" s="161"/>
      <c r="I56" s="162">
        <f t="shared" si="4"/>
        <v>0</v>
      </c>
      <c r="J56" s="162">
        <f t="shared" si="5"/>
        <v>0</v>
      </c>
    </row>
    <row r="57" spans="1:10" ht="25.5">
      <c r="A57" s="2"/>
      <c r="B57" s="207" t="s">
        <v>250</v>
      </c>
      <c r="C57" s="208" t="s">
        <v>138</v>
      </c>
      <c r="D57" s="252">
        <v>0</v>
      </c>
      <c r="E57" s="289"/>
      <c r="F57" s="164"/>
      <c r="G57" s="161"/>
      <c r="H57" s="161"/>
      <c r="I57" s="162">
        <f t="shared" si="4"/>
        <v>0</v>
      </c>
      <c r="J57" s="162">
        <f t="shared" si="5"/>
        <v>0</v>
      </c>
    </row>
    <row r="58" spans="1:10" ht="16.5">
      <c r="A58" s="2"/>
      <c r="B58" s="207"/>
      <c r="C58" s="209"/>
      <c r="D58" s="252"/>
      <c r="E58" s="289" t="str">
        <f t="shared" si="2"/>
        <v/>
      </c>
      <c r="F58" s="164" t="str">
        <f t="shared" si="3"/>
        <v/>
      </c>
      <c r="G58" s="161"/>
      <c r="H58" s="161"/>
      <c r="I58" s="162" t="str">
        <f t="shared" si="4"/>
        <v/>
      </c>
      <c r="J58" s="162" t="str">
        <f t="shared" si="5"/>
        <v/>
      </c>
    </row>
    <row r="59" spans="1:10" ht="16.5">
      <c r="A59" s="2"/>
      <c r="B59" s="196" t="s">
        <v>253</v>
      </c>
      <c r="C59" s="197" t="s">
        <v>12</v>
      </c>
      <c r="D59" s="252">
        <v>2</v>
      </c>
      <c r="E59" s="289">
        <f t="shared" si="2"/>
        <v>0</v>
      </c>
      <c r="F59" s="164">
        <f t="shared" si="3"/>
        <v>0</v>
      </c>
      <c r="G59" s="161"/>
      <c r="H59" s="161"/>
      <c r="I59" s="162">
        <f t="shared" si="4"/>
        <v>0</v>
      </c>
      <c r="J59" s="162">
        <f t="shared" si="5"/>
        <v>0</v>
      </c>
    </row>
    <row r="60" spans="1:10" ht="16.5">
      <c r="A60" s="2"/>
      <c r="B60" s="196"/>
      <c r="C60" s="197"/>
      <c r="D60" s="252"/>
      <c r="E60" s="289" t="str">
        <f t="shared" si="2"/>
        <v/>
      </c>
      <c r="F60" s="164" t="str">
        <f t="shared" si="3"/>
        <v/>
      </c>
      <c r="G60" s="161"/>
      <c r="H60" s="161"/>
      <c r="I60" s="162" t="str">
        <f t="shared" si="4"/>
        <v/>
      </c>
      <c r="J60" s="162" t="str">
        <f t="shared" si="5"/>
        <v/>
      </c>
    </row>
    <row r="61" spans="1:10" ht="25.5">
      <c r="A61" s="2"/>
      <c r="B61" s="196" t="s">
        <v>256</v>
      </c>
      <c r="C61" s="197" t="s">
        <v>13</v>
      </c>
      <c r="D61" s="252">
        <f>D39+D40</f>
        <v>85</v>
      </c>
      <c r="E61" s="289">
        <f t="shared" si="2"/>
        <v>0</v>
      </c>
      <c r="F61" s="164">
        <f t="shared" si="3"/>
        <v>0</v>
      </c>
      <c r="G61" s="161"/>
      <c r="H61" s="161"/>
      <c r="I61" s="162">
        <f t="shared" si="4"/>
        <v>0</v>
      </c>
      <c r="J61" s="162">
        <f t="shared" si="5"/>
        <v>0</v>
      </c>
    </row>
    <row r="62" spans="1:10" ht="25.5">
      <c r="A62" s="2"/>
      <c r="B62" s="196" t="s">
        <v>255</v>
      </c>
      <c r="C62" s="208" t="s">
        <v>1</v>
      </c>
      <c r="D62" s="252">
        <f>+D39+D40</f>
        <v>85</v>
      </c>
      <c r="E62" s="289">
        <f t="shared" si="2"/>
        <v>0</v>
      </c>
      <c r="F62" s="164">
        <f t="shared" si="3"/>
        <v>0</v>
      </c>
      <c r="G62" s="161"/>
      <c r="H62" s="161"/>
      <c r="I62" s="162">
        <f t="shared" si="4"/>
        <v>0</v>
      </c>
      <c r="J62" s="162">
        <f t="shared" si="5"/>
        <v>0</v>
      </c>
    </row>
    <row r="63" spans="1:10" ht="16.5">
      <c r="A63" s="2"/>
      <c r="B63" s="210"/>
      <c r="C63" s="209"/>
      <c r="D63" s="252"/>
      <c r="E63" s="289" t="str">
        <f t="shared" si="2"/>
        <v/>
      </c>
      <c r="F63" s="164" t="str">
        <f t="shared" si="3"/>
        <v/>
      </c>
      <c r="G63" s="161"/>
      <c r="H63" s="161"/>
      <c r="I63" s="162" t="str">
        <f t="shared" si="4"/>
        <v/>
      </c>
      <c r="J63" s="162" t="str">
        <f t="shared" si="5"/>
        <v/>
      </c>
    </row>
    <row r="64" spans="1:10" ht="38.25">
      <c r="A64" s="2" t="s">
        <v>156</v>
      </c>
      <c r="B64" s="207" t="s">
        <v>465</v>
      </c>
      <c r="C64" s="197" t="s">
        <v>12</v>
      </c>
      <c r="D64" s="252">
        <v>22</v>
      </c>
      <c r="E64" s="289">
        <f t="shared" si="2"/>
        <v>0</v>
      </c>
      <c r="F64" s="164">
        <f t="shared" si="3"/>
        <v>0</v>
      </c>
      <c r="G64" s="161"/>
      <c r="H64" s="161"/>
      <c r="I64" s="162">
        <f t="shared" si="4"/>
        <v>0</v>
      </c>
      <c r="J64" s="162">
        <f t="shared" si="5"/>
        <v>0</v>
      </c>
    </row>
    <row r="65" spans="1:10" ht="16.5">
      <c r="A65" s="2"/>
      <c r="B65" s="207"/>
      <c r="C65" s="197"/>
      <c r="D65" s="252"/>
      <c r="E65" s="289" t="str">
        <f t="shared" si="2"/>
        <v/>
      </c>
      <c r="F65" s="164" t="str">
        <f t="shared" si="3"/>
        <v/>
      </c>
      <c r="G65" s="161"/>
      <c r="H65" s="161"/>
      <c r="I65" s="162" t="str">
        <f t="shared" si="4"/>
        <v/>
      </c>
      <c r="J65" s="162" t="str">
        <f t="shared" si="5"/>
        <v/>
      </c>
    </row>
    <row r="66" spans="1:10" ht="38.25">
      <c r="A66" s="2"/>
      <c r="B66" s="207" t="s">
        <v>460</v>
      </c>
      <c r="C66" s="197" t="s">
        <v>12</v>
      </c>
      <c r="D66" s="252">
        <v>57</v>
      </c>
      <c r="E66" s="289">
        <f t="shared" si="2"/>
        <v>0</v>
      </c>
      <c r="F66" s="164">
        <f t="shared" si="3"/>
        <v>0</v>
      </c>
      <c r="G66" s="161"/>
      <c r="H66" s="161"/>
      <c r="I66" s="162">
        <f t="shared" si="4"/>
        <v>0</v>
      </c>
      <c r="J66" s="162">
        <f t="shared" si="5"/>
        <v>0</v>
      </c>
    </row>
    <row r="67" spans="1:10" ht="16.5">
      <c r="A67" s="2"/>
      <c r="B67" s="207"/>
      <c r="C67" s="197"/>
      <c r="D67" s="252"/>
      <c r="E67" s="289" t="str">
        <f t="shared" si="2"/>
        <v/>
      </c>
      <c r="F67" s="164" t="str">
        <f t="shared" si="3"/>
        <v/>
      </c>
      <c r="G67" s="161"/>
      <c r="H67" s="161"/>
      <c r="I67" s="162" t="str">
        <f t="shared" si="4"/>
        <v/>
      </c>
      <c r="J67" s="162" t="str">
        <f t="shared" si="5"/>
        <v/>
      </c>
    </row>
    <row r="68" spans="1:10" ht="16.5">
      <c r="A68" s="2"/>
      <c r="B68" s="199" t="s">
        <v>461</v>
      </c>
      <c r="C68" s="208" t="s">
        <v>12</v>
      </c>
      <c r="D68" s="252">
        <v>2</v>
      </c>
      <c r="E68" s="289">
        <f t="shared" si="2"/>
        <v>0</v>
      </c>
      <c r="F68" s="164">
        <f t="shared" si="3"/>
        <v>0</v>
      </c>
      <c r="G68" s="161"/>
      <c r="H68" s="161"/>
      <c r="I68" s="162">
        <f t="shared" si="4"/>
        <v>0</v>
      </c>
      <c r="J68" s="162">
        <f t="shared" si="5"/>
        <v>0</v>
      </c>
    </row>
    <row r="69" spans="1:10" ht="16.5">
      <c r="A69" s="2"/>
      <c r="B69" s="207" t="s">
        <v>462</v>
      </c>
      <c r="C69" s="208" t="s">
        <v>13</v>
      </c>
      <c r="D69" s="252">
        <f>9+11</f>
        <v>20</v>
      </c>
      <c r="E69" s="289">
        <f t="shared" si="2"/>
        <v>0</v>
      </c>
      <c r="F69" s="164">
        <f t="shared" si="3"/>
        <v>0</v>
      </c>
      <c r="G69" s="161"/>
      <c r="H69" s="161"/>
      <c r="I69" s="162">
        <f t="shared" si="4"/>
        <v>0</v>
      </c>
      <c r="J69" s="162">
        <f t="shared" si="5"/>
        <v>0</v>
      </c>
    </row>
    <row r="70" spans="1:10" ht="16.5">
      <c r="A70" s="2"/>
      <c r="B70" s="211"/>
      <c r="C70" s="208"/>
      <c r="D70" s="252"/>
      <c r="E70" s="289" t="str">
        <f t="shared" si="2"/>
        <v/>
      </c>
      <c r="F70" s="164" t="str">
        <f t="shared" si="3"/>
        <v/>
      </c>
      <c r="G70" s="161"/>
      <c r="H70" s="161"/>
      <c r="I70" s="162" t="str">
        <f t="shared" si="4"/>
        <v/>
      </c>
      <c r="J70" s="162" t="str">
        <f t="shared" si="5"/>
        <v/>
      </c>
    </row>
    <row r="71" spans="1:10" ht="16.5">
      <c r="A71" s="212" t="s">
        <v>152</v>
      </c>
      <c r="B71" s="210" t="s">
        <v>139</v>
      </c>
      <c r="C71" s="208" t="s">
        <v>13</v>
      </c>
      <c r="D71" s="252"/>
      <c r="E71" s="289" t="str">
        <f t="shared" si="2"/>
        <v/>
      </c>
      <c r="F71" s="164" t="str">
        <f t="shared" si="3"/>
        <v/>
      </c>
      <c r="G71" s="161"/>
      <c r="H71" s="161"/>
      <c r="I71" s="162" t="str">
        <f t="shared" si="4"/>
        <v/>
      </c>
      <c r="J71" s="162" t="str">
        <f t="shared" si="5"/>
        <v/>
      </c>
    </row>
    <row r="72" spans="1:10" ht="16.5">
      <c r="A72" s="2"/>
      <c r="B72" s="210" t="s">
        <v>140</v>
      </c>
      <c r="C72" s="208" t="s">
        <v>13</v>
      </c>
      <c r="D72" s="252">
        <f>+QTE!D269+QTE!E269+QTE!J269+QTE!K269+QTE!P269+QTE!Q269+QTE!V269+QTE!W269</f>
        <v>39</v>
      </c>
      <c r="E72" s="289">
        <f t="shared" si="2"/>
        <v>0</v>
      </c>
      <c r="F72" s="164">
        <f t="shared" si="3"/>
        <v>0</v>
      </c>
      <c r="G72" s="161"/>
      <c r="H72" s="161"/>
      <c r="I72" s="162">
        <f t="shared" si="4"/>
        <v>0</v>
      </c>
      <c r="J72" s="162">
        <f t="shared" si="5"/>
        <v>0</v>
      </c>
    </row>
    <row r="73" spans="1:10" ht="16.5">
      <c r="A73" s="2"/>
      <c r="B73" s="210" t="s">
        <v>141</v>
      </c>
      <c r="C73" s="208" t="s">
        <v>13</v>
      </c>
      <c r="D73" s="252">
        <f>+QTE!F269+QTE!G269+QTE!H269+QTE!L269+QTE!M269+QTE!N269+QTE!R269+QTE!S269+QTE!T269+QTE!X269+QTE!Y269+QTE!Z269</f>
        <v>66</v>
      </c>
      <c r="E73" s="289">
        <f t="shared" si="2"/>
        <v>0</v>
      </c>
      <c r="F73" s="164">
        <f t="shared" si="3"/>
        <v>0</v>
      </c>
      <c r="G73" s="161"/>
      <c r="H73" s="161"/>
      <c r="I73" s="162">
        <f t="shared" si="4"/>
        <v>0</v>
      </c>
      <c r="J73" s="162">
        <f t="shared" si="5"/>
        <v>0</v>
      </c>
    </row>
    <row r="74" spans="1:10" ht="16.5">
      <c r="A74" s="2"/>
      <c r="B74" s="210" t="s">
        <v>142</v>
      </c>
      <c r="C74" s="208" t="s">
        <v>13</v>
      </c>
      <c r="D74" s="252"/>
      <c r="E74" s="289" t="str">
        <f t="shared" si="2"/>
        <v/>
      </c>
      <c r="F74" s="164" t="str">
        <f t="shared" si="3"/>
        <v/>
      </c>
      <c r="G74" s="161"/>
      <c r="H74" s="161"/>
      <c r="I74" s="162" t="str">
        <f t="shared" si="4"/>
        <v/>
      </c>
      <c r="J74" s="162" t="str">
        <f t="shared" si="5"/>
        <v/>
      </c>
    </row>
    <row r="75" spans="1:10" ht="16.5">
      <c r="A75" s="2"/>
      <c r="B75" s="213"/>
      <c r="C75" s="209"/>
      <c r="D75" s="252"/>
      <c r="E75" s="289" t="str">
        <f t="shared" si="2"/>
        <v/>
      </c>
      <c r="F75" s="164" t="str">
        <f t="shared" si="3"/>
        <v/>
      </c>
      <c r="G75" s="161"/>
      <c r="H75" s="161"/>
      <c r="I75" s="162" t="str">
        <f t="shared" si="4"/>
        <v/>
      </c>
      <c r="J75" s="162" t="str">
        <f t="shared" si="5"/>
        <v/>
      </c>
    </row>
    <row r="76" spans="1:10" ht="16.5">
      <c r="A76" s="2" t="s">
        <v>151</v>
      </c>
      <c r="B76" s="210" t="s">
        <v>144</v>
      </c>
      <c r="C76" s="208" t="s">
        <v>13</v>
      </c>
      <c r="D76" s="252">
        <f>+D69+D68</f>
        <v>22</v>
      </c>
      <c r="E76" s="289">
        <f t="shared" si="2"/>
        <v>0</v>
      </c>
      <c r="F76" s="164">
        <f t="shared" si="3"/>
        <v>0</v>
      </c>
      <c r="G76" s="161"/>
      <c r="H76" s="161"/>
      <c r="I76" s="162">
        <f t="shared" si="4"/>
        <v>0</v>
      </c>
      <c r="J76" s="162">
        <f t="shared" si="5"/>
        <v>0</v>
      </c>
    </row>
    <row r="77" spans="1:10" ht="16.5">
      <c r="A77" s="2"/>
      <c r="B77" s="210"/>
      <c r="C77" s="208"/>
      <c r="D77" s="252"/>
      <c r="E77" s="289" t="str">
        <f t="shared" si="2"/>
        <v/>
      </c>
      <c r="F77" s="164" t="str">
        <f t="shared" si="3"/>
        <v/>
      </c>
      <c r="G77" s="161"/>
      <c r="H77" s="161"/>
      <c r="I77" s="162" t="str">
        <f t="shared" si="4"/>
        <v/>
      </c>
      <c r="J77" s="162" t="str">
        <f t="shared" si="5"/>
        <v/>
      </c>
    </row>
    <row r="78" spans="1:10" ht="16.5">
      <c r="A78" s="2"/>
      <c r="B78" s="210" t="s">
        <v>145</v>
      </c>
      <c r="C78" s="208" t="s">
        <v>13</v>
      </c>
      <c r="D78" s="252"/>
      <c r="E78" s="289" t="str">
        <f t="shared" si="2"/>
        <v/>
      </c>
      <c r="F78" s="164" t="str">
        <f t="shared" si="3"/>
        <v/>
      </c>
      <c r="G78" s="161"/>
      <c r="H78" s="161"/>
      <c r="I78" s="162" t="str">
        <f t="shared" si="4"/>
        <v/>
      </c>
      <c r="J78" s="162" t="str">
        <f t="shared" si="5"/>
        <v/>
      </c>
    </row>
    <row r="79" spans="1:10" ht="16.5">
      <c r="A79" s="2"/>
      <c r="B79" s="210" t="s">
        <v>146</v>
      </c>
      <c r="C79" s="208" t="s">
        <v>13</v>
      </c>
      <c r="D79" s="252"/>
      <c r="E79" s="289" t="str">
        <f t="shared" si="2"/>
        <v/>
      </c>
      <c r="F79" s="164" t="str">
        <f t="shared" si="3"/>
        <v/>
      </c>
      <c r="G79" s="161"/>
      <c r="H79" s="161"/>
      <c r="I79" s="162" t="str">
        <f t="shared" si="4"/>
        <v/>
      </c>
      <c r="J79" s="162" t="str">
        <f t="shared" si="5"/>
        <v/>
      </c>
    </row>
    <row r="80" spans="1:10" ht="16.5">
      <c r="A80" s="2"/>
      <c r="B80" s="214"/>
      <c r="C80" s="208"/>
      <c r="D80" s="252"/>
      <c r="E80" s="289" t="str">
        <f t="shared" si="2"/>
        <v/>
      </c>
      <c r="F80" s="164" t="str">
        <f t="shared" si="3"/>
        <v/>
      </c>
      <c r="G80" s="161"/>
      <c r="H80" s="161"/>
      <c r="I80" s="162" t="str">
        <f t="shared" si="4"/>
        <v/>
      </c>
      <c r="J80" s="162" t="str">
        <f t="shared" si="5"/>
        <v/>
      </c>
    </row>
    <row r="81" spans="1:10" ht="25.5">
      <c r="A81" s="2"/>
      <c r="B81" s="210" t="s">
        <v>147</v>
      </c>
      <c r="C81" s="208" t="s">
        <v>12</v>
      </c>
      <c r="D81" s="252">
        <v>1</v>
      </c>
      <c r="E81" s="289">
        <f t="shared" si="2"/>
        <v>0</v>
      </c>
      <c r="F81" s="164">
        <f t="shared" si="3"/>
        <v>0</v>
      </c>
      <c r="G81" s="161"/>
      <c r="H81" s="161"/>
      <c r="I81" s="162">
        <f t="shared" si="4"/>
        <v>0</v>
      </c>
      <c r="J81" s="162">
        <f t="shared" si="5"/>
        <v>0</v>
      </c>
    </row>
    <row r="82" spans="1:10" ht="16.5">
      <c r="A82" s="2"/>
      <c r="B82" s="210"/>
      <c r="C82" s="208"/>
      <c r="D82" s="252"/>
      <c r="E82" s="289" t="str">
        <f t="shared" si="2"/>
        <v/>
      </c>
      <c r="F82" s="164" t="str">
        <f t="shared" si="3"/>
        <v/>
      </c>
      <c r="G82" s="161"/>
      <c r="H82" s="161"/>
      <c r="I82" s="162" t="str">
        <f t="shared" si="4"/>
        <v/>
      </c>
      <c r="J82" s="162" t="str">
        <f t="shared" si="5"/>
        <v/>
      </c>
    </row>
    <row r="83" spans="1:10" ht="25.5">
      <c r="A83" s="2"/>
      <c r="B83" s="210" t="s">
        <v>148</v>
      </c>
      <c r="C83" s="208" t="s">
        <v>12</v>
      </c>
      <c r="D83" s="252">
        <v>1</v>
      </c>
      <c r="E83" s="289">
        <f t="shared" ref="E83:E146" si="6">IF(D83="","",(((I83*$J$2)+(J83*$H$2*$H$3))*$J$3)/D83)</f>
        <v>0</v>
      </c>
      <c r="F83" s="164">
        <f t="shared" ref="F83:F146" si="7">IF(D83="","",D83*E83)</f>
        <v>0</v>
      </c>
      <c r="G83" s="161"/>
      <c r="H83" s="161"/>
      <c r="I83" s="162">
        <f t="shared" ref="I83:I146" si="8">IF(D83="","",G83*D83)</f>
        <v>0</v>
      </c>
      <c r="J83" s="162">
        <f t="shared" ref="J83:J146" si="9">IF(D83="","",D83*H83)</f>
        <v>0</v>
      </c>
    </row>
    <row r="84" spans="1:10" ht="16.5">
      <c r="A84" s="2"/>
      <c r="B84" s="210"/>
      <c r="C84" s="208"/>
      <c r="D84" s="252"/>
      <c r="E84" s="289" t="str">
        <f t="shared" si="6"/>
        <v/>
      </c>
      <c r="F84" s="164" t="str">
        <f t="shared" si="7"/>
        <v/>
      </c>
      <c r="G84" s="161"/>
      <c r="H84" s="161"/>
      <c r="I84" s="162" t="str">
        <f t="shared" si="8"/>
        <v/>
      </c>
      <c r="J84" s="162" t="str">
        <f t="shared" si="9"/>
        <v/>
      </c>
    </row>
    <row r="85" spans="1:10" ht="38.25">
      <c r="A85" s="2"/>
      <c r="B85" s="210" t="s">
        <v>213</v>
      </c>
      <c r="C85" s="208" t="s">
        <v>12</v>
      </c>
      <c r="D85" s="252">
        <v>1</v>
      </c>
      <c r="E85" s="289">
        <f t="shared" si="6"/>
        <v>0</v>
      </c>
      <c r="F85" s="164">
        <f t="shared" si="7"/>
        <v>0</v>
      </c>
      <c r="G85" s="161"/>
      <c r="H85" s="161"/>
      <c r="I85" s="162">
        <f t="shared" si="8"/>
        <v>0</v>
      </c>
      <c r="J85" s="162">
        <f t="shared" si="9"/>
        <v>0</v>
      </c>
    </row>
    <row r="86" spans="1:10" ht="16.5">
      <c r="A86" s="2"/>
      <c r="B86" s="213"/>
      <c r="C86" s="209"/>
      <c r="D86" s="252"/>
      <c r="E86" s="289" t="str">
        <f t="shared" si="6"/>
        <v/>
      </c>
      <c r="F86" s="164" t="str">
        <f t="shared" si="7"/>
        <v/>
      </c>
      <c r="G86" s="161"/>
      <c r="H86" s="161"/>
      <c r="I86" s="162" t="str">
        <f t="shared" si="8"/>
        <v/>
      </c>
      <c r="J86" s="162" t="str">
        <f t="shared" si="9"/>
        <v/>
      </c>
    </row>
    <row r="87" spans="1:10" ht="16.5">
      <c r="A87" s="2"/>
      <c r="B87" s="210" t="s">
        <v>149</v>
      </c>
      <c r="C87" s="208" t="s">
        <v>12</v>
      </c>
      <c r="D87" s="252">
        <f>+(8+11)*3</f>
        <v>57</v>
      </c>
      <c r="E87" s="289">
        <f t="shared" si="6"/>
        <v>0</v>
      </c>
      <c r="F87" s="164">
        <f t="shared" si="7"/>
        <v>0</v>
      </c>
      <c r="G87" s="161"/>
      <c r="H87" s="161"/>
      <c r="I87" s="162">
        <f t="shared" si="8"/>
        <v>0</v>
      </c>
      <c r="J87" s="162">
        <f t="shared" si="9"/>
        <v>0</v>
      </c>
    </row>
    <row r="88" spans="1:10" ht="16.5">
      <c r="A88" s="2"/>
      <c r="B88" s="210"/>
      <c r="C88" s="208"/>
      <c r="D88" s="252"/>
      <c r="E88" s="289" t="str">
        <f t="shared" si="6"/>
        <v/>
      </c>
      <c r="F88" s="164" t="str">
        <f t="shared" si="7"/>
        <v/>
      </c>
      <c r="G88" s="161"/>
      <c r="H88" s="161"/>
      <c r="I88" s="162" t="str">
        <f t="shared" si="8"/>
        <v/>
      </c>
      <c r="J88" s="162" t="str">
        <f t="shared" si="9"/>
        <v/>
      </c>
    </row>
    <row r="89" spans="1:10" ht="25.5">
      <c r="A89" s="2"/>
      <c r="B89" s="210" t="s">
        <v>150</v>
      </c>
      <c r="C89" s="208" t="s">
        <v>12</v>
      </c>
      <c r="D89" s="252">
        <f>105*10</f>
        <v>1050</v>
      </c>
      <c r="E89" s="289">
        <f t="shared" si="6"/>
        <v>0</v>
      </c>
      <c r="F89" s="164">
        <f t="shared" si="7"/>
        <v>0</v>
      </c>
      <c r="G89" s="161"/>
      <c r="H89" s="161"/>
      <c r="I89" s="162">
        <f t="shared" si="8"/>
        <v>0</v>
      </c>
      <c r="J89" s="162">
        <f t="shared" si="9"/>
        <v>0</v>
      </c>
    </row>
    <row r="90" spans="1:10" ht="16.5">
      <c r="A90" s="2"/>
      <c r="B90" s="215"/>
      <c r="C90" s="216"/>
      <c r="D90" s="252"/>
      <c r="E90" s="289" t="str">
        <f t="shared" si="6"/>
        <v/>
      </c>
      <c r="F90" s="164" t="str">
        <f t="shared" si="7"/>
        <v/>
      </c>
      <c r="G90" s="161"/>
      <c r="H90" s="161"/>
      <c r="I90" s="162" t="str">
        <f t="shared" si="8"/>
        <v/>
      </c>
      <c r="J90" s="162" t="str">
        <f t="shared" si="9"/>
        <v/>
      </c>
    </row>
    <row r="91" spans="1:10" ht="16.5">
      <c r="A91" s="2"/>
      <c r="B91" s="217" t="s">
        <v>103</v>
      </c>
      <c r="C91" s="216"/>
      <c r="D91" s="252"/>
      <c r="E91" s="289" t="str">
        <f t="shared" si="6"/>
        <v/>
      </c>
      <c r="F91" s="164" t="str">
        <f t="shared" si="7"/>
        <v/>
      </c>
      <c r="G91" s="161"/>
      <c r="H91" s="161"/>
      <c r="I91" s="162" t="str">
        <f t="shared" si="8"/>
        <v/>
      </c>
      <c r="J91" s="162" t="str">
        <f t="shared" si="9"/>
        <v/>
      </c>
    </row>
    <row r="92" spans="1:10" ht="16.5">
      <c r="A92" s="2"/>
      <c r="B92" s="194"/>
      <c r="C92" s="216"/>
      <c r="D92" s="252"/>
      <c r="E92" s="289" t="str">
        <f t="shared" si="6"/>
        <v/>
      </c>
      <c r="F92" s="164" t="str">
        <f t="shared" si="7"/>
        <v/>
      </c>
      <c r="G92" s="161"/>
      <c r="H92" s="161"/>
      <c r="I92" s="162" t="str">
        <f t="shared" si="8"/>
        <v/>
      </c>
      <c r="J92" s="162" t="str">
        <f t="shared" si="9"/>
        <v/>
      </c>
    </row>
    <row r="93" spans="1:10" ht="16.5">
      <c r="A93" s="2" t="s">
        <v>4</v>
      </c>
      <c r="B93" s="192" t="s">
        <v>29</v>
      </c>
      <c r="C93" s="216"/>
      <c r="D93" s="252"/>
      <c r="E93" s="289" t="str">
        <f t="shared" si="6"/>
        <v/>
      </c>
      <c r="F93" s="164" t="str">
        <f t="shared" si="7"/>
        <v/>
      </c>
      <c r="G93" s="161"/>
      <c r="H93" s="161"/>
      <c r="I93" s="162" t="str">
        <f t="shared" si="8"/>
        <v/>
      </c>
      <c r="J93" s="162" t="str">
        <f t="shared" si="9"/>
        <v/>
      </c>
    </row>
    <row r="94" spans="1:10" ht="16.5">
      <c r="A94" s="2"/>
      <c r="B94" s="194"/>
      <c r="C94" s="216"/>
      <c r="D94" s="252"/>
      <c r="E94" s="289" t="str">
        <f t="shared" si="6"/>
        <v/>
      </c>
      <c r="F94" s="164" t="str">
        <f t="shared" si="7"/>
        <v/>
      </c>
      <c r="G94" s="161"/>
      <c r="H94" s="161"/>
      <c r="I94" s="162" t="str">
        <f t="shared" si="8"/>
        <v/>
      </c>
      <c r="J94" s="162" t="str">
        <f t="shared" si="9"/>
        <v/>
      </c>
    </row>
    <row r="95" spans="1:10" ht="16.5">
      <c r="A95" s="2"/>
      <c r="B95" s="220" t="s">
        <v>14</v>
      </c>
      <c r="C95" s="216" t="s">
        <v>13</v>
      </c>
      <c r="D95" s="252">
        <v>1</v>
      </c>
      <c r="E95" s="289">
        <f t="shared" si="6"/>
        <v>0</v>
      </c>
      <c r="F95" s="164">
        <f t="shared" si="7"/>
        <v>0</v>
      </c>
      <c r="G95" s="161"/>
      <c r="H95" s="161"/>
      <c r="I95" s="162">
        <f t="shared" si="8"/>
        <v>0</v>
      </c>
      <c r="J95" s="162">
        <f t="shared" si="9"/>
        <v>0</v>
      </c>
    </row>
    <row r="96" spans="1:10" ht="16.5">
      <c r="A96" s="2"/>
      <c r="B96" s="220" t="s">
        <v>15</v>
      </c>
      <c r="C96" s="216" t="s">
        <v>12</v>
      </c>
      <c r="D96" s="252">
        <v>1</v>
      </c>
      <c r="E96" s="289">
        <f t="shared" si="6"/>
        <v>0</v>
      </c>
      <c r="F96" s="164">
        <f t="shared" si="7"/>
        <v>0</v>
      </c>
      <c r="G96" s="161"/>
      <c r="H96" s="161"/>
      <c r="I96" s="162">
        <f t="shared" si="8"/>
        <v>0</v>
      </c>
      <c r="J96" s="162">
        <f t="shared" si="9"/>
        <v>0</v>
      </c>
    </row>
    <row r="97" spans="1:10" ht="16.5">
      <c r="A97" s="2"/>
      <c r="B97" s="220" t="s">
        <v>16</v>
      </c>
      <c r="C97" s="216" t="s">
        <v>12</v>
      </c>
      <c r="D97" s="252">
        <v>1</v>
      </c>
      <c r="E97" s="289">
        <f t="shared" si="6"/>
        <v>0</v>
      </c>
      <c r="F97" s="164">
        <f t="shared" si="7"/>
        <v>0</v>
      </c>
      <c r="G97" s="161"/>
      <c r="H97" s="161"/>
      <c r="I97" s="162">
        <f t="shared" si="8"/>
        <v>0</v>
      </c>
      <c r="J97" s="162">
        <f t="shared" si="9"/>
        <v>0</v>
      </c>
    </row>
    <row r="98" spans="1:10" ht="16.5">
      <c r="A98" s="2"/>
      <c r="B98" s="220" t="s">
        <v>30</v>
      </c>
      <c r="C98" s="216" t="s">
        <v>12</v>
      </c>
      <c r="D98" s="252">
        <v>1</v>
      </c>
      <c r="E98" s="289">
        <f t="shared" si="6"/>
        <v>0</v>
      </c>
      <c r="F98" s="164">
        <f t="shared" si="7"/>
        <v>0</v>
      </c>
      <c r="G98" s="161"/>
      <c r="H98" s="161"/>
      <c r="I98" s="162">
        <f t="shared" si="8"/>
        <v>0</v>
      </c>
      <c r="J98" s="162">
        <f t="shared" si="9"/>
        <v>0</v>
      </c>
    </row>
    <row r="99" spans="1:10" ht="27">
      <c r="A99" s="2"/>
      <c r="B99" s="221" t="s">
        <v>125</v>
      </c>
      <c r="C99" s="216" t="s">
        <v>13</v>
      </c>
      <c r="D99" s="252">
        <v>105</v>
      </c>
      <c r="E99" s="289">
        <f t="shared" si="6"/>
        <v>0</v>
      </c>
      <c r="F99" s="164">
        <f t="shared" si="7"/>
        <v>0</v>
      </c>
      <c r="G99" s="161"/>
      <c r="H99" s="161"/>
      <c r="I99" s="162">
        <f t="shared" si="8"/>
        <v>0</v>
      </c>
      <c r="J99" s="162">
        <f t="shared" si="9"/>
        <v>0</v>
      </c>
    </row>
    <row r="100" spans="1:10" ht="25.5">
      <c r="A100" s="2"/>
      <c r="B100" s="221" t="s">
        <v>31</v>
      </c>
      <c r="C100" s="216" t="s">
        <v>13</v>
      </c>
      <c r="D100" s="252">
        <f>QTE!J162-'BATIMENT SOHO-ELEC 1'!D79</f>
        <v>177</v>
      </c>
      <c r="E100" s="289">
        <f t="shared" si="6"/>
        <v>0</v>
      </c>
      <c r="F100" s="164">
        <f t="shared" si="7"/>
        <v>0</v>
      </c>
      <c r="G100" s="161"/>
      <c r="H100" s="161"/>
      <c r="I100" s="162">
        <f t="shared" si="8"/>
        <v>0</v>
      </c>
      <c r="J100" s="162">
        <f t="shared" si="9"/>
        <v>0</v>
      </c>
    </row>
    <row r="101" spans="1:10" ht="16.5">
      <c r="A101" s="2"/>
      <c r="B101" s="194"/>
      <c r="C101" s="216"/>
      <c r="D101" s="252"/>
      <c r="E101" s="289" t="str">
        <f t="shared" si="6"/>
        <v/>
      </c>
      <c r="F101" s="164" t="str">
        <f t="shared" si="7"/>
        <v/>
      </c>
      <c r="G101" s="161"/>
      <c r="H101" s="161"/>
      <c r="I101" s="162" t="str">
        <f t="shared" si="8"/>
        <v/>
      </c>
      <c r="J101" s="162" t="str">
        <f t="shared" si="9"/>
        <v/>
      </c>
    </row>
    <row r="102" spans="1:10" ht="16.5">
      <c r="A102" s="2"/>
      <c r="B102" s="217" t="s">
        <v>106</v>
      </c>
      <c r="C102" s="216"/>
      <c r="D102" s="252"/>
      <c r="E102" s="289" t="str">
        <f t="shared" si="6"/>
        <v/>
      </c>
      <c r="F102" s="164" t="str">
        <f t="shared" si="7"/>
        <v/>
      </c>
      <c r="G102" s="161"/>
      <c r="H102" s="161"/>
      <c r="I102" s="162" t="str">
        <f t="shared" si="8"/>
        <v/>
      </c>
      <c r="J102" s="162" t="str">
        <f t="shared" si="9"/>
        <v/>
      </c>
    </row>
    <row r="103" spans="1:10" ht="16.5">
      <c r="A103" s="2"/>
      <c r="B103" s="194"/>
      <c r="C103" s="216"/>
      <c r="D103" s="252"/>
      <c r="E103" s="289" t="str">
        <f t="shared" si="6"/>
        <v/>
      </c>
      <c r="F103" s="164" t="str">
        <f t="shared" si="7"/>
        <v/>
      </c>
      <c r="G103" s="161"/>
      <c r="H103" s="161"/>
      <c r="I103" s="162" t="str">
        <f t="shared" si="8"/>
        <v/>
      </c>
      <c r="J103" s="162" t="str">
        <f t="shared" si="9"/>
        <v/>
      </c>
    </row>
    <row r="104" spans="1:10" ht="16.5">
      <c r="A104" s="2" t="s">
        <v>5</v>
      </c>
      <c r="B104" s="222" t="s">
        <v>157</v>
      </c>
      <c r="C104" s="189"/>
      <c r="D104" s="252"/>
      <c r="E104" s="289" t="str">
        <f t="shared" si="6"/>
        <v/>
      </c>
      <c r="F104" s="164" t="str">
        <f t="shared" si="7"/>
        <v/>
      </c>
      <c r="G104" s="161"/>
      <c r="H104" s="161"/>
      <c r="I104" s="162" t="str">
        <f t="shared" si="8"/>
        <v/>
      </c>
      <c r="J104" s="162" t="str">
        <f t="shared" si="9"/>
        <v/>
      </c>
    </row>
    <row r="105" spans="1:10" ht="16.5">
      <c r="A105" s="2"/>
      <c r="B105" s="222"/>
      <c r="C105" s="189"/>
      <c r="D105" s="252"/>
      <c r="E105" s="289" t="str">
        <f t="shared" si="6"/>
        <v/>
      </c>
      <c r="F105" s="164" t="str">
        <f t="shared" si="7"/>
        <v/>
      </c>
      <c r="G105" s="161"/>
      <c r="H105" s="161"/>
      <c r="I105" s="162" t="str">
        <f t="shared" si="8"/>
        <v/>
      </c>
      <c r="J105" s="162" t="str">
        <f t="shared" si="9"/>
        <v/>
      </c>
    </row>
    <row r="106" spans="1:10" ht="16.5">
      <c r="A106" s="2"/>
      <c r="B106" s="223" t="s">
        <v>158</v>
      </c>
      <c r="C106" s="189"/>
      <c r="D106" s="252"/>
      <c r="E106" s="289" t="str">
        <f t="shared" si="6"/>
        <v/>
      </c>
      <c r="F106" s="164" t="str">
        <f t="shared" si="7"/>
        <v/>
      </c>
      <c r="G106" s="161"/>
      <c r="H106" s="161"/>
      <c r="I106" s="162" t="str">
        <f t="shared" si="8"/>
        <v/>
      </c>
      <c r="J106" s="162" t="str">
        <f t="shared" si="9"/>
        <v/>
      </c>
    </row>
    <row r="107" spans="1:10" ht="16.5">
      <c r="A107" s="2"/>
      <c r="B107" s="224" t="s">
        <v>80</v>
      </c>
      <c r="C107" s="189" t="s">
        <v>1</v>
      </c>
      <c r="D107" s="252"/>
      <c r="E107" s="289" t="str">
        <f t="shared" si="6"/>
        <v/>
      </c>
      <c r="F107" s="164" t="str">
        <f t="shared" si="7"/>
        <v/>
      </c>
      <c r="G107" s="161"/>
      <c r="H107" s="161"/>
      <c r="I107" s="162" t="str">
        <f t="shared" si="8"/>
        <v/>
      </c>
      <c r="J107" s="162" t="str">
        <f t="shared" si="9"/>
        <v/>
      </c>
    </row>
    <row r="108" spans="1:10" ht="16.5">
      <c r="A108" s="2"/>
      <c r="B108" s="224" t="s">
        <v>81</v>
      </c>
      <c r="C108" s="189" t="s">
        <v>1</v>
      </c>
      <c r="D108" s="252">
        <f>(50+72+16)+(48.5*2)</f>
        <v>235</v>
      </c>
      <c r="E108" s="289">
        <f t="shared" si="6"/>
        <v>0</v>
      </c>
      <c r="F108" s="164">
        <f t="shared" si="7"/>
        <v>0</v>
      </c>
      <c r="G108" s="161"/>
      <c r="H108" s="161"/>
      <c r="I108" s="162">
        <f t="shared" si="8"/>
        <v>0</v>
      </c>
      <c r="J108" s="162">
        <f t="shared" si="9"/>
        <v>0</v>
      </c>
    </row>
    <row r="109" spans="1:10" ht="16.5">
      <c r="A109" s="2"/>
      <c r="B109" s="224" t="s">
        <v>82</v>
      </c>
      <c r="C109" s="189" t="s">
        <v>1</v>
      </c>
      <c r="D109" s="252">
        <f>(35)+22.5</f>
        <v>57.5</v>
      </c>
      <c r="E109" s="289">
        <f t="shared" si="6"/>
        <v>0</v>
      </c>
      <c r="F109" s="164">
        <f t="shared" si="7"/>
        <v>0</v>
      </c>
      <c r="G109" s="161"/>
      <c r="H109" s="161"/>
      <c r="I109" s="162">
        <f t="shared" si="8"/>
        <v>0</v>
      </c>
      <c r="J109" s="162">
        <f t="shared" si="9"/>
        <v>0</v>
      </c>
    </row>
    <row r="110" spans="1:10" ht="16.5">
      <c r="A110" s="2"/>
      <c r="B110" s="224" t="s">
        <v>220</v>
      </c>
      <c r="C110" s="225" t="s">
        <v>257</v>
      </c>
      <c r="D110" s="252"/>
      <c r="E110" s="289" t="str">
        <f t="shared" si="6"/>
        <v/>
      </c>
      <c r="F110" s="164" t="str">
        <f t="shared" si="7"/>
        <v/>
      </c>
      <c r="G110" s="161"/>
      <c r="H110" s="161"/>
      <c r="I110" s="162" t="str">
        <f t="shared" si="8"/>
        <v/>
      </c>
      <c r="J110" s="162" t="str">
        <f t="shared" si="9"/>
        <v/>
      </c>
    </row>
    <row r="111" spans="1:10" ht="16.5">
      <c r="A111" s="2"/>
      <c r="B111" s="224" t="s">
        <v>160</v>
      </c>
      <c r="C111" s="189" t="s">
        <v>1</v>
      </c>
      <c r="D111" s="252">
        <f>(8+11)*3.5</f>
        <v>66.5</v>
      </c>
      <c r="E111" s="289">
        <f t="shared" si="6"/>
        <v>0</v>
      </c>
      <c r="F111" s="164">
        <f t="shared" si="7"/>
        <v>0</v>
      </c>
      <c r="G111" s="161"/>
      <c r="H111" s="161"/>
      <c r="I111" s="162">
        <f t="shared" si="8"/>
        <v>0</v>
      </c>
      <c r="J111" s="162">
        <f t="shared" si="9"/>
        <v>0</v>
      </c>
    </row>
    <row r="112" spans="1:10" ht="16.5">
      <c r="A112" s="2"/>
      <c r="B112" s="224" t="s">
        <v>83</v>
      </c>
      <c r="C112" s="189" t="s">
        <v>12</v>
      </c>
      <c r="D112" s="252">
        <v>1</v>
      </c>
      <c r="E112" s="289">
        <f t="shared" si="6"/>
        <v>0</v>
      </c>
      <c r="F112" s="164">
        <f t="shared" si="7"/>
        <v>0</v>
      </c>
      <c r="G112" s="161"/>
      <c r="H112" s="161"/>
      <c r="I112" s="162">
        <f t="shared" si="8"/>
        <v>0</v>
      </c>
      <c r="J112" s="162">
        <f t="shared" si="9"/>
        <v>0</v>
      </c>
    </row>
    <row r="113" spans="1:10" ht="16.5">
      <c r="A113" s="2"/>
      <c r="B113" s="224"/>
      <c r="C113" s="189"/>
      <c r="D113" s="252"/>
      <c r="E113" s="289" t="str">
        <f t="shared" si="6"/>
        <v/>
      </c>
      <c r="F113" s="164" t="str">
        <f t="shared" si="7"/>
        <v/>
      </c>
      <c r="G113" s="161"/>
      <c r="H113" s="161"/>
      <c r="I113" s="162" t="str">
        <f t="shared" si="8"/>
        <v/>
      </c>
      <c r="J113" s="162" t="str">
        <f t="shared" si="9"/>
        <v/>
      </c>
    </row>
    <row r="114" spans="1:10" ht="16.5">
      <c r="A114" s="2"/>
      <c r="B114" s="223" t="s">
        <v>159</v>
      </c>
      <c r="C114" s="189"/>
      <c r="D114" s="252"/>
      <c r="E114" s="289" t="str">
        <f t="shared" si="6"/>
        <v/>
      </c>
      <c r="F114" s="164" t="str">
        <f t="shared" si="7"/>
        <v/>
      </c>
      <c r="G114" s="161"/>
      <c r="H114" s="161"/>
      <c r="I114" s="162" t="str">
        <f t="shared" si="8"/>
        <v/>
      </c>
      <c r="J114" s="162" t="str">
        <f t="shared" si="9"/>
        <v/>
      </c>
    </row>
    <row r="115" spans="1:10" ht="16.5">
      <c r="A115" s="2"/>
      <c r="B115" s="224" t="s">
        <v>81</v>
      </c>
      <c r="C115" s="189" t="s">
        <v>1</v>
      </c>
      <c r="D115" s="252"/>
      <c r="E115" s="289" t="str">
        <f t="shared" si="6"/>
        <v/>
      </c>
      <c r="F115" s="164" t="str">
        <f t="shared" si="7"/>
        <v/>
      </c>
      <c r="G115" s="161"/>
      <c r="H115" s="161"/>
      <c r="I115" s="162" t="str">
        <f t="shared" si="8"/>
        <v/>
      </c>
      <c r="J115" s="162" t="str">
        <f t="shared" si="9"/>
        <v/>
      </c>
    </row>
    <row r="116" spans="1:10" ht="16.5">
      <c r="A116" s="2"/>
      <c r="B116" s="224" t="s">
        <v>82</v>
      </c>
      <c r="C116" s="189" t="s">
        <v>1</v>
      </c>
      <c r="D116" s="252">
        <f>(113)</f>
        <v>113</v>
      </c>
      <c r="E116" s="289">
        <f t="shared" si="6"/>
        <v>0</v>
      </c>
      <c r="F116" s="164">
        <f t="shared" si="7"/>
        <v>0</v>
      </c>
      <c r="G116" s="161"/>
      <c r="H116" s="161"/>
      <c r="I116" s="162">
        <f t="shared" si="8"/>
        <v>0</v>
      </c>
      <c r="J116" s="162">
        <f t="shared" si="9"/>
        <v>0</v>
      </c>
    </row>
    <row r="117" spans="1:10" ht="16.5">
      <c r="A117" s="2"/>
      <c r="B117" s="224" t="s">
        <v>160</v>
      </c>
      <c r="C117" s="189" t="s">
        <v>1</v>
      </c>
      <c r="D117" s="252">
        <f>(8+11)*3.5</f>
        <v>66.5</v>
      </c>
      <c r="E117" s="289">
        <f t="shared" si="6"/>
        <v>0</v>
      </c>
      <c r="F117" s="164">
        <f t="shared" si="7"/>
        <v>0</v>
      </c>
      <c r="G117" s="161"/>
      <c r="H117" s="161"/>
      <c r="I117" s="162">
        <f t="shared" si="8"/>
        <v>0</v>
      </c>
      <c r="J117" s="162">
        <f t="shared" si="9"/>
        <v>0</v>
      </c>
    </row>
    <row r="118" spans="1:10" ht="16.5">
      <c r="A118" s="2"/>
      <c r="B118" s="224" t="s">
        <v>83</v>
      </c>
      <c r="C118" s="189" t="s">
        <v>12</v>
      </c>
      <c r="D118" s="252">
        <v>1</v>
      </c>
      <c r="E118" s="289">
        <f t="shared" si="6"/>
        <v>0</v>
      </c>
      <c r="F118" s="164">
        <f t="shared" si="7"/>
        <v>0</v>
      </c>
      <c r="G118" s="161"/>
      <c r="H118" s="161"/>
      <c r="I118" s="162">
        <f t="shared" si="8"/>
        <v>0</v>
      </c>
      <c r="J118" s="162">
        <f t="shared" si="9"/>
        <v>0</v>
      </c>
    </row>
    <row r="119" spans="1:10" ht="16.5">
      <c r="A119" s="2"/>
      <c r="B119" s="224"/>
      <c r="C119" s="189"/>
      <c r="D119" s="252"/>
      <c r="E119" s="289" t="str">
        <f t="shared" si="6"/>
        <v/>
      </c>
      <c r="F119" s="164" t="str">
        <f t="shared" si="7"/>
        <v/>
      </c>
      <c r="G119" s="161"/>
      <c r="H119" s="161"/>
      <c r="I119" s="162" t="str">
        <f t="shared" si="8"/>
        <v/>
      </c>
      <c r="J119" s="162" t="str">
        <f t="shared" si="9"/>
        <v/>
      </c>
    </row>
    <row r="120" spans="1:10" ht="16.5">
      <c r="A120" s="2"/>
      <c r="B120" s="226" t="s">
        <v>107</v>
      </c>
      <c r="C120" s="216"/>
      <c r="D120" s="252"/>
      <c r="E120" s="289" t="str">
        <f t="shared" si="6"/>
        <v/>
      </c>
      <c r="F120" s="164" t="str">
        <f t="shared" si="7"/>
        <v/>
      </c>
      <c r="G120" s="161"/>
      <c r="H120" s="161"/>
      <c r="I120" s="162" t="str">
        <f t="shared" si="8"/>
        <v/>
      </c>
      <c r="J120" s="162" t="str">
        <f t="shared" si="9"/>
        <v/>
      </c>
    </row>
    <row r="121" spans="1:10" ht="16.5">
      <c r="A121" s="2"/>
      <c r="B121" s="227"/>
      <c r="C121" s="216"/>
      <c r="D121" s="252"/>
      <c r="E121" s="289" t="str">
        <f t="shared" si="6"/>
        <v/>
      </c>
      <c r="F121" s="164" t="str">
        <f t="shared" si="7"/>
        <v/>
      </c>
      <c r="G121" s="161"/>
      <c r="H121" s="161"/>
      <c r="I121" s="162" t="str">
        <f t="shared" si="8"/>
        <v/>
      </c>
      <c r="J121" s="162" t="str">
        <f t="shared" si="9"/>
        <v/>
      </c>
    </row>
    <row r="122" spans="1:10" ht="16.5">
      <c r="A122" s="2" t="s">
        <v>28</v>
      </c>
      <c r="B122" s="222" t="s">
        <v>73</v>
      </c>
      <c r="C122" s="216"/>
      <c r="D122" s="252"/>
      <c r="E122" s="289" t="str">
        <f t="shared" si="6"/>
        <v/>
      </c>
      <c r="F122" s="164" t="str">
        <f t="shared" si="7"/>
        <v/>
      </c>
      <c r="G122" s="161"/>
      <c r="H122" s="161"/>
      <c r="I122" s="162" t="str">
        <f t="shared" si="8"/>
        <v/>
      </c>
      <c r="J122" s="162" t="str">
        <f t="shared" si="9"/>
        <v/>
      </c>
    </row>
    <row r="123" spans="1:10" ht="16.5">
      <c r="A123" s="2"/>
      <c r="B123" s="227"/>
      <c r="C123" s="216"/>
      <c r="D123" s="252"/>
      <c r="E123" s="289" t="str">
        <f t="shared" si="6"/>
        <v/>
      </c>
      <c r="F123" s="164" t="str">
        <f t="shared" si="7"/>
        <v/>
      </c>
      <c r="G123" s="161"/>
      <c r="H123" s="161"/>
      <c r="I123" s="162" t="str">
        <f t="shared" si="8"/>
        <v/>
      </c>
      <c r="J123" s="162" t="str">
        <f t="shared" si="9"/>
        <v/>
      </c>
    </row>
    <row r="124" spans="1:10" ht="25.5">
      <c r="A124" s="2"/>
      <c r="B124" s="221" t="s">
        <v>224</v>
      </c>
      <c r="C124" s="193" t="s">
        <v>12</v>
      </c>
      <c r="D124" s="252">
        <v>1</v>
      </c>
      <c r="E124" s="289">
        <f t="shared" si="6"/>
        <v>0</v>
      </c>
      <c r="F124" s="164">
        <f t="shared" si="7"/>
        <v>0</v>
      </c>
      <c r="G124" s="161"/>
      <c r="H124" s="161"/>
      <c r="I124" s="162">
        <f t="shared" si="8"/>
        <v>0</v>
      </c>
      <c r="J124" s="162">
        <f t="shared" si="9"/>
        <v>0</v>
      </c>
    </row>
    <row r="125" spans="1:10" ht="25.5">
      <c r="A125" s="2"/>
      <c r="B125" s="221" t="s">
        <v>221</v>
      </c>
      <c r="C125" s="193" t="s">
        <v>12</v>
      </c>
      <c r="D125" s="252">
        <v>1</v>
      </c>
      <c r="E125" s="289">
        <f t="shared" si="6"/>
        <v>0</v>
      </c>
      <c r="F125" s="164">
        <f t="shared" si="7"/>
        <v>0</v>
      </c>
      <c r="G125" s="161"/>
      <c r="H125" s="161"/>
      <c r="I125" s="162">
        <f t="shared" si="8"/>
        <v>0</v>
      </c>
      <c r="J125" s="162">
        <f t="shared" si="9"/>
        <v>0</v>
      </c>
    </row>
    <row r="126" spans="1:10" ht="25.5">
      <c r="A126" s="2"/>
      <c r="B126" s="221" t="s">
        <v>222</v>
      </c>
      <c r="C126" s="193" t="s">
        <v>12</v>
      </c>
      <c r="D126" s="252">
        <v>1</v>
      </c>
      <c r="E126" s="289">
        <f t="shared" si="6"/>
        <v>0</v>
      </c>
      <c r="F126" s="164">
        <f t="shared" si="7"/>
        <v>0</v>
      </c>
      <c r="G126" s="161"/>
      <c r="H126" s="161"/>
      <c r="I126" s="162">
        <f t="shared" si="8"/>
        <v>0</v>
      </c>
      <c r="J126" s="162">
        <f t="shared" si="9"/>
        <v>0</v>
      </c>
    </row>
    <row r="127" spans="1:10" ht="16.5">
      <c r="A127" s="2"/>
      <c r="B127" s="221"/>
      <c r="C127" s="193"/>
      <c r="D127" s="252"/>
      <c r="E127" s="289" t="str">
        <f t="shared" si="6"/>
        <v/>
      </c>
      <c r="F127" s="164" t="str">
        <f t="shared" si="7"/>
        <v/>
      </c>
      <c r="G127" s="161"/>
      <c r="H127" s="161"/>
      <c r="I127" s="162" t="str">
        <f t="shared" si="8"/>
        <v/>
      </c>
      <c r="J127" s="162" t="str">
        <f t="shared" si="9"/>
        <v/>
      </c>
    </row>
    <row r="128" spans="1:10" ht="16.5">
      <c r="A128" s="2"/>
      <c r="B128" s="221" t="s">
        <v>225</v>
      </c>
      <c r="C128" s="193" t="s">
        <v>12</v>
      </c>
      <c r="D128" s="252">
        <v>1</v>
      </c>
      <c r="E128" s="289">
        <f t="shared" si="6"/>
        <v>0</v>
      </c>
      <c r="F128" s="164">
        <f t="shared" si="7"/>
        <v>0</v>
      </c>
      <c r="G128" s="161"/>
      <c r="H128" s="161"/>
      <c r="I128" s="162">
        <f t="shared" si="8"/>
        <v>0</v>
      </c>
      <c r="J128" s="162">
        <f t="shared" si="9"/>
        <v>0</v>
      </c>
    </row>
    <row r="129" spans="1:10" ht="16.5">
      <c r="A129" s="2"/>
      <c r="B129" s="221" t="s">
        <v>226</v>
      </c>
      <c r="C129" s="193" t="s">
        <v>12</v>
      </c>
      <c r="D129" s="252">
        <v>1</v>
      </c>
      <c r="E129" s="289">
        <f t="shared" si="6"/>
        <v>0</v>
      </c>
      <c r="F129" s="164">
        <f t="shared" si="7"/>
        <v>0</v>
      </c>
      <c r="G129" s="161"/>
      <c r="H129" s="161"/>
      <c r="I129" s="162">
        <f t="shared" si="8"/>
        <v>0</v>
      </c>
      <c r="J129" s="162">
        <f t="shared" si="9"/>
        <v>0</v>
      </c>
    </row>
    <row r="130" spans="1:10" ht="25.5">
      <c r="A130" s="2"/>
      <c r="B130" s="228" t="s">
        <v>74</v>
      </c>
      <c r="C130" s="216" t="s">
        <v>12</v>
      </c>
      <c r="D130" s="252">
        <v>1</v>
      </c>
      <c r="E130" s="289">
        <f t="shared" si="6"/>
        <v>0</v>
      </c>
      <c r="F130" s="164">
        <f t="shared" si="7"/>
        <v>0</v>
      </c>
      <c r="G130" s="161"/>
      <c r="H130" s="161"/>
      <c r="I130" s="162">
        <f t="shared" si="8"/>
        <v>0</v>
      </c>
      <c r="J130" s="162">
        <f t="shared" si="9"/>
        <v>0</v>
      </c>
    </row>
    <row r="131" spans="1:10" ht="16.5">
      <c r="A131" s="2"/>
      <c r="B131" s="228"/>
      <c r="C131" s="216"/>
      <c r="D131" s="252"/>
      <c r="E131" s="289" t="str">
        <f t="shared" si="6"/>
        <v/>
      </c>
      <c r="F131" s="164" t="str">
        <f t="shared" si="7"/>
        <v/>
      </c>
      <c r="G131" s="161"/>
      <c r="H131" s="161"/>
      <c r="I131" s="162" t="str">
        <f t="shared" si="8"/>
        <v/>
      </c>
      <c r="J131" s="162" t="str">
        <f t="shared" si="9"/>
        <v/>
      </c>
    </row>
    <row r="132" spans="1:10" ht="16.5">
      <c r="A132" s="2"/>
      <c r="B132" s="217" t="s">
        <v>108</v>
      </c>
      <c r="C132" s="216"/>
      <c r="D132" s="252"/>
      <c r="E132" s="289" t="str">
        <f t="shared" si="6"/>
        <v/>
      </c>
      <c r="F132" s="164" t="str">
        <f t="shared" si="7"/>
        <v/>
      </c>
      <c r="G132" s="161"/>
      <c r="H132" s="161"/>
      <c r="I132" s="162" t="str">
        <f t="shared" si="8"/>
        <v/>
      </c>
      <c r="J132" s="162" t="str">
        <f t="shared" si="9"/>
        <v/>
      </c>
    </row>
    <row r="133" spans="1:10" ht="16.5">
      <c r="A133" s="2"/>
      <c r="B133" s="228"/>
      <c r="C133" s="216"/>
      <c r="D133" s="252"/>
      <c r="E133" s="289" t="str">
        <f t="shared" si="6"/>
        <v/>
      </c>
      <c r="F133" s="164" t="str">
        <f t="shared" si="7"/>
        <v/>
      </c>
      <c r="G133" s="161"/>
      <c r="H133" s="161"/>
      <c r="I133" s="162" t="str">
        <f t="shared" si="8"/>
        <v/>
      </c>
      <c r="J133" s="162" t="str">
        <f t="shared" si="9"/>
        <v/>
      </c>
    </row>
    <row r="134" spans="1:10" ht="16.5">
      <c r="A134" s="2" t="s">
        <v>75</v>
      </c>
      <c r="B134" s="222" t="s">
        <v>258</v>
      </c>
      <c r="C134" s="216"/>
      <c r="D134" s="252"/>
      <c r="E134" s="289" t="str">
        <f t="shared" si="6"/>
        <v/>
      </c>
      <c r="F134" s="164" t="str">
        <f t="shared" si="7"/>
        <v/>
      </c>
      <c r="G134" s="161"/>
      <c r="H134" s="161"/>
      <c r="I134" s="162" t="str">
        <f t="shared" si="8"/>
        <v/>
      </c>
      <c r="J134" s="162" t="str">
        <f t="shared" si="9"/>
        <v/>
      </c>
    </row>
    <row r="135" spans="1:10" ht="16.5">
      <c r="A135" s="2"/>
      <c r="B135" s="229"/>
      <c r="C135" s="216"/>
      <c r="D135" s="252"/>
      <c r="E135" s="289" t="str">
        <f t="shared" si="6"/>
        <v/>
      </c>
      <c r="F135" s="164" t="str">
        <f t="shared" si="7"/>
        <v/>
      </c>
      <c r="G135" s="161"/>
      <c r="H135" s="161"/>
      <c r="I135" s="162" t="str">
        <f t="shared" si="8"/>
        <v/>
      </c>
      <c r="J135" s="162" t="str">
        <f t="shared" si="9"/>
        <v/>
      </c>
    </row>
    <row r="136" spans="1:10" ht="16.5">
      <c r="A136" s="2"/>
      <c r="B136" s="206" t="s">
        <v>259</v>
      </c>
      <c r="C136" s="193" t="s">
        <v>12</v>
      </c>
      <c r="D136" s="252">
        <v>3</v>
      </c>
      <c r="E136" s="289">
        <f t="shared" si="6"/>
        <v>0</v>
      </c>
      <c r="F136" s="164">
        <f t="shared" si="7"/>
        <v>0</v>
      </c>
      <c r="G136" s="161"/>
      <c r="H136" s="161"/>
      <c r="I136" s="162">
        <f t="shared" si="8"/>
        <v>0</v>
      </c>
      <c r="J136" s="162">
        <f t="shared" si="9"/>
        <v>0</v>
      </c>
    </row>
    <row r="137" spans="1:10" ht="16.5">
      <c r="A137" s="2"/>
      <c r="B137" s="229"/>
      <c r="C137" s="216"/>
      <c r="D137" s="252"/>
      <c r="E137" s="289" t="str">
        <f t="shared" si="6"/>
        <v/>
      </c>
      <c r="F137" s="164" t="str">
        <f t="shared" si="7"/>
        <v/>
      </c>
      <c r="G137" s="161"/>
      <c r="H137" s="161"/>
      <c r="I137" s="162" t="str">
        <f t="shared" si="8"/>
        <v/>
      </c>
      <c r="J137" s="162" t="str">
        <f t="shared" si="9"/>
        <v/>
      </c>
    </row>
    <row r="138" spans="1:10" ht="16.5">
      <c r="A138" s="2"/>
      <c r="B138" s="226" t="s">
        <v>109</v>
      </c>
      <c r="C138" s="216"/>
      <c r="D138" s="252"/>
      <c r="E138" s="289" t="str">
        <f t="shared" si="6"/>
        <v/>
      </c>
      <c r="F138" s="164" t="str">
        <f t="shared" si="7"/>
        <v/>
      </c>
      <c r="G138" s="161"/>
      <c r="H138" s="161"/>
      <c r="I138" s="162" t="str">
        <f t="shared" si="8"/>
        <v/>
      </c>
      <c r="J138" s="162" t="str">
        <f t="shared" si="9"/>
        <v/>
      </c>
    </row>
    <row r="139" spans="1:10" ht="16.5">
      <c r="A139" s="2"/>
      <c r="B139" s="227"/>
      <c r="C139" s="216"/>
      <c r="D139" s="252"/>
      <c r="E139" s="289" t="str">
        <f t="shared" si="6"/>
        <v/>
      </c>
      <c r="F139" s="164" t="str">
        <f t="shared" si="7"/>
        <v/>
      </c>
      <c r="G139" s="161"/>
      <c r="H139" s="161"/>
      <c r="I139" s="162" t="str">
        <f t="shared" si="8"/>
        <v/>
      </c>
      <c r="J139" s="162" t="str">
        <f t="shared" si="9"/>
        <v/>
      </c>
    </row>
    <row r="140" spans="1:10" ht="16.5">
      <c r="A140" s="2" t="s">
        <v>78</v>
      </c>
      <c r="B140" s="222" t="s">
        <v>34</v>
      </c>
      <c r="C140" s="216"/>
      <c r="D140" s="252"/>
      <c r="E140" s="289" t="str">
        <f t="shared" si="6"/>
        <v/>
      </c>
      <c r="F140" s="164" t="str">
        <f t="shared" si="7"/>
        <v/>
      </c>
      <c r="G140" s="161"/>
      <c r="H140" s="161"/>
      <c r="I140" s="162" t="str">
        <f t="shared" si="8"/>
        <v/>
      </c>
      <c r="J140" s="162" t="str">
        <f t="shared" si="9"/>
        <v/>
      </c>
    </row>
    <row r="141" spans="1:10" ht="16.5">
      <c r="A141" s="2"/>
      <c r="B141" s="224"/>
      <c r="C141" s="216"/>
      <c r="D141" s="252"/>
      <c r="E141" s="289" t="str">
        <f t="shared" si="6"/>
        <v/>
      </c>
      <c r="F141" s="164" t="str">
        <f t="shared" si="7"/>
        <v/>
      </c>
      <c r="G141" s="161"/>
      <c r="H141" s="161"/>
      <c r="I141" s="162" t="str">
        <f t="shared" si="8"/>
        <v/>
      </c>
      <c r="J141" s="162" t="str">
        <f t="shared" si="9"/>
        <v/>
      </c>
    </row>
    <row r="142" spans="1:10" ht="16.5">
      <c r="A142" s="2" t="s">
        <v>561</v>
      </c>
      <c r="B142" s="224" t="s">
        <v>241</v>
      </c>
      <c r="C142" s="216" t="s">
        <v>12</v>
      </c>
      <c r="D142" s="252">
        <v>1</v>
      </c>
      <c r="E142" s="289">
        <f t="shared" si="6"/>
        <v>0</v>
      </c>
      <c r="F142" s="164">
        <f t="shared" si="7"/>
        <v>0</v>
      </c>
      <c r="G142" s="161"/>
      <c r="H142" s="161"/>
      <c r="I142" s="162">
        <f t="shared" si="8"/>
        <v>0</v>
      </c>
      <c r="J142" s="162">
        <f t="shared" si="9"/>
        <v>0</v>
      </c>
    </row>
    <row r="143" spans="1:10" ht="16.5">
      <c r="A143" s="2" t="s">
        <v>561</v>
      </c>
      <c r="B143" s="224" t="s">
        <v>242</v>
      </c>
      <c r="C143" s="216" t="s">
        <v>12</v>
      </c>
      <c r="D143" s="252">
        <v>1</v>
      </c>
      <c r="E143" s="289">
        <f t="shared" si="6"/>
        <v>0</v>
      </c>
      <c r="F143" s="164">
        <f t="shared" si="7"/>
        <v>0</v>
      </c>
      <c r="G143" s="161"/>
      <c r="H143" s="161"/>
      <c r="I143" s="162">
        <f t="shared" si="8"/>
        <v>0</v>
      </c>
      <c r="J143" s="162">
        <f t="shared" si="9"/>
        <v>0</v>
      </c>
    </row>
    <row r="144" spans="1:10" ht="16.5">
      <c r="A144" s="2" t="s">
        <v>560</v>
      </c>
      <c r="B144" s="224" t="s">
        <v>283</v>
      </c>
      <c r="C144" s="216" t="s">
        <v>12</v>
      </c>
      <c r="D144" s="252">
        <v>2</v>
      </c>
      <c r="E144" s="289">
        <f t="shared" si="6"/>
        <v>0</v>
      </c>
      <c r="F144" s="164">
        <f t="shared" si="7"/>
        <v>0</v>
      </c>
      <c r="G144" s="161"/>
      <c r="H144" s="161"/>
      <c r="I144" s="162">
        <f t="shared" si="8"/>
        <v>0</v>
      </c>
      <c r="J144" s="162">
        <f t="shared" si="9"/>
        <v>0</v>
      </c>
    </row>
    <row r="145" spans="1:10" ht="16.5">
      <c r="A145" s="2" t="s">
        <v>560</v>
      </c>
      <c r="B145" s="224" t="s">
        <v>284</v>
      </c>
      <c r="C145" s="216" t="s">
        <v>12</v>
      </c>
      <c r="D145" s="252">
        <v>3</v>
      </c>
      <c r="E145" s="289">
        <f t="shared" si="6"/>
        <v>0</v>
      </c>
      <c r="F145" s="164">
        <f t="shared" si="7"/>
        <v>0</v>
      </c>
      <c r="G145" s="161"/>
      <c r="H145" s="161"/>
      <c r="I145" s="162">
        <f t="shared" si="8"/>
        <v>0</v>
      </c>
      <c r="J145" s="162">
        <f t="shared" si="9"/>
        <v>0</v>
      </c>
    </row>
    <row r="146" spans="1:10" ht="16.5">
      <c r="A146" s="2" t="s">
        <v>558</v>
      </c>
      <c r="B146" s="224" t="s">
        <v>285</v>
      </c>
      <c r="C146" s="216" t="s">
        <v>12</v>
      </c>
      <c r="D146" s="252">
        <v>2</v>
      </c>
      <c r="E146" s="289">
        <f t="shared" si="6"/>
        <v>0</v>
      </c>
      <c r="F146" s="164">
        <f t="shared" si="7"/>
        <v>0</v>
      </c>
      <c r="G146" s="161"/>
      <c r="H146" s="161"/>
      <c r="I146" s="162">
        <f t="shared" si="8"/>
        <v>0</v>
      </c>
      <c r="J146" s="162">
        <f t="shared" si="9"/>
        <v>0</v>
      </c>
    </row>
    <row r="147" spans="1:10" ht="16.5">
      <c r="A147" s="2"/>
      <c r="B147" s="224" t="s">
        <v>32</v>
      </c>
      <c r="C147" s="216" t="s">
        <v>12</v>
      </c>
      <c r="D147" s="252">
        <v>1</v>
      </c>
      <c r="E147" s="289">
        <f t="shared" ref="E147:E210" si="10">IF(D147="","",(((I147*$J$2)+(J147*$H$2*$H$3))*$J$3)/D147)</f>
        <v>0</v>
      </c>
      <c r="F147" s="164">
        <f t="shared" ref="F147:F210" si="11">IF(D147="","",D147*E147)</f>
        <v>0</v>
      </c>
      <c r="G147" s="161"/>
      <c r="H147" s="161"/>
      <c r="I147" s="162">
        <f t="shared" ref="I147:I210" si="12">IF(D147="","",G147*D147)</f>
        <v>0</v>
      </c>
      <c r="J147" s="162">
        <f t="shared" ref="J147:J210" si="13">IF(D147="","",D147*H147)</f>
        <v>0</v>
      </c>
    </row>
    <row r="148" spans="1:10" ht="16.5">
      <c r="A148" s="2" t="s">
        <v>563</v>
      </c>
      <c r="B148" s="224" t="s">
        <v>286</v>
      </c>
      <c r="C148" s="189" t="s">
        <v>12</v>
      </c>
      <c r="D148" s="252">
        <v>1</v>
      </c>
      <c r="E148" s="289">
        <f t="shared" si="10"/>
        <v>0</v>
      </c>
      <c r="F148" s="164">
        <f t="shared" si="11"/>
        <v>0</v>
      </c>
      <c r="G148" s="161"/>
      <c r="H148" s="161"/>
      <c r="I148" s="162">
        <f t="shared" si="12"/>
        <v>0</v>
      </c>
      <c r="J148" s="162">
        <f t="shared" si="13"/>
        <v>0</v>
      </c>
    </row>
    <row r="149" spans="1:10" ht="16.5">
      <c r="A149" s="2" t="s">
        <v>563</v>
      </c>
      <c r="B149" s="224" t="s">
        <v>287</v>
      </c>
      <c r="C149" s="189" t="s">
        <v>12</v>
      </c>
      <c r="D149" s="252">
        <v>1</v>
      </c>
      <c r="E149" s="289">
        <f t="shared" si="10"/>
        <v>0</v>
      </c>
      <c r="F149" s="164">
        <f t="shared" si="11"/>
        <v>0</v>
      </c>
      <c r="G149" s="161"/>
      <c r="H149" s="161"/>
      <c r="I149" s="162">
        <f t="shared" si="12"/>
        <v>0</v>
      </c>
      <c r="J149" s="162">
        <f t="shared" si="13"/>
        <v>0</v>
      </c>
    </row>
    <row r="150" spans="1:10" ht="16.5">
      <c r="A150" s="2" t="s">
        <v>561</v>
      </c>
      <c r="B150" s="224" t="s">
        <v>288</v>
      </c>
      <c r="C150" s="189" t="s">
        <v>12</v>
      </c>
      <c r="D150" s="252">
        <v>1</v>
      </c>
      <c r="E150" s="289">
        <f t="shared" si="10"/>
        <v>0</v>
      </c>
      <c r="F150" s="164">
        <f t="shared" si="11"/>
        <v>0</v>
      </c>
      <c r="G150" s="161"/>
      <c r="H150" s="161"/>
      <c r="I150" s="162">
        <f t="shared" si="12"/>
        <v>0</v>
      </c>
      <c r="J150" s="162">
        <f t="shared" si="13"/>
        <v>0</v>
      </c>
    </row>
    <row r="151" spans="1:10" ht="16.5">
      <c r="A151" s="2" t="s">
        <v>566</v>
      </c>
      <c r="B151" s="224" t="s">
        <v>289</v>
      </c>
      <c r="C151" s="189" t="s">
        <v>12</v>
      </c>
      <c r="D151" s="252">
        <v>1</v>
      </c>
      <c r="E151" s="289">
        <f t="shared" si="10"/>
        <v>0</v>
      </c>
      <c r="F151" s="164">
        <f t="shared" si="11"/>
        <v>0</v>
      </c>
      <c r="G151" s="161"/>
      <c r="H151" s="161"/>
      <c r="I151" s="162">
        <f t="shared" si="12"/>
        <v>0</v>
      </c>
      <c r="J151" s="162">
        <f t="shared" si="13"/>
        <v>0</v>
      </c>
    </row>
    <row r="152" spans="1:10" ht="16.5">
      <c r="A152" s="2"/>
      <c r="B152" s="224" t="s">
        <v>290</v>
      </c>
      <c r="C152" s="216" t="s">
        <v>12</v>
      </c>
      <c r="D152" s="252">
        <v>1</v>
      </c>
      <c r="E152" s="289">
        <f t="shared" si="10"/>
        <v>0</v>
      </c>
      <c r="F152" s="164">
        <f t="shared" si="11"/>
        <v>0</v>
      </c>
      <c r="G152" s="161"/>
      <c r="H152" s="161"/>
      <c r="I152" s="162">
        <f t="shared" si="12"/>
        <v>0</v>
      </c>
      <c r="J152" s="162">
        <f t="shared" si="13"/>
        <v>0</v>
      </c>
    </row>
    <row r="153" spans="1:10" ht="16.5">
      <c r="A153" s="2"/>
      <c r="B153" s="224" t="s">
        <v>291</v>
      </c>
      <c r="C153" s="216" t="s">
        <v>12</v>
      </c>
      <c r="D153" s="252">
        <v>1</v>
      </c>
      <c r="E153" s="289">
        <f t="shared" si="10"/>
        <v>0</v>
      </c>
      <c r="F153" s="164">
        <f t="shared" si="11"/>
        <v>0</v>
      </c>
      <c r="G153" s="161"/>
      <c r="H153" s="161"/>
      <c r="I153" s="162">
        <f t="shared" si="12"/>
        <v>0</v>
      </c>
      <c r="J153" s="162">
        <f t="shared" si="13"/>
        <v>0</v>
      </c>
    </row>
    <row r="154" spans="1:10" ht="16.5">
      <c r="A154" s="2"/>
      <c r="B154" s="224" t="s">
        <v>292</v>
      </c>
      <c r="C154" s="216" t="s">
        <v>12</v>
      </c>
      <c r="D154" s="252">
        <v>1</v>
      </c>
      <c r="E154" s="289">
        <f t="shared" si="10"/>
        <v>0</v>
      </c>
      <c r="F154" s="164">
        <f t="shared" si="11"/>
        <v>0</v>
      </c>
      <c r="G154" s="161"/>
      <c r="H154" s="161"/>
      <c r="I154" s="162">
        <f t="shared" si="12"/>
        <v>0</v>
      </c>
      <c r="J154" s="162">
        <f t="shared" si="13"/>
        <v>0</v>
      </c>
    </row>
    <row r="155" spans="1:10" ht="16.5">
      <c r="A155" s="2"/>
      <c r="B155" s="224" t="s">
        <v>293</v>
      </c>
      <c r="C155" s="216" t="s">
        <v>12</v>
      </c>
      <c r="D155" s="252">
        <v>1</v>
      </c>
      <c r="E155" s="289">
        <f t="shared" si="10"/>
        <v>0</v>
      </c>
      <c r="F155" s="164">
        <f t="shared" si="11"/>
        <v>0</v>
      </c>
      <c r="G155" s="161"/>
      <c r="H155" s="161"/>
      <c r="I155" s="162">
        <f t="shared" si="12"/>
        <v>0</v>
      </c>
      <c r="J155" s="162">
        <f t="shared" si="13"/>
        <v>0</v>
      </c>
    </row>
    <row r="156" spans="1:10" ht="16.5">
      <c r="A156" s="2"/>
      <c r="B156" s="224" t="s">
        <v>294</v>
      </c>
      <c r="C156" s="216" t="s">
        <v>12</v>
      </c>
      <c r="D156" s="252">
        <v>1</v>
      </c>
      <c r="E156" s="289">
        <f t="shared" si="10"/>
        <v>0</v>
      </c>
      <c r="F156" s="164">
        <f t="shared" si="11"/>
        <v>0</v>
      </c>
      <c r="G156" s="161"/>
      <c r="H156" s="161"/>
      <c r="I156" s="162">
        <f t="shared" si="12"/>
        <v>0</v>
      </c>
      <c r="J156" s="162">
        <f t="shared" si="13"/>
        <v>0</v>
      </c>
    </row>
    <row r="157" spans="1:10" ht="25.5">
      <c r="A157" s="2"/>
      <c r="B157" s="206" t="s">
        <v>295</v>
      </c>
      <c r="C157" s="216" t="s">
        <v>12</v>
      </c>
      <c r="D157" s="252">
        <v>1</v>
      </c>
      <c r="E157" s="289">
        <f t="shared" si="10"/>
        <v>0</v>
      </c>
      <c r="F157" s="164">
        <f t="shared" si="11"/>
        <v>0</v>
      </c>
      <c r="G157" s="161"/>
      <c r="H157" s="161"/>
      <c r="I157" s="162">
        <f t="shared" si="12"/>
        <v>0</v>
      </c>
      <c r="J157" s="162">
        <f t="shared" si="13"/>
        <v>0</v>
      </c>
    </row>
    <row r="158" spans="1:10" ht="25.5">
      <c r="A158" s="2"/>
      <c r="B158" s="206" t="s">
        <v>296</v>
      </c>
      <c r="C158" s="216" t="s">
        <v>12</v>
      </c>
      <c r="D158" s="252">
        <v>1</v>
      </c>
      <c r="E158" s="289">
        <f t="shared" si="10"/>
        <v>0</v>
      </c>
      <c r="F158" s="164">
        <f t="shared" si="11"/>
        <v>0</v>
      </c>
      <c r="G158" s="161"/>
      <c r="H158" s="161"/>
      <c r="I158" s="162">
        <f t="shared" si="12"/>
        <v>0</v>
      </c>
      <c r="J158" s="162">
        <f t="shared" si="13"/>
        <v>0</v>
      </c>
    </row>
    <row r="159" spans="1:10" ht="16.5">
      <c r="A159" s="2"/>
      <c r="B159" s="224" t="s">
        <v>297</v>
      </c>
      <c r="C159" s="216" t="s">
        <v>12</v>
      </c>
      <c r="D159" s="252">
        <v>1</v>
      </c>
      <c r="E159" s="289">
        <f t="shared" si="10"/>
        <v>0</v>
      </c>
      <c r="F159" s="164">
        <f t="shared" si="11"/>
        <v>0</v>
      </c>
      <c r="G159" s="161"/>
      <c r="H159" s="161"/>
      <c r="I159" s="162">
        <f t="shared" si="12"/>
        <v>0</v>
      </c>
      <c r="J159" s="162">
        <f t="shared" si="13"/>
        <v>0</v>
      </c>
    </row>
    <row r="160" spans="1:10" ht="16.5">
      <c r="A160" s="2" t="s">
        <v>562</v>
      </c>
      <c r="B160" s="224" t="s">
        <v>298</v>
      </c>
      <c r="C160" s="189" t="s">
        <v>12</v>
      </c>
      <c r="D160" s="252">
        <v>1</v>
      </c>
      <c r="E160" s="289">
        <f t="shared" si="10"/>
        <v>0</v>
      </c>
      <c r="F160" s="164">
        <f t="shared" si="11"/>
        <v>0</v>
      </c>
      <c r="G160" s="161"/>
      <c r="H160" s="161"/>
      <c r="I160" s="162">
        <f t="shared" si="12"/>
        <v>0</v>
      </c>
      <c r="J160" s="162">
        <f t="shared" si="13"/>
        <v>0</v>
      </c>
    </row>
    <row r="161" spans="1:10" ht="16.5">
      <c r="A161" s="2" t="s">
        <v>562</v>
      </c>
      <c r="B161" s="224" t="s">
        <v>299</v>
      </c>
      <c r="C161" s="189" t="s">
        <v>12</v>
      </c>
      <c r="D161" s="252">
        <v>1</v>
      </c>
      <c r="E161" s="289">
        <f t="shared" si="10"/>
        <v>0</v>
      </c>
      <c r="F161" s="164">
        <f t="shared" si="11"/>
        <v>0</v>
      </c>
      <c r="G161" s="161"/>
      <c r="H161" s="161"/>
      <c r="I161" s="162">
        <f t="shared" si="12"/>
        <v>0</v>
      </c>
      <c r="J161" s="162">
        <f t="shared" si="13"/>
        <v>0</v>
      </c>
    </row>
    <row r="162" spans="1:10" ht="16.5">
      <c r="A162" s="2"/>
      <c r="B162" s="224" t="s">
        <v>400</v>
      </c>
      <c r="C162" s="189" t="s">
        <v>12</v>
      </c>
      <c r="D162" s="252">
        <v>1</v>
      </c>
      <c r="E162" s="289">
        <f t="shared" si="10"/>
        <v>0</v>
      </c>
      <c r="F162" s="164">
        <f t="shared" si="11"/>
        <v>0</v>
      </c>
      <c r="G162" s="161"/>
      <c r="H162" s="161"/>
      <c r="I162" s="162">
        <f t="shared" si="12"/>
        <v>0</v>
      </c>
      <c r="J162" s="162">
        <f t="shared" si="13"/>
        <v>0</v>
      </c>
    </row>
    <row r="163" spans="1:10" ht="16.5">
      <c r="A163" s="2"/>
      <c r="B163" s="224" t="s">
        <v>401</v>
      </c>
      <c r="C163" s="189" t="s">
        <v>12</v>
      </c>
      <c r="D163" s="252">
        <v>1</v>
      </c>
      <c r="E163" s="289">
        <f t="shared" si="10"/>
        <v>0</v>
      </c>
      <c r="F163" s="164">
        <f t="shared" si="11"/>
        <v>0</v>
      </c>
      <c r="G163" s="161"/>
      <c r="H163" s="161"/>
      <c r="I163" s="162">
        <f t="shared" si="12"/>
        <v>0</v>
      </c>
      <c r="J163" s="162">
        <f t="shared" si="13"/>
        <v>0</v>
      </c>
    </row>
    <row r="164" spans="1:10" ht="16.5">
      <c r="A164" s="2"/>
      <c r="B164" s="224" t="s">
        <v>300</v>
      </c>
      <c r="C164" s="189" t="s">
        <v>12</v>
      </c>
      <c r="D164" s="252">
        <v>1</v>
      </c>
      <c r="E164" s="289">
        <f t="shared" si="10"/>
        <v>0</v>
      </c>
      <c r="F164" s="164">
        <f t="shared" si="11"/>
        <v>0</v>
      </c>
      <c r="G164" s="161"/>
      <c r="H164" s="161"/>
      <c r="I164" s="162">
        <f t="shared" si="12"/>
        <v>0</v>
      </c>
      <c r="J164" s="162">
        <f t="shared" si="13"/>
        <v>0</v>
      </c>
    </row>
    <row r="165" spans="1:10" ht="16.5">
      <c r="A165" s="2"/>
      <c r="B165" s="230" t="s">
        <v>301</v>
      </c>
      <c r="C165" s="189" t="s">
        <v>12</v>
      </c>
      <c r="D165" s="252">
        <v>1</v>
      </c>
      <c r="E165" s="289">
        <f t="shared" si="10"/>
        <v>0</v>
      </c>
      <c r="F165" s="164">
        <f t="shared" si="11"/>
        <v>0</v>
      </c>
      <c r="G165" s="161"/>
      <c r="H165" s="161"/>
      <c r="I165" s="162">
        <f t="shared" si="12"/>
        <v>0</v>
      </c>
      <c r="J165" s="162">
        <f t="shared" si="13"/>
        <v>0</v>
      </c>
    </row>
    <row r="166" spans="1:10" ht="16.5">
      <c r="A166" s="2" t="s">
        <v>561</v>
      </c>
      <c r="B166" s="224" t="s">
        <v>302</v>
      </c>
      <c r="C166" s="189" t="s">
        <v>12</v>
      </c>
      <c r="D166" s="252">
        <v>1</v>
      </c>
      <c r="E166" s="289">
        <f t="shared" si="10"/>
        <v>0</v>
      </c>
      <c r="F166" s="164">
        <f t="shared" si="11"/>
        <v>0</v>
      </c>
      <c r="G166" s="161"/>
      <c r="H166" s="161"/>
      <c r="I166" s="162">
        <f t="shared" si="12"/>
        <v>0</v>
      </c>
      <c r="J166" s="162">
        <f t="shared" si="13"/>
        <v>0</v>
      </c>
    </row>
    <row r="167" spans="1:10" ht="16.5">
      <c r="A167" s="2" t="s">
        <v>561</v>
      </c>
      <c r="B167" s="224" t="s">
        <v>303</v>
      </c>
      <c r="C167" s="189" t="s">
        <v>12</v>
      </c>
      <c r="D167" s="252">
        <v>2</v>
      </c>
      <c r="E167" s="289">
        <f t="shared" si="10"/>
        <v>0</v>
      </c>
      <c r="F167" s="164">
        <f t="shared" si="11"/>
        <v>0</v>
      </c>
      <c r="G167" s="161"/>
      <c r="H167" s="161"/>
      <c r="I167" s="162">
        <f t="shared" si="12"/>
        <v>0</v>
      </c>
      <c r="J167" s="162">
        <f t="shared" si="13"/>
        <v>0</v>
      </c>
    </row>
    <row r="168" spans="1:10" ht="16.5">
      <c r="A168" s="2" t="s">
        <v>564</v>
      </c>
      <c r="B168" s="224" t="s">
        <v>394</v>
      </c>
      <c r="C168" s="189" t="s">
        <v>12</v>
      </c>
      <c r="D168" s="252">
        <v>1</v>
      </c>
      <c r="E168" s="289">
        <f t="shared" si="10"/>
        <v>0</v>
      </c>
      <c r="F168" s="164">
        <f t="shared" si="11"/>
        <v>0</v>
      </c>
      <c r="G168" s="161"/>
      <c r="H168" s="161"/>
      <c r="I168" s="162">
        <f t="shared" si="12"/>
        <v>0</v>
      </c>
      <c r="J168" s="162">
        <f t="shared" si="13"/>
        <v>0</v>
      </c>
    </row>
    <row r="169" spans="1:10" ht="16.5">
      <c r="A169" s="2">
        <v>0.1</v>
      </c>
      <c r="B169" s="224" t="s">
        <v>395</v>
      </c>
      <c r="C169" s="189" t="s">
        <v>12</v>
      </c>
      <c r="D169" s="252">
        <v>1</v>
      </c>
      <c r="E169" s="289">
        <f t="shared" si="10"/>
        <v>0</v>
      </c>
      <c r="F169" s="164">
        <f t="shared" si="11"/>
        <v>0</v>
      </c>
      <c r="G169" s="161"/>
      <c r="H169" s="161"/>
      <c r="I169" s="162">
        <f t="shared" si="12"/>
        <v>0</v>
      </c>
      <c r="J169" s="162">
        <f t="shared" si="13"/>
        <v>0</v>
      </c>
    </row>
    <row r="170" spans="1:10" ht="33">
      <c r="A170" s="2"/>
      <c r="B170" s="224" t="s">
        <v>38</v>
      </c>
      <c r="C170" s="216" t="s">
        <v>12</v>
      </c>
      <c r="D170" s="252">
        <v>0</v>
      </c>
      <c r="E170" s="289"/>
      <c r="F170" s="164" t="s">
        <v>527</v>
      </c>
      <c r="G170" s="161"/>
      <c r="H170" s="161"/>
      <c r="I170" s="162">
        <f t="shared" si="12"/>
        <v>0</v>
      </c>
      <c r="J170" s="162">
        <f t="shared" si="13"/>
        <v>0</v>
      </c>
    </row>
    <row r="171" spans="1:10" ht="16.5">
      <c r="A171" s="2"/>
      <c r="B171" s="194"/>
      <c r="C171" s="216"/>
      <c r="D171" s="252"/>
      <c r="E171" s="289" t="str">
        <f t="shared" si="10"/>
        <v/>
      </c>
      <c r="F171" s="164" t="str">
        <f t="shared" si="11"/>
        <v/>
      </c>
      <c r="G171" s="161"/>
      <c r="H171" s="161"/>
      <c r="I171" s="162" t="str">
        <f t="shared" si="12"/>
        <v/>
      </c>
      <c r="J171" s="162" t="str">
        <f t="shared" si="13"/>
        <v/>
      </c>
    </row>
    <row r="172" spans="1:10" ht="16.5">
      <c r="A172" s="2"/>
      <c r="B172" s="217" t="s">
        <v>112</v>
      </c>
      <c r="C172" s="216"/>
      <c r="D172" s="252"/>
      <c r="E172" s="289" t="str">
        <f t="shared" si="10"/>
        <v/>
      </c>
      <c r="F172" s="164" t="str">
        <f t="shared" si="11"/>
        <v/>
      </c>
      <c r="G172" s="161"/>
      <c r="H172" s="161"/>
      <c r="I172" s="162" t="str">
        <f t="shared" si="12"/>
        <v/>
      </c>
      <c r="J172" s="162" t="str">
        <f t="shared" si="13"/>
        <v/>
      </c>
    </row>
    <row r="173" spans="1:10" ht="16.5">
      <c r="A173" s="2"/>
      <c r="B173" s="194"/>
      <c r="C173" s="216"/>
      <c r="D173" s="252"/>
      <c r="E173" s="289" t="str">
        <f t="shared" si="10"/>
        <v/>
      </c>
      <c r="F173" s="164" t="str">
        <f t="shared" si="11"/>
        <v/>
      </c>
      <c r="G173" s="161"/>
      <c r="H173" s="161"/>
      <c r="I173" s="162" t="str">
        <f t="shared" si="12"/>
        <v/>
      </c>
      <c r="J173" s="162" t="str">
        <f t="shared" si="13"/>
        <v/>
      </c>
    </row>
    <row r="174" spans="1:10" ht="16.5">
      <c r="A174" s="2" t="s">
        <v>79</v>
      </c>
      <c r="B174" s="231" t="s">
        <v>25</v>
      </c>
      <c r="C174" s="216"/>
      <c r="D174" s="252"/>
      <c r="E174" s="289" t="str">
        <f t="shared" si="10"/>
        <v/>
      </c>
      <c r="F174" s="164" t="str">
        <f t="shared" si="11"/>
        <v/>
      </c>
      <c r="G174" s="161"/>
      <c r="H174" s="161"/>
      <c r="I174" s="162" t="str">
        <f t="shared" si="12"/>
        <v/>
      </c>
      <c r="J174" s="162" t="str">
        <f t="shared" si="13"/>
        <v/>
      </c>
    </row>
    <row r="175" spans="1:10" ht="16.5">
      <c r="A175" s="2"/>
      <c r="B175" s="221"/>
      <c r="C175" s="216"/>
      <c r="D175" s="252"/>
      <c r="E175" s="289" t="str">
        <f t="shared" si="10"/>
        <v/>
      </c>
      <c r="F175" s="164" t="str">
        <f t="shared" si="11"/>
        <v/>
      </c>
      <c r="G175" s="161"/>
      <c r="H175" s="161"/>
      <c r="I175" s="162" t="str">
        <f t="shared" si="12"/>
        <v/>
      </c>
      <c r="J175" s="162" t="str">
        <f t="shared" si="13"/>
        <v/>
      </c>
    </row>
    <row r="176" spans="1:10" ht="25.5">
      <c r="A176" s="2"/>
      <c r="B176" s="221" t="s">
        <v>305</v>
      </c>
      <c r="C176" s="216" t="s">
        <v>12</v>
      </c>
      <c r="D176" s="252">
        <v>1</v>
      </c>
      <c r="E176" s="289">
        <f t="shared" si="10"/>
        <v>0</v>
      </c>
      <c r="F176" s="164">
        <f t="shared" si="11"/>
        <v>0</v>
      </c>
      <c r="G176" s="161"/>
      <c r="H176" s="161"/>
      <c r="I176" s="162">
        <f t="shared" si="12"/>
        <v>0</v>
      </c>
      <c r="J176" s="162">
        <f t="shared" si="13"/>
        <v>0</v>
      </c>
    </row>
    <row r="177" spans="1:10" ht="25.5">
      <c r="A177" s="2"/>
      <c r="B177" s="221" t="s">
        <v>306</v>
      </c>
      <c r="C177" s="216" t="s">
        <v>12</v>
      </c>
      <c r="D177" s="252">
        <v>1</v>
      </c>
      <c r="E177" s="289">
        <f t="shared" si="10"/>
        <v>0</v>
      </c>
      <c r="F177" s="164">
        <f t="shared" si="11"/>
        <v>0</v>
      </c>
      <c r="G177" s="161"/>
      <c r="H177" s="161"/>
      <c r="I177" s="162">
        <f t="shared" si="12"/>
        <v>0</v>
      </c>
      <c r="J177" s="162">
        <f t="shared" si="13"/>
        <v>0</v>
      </c>
    </row>
    <row r="178" spans="1:10" ht="25.5">
      <c r="A178" s="2"/>
      <c r="B178" s="221" t="s">
        <v>308</v>
      </c>
      <c r="C178" s="216" t="s">
        <v>12</v>
      </c>
      <c r="D178" s="252">
        <v>1</v>
      </c>
      <c r="E178" s="289">
        <f t="shared" si="10"/>
        <v>0</v>
      </c>
      <c r="F178" s="164">
        <f t="shared" si="11"/>
        <v>0</v>
      </c>
      <c r="G178" s="161"/>
      <c r="H178" s="161"/>
      <c r="I178" s="162">
        <f t="shared" si="12"/>
        <v>0</v>
      </c>
      <c r="J178" s="162">
        <f t="shared" si="13"/>
        <v>0</v>
      </c>
    </row>
    <row r="179" spans="1:10" ht="27">
      <c r="A179" s="2"/>
      <c r="B179" s="221" t="s">
        <v>20</v>
      </c>
      <c r="C179" s="216" t="s">
        <v>12</v>
      </c>
      <c r="D179" s="252">
        <v>1</v>
      </c>
      <c r="E179" s="289">
        <f t="shared" si="10"/>
        <v>0</v>
      </c>
      <c r="F179" s="164">
        <f t="shared" si="11"/>
        <v>0</v>
      </c>
      <c r="G179" s="161"/>
      <c r="H179" s="161"/>
      <c r="I179" s="162">
        <f t="shared" si="12"/>
        <v>0</v>
      </c>
      <c r="J179" s="162">
        <f t="shared" si="13"/>
        <v>0</v>
      </c>
    </row>
    <row r="180" spans="1:10" ht="16.5">
      <c r="A180" s="2"/>
      <c r="B180" s="194"/>
      <c r="C180" s="216"/>
      <c r="D180" s="252"/>
      <c r="E180" s="289" t="str">
        <f t="shared" si="10"/>
        <v/>
      </c>
      <c r="F180" s="164" t="str">
        <f t="shared" si="11"/>
        <v/>
      </c>
      <c r="G180" s="161"/>
      <c r="H180" s="161"/>
      <c r="I180" s="162" t="str">
        <f t="shared" si="12"/>
        <v/>
      </c>
      <c r="J180" s="162" t="str">
        <f t="shared" si="13"/>
        <v/>
      </c>
    </row>
    <row r="181" spans="1:10" ht="16.5">
      <c r="A181" s="2"/>
      <c r="B181" s="217" t="s">
        <v>113</v>
      </c>
      <c r="C181" s="216"/>
      <c r="D181" s="252"/>
      <c r="E181" s="289" t="str">
        <f t="shared" si="10"/>
        <v/>
      </c>
      <c r="F181" s="164" t="str">
        <f t="shared" si="11"/>
        <v/>
      </c>
      <c r="G181" s="161"/>
      <c r="H181" s="161"/>
      <c r="I181" s="162" t="str">
        <f t="shared" si="12"/>
        <v/>
      </c>
      <c r="J181" s="162" t="str">
        <f t="shared" si="13"/>
        <v/>
      </c>
    </row>
    <row r="182" spans="1:10" ht="16.5">
      <c r="A182" s="2"/>
      <c r="B182" s="224"/>
      <c r="C182" s="216"/>
      <c r="D182" s="252"/>
      <c r="E182" s="289" t="str">
        <f t="shared" si="10"/>
        <v/>
      </c>
      <c r="F182" s="164" t="str">
        <f t="shared" si="11"/>
        <v/>
      </c>
      <c r="G182" s="161"/>
      <c r="H182" s="161"/>
      <c r="I182" s="162" t="str">
        <f t="shared" si="12"/>
        <v/>
      </c>
      <c r="J182" s="162" t="str">
        <f t="shared" si="13"/>
        <v/>
      </c>
    </row>
    <row r="183" spans="1:10" ht="16.5">
      <c r="A183" s="2" t="s">
        <v>170</v>
      </c>
      <c r="B183" s="188" t="s">
        <v>132</v>
      </c>
      <c r="C183" s="216"/>
      <c r="D183" s="252"/>
      <c r="E183" s="289" t="str">
        <f t="shared" si="10"/>
        <v/>
      </c>
      <c r="F183" s="164" t="str">
        <f t="shared" si="11"/>
        <v/>
      </c>
      <c r="G183" s="161"/>
      <c r="H183" s="161"/>
      <c r="I183" s="162" t="str">
        <f t="shared" si="12"/>
        <v/>
      </c>
      <c r="J183" s="162" t="str">
        <f t="shared" si="13"/>
        <v/>
      </c>
    </row>
    <row r="184" spans="1:10" ht="16.5">
      <c r="A184" s="2"/>
      <c r="B184" s="232"/>
      <c r="C184" s="216"/>
      <c r="D184" s="252"/>
      <c r="E184" s="289" t="str">
        <f t="shared" si="10"/>
        <v/>
      </c>
      <c r="F184" s="164" t="str">
        <f t="shared" si="11"/>
        <v/>
      </c>
      <c r="G184" s="161"/>
      <c r="H184" s="161"/>
      <c r="I184" s="162" t="str">
        <f t="shared" si="12"/>
        <v/>
      </c>
      <c r="J184" s="162" t="str">
        <f t="shared" si="13"/>
        <v/>
      </c>
    </row>
    <row r="185" spans="1:10" ht="16.5">
      <c r="A185" s="2"/>
      <c r="B185" s="206" t="s">
        <v>382</v>
      </c>
      <c r="C185" s="216"/>
      <c r="D185" s="252"/>
      <c r="E185" s="289" t="str">
        <f t="shared" si="10"/>
        <v/>
      </c>
      <c r="F185" s="164" t="str">
        <f t="shared" si="11"/>
        <v/>
      </c>
      <c r="G185" s="161"/>
      <c r="H185" s="161"/>
      <c r="I185" s="162" t="str">
        <f t="shared" si="12"/>
        <v/>
      </c>
      <c r="J185" s="162" t="str">
        <f t="shared" si="13"/>
        <v/>
      </c>
    </row>
    <row r="186" spans="1:10" ht="16.5">
      <c r="A186" s="2"/>
      <c r="B186" s="221" t="s">
        <v>328</v>
      </c>
      <c r="C186" s="216" t="s">
        <v>12</v>
      </c>
      <c r="D186" s="252">
        <v>2</v>
      </c>
      <c r="E186" s="289">
        <f t="shared" si="10"/>
        <v>0</v>
      </c>
      <c r="F186" s="164">
        <f t="shared" si="11"/>
        <v>0</v>
      </c>
      <c r="G186" s="161"/>
      <c r="H186" s="161"/>
      <c r="I186" s="162">
        <f t="shared" si="12"/>
        <v>0</v>
      </c>
      <c r="J186" s="162">
        <f t="shared" si="13"/>
        <v>0</v>
      </c>
    </row>
    <row r="187" spans="1:10" ht="16.5">
      <c r="A187" s="2"/>
      <c r="B187" s="221" t="s">
        <v>329</v>
      </c>
      <c r="C187" s="216" t="s">
        <v>12</v>
      </c>
      <c r="D187" s="252">
        <v>2</v>
      </c>
      <c r="E187" s="289">
        <f t="shared" si="10"/>
        <v>0</v>
      </c>
      <c r="F187" s="164">
        <f t="shared" si="11"/>
        <v>0</v>
      </c>
      <c r="G187" s="161"/>
      <c r="H187" s="161"/>
      <c r="I187" s="162">
        <f t="shared" si="12"/>
        <v>0</v>
      </c>
      <c r="J187" s="162">
        <f t="shared" si="13"/>
        <v>0</v>
      </c>
    </row>
    <row r="188" spans="1:10" ht="16.5">
      <c r="A188" s="2"/>
      <c r="B188" s="221" t="s">
        <v>330</v>
      </c>
      <c r="C188" s="216" t="s">
        <v>13</v>
      </c>
      <c r="D188" s="252">
        <f>QTE!J216</f>
        <v>20</v>
      </c>
      <c r="E188" s="289">
        <f t="shared" si="10"/>
        <v>0</v>
      </c>
      <c r="F188" s="164">
        <f t="shared" si="11"/>
        <v>0</v>
      </c>
      <c r="G188" s="161"/>
      <c r="H188" s="161"/>
      <c r="I188" s="162">
        <f t="shared" si="12"/>
        <v>0</v>
      </c>
      <c r="J188" s="162">
        <f t="shared" si="13"/>
        <v>0</v>
      </c>
    </row>
    <row r="189" spans="1:10" ht="16.5">
      <c r="A189" s="2"/>
      <c r="B189" s="221" t="s">
        <v>331</v>
      </c>
      <c r="C189" s="216" t="s">
        <v>13</v>
      </c>
      <c r="D189" s="252">
        <f>QTE!J207</f>
        <v>40</v>
      </c>
      <c r="E189" s="289">
        <f t="shared" si="10"/>
        <v>0</v>
      </c>
      <c r="F189" s="164">
        <f t="shared" si="11"/>
        <v>0</v>
      </c>
      <c r="G189" s="161"/>
      <c r="H189" s="161"/>
      <c r="I189" s="162">
        <f t="shared" si="12"/>
        <v>0</v>
      </c>
      <c r="J189" s="162">
        <f t="shared" si="13"/>
        <v>0</v>
      </c>
    </row>
    <row r="190" spans="1:10" ht="16.5">
      <c r="A190" s="2"/>
      <c r="B190" s="221" t="s">
        <v>332</v>
      </c>
      <c r="C190" s="216" t="s">
        <v>13</v>
      </c>
      <c r="D190" s="252">
        <v>2</v>
      </c>
      <c r="E190" s="289">
        <f t="shared" si="10"/>
        <v>0</v>
      </c>
      <c r="F190" s="164">
        <f t="shared" si="11"/>
        <v>0</v>
      </c>
      <c r="G190" s="161"/>
      <c r="H190" s="161"/>
      <c r="I190" s="162">
        <f t="shared" si="12"/>
        <v>0</v>
      </c>
      <c r="J190" s="162">
        <f t="shared" si="13"/>
        <v>0</v>
      </c>
    </row>
    <row r="191" spans="1:10" ht="25.5">
      <c r="A191" s="2"/>
      <c r="B191" s="221" t="s">
        <v>169</v>
      </c>
      <c r="C191" s="216" t="s">
        <v>12</v>
      </c>
      <c r="D191" s="252">
        <v>1</v>
      </c>
      <c r="E191" s="289">
        <f t="shared" si="10"/>
        <v>0</v>
      </c>
      <c r="F191" s="164">
        <f t="shared" si="11"/>
        <v>0</v>
      </c>
      <c r="G191" s="161"/>
      <c r="H191" s="161"/>
      <c r="I191" s="162">
        <f t="shared" si="12"/>
        <v>0</v>
      </c>
      <c r="J191" s="162">
        <f t="shared" si="13"/>
        <v>0</v>
      </c>
    </row>
    <row r="192" spans="1:10" ht="38.25">
      <c r="A192" s="2"/>
      <c r="B192" s="221" t="s">
        <v>168</v>
      </c>
      <c r="C192" s="216" t="s">
        <v>12</v>
      </c>
      <c r="D192" s="252">
        <v>1</v>
      </c>
      <c r="E192" s="289">
        <f t="shared" si="10"/>
        <v>0</v>
      </c>
      <c r="F192" s="164">
        <f t="shared" si="11"/>
        <v>0</v>
      </c>
      <c r="G192" s="161"/>
      <c r="H192" s="161"/>
      <c r="I192" s="162">
        <f t="shared" si="12"/>
        <v>0</v>
      </c>
      <c r="J192" s="162">
        <f t="shared" si="13"/>
        <v>0</v>
      </c>
    </row>
    <row r="193" spans="1:10" ht="25.5">
      <c r="A193" s="2"/>
      <c r="B193" s="221" t="s">
        <v>66</v>
      </c>
      <c r="C193" s="216" t="s">
        <v>12</v>
      </c>
      <c r="D193" s="252">
        <v>1</v>
      </c>
      <c r="E193" s="289">
        <f t="shared" si="10"/>
        <v>0</v>
      </c>
      <c r="F193" s="164">
        <f t="shared" si="11"/>
        <v>0</v>
      </c>
      <c r="G193" s="161"/>
      <c r="H193" s="161"/>
      <c r="I193" s="162">
        <f t="shared" si="12"/>
        <v>0</v>
      </c>
      <c r="J193" s="162">
        <f t="shared" si="13"/>
        <v>0</v>
      </c>
    </row>
    <row r="194" spans="1:10" ht="16.5">
      <c r="A194" s="2"/>
      <c r="B194" s="194"/>
      <c r="C194" s="216"/>
      <c r="D194" s="252"/>
      <c r="E194" s="289" t="str">
        <f t="shared" si="10"/>
        <v/>
      </c>
      <c r="F194" s="164" t="str">
        <f t="shared" si="11"/>
        <v/>
      </c>
      <c r="G194" s="161"/>
      <c r="H194" s="161"/>
      <c r="I194" s="162" t="str">
        <f t="shared" si="12"/>
        <v/>
      </c>
      <c r="J194" s="162" t="str">
        <f t="shared" si="13"/>
        <v/>
      </c>
    </row>
    <row r="195" spans="1:10" ht="16.5">
      <c r="A195" s="2"/>
      <c r="B195" s="217" t="s">
        <v>120</v>
      </c>
      <c r="C195" s="216"/>
      <c r="D195" s="252"/>
      <c r="E195" s="289" t="str">
        <f t="shared" si="10"/>
        <v/>
      </c>
      <c r="F195" s="164" t="str">
        <f t="shared" si="11"/>
        <v/>
      </c>
      <c r="G195" s="161"/>
      <c r="H195" s="161"/>
      <c r="I195" s="162" t="str">
        <f t="shared" si="12"/>
        <v/>
      </c>
      <c r="J195" s="162" t="str">
        <f t="shared" si="13"/>
        <v/>
      </c>
    </row>
    <row r="196" spans="1:10" ht="16.5">
      <c r="A196" s="2"/>
      <c r="B196" s="194"/>
      <c r="C196" s="216"/>
      <c r="D196" s="252"/>
      <c r="E196" s="289" t="str">
        <f t="shared" si="10"/>
        <v/>
      </c>
      <c r="F196" s="164" t="str">
        <f t="shared" si="11"/>
        <v/>
      </c>
      <c r="G196" s="161"/>
      <c r="H196" s="161"/>
      <c r="I196" s="162" t="str">
        <f t="shared" si="12"/>
        <v/>
      </c>
      <c r="J196" s="162" t="str">
        <f t="shared" si="13"/>
        <v/>
      </c>
    </row>
    <row r="197" spans="1:10" ht="16.5">
      <c r="A197" s="2" t="s">
        <v>385</v>
      </c>
      <c r="B197" s="188" t="s">
        <v>87</v>
      </c>
      <c r="C197" s="216"/>
      <c r="D197" s="252"/>
      <c r="E197" s="289" t="str">
        <f t="shared" si="10"/>
        <v/>
      </c>
      <c r="F197" s="164" t="str">
        <f t="shared" si="11"/>
        <v/>
      </c>
      <c r="G197" s="161"/>
      <c r="H197" s="161"/>
      <c r="I197" s="162" t="str">
        <f t="shared" si="12"/>
        <v/>
      </c>
      <c r="J197" s="162" t="str">
        <f t="shared" si="13"/>
        <v/>
      </c>
    </row>
    <row r="198" spans="1:10" ht="16.5">
      <c r="A198" s="2"/>
      <c r="B198" s="188"/>
      <c r="C198" s="216"/>
      <c r="D198" s="252"/>
      <c r="E198" s="289" t="str">
        <f t="shared" si="10"/>
        <v/>
      </c>
      <c r="F198" s="164" t="str">
        <f t="shared" si="11"/>
        <v/>
      </c>
      <c r="G198" s="161"/>
      <c r="H198" s="161"/>
      <c r="I198" s="162" t="str">
        <f t="shared" si="12"/>
        <v/>
      </c>
      <c r="J198" s="162" t="str">
        <f t="shared" si="13"/>
        <v/>
      </c>
    </row>
    <row r="199" spans="1:10" ht="16.5">
      <c r="A199" s="2"/>
      <c r="B199" s="206" t="s">
        <v>383</v>
      </c>
      <c r="C199" s="216"/>
      <c r="D199" s="252"/>
      <c r="E199" s="289" t="str">
        <f t="shared" si="10"/>
        <v/>
      </c>
      <c r="F199" s="164" t="str">
        <f t="shared" si="11"/>
        <v/>
      </c>
      <c r="G199" s="161"/>
      <c r="H199" s="161"/>
      <c r="I199" s="162" t="str">
        <f t="shared" si="12"/>
        <v/>
      </c>
      <c r="J199" s="162" t="str">
        <f t="shared" si="13"/>
        <v/>
      </c>
    </row>
    <row r="200" spans="1:10" ht="16.5">
      <c r="A200" s="2"/>
      <c r="B200" s="206" t="s">
        <v>67</v>
      </c>
      <c r="C200" s="216" t="s">
        <v>13</v>
      </c>
      <c r="D200" s="252">
        <f>QTE!J173</f>
        <v>76</v>
      </c>
      <c r="E200" s="289">
        <f t="shared" si="10"/>
        <v>0</v>
      </c>
      <c r="F200" s="164">
        <f t="shared" si="11"/>
        <v>0</v>
      </c>
      <c r="G200" s="161"/>
      <c r="H200" s="161"/>
      <c r="I200" s="162">
        <f t="shared" si="12"/>
        <v>0</v>
      </c>
      <c r="J200" s="162">
        <f t="shared" si="13"/>
        <v>0</v>
      </c>
    </row>
    <row r="201" spans="1:10" ht="16.5">
      <c r="A201" s="2"/>
      <c r="B201" s="206" t="s">
        <v>62</v>
      </c>
      <c r="C201" s="216" t="s">
        <v>13</v>
      </c>
      <c r="D201" s="252">
        <f>QTE!J170+QTE!J171</f>
        <v>82</v>
      </c>
      <c r="E201" s="289">
        <f t="shared" si="10"/>
        <v>0</v>
      </c>
      <c r="F201" s="164">
        <f t="shared" si="11"/>
        <v>0</v>
      </c>
      <c r="G201" s="161"/>
      <c r="H201" s="161"/>
      <c r="I201" s="162">
        <f t="shared" si="12"/>
        <v>0</v>
      </c>
      <c r="J201" s="162">
        <f t="shared" si="13"/>
        <v>0</v>
      </c>
    </row>
    <row r="202" spans="1:10" ht="16.5">
      <c r="A202" s="2"/>
      <c r="B202" s="206" t="s">
        <v>88</v>
      </c>
      <c r="C202" s="216" t="s">
        <v>13</v>
      </c>
      <c r="D202" s="252">
        <f>QTE!J175-'BATIMENT SOHO-ELEC 1'!D130</f>
        <v>3</v>
      </c>
      <c r="E202" s="289">
        <f t="shared" si="10"/>
        <v>0</v>
      </c>
      <c r="F202" s="164">
        <f t="shared" si="11"/>
        <v>0</v>
      </c>
      <c r="G202" s="161"/>
      <c r="H202" s="161"/>
      <c r="I202" s="162">
        <f t="shared" si="12"/>
        <v>0</v>
      </c>
      <c r="J202" s="162">
        <f t="shared" si="13"/>
        <v>0</v>
      </c>
    </row>
    <row r="203" spans="1:10" ht="16.5">
      <c r="A203" s="2"/>
      <c r="B203" s="206" t="s">
        <v>36</v>
      </c>
      <c r="C203" s="216" t="s">
        <v>12</v>
      </c>
      <c r="D203" s="252">
        <v>3</v>
      </c>
      <c r="E203" s="289">
        <f t="shared" si="10"/>
        <v>0</v>
      </c>
      <c r="F203" s="164">
        <f t="shared" si="11"/>
        <v>0</v>
      </c>
      <c r="G203" s="161"/>
      <c r="H203" s="161"/>
      <c r="I203" s="162">
        <f t="shared" si="12"/>
        <v>0</v>
      </c>
      <c r="J203" s="162">
        <f t="shared" si="13"/>
        <v>0</v>
      </c>
    </row>
    <row r="204" spans="1:10" ht="16.5">
      <c r="A204" s="2"/>
      <c r="B204" s="206" t="s">
        <v>37</v>
      </c>
      <c r="C204" s="216" t="s">
        <v>12</v>
      </c>
      <c r="D204" s="252">
        <v>1</v>
      </c>
      <c r="E204" s="289">
        <f t="shared" si="10"/>
        <v>0</v>
      </c>
      <c r="F204" s="164">
        <f t="shared" si="11"/>
        <v>0</v>
      </c>
      <c r="G204" s="161"/>
      <c r="H204" s="161"/>
      <c r="I204" s="162">
        <f t="shared" si="12"/>
        <v>0</v>
      </c>
      <c r="J204" s="162">
        <f t="shared" si="13"/>
        <v>0</v>
      </c>
    </row>
    <row r="205" spans="1:10" ht="16.5">
      <c r="A205" s="2"/>
      <c r="B205" s="206" t="s">
        <v>314</v>
      </c>
      <c r="C205" s="216" t="s">
        <v>13</v>
      </c>
      <c r="D205" s="252">
        <f>QTE!J171</f>
        <v>17</v>
      </c>
      <c r="E205" s="289">
        <f t="shared" si="10"/>
        <v>0</v>
      </c>
      <c r="F205" s="164">
        <f t="shared" si="11"/>
        <v>0</v>
      </c>
      <c r="G205" s="161"/>
      <c r="H205" s="161"/>
      <c r="I205" s="162">
        <f t="shared" si="12"/>
        <v>0</v>
      </c>
      <c r="J205" s="162">
        <f t="shared" si="13"/>
        <v>0</v>
      </c>
    </row>
    <row r="206" spans="1:10" ht="16.5">
      <c r="A206" s="2"/>
      <c r="B206" s="206" t="s">
        <v>313</v>
      </c>
      <c r="C206" s="216" t="s">
        <v>1</v>
      </c>
      <c r="D206" s="252">
        <f>(D201)*3</f>
        <v>246</v>
      </c>
      <c r="E206" s="289">
        <f t="shared" si="10"/>
        <v>0</v>
      </c>
      <c r="F206" s="164">
        <f t="shared" si="11"/>
        <v>0</v>
      </c>
      <c r="G206" s="161"/>
      <c r="H206" s="161"/>
      <c r="I206" s="162">
        <f t="shared" si="12"/>
        <v>0</v>
      </c>
      <c r="J206" s="162">
        <f t="shared" si="13"/>
        <v>0</v>
      </c>
    </row>
    <row r="207" spans="1:10" ht="16.5">
      <c r="A207" s="2"/>
      <c r="B207" s="194"/>
      <c r="C207" s="216"/>
      <c r="D207" s="252"/>
      <c r="E207" s="289" t="str">
        <f t="shared" si="10"/>
        <v/>
      </c>
      <c r="F207" s="164" t="str">
        <f t="shared" si="11"/>
        <v/>
      </c>
      <c r="G207" s="161"/>
      <c r="H207" s="161"/>
      <c r="I207" s="162" t="str">
        <f t="shared" si="12"/>
        <v/>
      </c>
      <c r="J207" s="162" t="str">
        <f t="shared" si="13"/>
        <v/>
      </c>
    </row>
    <row r="208" spans="1:10" ht="16.5">
      <c r="A208" s="2"/>
      <c r="B208" s="217" t="s">
        <v>173</v>
      </c>
      <c r="C208" s="216"/>
      <c r="D208" s="252"/>
      <c r="E208" s="289" t="str">
        <f t="shared" si="10"/>
        <v/>
      </c>
      <c r="F208" s="164" t="str">
        <f t="shared" si="11"/>
        <v/>
      </c>
      <c r="G208" s="161"/>
      <c r="H208" s="161"/>
      <c r="I208" s="162" t="str">
        <f t="shared" si="12"/>
        <v/>
      </c>
      <c r="J208" s="162" t="str">
        <f t="shared" si="13"/>
        <v/>
      </c>
    </row>
    <row r="209" spans="1:10" ht="16.5">
      <c r="A209" s="2"/>
      <c r="B209" s="224"/>
      <c r="C209" s="216"/>
      <c r="D209" s="252"/>
      <c r="E209" s="289" t="str">
        <f t="shared" si="10"/>
        <v/>
      </c>
      <c r="F209" s="164" t="str">
        <f t="shared" si="11"/>
        <v/>
      </c>
      <c r="G209" s="161"/>
      <c r="H209" s="161"/>
      <c r="I209" s="162" t="str">
        <f t="shared" si="12"/>
        <v/>
      </c>
      <c r="J209" s="162" t="str">
        <f t="shared" si="13"/>
        <v/>
      </c>
    </row>
    <row r="210" spans="1:10" ht="16.5">
      <c r="A210" s="2" t="s">
        <v>190</v>
      </c>
      <c r="B210" s="188" t="s">
        <v>60</v>
      </c>
      <c r="C210" s="216"/>
      <c r="D210" s="252"/>
      <c r="E210" s="289" t="str">
        <f t="shared" si="10"/>
        <v/>
      </c>
      <c r="F210" s="164" t="str">
        <f t="shared" si="11"/>
        <v/>
      </c>
      <c r="G210" s="161"/>
      <c r="H210" s="161"/>
      <c r="I210" s="162" t="str">
        <f t="shared" si="12"/>
        <v/>
      </c>
      <c r="J210" s="162" t="str">
        <f t="shared" si="13"/>
        <v/>
      </c>
    </row>
    <row r="211" spans="1:10" ht="16.5">
      <c r="A211" s="2"/>
      <c r="B211" s="206"/>
      <c r="C211" s="216"/>
      <c r="D211" s="252"/>
      <c r="E211" s="289" t="str">
        <f t="shared" ref="E211:E274" si="14">IF(D211="","",(((I211*$J$2)+(J211*$H$2*$H$3))*$J$3)/D211)</f>
        <v/>
      </c>
      <c r="F211" s="164" t="str">
        <f t="shared" ref="F211:F274" si="15">IF(D211="","",D211*E211)</f>
        <v/>
      </c>
      <c r="G211" s="161"/>
      <c r="H211" s="161"/>
      <c r="I211" s="162" t="str">
        <f t="shared" ref="I211:I274" si="16">IF(D211="","",G211*D211)</f>
        <v/>
      </c>
      <c r="J211" s="162" t="str">
        <f t="shared" ref="J211:J274" si="17">IF(D211="","",D211*H211)</f>
        <v/>
      </c>
    </row>
    <row r="212" spans="1:10" ht="16.5">
      <c r="A212" s="2" t="s">
        <v>386</v>
      </c>
      <c r="B212" s="188" t="s">
        <v>26</v>
      </c>
      <c r="C212" s="216"/>
      <c r="D212" s="252"/>
      <c r="E212" s="289" t="str">
        <f t="shared" si="14"/>
        <v/>
      </c>
      <c r="F212" s="164" t="str">
        <f t="shared" si="15"/>
        <v/>
      </c>
      <c r="G212" s="161"/>
      <c r="H212" s="161"/>
      <c r="I212" s="162" t="str">
        <f t="shared" si="16"/>
        <v/>
      </c>
      <c r="J212" s="162" t="str">
        <f t="shared" si="17"/>
        <v/>
      </c>
    </row>
    <row r="213" spans="1:10" ht="25.5">
      <c r="A213" s="2"/>
      <c r="B213" s="206" t="s">
        <v>181</v>
      </c>
      <c r="C213" s="216" t="s">
        <v>33</v>
      </c>
      <c r="D213" s="252"/>
      <c r="E213" s="289" t="str">
        <f t="shared" si="14"/>
        <v/>
      </c>
      <c r="F213" s="164" t="str">
        <f t="shared" si="15"/>
        <v/>
      </c>
      <c r="G213" s="161"/>
      <c r="H213" s="161"/>
      <c r="I213" s="162" t="str">
        <f t="shared" si="16"/>
        <v/>
      </c>
      <c r="J213" s="162" t="str">
        <f t="shared" si="17"/>
        <v/>
      </c>
    </row>
    <row r="214" spans="1:10" ht="25.5">
      <c r="A214" s="2"/>
      <c r="B214" s="206" t="s">
        <v>183</v>
      </c>
      <c r="C214" s="216" t="s">
        <v>138</v>
      </c>
      <c r="D214" s="252">
        <f>QTE!C271*10</f>
        <v>1050</v>
      </c>
      <c r="E214" s="289">
        <f t="shared" si="14"/>
        <v>0</v>
      </c>
      <c r="F214" s="164">
        <f t="shared" si="15"/>
        <v>0</v>
      </c>
      <c r="G214" s="161"/>
      <c r="H214" s="161"/>
      <c r="I214" s="162">
        <f t="shared" si="16"/>
        <v>0</v>
      </c>
      <c r="J214" s="162">
        <f t="shared" si="17"/>
        <v>0</v>
      </c>
    </row>
    <row r="215" spans="1:10" ht="16.5">
      <c r="A215" s="43"/>
      <c r="B215" s="206" t="s">
        <v>171</v>
      </c>
      <c r="C215" s="216" t="s">
        <v>12</v>
      </c>
      <c r="D215" s="252">
        <v>1</v>
      </c>
      <c r="E215" s="289">
        <f t="shared" si="14"/>
        <v>0</v>
      </c>
      <c r="F215" s="164">
        <f t="shared" si="15"/>
        <v>0</v>
      </c>
      <c r="G215" s="161"/>
      <c r="H215" s="161"/>
      <c r="I215" s="162">
        <f t="shared" si="16"/>
        <v>0</v>
      </c>
      <c r="J215" s="162">
        <f t="shared" si="17"/>
        <v>0</v>
      </c>
    </row>
    <row r="216" spans="1:10" ht="16.5">
      <c r="A216" s="43"/>
      <c r="B216" s="206" t="s">
        <v>90</v>
      </c>
      <c r="C216" s="216" t="s">
        <v>12</v>
      </c>
      <c r="D216" s="252">
        <v>1</v>
      </c>
      <c r="E216" s="289">
        <f t="shared" si="14"/>
        <v>0</v>
      </c>
      <c r="F216" s="164">
        <f t="shared" si="15"/>
        <v>0</v>
      </c>
      <c r="G216" s="161"/>
      <c r="H216" s="161"/>
      <c r="I216" s="162">
        <f t="shared" si="16"/>
        <v>0</v>
      </c>
      <c r="J216" s="162">
        <f t="shared" si="17"/>
        <v>0</v>
      </c>
    </row>
    <row r="217" spans="1:10" ht="16.5">
      <c r="A217" s="43"/>
      <c r="B217" s="206" t="s">
        <v>182</v>
      </c>
      <c r="C217" s="216" t="s">
        <v>12</v>
      </c>
      <c r="D217" s="252">
        <v>1</v>
      </c>
      <c r="E217" s="289">
        <f t="shared" si="14"/>
        <v>0</v>
      </c>
      <c r="F217" s="164">
        <f t="shared" si="15"/>
        <v>0</v>
      </c>
      <c r="G217" s="161"/>
      <c r="H217" s="161"/>
      <c r="I217" s="162">
        <f t="shared" si="16"/>
        <v>0</v>
      </c>
      <c r="J217" s="162">
        <f t="shared" si="17"/>
        <v>0</v>
      </c>
    </row>
    <row r="218" spans="1:10" ht="16.5">
      <c r="A218" s="43"/>
      <c r="B218" s="206" t="s">
        <v>333</v>
      </c>
      <c r="C218" s="216" t="s">
        <v>33</v>
      </c>
      <c r="D218" s="252"/>
      <c r="E218" s="289" t="str">
        <f t="shared" si="14"/>
        <v/>
      </c>
      <c r="F218" s="164" t="str">
        <f t="shared" si="15"/>
        <v/>
      </c>
      <c r="G218" s="161"/>
      <c r="H218" s="161"/>
      <c r="I218" s="162" t="str">
        <f t="shared" si="16"/>
        <v/>
      </c>
      <c r="J218" s="162" t="str">
        <f t="shared" si="17"/>
        <v/>
      </c>
    </row>
    <row r="219" spans="1:10" ht="16.5">
      <c r="A219" s="43"/>
      <c r="B219" s="206" t="s">
        <v>174</v>
      </c>
      <c r="C219" s="216" t="s">
        <v>33</v>
      </c>
      <c r="D219" s="252"/>
      <c r="E219" s="289" t="str">
        <f t="shared" si="14"/>
        <v/>
      </c>
      <c r="F219" s="164" t="str">
        <f t="shared" si="15"/>
        <v/>
      </c>
      <c r="G219" s="161"/>
      <c r="H219" s="161"/>
      <c r="I219" s="162" t="str">
        <f t="shared" si="16"/>
        <v/>
      </c>
      <c r="J219" s="162" t="str">
        <f t="shared" si="17"/>
        <v/>
      </c>
    </row>
    <row r="220" spans="1:10" ht="25.5">
      <c r="A220" s="43"/>
      <c r="B220" s="206" t="s">
        <v>317</v>
      </c>
      <c r="C220" s="216" t="s">
        <v>13</v>
      </c>
      <c r="D220" s="252">
        <f>(8+11)*3</f>
        <v>57</v>
      </c>
      <c r="E220" s="289">
        <f t="shared" si="14"/>
        <v>0</v>
      </c>
      <c r="F220" s="164">
        <f t="shared" si="15"/>
        <v>0</v>
      </c>
      <c r="G220" s="161"/>
      <c r="H220" s="161"/>
      <c r="I220" s="162">
        <f t="shared" si="16"/>
        <v>0</v>
      </c>
      <c r="J220" s="162">
        <f t="shared" si="17"/>
        <v>0</v>
      </c>
    </row>
    <row r="221" spans="1:10" ht="16.5">
      <c r="A221" s="43"/>
      <c r="B221" s="206" t="s">
        <v>334</v>
      </c>
      <c r="C221" s="216" t="s">
        <v>12</v>
      </c>
      <c r="D221" s="252">
        <v>1</v>
      </c>
      <c r="E221" s="289">
        <f t="shared" si="14"/>
        <v>0</v>
      </c>
      <c r="F221" s="164">
        <f t="shared" si="15"/>
        <v>0</v>
      </c>
      <c r="G221" s="161"/>
      <c r="H221" s="161"/>
      <c r="I221" s="162">
        <f t="shared" si="16"/>
        <v>0</v>
      </c>
      <c r="J221" s="162">
        <f t="shared" si="17"/>
        <v>0</v>
      </c>
    </row>
    <row r="222" spans="1:10" ht="16.5">
      <c r="A222" s="43"/>
      <c r="B222" s="206" t="s">
        <v>43</v>
      </c>
      <c r="C222" s="216" t="s">
        <v>12</v>
      </c>
      <c r="D222" s="252">
        <v>1</v>
      </c>
      <c r="E222" s="289">
        <f t="shared" si="14"/>
        <v>0</v>
      </c>
      <c r="F222" s="164">
        <f t="shared" si="15"/>
        <v>0</v>
      </c>
      <c r="G222" s="161"/>
      <c r="H222" s="161"/>
      <c r="I222" s="162">
        <f t="shared" si="16"/>
        <v>0</v>
      </c>
      <c r="J222" s="162">
        <f t="shared" si="17"/>
        <v>0</v>
      </c>
    </row>
    <row r="223" spans="1:10" ht="16.5">
      <c r="A223" s="43"/>
      <c r="B223" s="206" t="s">
        <v>319</v>
      </c>
      <c r="C223" s="216" t="s">
        <v>12</v>
      </c>
      <c r="D223" s="252">
        <v>1</v>
      </c>
      <c r="E223" s="289">
        <f t="shared" si="14"/>
        <v>0</v>
      </c>
      <c r="F223" s="164">
        <f t="shared" si="15"/>
        <v>0</v>
      </c>
      <c r="G223" s="161"/>
      <c r="H223" s="161"/>
      <c r="I223" s="162">
        <f t="shared" si="16"/>
        <v>0</v>
      </c>
      <c r="J223" s="162">
        <f t="shared" si="17"/>
        <v>0</v>
      </c>
    </row>
    <row r="224" spans="1:10" ht="16.5">
      <c r="A224" s="43"/>
      <c r="B224" s="206" t="s">
        <v>318</v>
      </c>
      <c r="C224" s="216" t="s">
        <v>12</v>
      </c>
      <c r="D224" s="252">
        <v>1</v>
      </c>
      <c r="E224" s="289">
        <f t="shared" si="14"/>
        <v>0</v>
      </c>
      <c r="F224" s="164">
        <f t="shared" si="15"/>
        <v>0</v>
      </c>
      <c r="G224" s="161"/>
      <c r="H224" s="161"/>
      <c r="I224" s="162">
        <f t="shared" si="16"/>
        <v>0</v>
      </c>
      <c r="J224" s="162">
        <f t="shared" si="17"/>
        <v>0</v>
      </c>
    </row>
    <row r="225" spans="1:10" ht="16.5">
      <c r="A225" s="43"/>
      <c r="B225" s="206" t="s">
        <v>320</v>
      </c>
      <c r="C225" s="216" t="s">
        <v>12</v>
      </c>
      <c r="D225" s="252">
        <v>1</v>
      </c>
      <c r="E225" s="289">
        <f t="shared" si="14"/>
        <v>0</v>
      </c>
      <c r="F225" s="164">
        <f t="shared" si="15"/>
        <v>0</v>
      </c>
      <c r="G225" s="161"/>
      <c r="H225" s="161"/>
      <c r="I225" s="162">
        <f t="shared" si="16"/>
        <v>0</v>
      </c>
      <c r="J225" s="162">
        <f t="shared" si="17"/>
        <v>0</v>
      </c>
    </row>
    <row r="226" spans="1:10" ht="16.5">
      <c r="A226" s="43"/>
      <c r="B226" s="206"/>
      <c r="C226" s="216"/>
      <c r="D226" s="252"/>
      <c r="E226" s="289" t="str">
        <f t="shared" si="14"/>
        <v/>
      </c>
      <c r="F226" s="164" t="str">
        <f t="shared" si="15"/>
        <v/>
      </c>
      <c r="G226" s="161"/>
      <c r="H226" s="161"/>
      <c r="I226" s="162" t="str">
        <f t="shared" si="16"/>
        <v/>
      </c>
      <c r="J226" s="162" t="str">
        <f t="shared" si="17"/>
        <v/>
      </c>
    </row>
    <row r="227" spans="1:10" ht="38.25">
      <c r="A227" s="43"/>
      <c r="B227" s="206" t="s">
        <v>315</v>
      </c>
      <c r="C227" s="189" t="s">
        <v>12</v>
      </c>
      <c r="D227" s="252">
        <v>1</v>
      </c>
      <c r="E227" s="289">
        <f t="shared" si="14"/>
        <v>0</v>
      </c>
      <c r="F227" s="164">
        <f t="shared" si="15"/>
        <v>0</v>
      </c>
      <c r="G227" s="161"/>
      <c r="H227" s="161"/>
      <c r="I227" s="162">
        <f t="shared" si="16"/>
        <v>0</v>
      </c>
      <c r="J227" s="162">
        <f t="shared" si="17"/>
        <v>0</v>
      </c>
    </row>
    <row r="228" spans="1:10" ht="16.5">
      <c r="A228" s="2"/>
      <c r="B228" s="206"/>
      <c r="C228" s="216"/>
      <c r="D228" s="252"/>
      <c r="E228" s="289" t="str">
        <f t="shared" si="14"/>
        <v/>
      </c>
      <c r="F228" s="164" t="str">
        <f t="shared" si="15"/>
        <v/>
      </c>
      <c r="G228" s="161"/>
      <c r="H228" s="161"/>
      <c r="I228" s="162" t="str">
        <f t="shared" si="16"/>
        <v/>
      </c>
      <c r="J228" s="162" t="str">
        <f t="shared" si="17"/>
        <v/>
      </c>
    </row>
    <row r="229" spans="1:10" ht="16.5">
      <c r="A229" s="2" t="s">
        <v>387</v>
      </c>
      <c r="B229" s="293" t="s">
        <v>63</v>
      </c>
      <c r="C229" s="216"/>
      <c r="D229" s="252"/>
      <c r="E229" s="289" t="str">
        <f t="shared" si="14"/>
        <v/>
      </c>
      <c r="F229" s="164" t="str">
        <f t="shared" si="15"/>
        <v/>
      </c>
      <c r="G229" s="161"/>
      <c r="H229" s="161"/>
      <c r="I229" s="162" t="str">
        <f t="shared" si="16"/>
        <v/>
      </c>
      <c r="J229" s="162" t="str">
        <f t="shared" si="17"/>
        <v/>
      </c>
    </row>
    <row r="230" spans="1:10" ht="16.5">
      <c r="A230" s="2"/>
      <c r="B230" s="231"/>
      <c r="C230" s="189"/>
      <c r="D230" s="252"/>
      <c r="E230" s="289" t="str">
        <f t="shared" si="14"/>
        <v/>
      </c>
      <c r="F230" s="164" t="str">
        <f t="shared" si="15"/>
        <v/>
      </c>
      <c r="G230" s="161"/>
      <c r="H230" s="161"/>
      <c r="I230" s="162" t="str">
        <f t="shared" si="16"/>
        <v/>
      </c>
      <c r="J230" s="162" t="str">
        <f t="shared" si="17"/>
        <v/>
      </c>
    </row>
    <row r="231" spans="1:10" ht="25.5">
      <c r="A231" s="2"/>
      <c r="B231" s="206" t="s">
        <v>181</v>
      </c>
      <c r="C231" s="189" t="s">
        <v>33</v>
      </c>
      <c r="D231" s="252"/>
      <c r="E231" s="289" t="str">
        <f t="shared" si="14"/>
        <v/>
      </c>
      <c r="F231" s="164" t="str">
        <f t="shared" si="15"/>
        <v/>
      </c>
      <c r="G231" s="161"/>
      <c r="H231" s="161"/>
      <c r="I231" s="162" t="str">
        <f t="shared" si="16"/>
        <v/>
      </c>
      <c r="J231" s="162" t="str">
        <f t="shared" si="17"/>
        <v/>
      </c>
    </row>
    <row r="232" spans="1:10" ht="25.5">
      <c r="A232" s="2"/>
      <c r="B232" s="206" t="s">
        <v>183</v>
      </c>
      <c r="C232" s="216" t="s">
        <v>138</v>
      </c>
      <c r="D232" s="252">
        <f>(8+11)*3</f>
        <v>57</v>
      </c>
      <c r="E232" s="289">
        <f t="shared" si="14"/>
        <v>0</v>
      </c>
      <c r="F232" s="164">
        <f t="shared" si="15"/>
        <v>0</v>
      </c>
      <c r="G232" s="161"/>
      <c r="H232" s="161"/>
      <c r="I232" s="162">
        <f t="shared" si="16"/>
        <v>0</v>
      </c>
      <c r="J232" s="162">
        <f t="shared" si="17"/>
        <v>0</v>
      </c>
    </row>
    <row r="233" spans="1:10" ht="16.5">
      <c r="A233" s="2"/>
      <c r="B233" s="206"/>
      <c r="C233" s="189"/>
      <c r="D233" s="252"/>
      <c r="E233" s="289" t="str">
        <f t="shared" si="14"/>
        <v/>
      </c>
      <c r="F233" s="164" t="str">
        <f t="shared" si="15"/>
        <v/>
      </c>
      <c r="G233" s="161"/>
      <c r="H233" s="161"/>
      <c r="I233" s="162" t="str">
        <f t="shared" si="16"/>
        <v/>
      </c>
      <c r="J233" s="162" t="str">
        <f t="shared" si="17"/>
        <v/>
      </c>
    </row>
    <row r="234" spans="1:10" ht="16.5">
      <c r="A234" s="2"/>
      <c r="B234" s="206" t="s">
        <v>333</v>
      </c>
      <c r="C234" s="216" t="s">
        <v>33</v>
      </c>
      <c r="D234" s="252"/>
      <c r="E234" s="289" t="str">
        <f t="shared" si="14"/>
        <v/>
      </c>
      <c r="F234" s="164" t="str">
        <f t="shared" si="15"/>
        <v/>
      </c>
      <c r="G234" s="161"/>
      <c r="H234" s="161"/>
      <c r="I234" s="162" t="str">
        <f t="shared" si="16"/>
        <v/>
      </c>
      <c r="J234" s="162" t="str">
        <f t="shared" si="17"/>
        <v/>
      </c>
    </row>
    <row r="235" spans="1:10" ht="16.5">
      <c r="A235" s="2"/>
      <c r="B235" s="206" t="s">
        <v>174</v>
      </c>
      <c r="C235" s="189" t="s">
        <v>33</v>
      </c>
      <c r="D235" s="252"/>
      <c r="E235" s="289" t="str">
        <f t="shared" si="14"/>
        <v/>
      </c>
      <c r="F235" s="164" t="str">
        <f t="shared" si="15"/>
        <v/>
      </c>
      <c r="G235" s="161"/>
      <c r="H235" s="161"/>
      <c r="I235" s="162" t="str">
        <f t="shared" si="16"/>
        <v/>
      </c>
      <c r="J235" s="162" t="str">
        <f t="shared" si="17"/>
        <v/>
      </c>
    </row>
    <row r="236" spans="1:10" ht="16.5">
      <c r="A236" s="2"/>
      <c r="B236" s="206" t="s">
        <v>175</v>
      </c>
      <c r="C236" s="189" t="s">
        <v>13</v>
      </c>
      <c r="D236" s="252">
        <v>1</v>
      </c>
      <c r="E236" s="289">
        <f t="shared" si="14"/>
        <v>0</v>
      </c>
      <c r="F236" s="164">
        <f t="shared" si="15"/>
        <v>0</v>
      </c>
      <c r="G236" s="161"/>
      <c r="H236" s="161"/>
      <c r="I236" s="162">
        <f t="shared" si="16"/>
        <v>0</v>
      </c>
      <c r="J236" s="162">
        <f t="shared" si="17"/>
        <v>0</v>
      </c>
    </row>
    <row r="237" spans="1:10" ht="16.5">
      <c r="A237" s="2"/>
      <c r="B237" s="206" t="s">
        <v>176</v>
      </c>
      <c r="C237" s="189" t="s">
        <v>138</v>
      </c>
      <c r="D237" s="255"/>
      <c r="E237" s="289" t="str">
        <f t="shared" si="14"/>
        <v/>
      </c>
      <c r="F237" s="164" t="str">
        <f t="shared" si="15"/>
        <v/>
      </c>
      <c r="G237" s="161"/>
      <c r="H237" s="161"/>
      <c r="I237" s="162" t="str">
        <f t="shared" si="16"/>
        <v/>
      </c>
      <c r="J237" s="162" t="str">
        <f t="shared" si="17"/>
        <v/>
      </c>
    </row>
    <row r="238" spans="1:10" ht="16.5">
      <c r="A238" s="2"/>
      <c r="B238" s="206" t="s">
        <v>177</v>
      </c>
      <c r="C238" s="189" t="s">
        <v>12</v>
      </c>
      <c r="D238" s="255"/>
      <c r="E238" s="289" t="str">
        <f t="shared" si="14"/>
        <v/>
      </c>
      <c r="F238" s="164" t="str">
        <f t="shared" si="15"/>
        <v/>
      </c>
      <c r="G238" s="161"/>
      <c r="H238" s="161"/>
      <c r="I238" s="162" t="str">
        <f t="shared" si="16"/>
        <v/>
      </c>
      <c r="J238" s="162" t="str">
        <f t="shared" si="17"/>
        <v/>
      </c>
    </row>
    <row r="239" spans="1:10" ht="16.5">
      <c r="A239" s="2"/>
      <c r="B239" s="206"/>
      <c r="C239" s="189"/>
      <c r="D239" s="252"/>
      <c r="E239" s="289" t="str">
        <f t="shared" si="14"/>
        <v/>
      </c>
      <c r="F239" s="164" t="str">
        <f t="shared" si="15"/>
        <v/>
      </c>
      <c r="G239" s="161"/>
      <c r="H239" s="161"/>
      <c r="I239" s="162" t="str">
        <f t="shared" si="16"/>
        <v/>
      </c>
      <c r="J239" s="162" t="str">
        <f t="shared" si="17"/>
        <v/>
      </c>
    </row>
    <row r="240" spans="1:10" ht="51">
      <c r="A240" s="2"/>
      <c r="B240" s="206" t="s">
        <v>336</v>
      </c>
      <c r="C240" s="189" t="s">
        <v>12</v>
      </c>
      <c r="D240" s="252">
        <v>1</v>
      </c>
      <c r="E240" s="289">
        <f t="shared" si="14"/>
        <v>0</v>
      </c>
      <c r="F240" s="164">
        <f t="shared" si="15"/>
        <v>0</v>
      </c>
      <c r="G240" s="161"/>
      <c r="H240" s="161"/>
      <c r="I240" s="162">
        <f t="shared" si="16"/>
        <v>0</v>
      </c>
      <c r="J240" s="162">
        <f t="shared" si="17"/>
        <v>0</v>
      </c>
    </row>
    <row r="241" spans="1:10" ht="16.5">
      <c r="A241" s="2"/>
      <c r="B241" s="206"/>
      <c r="C241" s="189"/>
      <c r="D241" s="252"/>
      <c r="E241" s="289" t="str">
        <f t="shared" si="14"/>
        <v/>
      </c>
      <c r="F241" s="164" t="str">
        <f t="shared" si="15"/>
        <v/>
      </c>
      <c r="G241" s="161"/>
      <c r="H241" s="161"/>
      <c r="I241" s="162" t="str">
        <f t="shared" si="16"/>
        <v/>
      </c>
      <c r="J241" s="162" t="str">
        <f t="shared" si="17"/>
        <v/>
      </c>
    </row>
    <row r="242" spans="1:10" ht="38.25">
      <c r="A242" s="2"/>
      <c r="B242" s="206" t="s">
        <v>337</v>
      </c>
      <c r="C242" s="189" t="s">
        <v>12</v>
      </c>
      <c r="D242" s="252">
        <v>1</v>
      </c>
      <c r="E242" s="289">
        <f t="shared" si="14"/>
        <v>0</v>
      </c>
      <c r="F242" s="164">
        <f t="shared" si="15"/>
        <v>0</v>
      </c>
      <c r="G242" s="161"/>
      <c r="H242" s="161"/>
      <c r="I242" s="162">
        <f t="shared" si="16"/>
        <v>0</v>
      </c>
      <c r="J242" s="162">
        <f t="shared" si="17"/>
        <v>0</v>
      </c>
    </row>
    <row r="243" spans="1:10" ht="16.5">
      <c r="A243" s="2"/>
      <c r="B243" s="206"/>
      <c r="C243" s="189"/>
      <c r="D243" s="252"/>
      <c r="E243" s="289" t="str">
        <f t="shared" si="14"/>
        <v/>
      </c>
      <c r="F243" s="164" t="str">
        <f t="shared" si="15"/>
        <v/>
      </c>
      <c r="G243" s="161"/>
      <c r="H243" s="161"/>
      <c r="I243" s="162" t="str">
        <f t="shared" si="16"/>
        <v/>
      </c>
      <c r="J243" s="162" t="str">
        <f t="shared" si="17"/>
        <v/>
      </c>
    </row>
    <row r="244" spans="1:10" ht="38.25">
      <c r="A244" s="2"/>
      <c r="B244" s="206" t="s">
        <v>338</v>
      </c>
      <c r="C244" s="189" t="s">
        <v>12</v>
      </c>
      <c r="D244" s="252">
        <v>1</v>
      </c>
      <c r="E244" s="289">
        <f t="shared" si="14"/>
        <v>0</v>
      </c>
      <c r="F244" s="164">
        <f t="shared" si="15"/>
        <v>0</v>
      </c>
      <c r="G244" s="161"/>
      <c r="H244" s="161"/>
      <c r="I244" s="162">
        <f t="shared" si="16"/>
        <v>0</v>
      </c>
      <c r="J244" s="162">
        <f t="shared" si="17"/>
        <v>0</v>
      </c>
    </row>
    <row r="245" spans="1:10" ht="16.5">
      <c r="A245" s="2"/>
      <c r="B245" s="206"/>
      <c r="C245" s="189"/>
      <c r="D245" s="252"/>
      <c r="E245" s="289" t="str">
        <f t="shared" si="14"/>
        <v/>
      </c>
      <c r="F245" s="164" t="str">
        <f t="shared" si="15"/>
        <v/>
      </c>
      <c r="G245" s="161"/>
      <c r="H245" s="161"/>
      <c r="I245" s="162" t="str">
        <f t="shared" si="16"/>
        <v/>
      </c>
      <c r="J245" s="162" t="str">
        <f t="shared" si="17"/>
        <v/>
      </c>
    </row>
    <row r="246" spans="1:10" ht="25.5">
      <c r="A246" s="2"/>
      <c r="B246" s="206" t="s">
        <v>339</v>
      </c>
      <c r="C246" s="189" t="s">
        <v>12</v>
      </c>
      <c r="D246" s="252">
        <v>1</v>
      </c>
      <c r="E246" s="289">
        <f t="shared" si="14"/>
        <v>0</v>
      </c>
      <c r="F246" s="164">
        <f t="shared" si="15"/>
        <v>0</v>
      </c>
      <c r="G246" s="161"/>
      <c r="H246" s="161"/>
      <c r="I246" s="162">
        <f t="shared" si="16"/>
        <v>0</v>
      </c>
      <c r="J246" s="162">
        <f t="shared" si="17"/>
        <v>0</v>
      </c>
    </row>
    <row r="247" spans="1:10" ht="16.5">
      <c r="A247" s="2"/>
      <c r="B247" s="206"/>
      <c r="C247" s="189"/>
      <c r="D247" s="252"/>
      <c r="E247" s="289" t="str">
        <f t="shared" si="14"/>
        <v/>
      </c>
      <c r="F247" s="164" t="str">
        <f t="shared" si="15"/>
        <v/>
      </c>
      <c r="G247" s="161"/>
      <c r="H247" s="161"/>
      <c r="I247" s="162" t="str">
        <f t="shared" si="16"/>
        <v/>
      </c>
      <c r="J247" s="162" t="str">
        <f t="shared" si="17"/>
        <v/>
      </c>
    </row>
    <row r="248" spans="1:10" ht="38.25">
      <c r="A248" s="2"/>
      <c r="B248" s="206" t="s">
        <v>315</v>
      </c>
      <c r="C248" s="189" t="s">
        <v>12</v>
      </c>
      <c r="D248" s="252">
        <v>1</v>
      </c>
      <c r="E248" s="289">
        <f t="shared" si="14"/>
        <v>0</v>
      </c>
      <c r="F248" s="164">
        <f t="shared" si="15"/>
        <v>0</v>
      </c>
      <c r="G248" s="161"/>
      <c r="H248" s="161"/>
      <c r="I248" s="162">
        <f t="shared" si="16"/>
        <v>0</v>
      </c>
      <c r="J248" s="162">
        <f t="shared" si="17"/>
        <v>0</v>
      </c>
    </row>
    <row r="249" spans="1:10" ht="51">
      <c r="A249" s="2"/>
      <c r="B249" s="206" t="s">
        <v>188</v>
      </c>
      <c r="C249" s="189" t="s">
        <v>12</v>
      </c>
      <c r="D249" s="252">
        <v>1</v>
      </c>
      <c r="E249" s="289">
        <f t="shared" si="14"/>
        <v>0</v>
      </c>
      <c r="F249" s="164">
        <f t="shared" si="15"/>
        <v>0</v>
      </c>
      <c r="G249" s="161"/>
      <c r="H249" s="161"/>
      <c r="I249" s="162">
        <f t="shared" si="16"/>
        <v>0</v>
      </c>
      <c r="J249" s="162">
        <f t="shared" si="17"/>
        <v>0</v>
      </c>
    </row>
    <row r="250" spans="1:10" ht="16.5">
      <c r="A250" s="2"/>
      <c r="B250" s="206"/>
      <c r="C250" s="189"/>
      <c r="D250" s="252"/>
      <c r="E250" s="289" t="str">
        <f t="shared" si="14"/>
        <v/>
      </c>
      <c r="F250" s="164" t="str">
        <f t="shared" si="15"/>
        <v/>
      </c>
      <c r="G250" s="161"/>
      <c r="H250" s="161"/>
      <c r="I250" s="162" t="str">
        <f t="shared" si="16"/>
        <v/>
      </c>
      <c r="J250" s="162" t="str">
        <f t="shared" si="17"/>
        <v/>
      </c>
    </row>
    <row r="251" spans="1:10" ht="16.5">
      <c r="A251" s="2"/>
      <c r="B251" s="206" t="s">
        <v>179</v>
      </c>
      <c r="C251" s="189" t="s">
        <v>12</v>
      </c>
      <c r="D251" s="252">
        <v>1</v>
      </c>
      <c r="E251" s="289">
        <f t="shared" si="14"/>
        <v>0</v>
      </c>
      <c r="F251" s="164">
        <f t="shared" si="15"/>
        <v>0</v>
      </c>
      <c r="G251" s="161"/>
      <c r="H251" s="161"/>
      <c r="I251" s="162">
        <f t="shared" si="16"/>
        <v>0</v>
      </c>
      <c r="J251" s="162">
        <f t="shared" si="17"/>
        <v>0</v>
      </c>
    </row>
    <row r="252" spans="1:10" ht="16.5">
      <c r="A252" s="2"/>
      <c r="B252" s="206" t="s">
        <v>180</v>
      </c>
      <c r="C252" s="189" t="s">
        <v>12</v>
      </c>
      <c r="D252" s="252">
        <v>1</v>
      </c>
      <c r="E252" s="289">
        <f t="shared" si="14"/>
        <v>0</v>
      </c>
      <c r="F252" s="164">
        <f t="shared" si="15"/>
        <v>0</v>
      </c>
      <c r="G252" s="161"/>
      <c r="H252" s="161"/>
      <c r="I252" s="162">
        <f t="shared" si="16"/>
        <v>0</v>
      </c>
      <c r="J252" s="162">
        <f t="shared" si="17"/>
        <v>0</v>
      </c>
    </row>
    <row r="253" spans="1:10" ht="16.5">
      <c r="A253" s="2"/>
      <c r="B253" s="233"/>
      <c r="C253" s="189"/>
      <c r="D253" s="252"/>
      <c r="E253" s="289" t="str">
        <f t="shared" si="14"/>
        <v/>
      </c>
      <c r="F253" s="164" t="str">
        <f t="shared" si="15"/>
        <v/>
      </c>
      <c r="G253" s="161"/>
      <c r="H253" s="161"/>
      <c r="I253" s="162" t="str">
        <f t="shared" si="16"/>
        <v/>
      </c>
      <c r="J253" s="162" t="str">
        <f t="shared" si="17"/>
        <v/>
      </c>
    </row>
    <row r="254" spans="1:10" ht="16.5">
      <c r="A254" s="2"/>
      <c r="B254" s="217" t="s">
        <v>191</v>
      </c>
      <c r="C254" s="216"/>
      <c r="D254" s="252"/>
      <c r="E254" s="289" t="str">
        <f t="shared" si="14"/>
        <v/>
      </c>
      <c r="F254" s="164" t="str">
        <f t="shared" si="15"/>
        <v/>
      </c>
      <c r="G254" s="161"/>
      <c r="H254" s="161"/>
      <c r="I254" s="162" t="str">
        <f t="shared" si="16"/>
        <v/>
      </c>
      <c r="J254" s="162" t="str">
        <f t="shared" si="17"/>
        <v/>
      </c>
    </row>
    <row r="255" spans="1:10" ht="16.5">
      <c r="A255" s="2"/>
      <c r="B255" s="224"/>
      <c r="C255" s="216"/>
      <c r="D255" s="252"/>
      <c r="E255" s="289" t="str">
        <f t="shared" si="14"/>
        <v/>
      </c>
      <c r="F255" s="164" t="str">
        <f t="shared" si="15"/>
        <v/>
      </c>
      <c r="G255" s="161"/>
      <c r="H255" s="161"/>
      <c r="I255" s="162" t="str">
        <f t="shared" si="16"/>
        <v/>
      </c>
      <c r="J255" s="162" t="str">
        <f t="shared" si="17"/>
        <v/>
      </c>
    </row>
    <row r="256" spans="1:10" ht="16.5">
      <c r="A256" s="2" t="s">
        <v>84</v>
      </c>
      <c r="B256" s="222" t="s">
        <v>27</v>
      </c>
      <c r="C256" s="216"/>
      <c r="D256" s="252"/>
      <c r="E256" s="289" t="str">
        <f t="shared" si="14"/>
        <v/>
      </c>
      <c r="F256" s="164" t="str">
        <f t="shared" si="15"/>
        <v/>
      </c>
      <c r="G256" s="161"/>
      <c r="H256" s="161"/>
      <c r="I256" s="162" t="str">
        <f t="shared" si="16"/>
        <v/>
      </c>
      <c r="J256" s="162" t="str">
        <f t="shared" si="17"/>
        <v/>
      </c>
    </row>
    <row r="257" spans="1:10" ht="16.5">
      <c r="A257" s="2"/>
      <c r="B257" s="224"/>
      <c r="C257" s="216"/>
      <c r="D257" s="252"/>
      <c r="E257" s="289" t="str">
        <f t="shared" si="14"/>
        <v/>
      </c>
      <c r="F257" s="164" t="str">
        <f t="shared" si="15"/>
        <v/>
      </c>
      <c r="G257" s="161"/>
      <c r="H257" s="161"/>
      <c r="I257" s="162" t="str">
        <f t="shared" si="16"/>
        <v/>
      </c>
      <c r="J257" s="162" t="str">
        <f t="shared" si="17"/>
        <v/>
      </c>
    </row>
    <row r="258" spans="1:10" ht="16.5">
      <c r="A258" s="2"/>
      <c r="B258" s="224" t="s">
        <v>38</v>
      </c>
      <c r="C258" s="216" t="s">
        <v>33</v>
      </c>
      <c r="D258" s="252"/>
      <c r="E258" s="289" t="str">
        <f t="shared" si="14"/>
        <v/>
      </c>
      <c r="F258" s="164" t="str">
        <f t="shared" si="15"/>
        <v/>
      </c>
      <c r="G258" s="161"/>
      <c r="H258" s="161"/>
      <c r="I258" s="162" t="str">
        <f t="shared" si="16"/>
        <v/>
      </c>
      <c r="J258" s="162" t="str">
        <f t="shared" si="17"/>
        <v/>
      </c>
    </row>
    <row r="259" spans="1:10" ht="16.5">
      <c r="A259" s="2"/>
      <c r="B259" s="224" t="s">
        <v>133</v>
      </c>
      <c r="C259" s="216" t="s">
        <v>12</v>
      </c>
      <c r="D259" s="252">
        <v>1</v>
      </c>
      <c r="E259" s="289">
        <f t="shared" si="14"/>
        <v>0</v>
      </c>
      <c r="F259" s="164">
        <f t="shared" si="15"/>
        <v>0</v>
      </c>
      <c r="G259" s="161"/>
      <c r="H259" s="161"/>
      <c r="I259" s="162">
        <f t="shared" si="16"/>
        <v>0</v>
      </c>
      <c r="J259" s="162">
        <f t="shared" si="17"/>
        <v>0</v>
      </c>
    </row>
    <row r="260" spans="1:10" ht="16.5">
      <c r="A260" s="2"/>
      <c r="B260" s="224" t="s">
        <v>39</v>
      </c>
      <c r="C260" s="216" t="s">
        <v>12</v>
      </c>
      <c r="D260" s="252">
        <v>1</v>
      </c>
      <c r="E260" s="289">
        <f t="shared" si="14"/>
        <v>0</v>
      </c>
      <c r="F260" s="164">
        <f t="shared" si="15"/>
        <v>0</v>
      </c>
      <c r="G260" s="161"/>
      <c r="H260" s="161"/>
      <c r="I260" s="162">
        <f t="shared" si="16"/>
        <v>0</v>
      </c>
      <c r="J260" s="162">
        <f t="shared" si="17"/>
        <v>0</v>
      </c>
    </row>
    <row r="261" spans="1:10" ht="16.5">
      <c r="A261" s="2"/>
      <c r="B261" s="224" t="s">
        <v>40</v>
      </c>
      <c r="C261" s="216" t="s">
        <v>12</v>
      </c>
      <c r="D261" s="252">
        <v>1</v>
      </c>
      <c r="E261" s="289">
        <f t="shared" si="14"/>
        <v>0</v>
      </c>
      <c r="F261" s="164">
        <f t="shared" si="15"/>
        <v>0</v>
      </c>
      <c r="G261" s="161"/>
      <c r="H261" s="161"/>
      <c r="I261" s="162">
        <f t="shared" si="16"/>
        <v>0</v>
      </c>
      <c r="J261" s="162">
        <f t="shared" si="17"/>
        <v>0</v>
      </c>
    </row>
    <row r="262" spans="1:10" ht="16.5">
      <c r="A262" s="2"/>
      <c r="B262" s="224"/>
      <c r="C262" s="216"/>
      <c r="D262" s="252"/>
      <c r="E262" s="289" t="str">
        <f t="shared" si="14"/>
        <v/>
      </c>
      <c r="F262" s="164" t="str">
        <f t="shared" si="15"/>
        <v/>
      </c>
      <c r="G262" s="161"/>
      <c r="H262" s="161"/>
      <c r="I262" s="162" t="str">
        <f t="shared" si="16"/>
        <v/>
      </c>
      <c r="J262" s="162" t="str">
        <f t="shared" si="17"/>
        <v/>
      </c>
    </row>
    <row r="263" spans="1:10" ht="25.5">
      <c r="A263" s="2"/>
      <c r="B263" s="206" t="s">
        <v>393</v>
      </c>
      <c r="C263" s="216" t="s">
        <v>138</v>
      </c>
      <c r="D263" s="252">
        <f>(8+11)*3</f>
        <v>57</v>
      </c>
      <c r="E263" s="289">
        <f t="shared" si="14"/>
        <v>0</v>
      </c>
      <c r="F263" s="164">
        <f t="shared" si="15"/>
        <v>0</v>
      </c>
      <c r="G263" s="161"/>
      <c r="H263" s="161"/>
      <c r="I263" s="162">
        <f t="shared" si="16"/>
        <v>0</v>
      </c>
      <c r="J263" s="162">
        <f t="shared" si="17"/>
        <v>0</v>
      </c>
    </row>
    <row r="264" spans="1:10" ht="16.5">
      <c r="A264" s="2"/>
      <c r="B264" s="224" t="s">
        <v>41</v>
      </c>
      <c r="C264" s="216" t="s">
        <v>12</v>
      </c>
      <c r="D264" s="252">
        <v>1</v>
      </c>
      <c r="E264" s="289">
        <f t="shared" si="14"/>
        <v>0</v>
      </c>
      <c r="F264" s="164">
        <f t="shared" si="15"/>
        <v>0</v>
      </c>
      <c r="G264" s="161"/>
      <c r="H264" s="161"/>
      <c r="I264" s="162">
        <f t="shared" si="16"/>
        <v>0</v>
      </c>
      <c r="J264" s="162">
        <f t="shared" si="17"/>
        <v>0</v>
      </c>
    </row>
    <row r="265" spans="1:10" ht="16.5">
      <c r="A265" s="2"/>
      <c r="B265" s="224"/>
      <c r="C265" s="216"/>
      <c r="D265" s="252"/>
      <c r="E265" s="289" t="str">
        <f t="shared" si="14"/>
        <v/>
      </c>
      <c r="F265" s="164" t="str">
        <f t="shared" si="15"/>
        <v/>
      </c>
      <c r="G265" s="161"/>
      <c r="H265" s="161"/>
      <c r="I265" s="162" t="str">
        <f t="shared" si="16"/>
        <v/>
      </c>
      <c r="J265" s="162" t="str">
        <f t="shared" si="17"/>
        <v/>
      </c>
    </row>
    <row r="266" spans="1:10" ht="16.5">
      <c r="A266" s="2"/>
      <c r="B266" s="217" t="s">
        <v>114</v>
      </c>
      <c r="C266" s="216"/>
      <c r="D266" s="252"/>
      <c r="E266" s="289" t="str">
        <f t="shared" si="14"/>
        <v/>
      </c>
      <c r="F266" s="164" t="str">
        <f t="shared" si="15"/>
        <v/>
      </c>
      <c r="G266" s="161"/>
      <c r="H266" s="161"/>
      <c r="I266" s="162" t="str">
        <f t="shared" si="16"/>
        <v/>
      </c>
      <c r="J266" s="162" t="str">
        <f t="shared" si="17"/>
        <v/>
      </c>
    </row>
    <row r="267" spans="1:10" ht="16.5">
      <c r="A267" s="2"/>
      <c r="B267" s="224"/>
      <c r="C267" s="216"/>
      <c r="D267" s="252"/>
      <c r="E267" s="289" t="str">
        <f t="shared" si="14"/>
        <v/>
      </c>
      <c r="F267" s="164" t="str">
        <f t="shared" si="15"/>
        <v/>
      </c>
      <c r="G267" s="161"/>
      <c r="H267" s="161"/>
      <c r="I267" s="162" t="str">
        <f t="shared" si="16"/>
        <v/>
      </c>
      <c r="J267" s="162" t="str">
        <f t="shared" si="17"/>
        <v/>
      </c>
    </row>
    <row r="268" spans="1:10" ht="16.5">
      <c r="A268" s="2" t="s">
        <v>85</v>
      </c>
      <c r="B268" s="222" t="s">
        <v>192</v>
      </c>
      <c r="C268" s="216"/>
      <c r="D268" s="252"/>
      <c r="E268" s="289" t="str">
        <f t="shared" si="14"/>
        <v/>
      </c>
      <c r="F268" s="164" t="str">
        <f t="shared" si="15"/>
        <v/>
      </c>
      <c r="G268" s="161"/>
      <c r="H268" s="161"/>
      <c r="I268" s="162" t="str">
        <f t="shared" si="16"/>
        <v/>
      </c>
      <c r="J268" s="162" t="str">
        <f t="shared" si="17"/>
        <v/>
      </c>
    </row>
    <row r="269" spans="1:10" ht="16.5">
      <c r="A269" s="179"/>
      <c r="B269" s="224"/>
      <c r="C269" s="216"/>
      <c r="D269" s="252"/>
      <c r="E269" s="289" t="str">
        <f t="shared" si="14"/>
        <v/>
      </c>
      <c r="F269" s="164" t="str">
        <f t="shared" si="15"/>
        <v/>
      </c>
      <c r="G269" s="161"/>
      <c r="H269" s="161"/>
      <c r="I269" s="162" t="str">
        <f t="shared" si="16"/>
        <v/>
      </c>
      <c r="J269" s="162" t="str">
        <f t="shared" si="17"/>
        <v/>
      </c>
    </row>
    <row r="270" spans="1:10" ht="16.5">
      <c r="A270" s="179"/>
      <c r="B270" s="225" t="s">
        <v>21</v>
      </c>
      <c r="C270" s="216" t="s">
        <v>12</v>
      </c>
      <c r="D270" s="252">
        <v>1</v>
      </c>
      <c r="E270" s="289">
        <f t="shared" si="14"/>
        <v>0</v>
      </c>
      <c r="F270" s="164">
        <f t="shared" si="15"/>
        <v>0</v>
      </c>
      <c r="G270" s="161"/>
      <c r="H270" s="161"/>
      <c r="I270" s="162">
        <f t="shared" si="16"/>
        <v>0</v>
      </c>
      <c r="J270" s="162">
        <f t="shared" si="17"/>
        <v>0</v>
      </c>
    </row>
    <row r="271" spans="1:10" ht="16.5">
      <c r="A271" s="179"/>
      <c r="B271" s="234" t="s">
        <v>193</v>
      </c>
      <c r="C271" s="216"/>
      <c r="D271" s="252"/>
      <c r="E271" s="289" t="str">
        <f t="shared" si="14"/>
        <v/>
      </c>
      <c r="F271" s="164" t="str">
        <f t="shared" si="15"/>
        <v/>
      </c>
      <c r="G271" s="161"/>
      <c r="H271" s="161"/>
      <c r="I271" s="162" t="str">
        <f t="shared" si="16"/>
        <v/>
      </c>
      <c r="J271" s="162" t="str">
        <f t="shared" si="17"/>
        <v/>
      </c>
    </row>
    <row r="272" spans="1:10" ht="16.5">
      <c r="A272" s="179"/>
      <c r="B272" s="234" t="s">
        <v>194</v>
      </c>
      <c r="C272" s="216"/>
      <c r="D272" s="252"/>
      <c r="E272" s="289" t="str">
        <f t="shared" si="14"/>
        <v/>
      </c>
      <c r="F272" s="164" t="str">
        <f t="shared" si="15"/>
        <v/>
      </c>
      <c r="G272" s="161"/>
      <c r="H272" s="161"/>
      <c r="I272" s="162" t="str">
        <f t="shared" si="16"/>
        <v/>
      </c>
      <c r="J272" s="162" t="str">
        <f t="shared" si="17"/>
        <v/>
      </c>
    </row>
    <row r="273" spans="1:10" ht="16.5">
      <c r="A273" s="179"/>
      <c r="B273" s="234" t="s">
        <v>384</v>
      </c>
      <c r="C273" s="216"/>
      <c r="D273" s="252"/>
      <c r="E273" s="289" t="str">
        <f t="shared" si="14"/>
        <v/>
      </c>
      <c r="F273" s="164" t="str">
        <f t="shared" si="15"/>
        <v/>
      </c>
      <c r="G273" s="161"/>
      <c r="H273" s="161"/>
      <c r="I273" s="162" t="str">
        <f t="shared" si="16"/>
        <v/>
      </c>
      <c r="J273" s="162" t="str">
        <f t="shared" si="17"/>
        <v/>
      </c>
    </row>
    <row r="274" spans="1:10" ht="16.5">
      <c r="A274" s="179"/>
      <c r="B274" s="234" t="s">
        <v>195</v>
      </c>
      <c r="C274" s="216"/>
      <c r="D274" s="252"/>
      <c r="E274" s="289" t="str">
        <f t="shared" si="14"/>
        <v/>
      </c>
      <c r="F274" s="164" t="str">
        <f t="shared" si="15"/>
        <v/>
      </c>
      <c r="G274" s="161"/>
      <c r="H274" s="161"/>
      <c r="I274" s="162" t="str">
        <f t="shared" si="16"/>
        <v/>
      </c>
      <c r="J274" s="162" t="str">
        <f t="shared" si="17"/>
        <v/>
      </c>
    </row>
    <row r="275" spans="1:10" ht="16.5">
      <c r="A275" s="179"/>
      <c r="B275" s="234" t="s">
        <v>196</v>
      </c>
      <c r="C275" s="216"/>
      <c r="D275" s="252"/>
      <c r="E275" s="289" t="str">
        <f t="shared" ref="E275:E305" si="18">IF(D275="","",(((I275*$J$2)+(J275*$H$2*$H$3))*$J$3)/D275)</f>
        <v/>
      </c>
      <c r="F275" s="164" t="str">
        <f t="shared" ref="F275:F305" si="19">IF(D275="","",D275*E275)</f>
        <v/>
      </c>
      <c r="G275" s="161"/>
      <c r="H275" s="161"/>
      <c r="I275" s="162" t="str">
        <f t="shared" ref="I275:I338" si="20">IF(D275="","",G275*D275)</f>
        <v/>
      </c>
      <c r="J275" s="162" t="str">
        <f t="shared" ref="J275:J338" si="21">IF(D275="","",D275*H275)</f>
        <v/>
      </c>
    </row>
    <row r="276" spans="1:10" ht="16.5">
      <c r="A276" s="179"/>
      <c r="B276" s="225"/>
      <c r="C276" s="216"/>
      <c r="D276" s="252"/>
      <c r="E276" s="289" t="str">
        <f t="shared" si="18"/>
        <v/>
      </c>
      <c r="F276" s="164" t="str">
        <f t="shared" si="19"/>
        <v/>
      </c>
      <c r="G276" s="161"/>
      <c r="H276" s="161"/>
      <c r="I276" s="162" t="str">
        <f t="shared" si="20"/>
        <v/>
      </c>
      <c r="J276" s="162" t="str">
        <f t="shared" si="21"/>
        <v/>
      </c>
    </row>
    <row r="277" spans="1:10" ht="16.5">
      <c r="A277" s="179"/>
      <c r="B277" s="225" t="s">
        <v>42</v>
      </c>
      <c r="C277" s="216" t="s">
        <v>12</v>
      </c>
      <c r="D277" s="252">
        <v>1</v>
      </c>
      <c r="E277" s="289">
        <f t="shared" si="18"/>
        <v>0</v>
      </c>
      <c r="F277" s="164">
        <f t="shared" si="19"/>
        <v>0</v>
      </c>
      <c r="G277" s="161"/>
      <c r="H277" s="161"/>
      <c r="I277" s="162">
        <f t="shared" si="20"/>
        <v>0</v>
      </c>
      <c r="J277" s="162">
        <f t="shared" si="21"/>
        <v>0</v>
      </c>
    </row>
    <row r="278" spans="1:10" ht="16.5">
      <c r="A278" s="179"/>
      <c r="B278" s="225" t="s">
        <v>45</v>
      </c>
      <c r="C278" s="216" t="s">
        <v>12</v>
      </c>
      <c r="D278" s="252">
        <v>1</v>
      </c>
      <c r="E278" s="289">
        <f t="shared" si="18"/>
        <v>0</v>
      </c>
      <c r="F278" s="164">
        <f t="shared" si="19"/>
        <v>0</v>
      </c>
      <c r="G278" s="161"/>
      <c r="H278" s="161"/>
      <c r="I278" s="162">
        <f t="shared" si="20"/>
        <v>0</v>
      </c>
      <c r="J278" s="162">
        <f t="shared" si="21"/>
        <v>0</v>
      </c>
    </row>
    <row r="279" spans="1:10" ht="25.5">
      <c r="A279" s="235"/>
      <c r="B279" s="236" t="s">
        <v>22</v>
      </c>
      <c r="C279" s="237" t="s">
        <v>13</v>
      </c>
      <c r="D279" s="252">
        <f>QTE!J198-'BATIMENT SOHO-ELEC 1'!D203</f>
        <v>105</v>
      </c>
      <c r="E279" s="289">
        <f t="shared" si="18"/>
        <v>0</v>
      </c>
      <c r="F279" s="164">
        <f t="shared" si="19"/>
        <v>0</v>
      </c>
      <c r="G279" s="161"/>
      <c r="H279" s="161"/>
      <c r="I279" s="162">
        <f t="shared" si="20"/>
        <v>0</v>
      </c>
      <c r="J279" s="162">
        <f t="shared" si="21"/>
        <v>0</v>
      </c>
    </row>
    <row r="280" spans="1:10" ht="16.5">
      <c r="A280" s="179"/>
      <c r="B280" s="225"/>
      <c r="C280" s="216"/>
      <c r="D280" s="252"/>
      <c r="E280" s="289" t="str">
        <f t="shared" si="18"/>
        <v/>
      </c>
      <c r="F280" s="164" t="str">
        <f t="shared" si="19"/>
        <v/>
      </c>
      <c r="G280" s="161"/>
      <c r="H280" s="161"/>
      <c r="I280" s="162" t="str">
        <f t="shared" si="20"/>
        <v/>
      </c>
      <c r="J280" s="162" t="str">
        <f t="shared" si="21"/>
        <v/>
      </c>
    </row>
    <row r="281" spans="1:10" ht="16.5">
      <c r="A281" s="179"/>
      <c r="B281" s="225" t="s">
        <v>198</v>
      </c>
      <c r="C281" s="216" t="s">
        <v>13</v>
      </c>
      <c r="D281" s="252">
        <f>QTE!J203-'BATIMENT SOHO-ELEC 1'!D205</f>
        <v>17</v>
      </c>
      <c r="E281" s="289">
        <f t="shared" si="18"/>
        <v>0</v>
      </c>
      <c r="F281" s="164">
        <f t="shared" si="19"/>
        <v>0</v>
      </c>
      <c r="G281" s="161"/>
      <c r="H281" s="161"/>
      <c r="I281" s="162">
        <f t="shared" si="20"/>
        <v>0</v>
      </c>
      <c r="J281" s="162">
        <f t="shared" si="21"/>
        <v>0</v>
      </c>
    </row>
    <row r="282" spans="1:10" ht="16.5">
      <c r="A282" s="179"/>
      <c r="B282" s="225" t="s">
        <v>46</v>
      </c>
      <c r="C282" s="216" t="s">
        <v>13</v>
      </c>
      <c r="D282" s="255"/>
      <c r="E282" s="289" t="str">
        <f t="shared" si="18"/>
        <v/>
      </c>
      <c r="F282" s="164" t="str">
        <f t="shared" si="19"/>
        <v/>
      </c>
      <c r="G282" s="161"/>
      <c r="H282" s="161"/>
      <c r="I282" s="162" t="str">
        <f t="shared" si="20"/>
        <v/>
      </c>
      <c r="J282" s="162" t="str">
        <f t="shared" si="21"/>
        <v/>
      </c>
    </row>
    <row r="283" spans="1:10" ht="16.5">
      <c r="A283" s="179"/>
      <c r="B283" s="225" t="s">
        <v>135</v>
      </c>
      <c r="C283" s="216" t="s">
        <v>13</v>
      </c>
      <c r="D283" s="252">
        <f>QTE!J200-'BATIMENT SOHO-ELEC 1'!D207</f>
        <v>12</v>
      </c>
      <c r="E283" s="289">
        <f t="shared" si="18"/>
        <v>0</v>
      </c>
      <c r="F283" s="164">
        <f t="shared" si="19"/>
        <v>0</v>
      </c>
      <c r="G283" s="161"/>
      <c r="H283" s="161"/>
      <c r="I283" s="162">
        <f t="shared" si="20"/>
        <v>0</v>
      </c>
      <c r="J283" s="162">
        <f t="shared" si="21"/>
        <v>0</v>
      </c>
    </row>
    <row r="284" spans="1:10" ht="16.5">
      <c r="A284" s="179"/>
      <c r="B284" s="225" t="s">
        <v>68</v>
      </c>
      <c r="C284" s="216" t="s">
        <v>12</v>
      </c>
      <c r="D284" s="252">
        <f>QTE!J204-'BATIMENT SOHO-ELEC 1'!D208</f>
        <v>19</v>
      </c>
      <c r="E284" s="289">
        <f t="shared" si="18"/>
        <v>0</v>
      </c>
      <c r="F284" s="164">
        <f t="shared" si="19"/>
        <v>0</v>
      </c>
      <c r="G284" s="161"/>
      <c r="H284" s="161"/>
      <c r="I284" s="162">
        <f t="shared" si="20"/>
        <v>0</v>
      </c>
      <c r="J284" s="162">
        <f t="shared" si="21"/>
        <v>0</v>
      </c>
    </row>
    <row r="285" spans="1:10" ht="16.5">
      <c r="A285" s="179"/>
      <c r="B285" s="225" t="s">
        <v>342</v>
      </c>
      <c r="C285" s="216" t="s">
        <v>33</v>
      </c>
      <c r="D285" s="252"/>
      <c r="E285" s="289" t="str">
        <f t="shared" si="18"/>
        <v/>
      </c>
      <c r="F285" s="164" t="str">
        <f t="shared" si="19"/>
        <v/>
      </c>
      <c r="G285" s="161"/>
      <c r="H285" s="161"/>
      <c r="I285" s="162" t="str">
        <f t="shared" si="20"/>
        <v/>
      </c>
      <c r="J285" s="162" t="str">
        <f t="shared" si="21"/>
        <v/>
      </c>
    </row>
    <row r="286" spans="1:10" ht="16.5">
      <c r="A286" s="179"/>
      <c r="B286" s="225" t="s">
        <v>341</v>
      </c>
      <c r="C286" s="216" t="s">
        <v>12</v>
      </c>
      <c r="D286" s="252">
        <v>1</v>
      </c>
      <c r="E286" s="289">
        <f t="shared" si="18"/>
        <v>0</v>
      </c>
      <c r="F286" s="164">
        <f t="shared" si="19"/>
        <v>0</v>
      </c>
      <c r="G286" s="161"/>
      <c r="H286" s="161"/>
      <c r="I286" s="162">
        <f t="shared" si="20"/>
        <v>0</v>
      </c>
      <c r="J286" s="162">
        <f t="shared" si="21"/>
        <v>0</v>
      </c>
    </row>
    <row r="287" spans="1:10" ht="16.5">
      <c r="A287" s="179"/>
      <c r="B287" s="225"/>
      <c r="C287" s="216"/>
      <c r="D287" s="252"/>
      <c r="E287" s="289" t="str">
        <f t="shared" si="18"/>
        <v/>
      </c>
      <c r="F287" s="164" t="str">
        <f t="shared" si="19"/>
        <v/>
      </c>
      <c r="G287" s="161"/>
      <c r="H287" s="161"/>
      <c r="I287" s="162" t="str">
        <f t="shared" si="20"/>
        <v/>
      </c>
      <c r="J287" s="162" t="str">
        <f t="shared" si="21"/>
        <v/>
      </c>
    </row>
    <row r="288" spans="1:10" ht="16.5">
      <c r="A288" s="179"/>
      <c r="B288" s="225" t="s">
        <v>47</v>
      </c>
      <c r="C288" s="216" t="s">
        <v>13</v>
      </c>
      <c r="D288" s="252">
        <f>(QTE!D269+QTE!J269+QTE!P269+QTE!V269+QTE!D278+QTE!D279+QTE!E269+QTE!K269+QTE!Q269+QTE!W269)*2+(QTE!F269+QTE!L269+QTE!R269+QTE!X269+QTE!F279)*3+(QTE!G269+QTE!M269+QTE!S269+QTE!Y269)*4+(QTE!H269+QTE!N269+QTE!T269+QTE!Z269)*5+15</f>
        <v>362</v>
      </c>
      <c r="E288" s="289">
        <f t="shared" si="18"/>
        <v>0</v>
      </c>
      <c r="F288" s="164">
        <f t="shared" si="19"/>
        <v>0</v>
      </c>
      <c r="G288" s="161"/>
      <c r="H288" s="161"/>
      <c r="I288" s="162">
        <f t="shared" si="20"/>
        <v>0</v>
      </c>
      <c r="J288" s="162">
        <f t="shared" si="21"/>
        <v>0</v>
      </c>
    </row>
    <row r="289" spans="1:10" ht="16.5">
      <c r="A289" s="179"/>
      <c r="B289" s="225"/>
      <c r="C289" s="216"/>
      <c r="D289" s="252"/>
      <c r="E289" s="289" t="str">
        <f t="shared" si="18"/>
        <v/>
      </c>
      <c r="F289" s="164" t="str">
        <f t="shared" si="19"/>
        <v/>
      </c>
      <c r="G289" s="161"/>
      <c r="H289" s="161"/>
      <c r="I289" s="162" t="str">
        <f t="shared" si="20"/>
        <v/>
      </c>
      <c r="J289" s="162" t="str">
        <f t="shared" si="21"/>
        <v/>
      </c>
    </row>
    <row r="290" spans="1:10" ht="16.5">
      <c r="A290" s="179"/>
      <c r="B290" s="225" t="s">
        <v>23</v>
      </c>
      <c r="C290" s="216" t="s">
        <v>12</v>
      </c>
      <c r="D290" s="252">
        <v>1</v>
      </c>
      <c r="E290" s="289">
        <f t="shared" si="18"/>
        <v>0</v>
      </c>
      <c r="F290" s="164">
        <f t="shared" si="19"/>
        <v>0</v>
      </c>
      <c r="G290" s="161"/>
      <c r="H290" s="161"/>
      <c r="I290" s="162">
        <f t="shared" si="20"/>
        <v>0</v>
      </c>
      <c r="J290" s="162">
        <f t="shared" si="21"/>
        <v>0</v>
      </c>
    </row>
    <row r="291" spans="1:10" ht="16.5">
      <c r="A291" s="179"/>
      <c r="B291" s="225" t="s">
        <v>24</v>
      </c>
      <c r="C291" s="216" t="s">
        <v>12</v>
      </c>
      <c r="D291" s="252">
        <v>1</v>
      </c>
      <c r="E291" s="289">
        <f t="shared" si="18"/>
        <v>0</v>
      </c>
      <c r="F291" s="164">
        <f t="shared" si="19"/>
        <v>0</v>
      </c>
      <c r="G291" s="161"/>
      <c r="H291" s="161"/>
      <c r="I291" s="162">
        <f t="shared" si="20"/>
        <v>0</v>
      </c>
      <c r="J291" s="162">
        <f t="shared" si="21"/>
        <v>0</v>
      </c>
    </row>
    <row r="292" spans="1:10" ht="16.5">
      <c r="A292" s="2"/>
      <c r="B292" s="194"/>
      <c r="C292" s="216"/>
      <c r="D292" s="252"/>
      <c r="E292" s="289" t="str">
        <f t="shared" si="18"/>
        <v/>
      </c>
      <c r="F292" s="164" t="str">
        <f t="shared" si="19"/>
        <v/>
      </c>
      <c r="G292" s="161"/>
      <c r="H292" s="161"/>
      <c r="I292" s="162" t="str">
        <f t="shared" si="20"/>
        <v/>
      </c>
      <c r="J292" s="162" t="str">
        <f t="shared" si="21"/>
        <v/>
      </c>
    </row>
    <row r="293" spans="1:10" ht="16.5">
      <c r="A293" s="2"/>
      <c r="B293" s="217" t="s">
        <v>115</v>
      </c>
      <c r="C293" s="216"/>
      <c r="D293" s="252"/>
      <c r="E293" s="289" t="str">
        <f t="shared" si="18"/>
        <v/>
      </c>
      <c r="F293" s="164" t="str">
        <f t="shared" si="19"/>
        <v/>
      </c>
      <c r="G293" s="161"/>
      <c r="H293" s="161"/>
      <c r="I293" s="162" t="str">
        <f t="shared" si="20"/>
        <v/>
      </c>
      <c r="J293" s="162" t="str">
        <f t="shared" si="21"/>
        <v/>
      </c>
    </row>
    <row r="294" spans="1:10" ht="16.5">
      <c r="A294" s="2" t="s">
        <v>86</v>
      </c>
      <c r="B294" s="188" t="s">
        <v>456</v>
      </c>
      <c r="C294" s="189"/>
      <c r="D294" s="252"/>
      <c r="E294" s="289" t="str">
        <f t="shared" si="18"/>
        <v/>
      </c>
      <c r="F294" s="164" t="str">
        <f t="shared" si="19"/>
        <v/>
      </c>
      <c r="G294" s="161"/>
      <c r="H294" s="161"/>
      <c r="I294" s="162" t="str">
        <f t="shared" si="20"/>
        <v/>
      </c>
      <c r="J294" s="162" t="str">
        <f t="shared" si="21"/>
        <v/>
      </c>
    </row>
    <row r="295" spans="1:10" ht="16.5">
      <c r="A295" s="2"/>
      <c r="B295" s="206"/>
      <c r="C295" s="189"/>
      <c r="D295" s="252"/>
      <c r="E295" s="289" t="str">
        <f t="shared" si="18"/>
        <v/>
      </c>
      <c r="F295" s="164" t="str">
        <f t="shared" si="19"/>
        <v/>
      </c>
      <c r="G295" s="161"/>
      <c r="H295" s="161"/>
      <c r="I295" s="162" t="str">
        <f t="shared" si="20"/>
        <v/>
      </c>
      <c r="J295" s="162" t="str">
        <f t="shared" si="21"/>
        <v/>
      </c>
    </row>
    <row r="296" spans="1:10" ht="16.5">
      <c r="A296" s="2"/>
      <c r="B296" s="206" t="s">
        <v>52</v>
      </c>
      <c r="C296" s="189" t="s">
        <v>13</v>
      </c>
      <c r="D296" s="252"/>
      <c r="E296" s="289" t="str">
        <f t="shared" si="18"/>
        <v/>
      </c>
      <c r="F296" s="164" t="str">
        <f t="shared" si="19"/>
        <v/>
      </c>
      <c r="G296" s="161"/>
      <c r="H296" s="161"/>
      <c r="I296" s="162" t="str">
        <f t="shared" si="20"/>
        <v/>
      </c>
      <c r="J296" s="162" t="str">
        <f t="shared" si="21"/>
        <v/>
      </c>
    </row>
    <row r="297" spans="1:10" ht="16.5">
      <c r="A297" s="2"/>
      <c r="B297" s="206" t="s">
        <v>344</v>
      </c>
      <c r="C297" s="189" t="s">
        <v>13</v>
      </c>
      <c r="D297" s="252">
        <f>QTE!J132-D307</f>
        <v>20</v>
      </c>
      <c r="E297" s="289">
        <f t="shared" si="18"/>
        <v>0</v>
      </c>
      <c r="F297" s="164">
        <f t="shared" si="19"/>
        <v>0</v>
      </c>
      <c r="G297" s="161"/>
      <c r="H297" s="161"/>
      <c r="I297" s="162">
        <f t="shared" si="20"/>
        <v>0</v>
      </c>
      <c r="J297" s="162">
        <f t="shared" si="21"/>
        <v>0</v>
      </c>
    </row>
    <row r="298" spans="1:10" ht="16.5">
      <c r="A298" s="2"/>
      <c r="B298" s="206" t="s">
        <v>199</v>
      </c>
      <c r="C298" s="189" t="s">
        <v>13</v>
      </c>
      <c r="D298" s="252"/>
      <c r="E298" s="289" t="str">
        <f t="shared" si="18"/>
        <v/>
      </c>
      <c r="F298" s="164" t="str">
        <f t="shared" si="19"/>
        <v/>
      </c>
      <c r="G298" s="161"/>
      <c r="H298" s="161"/>
      <c r="I298" s="162" t="str">
        <f t="shared" si="20"/>
        <v/>
      </c>
      <c r="J298" s="162" t="str">
        <f t="shared" si="21"/>
        <v/>
      </c>
    </row>
    <row r="299" spans="1:10" ht="16.5">
      <c r="A299" s="2"/>
      <c r="B299" s="206" t="s">
        <v>345</v>
      </c>
      <c r="C299" s="189" t="s">
        <v>13</v>
      </c>
      <c r="D299" s="252">
        <f>QTE!J135-D309</f>
        <v>142</v>
      </c>
      <c r="E299" s="289">
        <f t="shared" si="18"/>
        <v>0</v>
      </c>
      <c r="F299" s="164">
        <f t="shared" si="19"/>
        <v>0</v>
      </c>
      <c r="G299" s="161"/>
      <c r="H299" s="161"/>
      <c r="I299" s="162">
        <f t="shared" si="20"/>
        <v>0</v>
      </c>
      <c r="J299" s="162">
        <f t="shared" si="21"/>
        <v>0</v>
      </c>
    </row>
    <row r="300" spans="1:10" ht="16.5">
      <c r="A300" s="2"/>
      <c r="B300" s="206"/>
      <c r="C300" s="189"/>
      <c r="D300" s="252"/>
      <c r="E300" s="289" t="str">
        <f t="shared" si="18"/>
        <v/>
      </c>
      <c r="F300" s="164" t="str">
        <f t="shared" si="19"/>
        <v/>
      </c>
      <c r="G300" s="161"/>
      <c r="H300" s="161"/>
      <c r="I300" s="162" t="str">
        <f t="shared" si="20"/>
        <v/>
      </c>
      <c r="J300" s="162" t="str">
        <f t="shared" si="21"/>
        <v/>
      </c>
    </row>
    <row r="301" spans="1:10" ht="16.5">
      <c r="A301" s="2"/>
      <c r="B301" s="206" t="s">
        <v>205</v>
      </c>
      <c r="C301" s="189" t="s">
        <v>13</v>
      </c>
      <c r="D301" s="252">
        <f>QTE!J151-D311</f>
        <v>53</v>
      </c>
      <c r="E301" s="289">
        <f t="shared" si="18"/>
        <v>0</v>
      </c>
      <c r="F301" s="164">
        <f t="shared" si="19"/>
        <v>0</v>
      </c>
      <c r="G301" s="161"/>
      <c r="H301" s="161"/>
      <c r="I301" s="162">
        <f t="shared" si="20"/>
        <v>0</v>
      </c>
      <c r="J301" s="162">
        <f t="shared" si="21"/>
        <v>0</v>
      </c>
    </row>
    <row r="302" spans="1:10" ht="16.5">
      <c r="A302" s="2"/>
      <c r="B302" s="206" t="s">
        <v>206</v>
      </c>
      <c r="C302" s="189" t="s">
        <v>13</v>
      </c>
      <c r="D302" s="252"/>
      <c r="E302" s="289" t="str">
        <f t="shared" si="18"/>
        <v/>
      </c>
      <c r="F302" s="164" t="str">
        <f t="shared" si="19"/>
        <v/>
      </c>
      <c r="G302" s="161"/>
      <c r="H302" s="161"/>
      <c r="I302" s="162" t="str">
        <f t="shared" si="20"/>
        <v/>
      </c>
      <c r="J302" s="162" t="str">
        <f t="shared" si="21"/>
        <v/>
      </c>
    </row>
    <row r="303" spans="1:10" ht="16.5">
      <c r="A303" s="2"/>
      <c r="B303" s="206" t="s">
        <v>207</v>
      </c>
      <c r="C303" s="189" t="s">
        <v>13</v>
      </c>
      <c r="D303" s="252">
        <f>QTE!J157</f>
        <v>36</v>
      </c>
      <c r="E303" s="289">
        <f t="shared" si="18"/>
        <v>0</v>
      </c>
      <c r="F303" s="164">
        <f t="shared" si="19"/>
        <v>0</v>
      </c>
      <c r="G303" s="161"/>
      <c r="H303" s="161"/>
      <c r="I303" s="162">
        <f t="shared" si="20"/>
        <v>0</v>
      </c>
      <c r="J303" s="162">
        <f t="shared" si="21"/>
        <v>0</v>
      </c>
    </row>
    <row r="304" spans="1:10" ht="16.5">
      <c r="A304" s="2"/>
      <c r="B304" s="206"/>
      <c r="C304" s="189"/>
      <c r="D304" s="252"/>
      <c r="E304" s="289" t="str">
        <f t="shared" si="18"/>
        <v/>
      </c>
      <c r="F304" s="164" t="str">
        <f t="shared" si="19"/>
        <v/>
      </c>
      <c r="G304" s="161"/>
      <c r="H304" s="161"/>
      <c r="I304" s="162" t="str">
        <f t="shared" si="20"/>
        <v/>
      </c>
      <c r="J304" s="162" t="str">
        <f t="shared" si="21"/>
        <v/>
      </c>
    </row>
    <row r="305" spans="1:10" ht="16.5">
      <c r="A305" s="2"/>
      <c r="B305" s="238" t="s">
        <v>458</v>
      </c>
      <c r="C305" s="189"/>
      <c r="D305" s="252"/>
      <c r="E305" s="289" t="str">
        <f t="shared" si="18"/>
        <v/>
      </c>
      <c r="F305" s="164" t="str">
        <f t="shared" si="19"/>
        <v/>
      </c>
      <c r="G305" s="161"/>
      <c r="H305" s="161"/>
      <c r="I305" s="162" t="str">
        <f t="shared" si="20"/>
        <v/>
      </c>
      <c r="J305" s="162" t="str">
        <f t="shared" si="21"/>
        <v/>
      </c>
    </row>
    <row r="306" spans="1:10" ht="16.5">
      <c r="A306" s="2"/>
      <c r="B306" s="206" t="s">
        <v>52</v>
      </c>
      <c r="C306" s="189" t="s">
        <v>13</v>
      </c>
      <c r="D306" s="247">
        <v>1</v>
      </c>
      <c r="E306" s="289"/>
      <c r="F306" s="164"/>
      <c r="G306" s="161"/>
      <c r="H306" s="161"/>
      <c r="I306" s="162">
        <f t="shared" si="20"/>
        <v>0</v>
      </c>
      <c r="J306" s="162">
        <f t="shared" si="21"/>
        <v>0</v>
      </c>
    </row>
    <row r="307" spans="1:10" ht="16.5">
      <c r="A307" s="2"/>
      <c r="B307" s="206" t="s">
        <v>344</v>
      </c>
      <c r="C307" s="189" t="s">
        <v>13</v>
      </c>
      <c r="D307" s="252"/>
      <c r="E307" s="289" t="str">
        <f t="shared" ref="E307:E352" si="22">IF(D307="","",(((I307*$J$2)+(J307*$H$2*$H$3))*$J$3)/D307)</f>
        <v/>
      </c>
      <c r="F307" s="164" t="str">
        <f t="shared" ref="F307:F352" si="23">IF(D307="","",D307*E307)</f>
        <v/>
      </c>
      <c r="G307" s="161"/>
      <c r="H307" s="161"/>
      <c r="I307" s="162" t="str">
        <f t="shared" si="20"/>
        <v/>
      </c>
      <c r="J307" s="162" t="str">
        <f t="shared" si="21"/>
        <v/>
      </c>
    </row>
    <row r="308" spans="1:10" ht="16.5">
      <c r="A308" s="2"/>
      <c r="B308" s="206" t="s">
        <v>199</v>
      </c>
      <c r="C308" s="189" t="s">
        <v>13</v>
      </c>
      <c r="D308" s="252"/>
      <c r="E308" s="289" t="str">
        <f t="shared" si="22"/>
        <v/>
      </c>
      <c r="F308" s="164" t="str">
        <f t="shared" si="23"/>
        <v/>
      </c>
      <c r="G308" s="161"/>
      <c r="H308" s="161"/>
      <c r="I308" s="162" t="str">
        <f t="shared" si="20"/>
        <v/>
      </c>
      <c r="J308" s="162" t="str">
        <f t="shared" si="21"/>
        <v/>
      </c>
    </row>
    <row r="309" spans="1:10" ht="16.5">
      <c r="A309" s="2"/>
      <c r="B309" s="206" t="s">
        <v>345</v>
      </c>
      <c r="C309" s="189" t="s">
        <v>13</v>
      </c>
      <c r="D309" s="252"/>
      <c r="E309" s="289" t="str">
        <f t="shared" si="22"/>
        <v/>
      </c>
      <c r="F309" s="164" t="str">
        <f t="shared" si="23"/>
        <v/>
      </c>
      <c r="G309" s="161"/>
      <c r="H309" s="161"/>
      <c r="I309" s="162" t="str">
        <f t="shared" si="20"/>
        <v/>
      </c>
      <c r="J309" s="162" t="str">
        <f t="shared" si="21"/>
        <v/>
      </c>
    </row>
    <row r="310" spans="1:10" ht="16.5">
      <c r="A310" s="2"/>
      <c r="B310" s="206"/>
      <c r="C310" s="189"/>
      <c r="D310" s="252"/>
      <c r="E310" s="289" t="str">
        <f t="shared" si="22"/>
        <v/>
      </c>
      <c r="F310" s="164" t="str">
        <f t="shared" si="23"/>
        <v/>
      </c>
      <c r="G310" s="161"/>
      <c r="H310" s="161"/>
      <c r="I310" s="162" t="str">
        <f t="shared" si="20"/>
        <v/>
      </c>
      <c r="J310" s="162" t="str">
        <f t="shared" si="21"/>
        <v/>
      </c>
    </row>
    <row r="311" spans="1:10" ht="16.5">
      <c r="A311" s="2"/>
      <c r="B311" s="206" t="s">
        <v>205</v>
      </c>
      <c r="C311" s="189" t="s">
        <v>13</v>
      </c>
      <c r="D311" s="252">
        <f>2</f>
        <v>2</v>
      </c>
      <c r="E311" s="289">
        <f t="shared" si="22"/>
        <v>0</v>
      </c>
      <c r="F311" s="164">
        <f t="shared" si="23"/>
        <v>0</v>
      </c>
      <c r="G311" s="161"/>
      <c r="H311" s="161"/>
      <c r="I311" s="162">
        <f t="shared" si="20"/>
        <v>0</v>
      </c>
      <c r="J311" s="162">
        <f t="shared" si="21"/>
        <v>0</v>
      </c>
    </row>
    <row r="312" spans="1:10" ht="16.5">
      <c r="A312" s="2"/>
      <c r="B312" s="206" t="s">
        <v>206</v>
      </c>
      <c r="C312" s="189" t="s">
        <v>13</v>
      </c>
      <c r="D312" s="252"/>
      <c r="E312" s="289" t="str">
        <f t="shared" si="22"/>
        <v/>
      </c>
      <c r="F312" s="164" t="str">
        <f t="shared" si="23"/>
        <v/>
      </c>
      <c r="G312" s="161"/>
      <c r="H312" s="161"/>
      <c r="I312" s="162" t="str">
        <f t="shared" si="20"/>
        <v/>
      </c>
      <c r="J312" s="162" t="str">
        <f t="shared" si="21"/>
        <v/>
      </c>
    </row>
    <row r="313" spans="1:10" ht="16.5">
      <c r="A313" s="2"/>
      <c r="B313" s="206" t="s">
        <v>207</v>
      </c>
      <c r="C313" s="189" t="s">
        <v>13</v>
      </c>
      <c r="D313" s="252"/>
      <c r="E313" s="289" t="str">
        <f t="shared" si="22"/>
        <v/>
      </c>
      <c r="F313" s="164" t="str">
        <f t="shared" si="23"/>
        <v/>
      </c>
      <c r="G313" s="161"/>
      <c r="H313" s="161"/>
      <c r="I313" s="162" t="str">
        <f t="shared" si="20"/>
        <v/>
      </c>
      <c r="J313" s="162" t="str">
        <f t="shared" si="21"/>
        <v/>
      </c>
    </row>
    <row r="314" spans="1:10" ht="16.5">
      <c r="A314" s="2"/>
      <c r="B314" s="206"/>
      <c r="C314" s="189"/>
      <c r="D314" s="252"/>
      <c r="E314" s="289" t="str">
        <f t="shared" si="22"/>
        <v/>
      </c>
      <c r="F314" s="164" t="str">
        <f t="shared" si="23"/>
        <v/>
      </c>
      <c r="G314" s="161"/>
      <c r="H314" s="161"/>
      <c r="I314" s="162" t="str">
        <f t="shared" si="20"/>
        <v/>
      </c>
      <c r="J314" s="162" t="str">
        <f t="shared" si="21"/>
        <v/>
      </c>
    </row>
    <row r="315" spans="1:10" ht="16.5">
      <c r="A315" s="2"/>
      <c r="B315" s="206"/>
      <c r="C315" s="189"/>
      <c r="D315" s="252"/>
      <c r="E315" s="289" t="str">
        <f t="shared" si="22"/>
        <v/>
      </c>
      <c r="F315" s="164" t="str">
        <f t="shared" si="23"/>
        <v/>
      </c>
      <c r="G315" s="161"/>
      <c r="H315" s="161"/>
      <c r="I315" s="162" t="str">
        <f t="shared" si="20"/>
        <v/>
      </c>
      <c r="J315" s="162" t="str">
        <f t="shared" si="21"/>
        <v/>
      </c>
    </row>
    <row r="316" spans="1:10" ht="25.5">
      <c r="A316" s="2"/>
      <c r="B316" s="206" t="s">
        <v>98</v>
      </c>
      <c r="C316" s="189" t="s">
        <v>13</v>
      </c>
      <c r="D316" s="252">
        <f>QTE!J140</f>
        <v>23</v>
      </c>
      <c r="E316" s="289">
        <f t="shared" si="22"/>
        <v>0</v>
      </c>
      <c r="F316" s="164">
        <f t="shared" si="23"/>
        <v>0</v>
      </c>
      <c r="G316" s="161"/>
      <c r="H316" s="161"/>
      <c r="I316" s="162">
        <f t="shared" si="20"/>
        <v>0</v>
      </c>
      <c r="J316" s="162">
        <f t="shared" si="21"/>
        <v>0</v>
      </c>
    </row>
    <row r="317" spans="1:10" ht="16.5">
      <c r="A317" s="2"/>
      <c r="B317" s="206" t="s">
        <v>201</v>
      </c>
      <c r="C317" s="189" t="s">
        <v>13</v>
      </c>
      <c r="D317" s="252">
        <f>QTE!J138-'BATIMENT SOHO-ELEC 2'!D215</f>
        <v>21</v>
      </c>
      <c r="E317" s="289">
        <f t="shared" si="22"/>
        <v>0</v>
      </c>
      <c r="F317" s="164">
        <f t="shared" si="23"/>
        <v>0</v>
      </c>
      <c r="G317" s="161"/>
      <c r="H317" s="161"/>
      <c r="I317" s="162">
        <f t="shared" si="20"/>
        <v>0</v>
      </c>
      <c r="J317" s="162">
        <f t="shared" si="21"/>
        <v>0</v>
      </c>
    </row>
    <row r="318" spans="1:10" ht="16.5">
      <c r="A318" s="2"/>
      <c r="B318" s="206" t="s">
        <v>346</v>
      </c>
      <c r="C318" s="189" t="s">
        <v>13</v>
      </c>
      <c r="D318" s="252">
        <f>QTE!J137</f>
        <v>1</v>
      </c>
      <c r="E318" s="289">
        <f t="shared" si="22"/>
        <v>0</v>
      </c>
      <c r="F318" s="164">
        <f t="shared" si="23"/>
        <v>0</v>
      </c>
      <c r="G318" s="161"/>
      <c r="H318" s="161"/>
      <c r="I318" s="162">
        <f t="shared" si="20"/>
        <v>0</v>
      </c>
      <c r="J318" s="162">
        <f t="shared" si="21"/>
        <v>0</v>
      </c>
    </row>
    <row r="319" spans="1:10" ht="16.5">
      <c r="A319" s="2"/>
      <c r="B319" s="206" t="s">
        <v>203</v>
      </c>
      <c r="C319" s="189" t="s">
        <v>13</v>
      </c>
      <c r="D319" s="252">
        <f>QTE!J141-'BATIMENT SOHO-ELEC 1'!D227+QTE!J139</f>
        <v>89</v>
      </c>
      <c r="E319" s="289">
        <f t="shared" si="22"/>
        <v>0</v>
      </c>
      <c r="F319" s="164">
        <f t="shared" si="23"/>
        <v>0</v>
      </c>
      <c r="G319" s="161"/>
      <c r="H319" s="161"/>
      <c r="I319" s="162">
        <f t="shared" si="20"/>
        <v>0</v>
      </c>
      <c r="J319" s="162">
        <f t="shared" si="21"/>
        <v>0</v>
      </c>
    </row>
    <row r="320" spans="1:10" ht="16.5">
      <c r="A320" s="2"/>
      <c r="B320" s="206" t="s">
        <v>202</v>
      </c>
      <c r="C320" s="189" t="s">
        <v>13</v>
      </c>
      <c r="D320" s="252">
        <f>QTE!J142</f>
        <v>76</v>
      </c>
      <c r="E320" s="289">
        <f t="shared" si="22"/>
        <v>0</v>
      </c>
      <c r="F320" s="164">
        <f t="shared" si="23"/>
        <v>0</v>
      </c>
      <c r="G320" s="161"/>
      <c r="H320" s="161"/>
      <c r="I320" s="162">
        <f t="shared" si="20"/>
        <v>0</v>
      </c>
      <c r="J320" s="162">
        <f t="shared" si="21"/>
        <v>0</v>
      </c>
    </row>
    <row r="321" spans="1:10" ht="16.5">
      <c r="A321" s="2"/>
      <c r="B321" s="206"/>
      <c r="C321" s="189" t="s">
        <v>13</v>
      </c>
      <c r="D321" s="252"/>
      <c r="E321" s="289" t="str">
        <f t="shared" si="22"/>
        <v/>
      </c>
      <c r="F321" s="164" t="str">
        <f t="shared" si="23"/>
        <v/>
      </c>
      <c r="G321" s="161"/>
      <c r="H321" s="161"/>
      <c r="I321" s="162" t="str">
        <f t="shared" si="20"/>
        <v/>
      </c>
      <c r="J321" s="162" t="str">
        <f t="shared" si="21"/>
        <v/>
      </c>
    </row>
    <row r="322" spans="1:10" ht="16.5">
      <c r="A322" s="2"/>
      <c r="B322" s="206" t="s">
        <v>204</v>
      </c>
      <c r="C322" s="189" t="s">
        <v>12</v>
      </c>
      <c r="D322" s="252"/>
      <c r="E322" s="289" t="str">
        <f t="shared" si="22"/>
        <v/>
      </c>
      <c r="F322" s="164" t="str">
        <f t="shared" si="23"/>
        <v/>
      </c>
      <c r="G322" s="161"/>
      <c r="H322" s="161"/>
      <c r="I322" s="162" t="str">
        <f t="shared" si="20"/>
        <v/>
      </c>
      <c r="J322" s="162" t="str">
        <f t="shared" si="21"/>
        <v/>
      </c>
    </row>
    <row r="323" spans="1:10" ht="16.5">
      <c r="A323" s="2"/>
      <c r="B323" s="206"/>
      <c r="C323" s="189"/>
      <c r="D323" s="252"/>
      <c r="E323" s="289" t="str">
        <f t="shared" si="22"/>
        <v/>
      </c>
      <c r="F323" s="164" t="str">
        <f t="shared" si="23"/>
        <v/>
      </c>
      <c r="G323" s="161"/>
      <c r="H323" s="161"/>
      <c r="I323" s="162" t="str">
        <f t="shared" si="20"/>
        <v/>
      </c>
      <c r="J323" s="162" t="str">
        <f t="shared" si="21"/>
        <v/>
      </c>
    </row>
    <row r="324" spans="1:10" ht="16.5">
      <c r="A324" s="2"/>
      <c r="B324" s="206"/>
      <c r="C324" s="189"/>
      <c r="D324" s="252"/>
      <c r="E324" s="289" t="str">
        <f t="shared" si="22"/>
        <v/>
      </c>
      <c r="F324" s="164" t="str">
        <f t="shared" si="23"/>
        <v/>
      </c>
      <c r="G324" s="161"/>
      <c r="H324" s="161"/>
      <c r="I324" s="162" t="str">
        <f t="shared" si="20"/>
        <v/>
      </c>
      <c r="J324" s="162" t="str">
        <f t="shared" si="21"/>
        <v/>
      </c>
    </row>
    <row r="325" spans="1:10" ht="16.5">
      <c r="A325" s="2"/>
      <c r="B325" s="194"/>
      <c r="C325" s="216"/>
      <c r="D325" s="252"/>
      <c r="E325" s="289" t="str">
        <f t="shared" si="22"/>
        <v/>
      </c>
      <c r="F325" s="164" t="str">
        <f t="shared" si="23"/>
        <v/>
      </c>
      <c r="G325" s="161"/>
      <c r="H325" s="161"/>
      <c r="I325" s="162" t="str">
        <f t="shared" si="20"/>
        <v/>
      </c>
      <c r="J325" s="162" t="str">
        <f t="shared" si="21"/>
        <v/>
      </c>
    </row>
    <row r="326" spans="1:10" ht="16.5">
      <c r="A326" s="2"/>
      <c r="B326" s="217" t="s">
        <v>116</v>
      </c>
      <c r="C326" s="216"/>
      <c r="D326" s="252"/>
      <c r="E326" s="289" t="str">
        <f t="shared" si="22"/>
        <v/>
      </c>
      <c r="F326" s="164" t="str">
        <f t="shared" si="23"/>
        <v/>
      </c>
      <c r="G326" s="161"/>
      <c r="H326" s="161"/>
      <c r="I326" s="162" t="str">
        <f t="shared" si="20"/>
        <v/>
      </c>
      <c r="J326" s="162" t="str">
        <f t="shared" si="21"/>
        <v/>
      </c>
    </row>
    <row r="327" spans="1:10" ht="16.5">
      <c r="A327" s="2"/>
      <c r="B327" s="224"/>
      <c r="C327" s="216"/>
      <c r="D327" s="252"/>
      <c r="E327" s="289" t="str">
        <f t="shared" si="22"/>
        <v/>
      </c>
      <c r="F327" s="164" t="str">
        <f t="shared" si="23"/>
        <v/>
      </c>
      <c r="G327" s="161"/>
      <c r="H327" s="161"/>
      <c r="I327" s="162" t="str">
        <f t="shared" si="20"/>
        <v/>
      </c>
      <c r="J327" s="162" t="str">
        <f t="shared" si="21"/>
        <v/>
      </c>
    </row>
    <row r="328" spans="1:10" ht="16.5">
      <c r="A328" s="2" t="s">
        <v>89</v>
      </c>
      <c r="B328" s="222" t="s">
        <v>457</v>
      </c>
      <c r="C328" s="189"/>
      <c r="D328" s="252"/>
      <c r="E328" s="289" t="str">
        <f t="shared" si="22"/>
        <v/>
      </c>
      <c r="F328" s="164" t="str">
        <f t="shared" si="23"/>
        <v/>
      </c>
      <c r="G328" s="161"/>
      <c r="H328" s="161"/>
      <c r="I328" s="162" t="str">
        <f t="shared" si="20"/>
        <v/>
      </c>
      <c r="J328" s="162" t="str">
        <f t="shared" si="21"/>
        <v/>
      </c>
    </row>
    <row r="329" spans="1:10" ht="16.5">
      <c r="A329" s="2"/>
      <c r="B329" s="224"/>
      <c r="C329" s="189"/>
      <c r="D329" s="252"/>
      <c r="E329" s="289" t="str">
        <f t="shared" si="22"/>
        <v/>
      </c>
      <c r="F329" s="164" t="str">
        <f t="shared" si="23"/>
        <v/>
      </c>
      <c r="G329" s="161"/>
      <c r="H329" s="161"/>
      <c r="I329" s="162" t="str">
        <f t="shared" si="20"/>
        <v/>
      </c>
      <c r="J329" s="162" t="str">
        <f t="shared" si="21"/>
        <v/>
      </c>
    </row>
    <row r="330" spans="1:10" ht="16.5">
      <c r="A330" s="2"/>
      <c r="B330" s="224" t="s">
        <v>100</v>
      </c>
      <c r="C330" s="189" t="s">
        <v>138</v>
      </c>
      <c r="D330" s="252"/>
      <c r="E330" s="289" t="str">
        <f t="shared" si="22"/>
        <v/>
      </c>
      <c r="F330" s="164" t="str">
        <f t="shared" si="23"/>
        <v/>
      </c>
      <c r="G330" s="161"/>
      <c r="H330" s="161"/>
      <c r="I330" s="162" t="str">
        <f t="shared" si="20"/>
        <v/>
      </c>
      <c r="J330" s="162" t="str">
        <f t="shared" si="21"/>
        <v/>
      </c>
    </row>
    <row r="331" spans="1:10" ht="16.5">
      <c r="A331" s="2"/>
      <c r="B331" s="224" t="s">
        <v>99</v>
      </c>
      <c r="C331" s="189" t="s">
        <v>13</v>
      </c>
      <c r="D331" s="252">
        <f>QTE!J56</f>
        <v>351</v>
      </c>
      <c r="E331" s="289">
        <f t="shared" si="22"/>
        <v>0</v>
      </c>
      <c r="F331" s="164">
        <f t="shared" si="23"/>
        <v>0</v>
      </c>
      <c r="G331" s="161"/>
      <c r="H331" s="161"/>
      <c r="I331" s="162">
        <f t="shared" si="20"/>
        <v>0</v>
      </c>
      <c r="J331" s="162">
        <f t="shared" si="21"/>
        <v>0</v>
      </c>
    </row>
    <row r="332" spans="1:10" ht="16.5">
      <c r="A332" s="2"/>
      <c r="B332" s="224" t="s">
        <v>70</v>
      </c>
      <c r="C332" s="189" t="s">
        <v>13</v>
      </c>
      <c r="D332" s="252">
        <f>1+2+2</f>
        <v>5</v>
      </c>
      <c r="E332" s="289">
        <f t="shared" si="22"/>
        <v>0</v>
      </c>
      <c r="F332" s="164">
        <f t="shared" si="23"/>
        <v>0</v>
      </c>
      <c r="G332" s="161"/>
      <c r="H332" s="161"/>
      <c r="I332" s="162">
        <f t="shared" si="20"/>
        <v>0</v>
      </c>
      <c r="J332" s="162">
        <f t="shared" si="21"/>
        <v>0</v>
      </c>
    </row>
    <row r="333" spans="1:10" ht="16.5">
      <c r="A333" s="2"/>
      <c r="B333" s="224" t="s">
        <v>71</v>
      </c>
      <c r="C333" s="189" t="s">
        <v>13</v>
      </c>
      <c r="D333" s="252">
        <f>QTE!J94+QTE!J95-'BATIMENT SOHO-ELEC 1'!D246</f>
        <v>63</v>
      </c>
      <c r="E333" s="289">
        <f t="shared" si="22"/>
        <v>0</v>
      </c>
      <c r="F333" s="164">
        <f t="shared" si="23"/>
        <v>0</v>
      </c>
      <c r="G333" s="161"/>
      <c r="H333" s="161"/>
      <c r="I333" s="162">
        <f t="shared" si="20"/>
        <v>0</v>
      </c>
      <c r="J333" s="162">
        <f t="shared" si="21"/>
        <v>0</v>
      </c>
    </row>
    <row r="334" spans="1:10" ht="16.5">
      <c r="A334" s="2"/>
      <c r="B334" s="224" t="s">
        <v>210</v>
      </c>
      <c r="C334" s="189" t="s">
        <v>13</v>
      </c>
      <c r="D334" s="252">
        <f>QTE!J104</f>
        <v>160</v>
      </c>
      <c r="E334" s="289">
        <f t="shared" si="22"/>
        <v>0</v>
      </c>
      <c r="F334" s="164">
        <f t="shared" si="23"/>
        <v>0</v>
      </c>
      <c r="G334" s="161"/>
      <c r="H334" s="161"/>
      <c r="I334" s="162">
        <f t="shared" si="20"/>
        <v>0</v>
      </c>
      <c r="J334" s="162">
        <f t="shared" si="21"/>
        <v>0</v>
      </c>
    </row>
    <row r="335" spans="1:10" ht="16.5">
      <c r="A335" s="2"/>
      <c r="B335" s="224"/>
      <c r="C335" s="189"/>
      <c r="D335" s="252"/>
      <c r="E335" s="289" t="str">
        <f t="shared" si="22"/>
        <v/>
      </c>
      <c r="F335" s="164" t="str">
        <f t="shared" si="23"/>
        <v/>
      </c>
      <c r="G335" s="161"/>
      <c r="H335" s="161"/>
      <c r="I335" s="162" t="str">
        <f t="shared" si="20"/>
        <v/>
      </c>
      <c r="J335" s="162" t="str">
        <f t="shared" si="21"/>
        <v/>
      </c>
    </row>
    <row r="336" spans="1:10" ht="16.5">
      <c r="A336" s="2"/>
      <c r="B336" s="224" t="s">
        <v>17</v>
      </c>
      <c r="C336" s="189" t="s">
        <v>12</v>
      </c>
      <c r="D336" s="252">
        <v>1</v>
      </c>
      <c r="E336" s="289">
        <f t="shared" si="22"/>
        <v>0</v>
      </c>
      <c r="F336" s="164">
        <f t="shared" si="23"/>
        <v>0</v>
      </c>
      <c r="G336" s="161"/>
      <c r="H336" s="161"/>
      <c r="I336" s="162">
        <f t="shared" si="20"/>
        <v>0</v>
      </c>
      <c r="J336" s="162">
        <f t="shared" si="21"/>
        <v>0</v>
      </c>
    </row>
    <row r="337" spans="1:10" ht="16.5">
      <c r="A337" s="2"/>
      <c r="B337" s="224" t="s">
        <v>18</v>
      </c>
      <c r="C337" s="189" t="s">
        <v>12</v>
      </c>
      <c r="D337" s="252"/>
      <c r="E337" s="289" t="str">
        <f t="shared" si="22"/>
        <v/>
      </c>
      <c r="F337" s="164" t="str">
        <f t="shared" si="23"/>
        <v/>
      </c>
      <c r="G337" s="161"/>
      <c r="H337" s="161"/>
      <c r="I337" s="162" t="str">
        <f t="shared" si="20"/>
        <v/>
      </c>
      <c r="J337" s="162" t="str">
        <f t="shared" si="21"/>
        <v/>
      </c>
    </row>
    <row r="338" spans="1:10" ht="16.5">
      <c r="A338" s="2"/>
      <c r="B338" s="224" t="s">
        <v>19</v>
      </c>
      <c r="C338" s="189" t="s">
        <v>12</v>
      </c>
      <c r="D338" s="252">
        <v>1</v>
      </c>
      <c r="E338" s="289">
        <f t="shared" si="22"/>
        <v>0</v>
      </c>
      <c r="F338" s="164">
        <f t="shared" si="23"/>
        <v>0</v>
      </c>
      <c r="G338" s="161"/>
      <c r="H338" s="161"/>
      <c r="I338" s="162">
        <f t="shared" si="20"/>
        <v>0</v>
      </c>
      <c r="J338" s="162">
        <f t="shared" si="21"/>
        <v>0</v>
      </c>
    </row>
    <row r="339" spans="1:10" ht="16.5">
      <c r="A339" s="2"/>
      <c r="B339" s="194"/>
      <c r="C339" s="216"/>
      <c r="D339" s="252"/>
      <c r="E339" s="289" t="str">
        <f t="shared" si="22"/>
        <v/>
      </c>
      <c r="F339" s="164" t="str">
        <f t="shared" si="23"/>
        <v/>
      </c>
      <c r="G339" s="161"/>
      <c r="H339" s="161"/>
      <c r="I339" s="162" t="str">
        <f t="shared" ref="I339:I352" si="24">IF(D339="","",G339*D339)</f>
        <v/>
      </c>
      <c r="J339" s="162" t="str">
        <f t="shared" ref="J339:J352" si="25">IF(D339="","",D339*H339)</f>
        <v/>
      </c>
    </row>
    <row r="340" spans="1:10" ht="16.5">
      <c r="A340" s="2"/>
      <c r="B340" s="217" t="s">
        <v>117</v>
      </c>
      <c r="C340" s="216"/>
      <c r="D340" s="252"/>
      <c r="E340" s="289" t="str">
        <f t="shared" si="22"/>
        <v/>
      </c>
      <c r="F340" s="164" t="str">
        <f t="shared" si="23"/>
        <v/>
      </c>
      <c r="G340" s="161"/>
      <c r="H340" s="161"/>
      <c r="I340" s="162" t="str">
        <f t="shared" si="24"/>
        <v/>
      </c>
      <c r="J340" s="162" t="str">
        <f t="shared" si="25"/>
        <v/>
      </c>
    </row>
    <row r="341" spans="1:10" ht="16.5">
      <c r="A341" s="2"/>
      <c r="B341" s="224"/>
      <c r="C341" s="216"/>
      <c r="D341" s="252"/>
      <c r="E341" s="289" t="str">
        <f t="shared" si="22"/>
        <v/>
      </c>
      <c r="F341" s="164" t="str">
        <f t="shared" si="23"/>
        <v/>
      </c>
      <c r="G341" s="161"/>
      <c r="H341" s="161"/>
      <c r="I341" s="162" t="str">
        <f t="shared" si="24"/>
        <v/>
      </c>
      <c r="J341" s="162" t="str">
        <f t="shared" si="25"/>
        <v/>
      </c>
    </row>
    <row r="342" spans="1:10" ht="16.5">
      <c r="A342" s="2" t="s">
        <v>91</v>
      </c>
      <c r="B342" s="222" t="s">
        <v>211</v>
      </c>
      <c r="C342" s="216"/>
      <c r="D342" s="252"/>
      <c r="E342" s="289" t="str">
        <f t="shared" si="22"/>
        <v/>
      </c>
      <c r="F342" s="164" t="str">
        <f t="shared" si="23"/>
        <v/>
      </c>
      <c r="G342" s="161"/>
      <c r="H342" s="161"/>
      <c r="I342" s="162" t="str">
        <f t="shared" si="24"/>
        <v/>
      </c>
      <c r="J342" s="162" t="str">
        <f t="shared" si="25"/>
        <v/>
      </c>
    </row>
    <row r="343" spans="1:10" ht="16.5">
      <c r="A343" s="179"/>
      <c r="B343" s="225"/>
      <c r="C343" s="216"/>
      <c r="D343" s="252"/>
      <c r="E343" s="289" t="str">
        <f t="shared" si="22"/>
        <v/>
      </c>
      <c r="F343" s="164" t="str">
        <f t="shared" si="23"/>
        <v/>
      </c>
      <c r="G343" s="161"/>
      <c r="H343" s="161"/>
      <c r="I343" s="162" t="str">
        <f t="shared" si="24"/>
        <v/>
      </c>
      <c r="J343" s="162" t="str">
        <f t="shared" si="25"/>
        <v/>
      </c>
    </row>
    <row r="344" spans="1:10" ht="16.5">
      <c r="A344" s="179"/>
      <c r="B344" s="225" t="s">
        <v>65</v>
      </c>
      <c r="C344" s="239" t="s">
        <v>347</v>
      </c>
      <c r="D344" s="252"/>
      <c r="E344" s="289" t="str">
        <f t="shared" si="22"/>
        <v/>
      </c>
      <c r="F344" s="164" t="str">
        <f t="shared" si="23"/>
        <v/>
      </c>
      <c r="G344" s="161"/>
      <c r="H344" s="161"/>
      <c r="I344" s="162" t="str">
        <f t="shared" si="24"/>
        <v/>
      </c>
      <c r="J344" s="162" t="str">
        <f t="shared" si="25"/>
        <v/>
      </c>
    </row>
    <row r="345" spans="1:10" ht="16.5">
      <c r="A345" s="179"/>
      <c r="B345" s="225"/>
      <c r="C345" s="216"/>
      <c r="D345" s="252"/>
      <c r="E345" s="289" t="str">
        <f t="shared" si="22"/>
        <v/>
      </c>
      <c r="F345" s="164" t="str">
        <f t="shared" si="23"/>
        <v/>
      </c>
      <c r="G345" s="161"/>
      <c r="H345" s="161"/>
      <c r="I345" s="162" t="str">
        <f t="shared" si="24"/>
        <v/>
      </c>
      <c r="J345" s="162" t="str">
        <f t="shared" si="25"/>
        <v/>
      </c>
    </row>
    <row r="346" spans="1:10" ht="16.5">
      <c r="A346" s="2"/>
      <c r="B346" s="217" t="s">
        <v>118</v>
      </c>
      <c r="C346" s="216"/>
      <c r="D346" s="252"/>
      <c r="E346" s="289" t="str">
        <f t="shared" si="22"/>
        <v/>
      </c>
      <c r="F346" s="164" t="str">
        <f t="shared" si="23"/>
        <v/>
      </c>
      <c r="G346" s="161"/>
      <c r="H346" s="161"/>
      <c r="I346" s="162" t="str">
        <f t="shared" si="24"/>
        <v/>
      </c>
      <c r="J346" s="162" t="str">
        <f t="shared" si="25"/>
        <v/>
      </c>
    </row>
    <row r="347" spans="1:10" ht="16.5">
      <c r="A347" s="2"/>
      <c r="B347" s="224"/>
      <c r="C347" s="216"/>
      <c r="D347" s="252"/>
      <c r="E347" s="289" t="str">
        <f t="shared" si="22"/>
        <v/>
      </c>
      <c r="F347" s="164" t="str">
        <f t="shared" si="23"/>
        <v/>
      </c>
      <c r="G347" s="161"/>
      <c r="H347" s="161"/>
      <c r="I347" s="162" t="str">
        <f t="shared" si="24"/>
        <v/>
      </c>
      <c r="J347" s="162" t="str">
        <f t="shared" si="25"/>
        <v/>
      </c>
    </row>
    <row r="348" spans="1:10" ht="16.5">
      <c r="A348" s="2" t="s">
        <v>97</v>
      </c>
      <c r="B348" s="222" t="s">
        <v>58</v>
      </c>
      <c r="C348" s="216"/>
      <c r="D348" s="252"/>
      <c r="E348" s="289" t="str">
        <f t="shared" si="22"/>
        <v/>
      </c>
      <c r="F348" s="164" t="str">
        <f t="shared" si="23"/>
        <v/>
      </c>
      <c r="G348" s="161"/>
      <c r="H348" s="161"/>
      <c r="I348" s="162" t="str">
        <f t="shared" si="24"/>
        <v/>
      </c>
      <c r="J348" s="162" t="str">
        <f t="shared" si="25"/>
        <v/>
      </c>
    </row>
    <row r="349" spans="1:10" ht="16.5">
      <c r="A349" s="2"/>
      <c r="B349" s="224"/>
      <c r="C349" s="216"/>
      <c r="D349" s="252"/>
      <c r="E349" s="289" t="str">
        <f t="shared" si="22"/>
        <v/>
      </c>
      <c r="F349" s="164" t="str">
        <f t="shared" si="23"/>
        <v/>
      </c>
      <c r="G349" s="161"/>
      <c r="H349" s="161"/>
      <c r="I349" s="162" t="str">
        <f t="shared" si="24"/>
        <v/>
      </c>
      <c r="J349" s="162" t="str">
        <f t="shared" si="25"/>
        <v/>
      </c>
    </row>
    <row r="350" spans="1:10" ht="16.5">
      <c r="A350" s="179"/>
      <c r="B350" s="225" t="s">
        <v>48</v>
      </c>
      <c r="C350" s="216" t="s">
        <v>12</v>
      </c>
      <c r="D350" s="252">
        <v>1</v>
      </c>
      <c r="E350" s="289">
        <f t="shared" si="22"/>
        <v>0</v>
      </c>
      <c r="F350" s="164">
        <f t="shared" si="23"/>
        <v>0</v>
      </c>
      <c r="G350" s="161"/>
      <c r="H350" s="161"/>
      <c r="I350" s="162">
        <f t="shared" si="24"/>
        <v>0</v>
      </c>
      <c r="J350" s="162">
        <f t="shared" si="25"/>
        <v>0</v>
      </c>
    </row>
    <row r="351" spans="1:10" ht="16.5">
      <c r="A351" s="179"/>
      <c r="B351" s="225" t="s">
        <v>49</v>
      </c>
      <c r="C351" s="216" t="s">
        <v>12</v>
      </c>
      <c r="D351" s="252">
        <v>1</v>
      </c>
      <c r="E351" s="289">
        <f t="shared" si="22"/>
        <v>0</v>
      </c>
      <c r="F351" s="164">
        <f t="shared" si="23"/>
        <v>0</v>
      </c>
      <c r="G351" s="161"/>
      <c r="H351" s="161"/>
      <c r="I351" s="162">
        <f t="shared" si="24"/>
        <v>0</v>
      </c>
      <c r="J351" s="162">
        <f t="shared" si="25"/>
        <v>0</v>
      </c>
    </row>
    <row r="352" spans="1:10" ht="17.25" thickBot="1">
      <c r="A352" s="2"/>
      <c r="B352" s="194"/>
      <c r="C352" s="216"/>
      <c r="D352" s="252"/>
      <c r="E352" s="289" t="str">
        <f t="shared" si="22"/>
        <v/>
      </c>
      <c r="F352" s="164" t="str">
        <f t="shared" si="23"/>
        <v/>
      </c>
      <c r="G352" s="161"/>
      <c r="H352" s="161"/>
      <c r="I352" s="162" t="str">
        <f t="shared" si="24"/>
        <v/>
      </c>
      <c r="J352" s="162" t="str">
        <f t="shared" si="25"/>
        <v/>
      </c>
    </row>
    <row r="353" spans="1:10" ht="13.5" thickBot="1">
      <c r="A353" s="65"/>
      <c r="B353" s="240" t="s">
        <v>119</v>
      </c>
      <c r="C353" s="241"/>
      <c r="D353" s="256"/>
      <c r="E353" s="68"/>
      <c r="F353" s="112"/>
      <c r="G353" s="218"/>
      <c r="H353" s="218"/>
      <c r="I353" s="218"/>
      <c r="J353" s="218"/>
    </row>
    <row r="354" spans="1:10" ht="13.5" thickBot="1">
      <c r="A354" s="62"/>
      <c r="B354" s="242"/>
      <c r="C354" s="243"/>
      <c r="D354" s="257"/>
      <c r="E354" s="13"/>
      <c r="F354" s="58"/>
      <c r="G354" s="218"/>
      <c r="H354" s="218"/>
      <c r="I354" s="218"/>
      <c r="J354" s="218"/>
    </row>
    <row r="355" spans="1:10" ht="13.5" thickBot="1">
      <c r="A355" s="312" t="s">
        <v>130</v>
      </c>
      <c r="B355" s="312"/>
      <c r="C355" s="312"/>
      <c r="D355" s="312"/>
      <c r="E355" s="319"/>
      <c r="F355" s="112"/>
    </row>
    <row r="356" spans="1:10">
      <c r="A356" s="294"/>
      <c r="B356" s="294"/>
      <c r="C356" s="294"/>
      <c r="D356" s="258"/>
      <c r="E356" s="294"/>
      <c r="F356" s="58"/>
    </row>
    <row r="357" spans="1:10">
      <c r="A357" s="312" t="s">
        <v>131</v>
      </c>
      <c r="B357" s="312"/>
      <c r="C357" s="312"/>
      <c r="D357" s="312"/>
      <c r="E357" s="312"/>
      <c r="F357" s="118"/>
    </row>
    <row r="358" spans="1:10">
      <c r="A358" s="60"/>
      <c r="B358" s="244"/>
      <c r="C358" s="245"/>
      <c r="D358" s="259"/>
      <c r="E358" s="13"/>
      <c r="F358" s="58"/>
    </row>
    <row r="359" spans="1:10">
      <c r="A359" s="312" t="s">
        <v>212</v>
      </c>
      <c r="B359" s="312"/>
      <c r="C359" s="312"/>
      <c r="D359" s="312"/>
      <c r="E359" s="312"/>
      <c r="F359" s="118"/>
    </row>
    <row r="360" spans="1:10">
      <c r="A360" s="175"/>
      <c r="B360" s="178"/>
      <c r="C360" s="175"/>
      <c r="D360" s="251"/>
      <c r="E360" s="176"/>
      <c r="F360" s="176"/>
    </row>
    <row r="363" spans="1:10" ht="16.5">
      <c r="A363" s="2"/>
      <c r="B363" s="286" t="s">
        <v>549</v>
      </c>
      <c r="C363" s="189" t="s">
        <v>1</v>
      </c>
      <c r="D363" s="252">
        <v>115</v>
      </c>
      <c r="E363" s="289">
        <f t="shared" ref="E363:E364" si="26">IF(D363="","",(((I363*$J$2)+(J363*$H$2*$H$3))*$J$3)/D363)</f>
        <v>0</v>
      </c>
      <c r="F363" s="164">
        <f t="shared" ref="F363:F364" si="27">IF(D363="","",D363*E363)</f>
        <v>0</v>
      </c>
      <c r="G363" s="161"/>
      <c r="H363" s="161"/>
      <c r="I363" s="162">
        <f t="shared" ref="I363:I364" si="28">IF(D363="","",G363*D363)</f>
        <v>0</v>
      </c>
      <c r="J363" s="162">
        <f t="shared" ref="J363:J364" si="29">IF(D363="","",D363*H363)</f>
        <v>0</v>
      </c>
    </row>
    <row r="364" spans="1:10" ht="16.5">
      <c r="A364" s="2"/>
      <c r="B364" s="285" t="s">
        <v>550</v>
      </c>
      <c r="C364" s="193" t="s">
        <v>12</v>
      </c>
      <c r="D364" s="252">
        <f>QTE!J161</f>
        <v>2</v>
      </c>
      <c r="E364" s="289">
        <f t="shared" si="26"/>
        <v>0</v>
      </c>
      <c r="F364" s="164">
        <f t="shared" si="27"/>
        <v>0</v>
      </c>
      <c r="G364" s="161"/>
      <c r="H364" s="161"/>
      <c r="I364" s="162">
        <f t="shared" si="28"/>
        <v>0</v>
      </c>
      <c r="J364" s="162">
        <f t="shared" si="29"/>
        <v>0</v>
      </c>
    </row>
    <row r="370" spans="1:10" ht="16.5">
      <c r="A370" s="2" t="s">
        <v>560</v>
      </c>
      <c r="B370" s="286" t="s">
        <v>559</v>
      </c>
      <c r="C370" s="189" t="s">
        <v>12</v>
      </c>
      <c r="D370" s="252">
        <v>4</v>
      </c>
      <c r="E370" s="289">
        <f t="shared" ref="E370" si="30">IF(D370="","",(((I370*$J$2)+(J370*$H$2*$H$3))*$J$3)/D370)</f>
        <v>0</v>
      </c>
      <c r="F370" s="164">
        <f t="shared" ref="F370" si="31">IF(D370="","",D370*E370)</f>
        <v>0</v>
      </c>
      <c r="G370" s="161"/>
      <c r="H370" s="161"/>
      <c r="I370" s="162">
        <f t="shared" ref="I370" si="32">IF(D370="","",G370*D370)</f>
        <v>0</v>
      </c>
      <c r="J370" s="162">
        <f t="shared" ref="J370" si="33">IF(D370="","",D370*H370)</f>
        <v>0</v>
      </c>
    </row>
    <row r="373" spans="1:10">
      <c r="A373" s="3"/>
      <c r="B373" s="1"/>
      <c r="C373" s="3"/>
      <c r="D373" s="260"/>
      <c r="E373" s="3"/>
      <c r="F373" s="3"/>
      <c r="G373" s="142"/>
      <c r="H373" s="143"/>
      <c r="I373" s="144"/>
      <c r="J373" s="145"/>
    </row>
    <row r="374" spans="1:10">
      <c r="A374" s="3"/>
      <c r="B374" s="1"/>
      <c r="C374" s="3"/>
      <c r="D374" s="260"/>
      <c r="E374" s="3"/>
      <c r="F374" s="3"/>
      <c r="G374" s="146" t="s">
        <v>470</v>
      </c>
      <c r="H374" s="147">
        <v>26</v>
      </c>
      <c r="I374" s="148" t="s">
        <v>471</v>
      </c>
      <c r="J374" s="147">
        <v>1.25</v>
      </c>
    </row>
    <row r="375" spans="1:10">
      <c r="A375" s="3"/>
      <c r="B375" s="1"/>
      <c r="C375" s="3"/>
      <c r="D375" s="260"/>
      <c r="E375" s="3"/>
      <c r="F375" s="3"/>
      <c r="G375" s="146" t="s">
        <v>472</v>
      </c>
      <c r="H375" s="149">
        <v>1.3</v>
      </c>
      <c r="I375" s="150" t="s">
        <v>473</v>
      </c>
      <c r="J375" s="149">
        <v>1</v>
      </c>
    </row>
    <row r="376" spans="1:10" ht="15">
      <c r="A376" s="3"/>
      <c r="B376" s="1"/>
      <c r="C376" s="3"/>
      <c r="D376" s="260"/>
      <c r="E376" s="3"/>
      <c r="F376" s="3"/>
      <c r="G376" s="146"/>
      <c r="H376" s="151" t="s">
        <v>474</v>
      </c>
      <c r="I376" s="151"/>
      <c r="J376" s="151">
        <f>SUM(I382:I634)</f>
        <v>0</v>
      </c>
    </row>
    <row r="377" spans="1:10" ht="15">
      <c r="A377" s="3"/>
      <c r="B377" s="1"/>
      <c r="C377" s="3"/>
      <c r="D377" s="260"/>
      <c r="E377" s="3"/>
      <c r="F377" s="3"/>
      <c r="G377" s="151"/>
      <c r="H377" s="151" t="s">
        <v>475</v>
      </c>
      <c r="I377" s="151"/>
      <c r="J377" s="151">
        <f>SUM(J382:J634)</f>
        <v>0</v>
      </c>
    </row>
    <row r="378" spans="1:10" ht="15">
      <c r="A378" s="3"/>
      <c r="B378" s="1"/>
      <c r="C378" s="3"/>
      <c r="D378" s="260"/>
      <c r="E378" s="3"/>
      <c r="F378" s="3"/>
      <c r="G378" s="151"/>
      <c r="H378" s="151" t="s">
        <v>476</v>
      </c>
      <c r="I378" s="151"/>
      <c r="J378" s="151">
        <f>J376+J377*$H$2</f>
        <v>0</v>
      </c>
    </row>
    <row r="379" spans="1:10" ht="15">
      <c r="A379" s="3"/>
      <c r="B379" s="1"/>
      <c r="C379" s="3"/>
      <c r="D379" s="260"/>
      <c r="E379" s="3"/>
      <c r="F379" s="3"/>
      <c r="G379" s="151"/>
      <c r="H379" s="151" t="s">
        <v>477</v>
      </c>
      <c r="I379" s="151"/>
      <c r="J379" s="151" t="e">
        <f>#REF!</f>
        <v>#REF!</v>
      </c>
    </row>
    <row r="380" spans="1:10" ht="15">
      <c r="A380" s="3"/>
      <c r="B380" s="1"/>
      <c r="C380" s="3"/>
      <c r="D380" s="260"/>
      <c r="E380" s="3"/>
      <c r="F380" s="3"/>
      <c r="G380" s="151"/>
      <c r="H380" s="151"/>
      <c r="I380" s="151"/>
      <c r="J380" s="151"/>
    </row>
    <row r="381" spans="1:10">
      <c r="A381" s="3"/>
      <c r="B381" s="1"/>
      <c r="C381" s="3"/>
      <c r="D381" s="260"/>
      <c r="E381" s="3"/>
      <c r="F381" s="3"/>
      <c r="G381" s="142"/>
      <c r="H381" s="142"/>
      <c r="I381" s="142"/>
      <c r="J381" s="142"/>
    </row>
    <row r="382" spans="1:10" ht="15">
      <c r="A382" s="17"/>
      <c r="B382" s="52" t="s">
        <v>2</v>
      </c>
      <c r="C382" s="18"/>
      <c r="D382" s="262"/>
      <c r="E382" s="18"/>
      <c r="F382" s="119"/>
      <c r="G382" s="161"/>
      <c r="H382" s="161"/>
      <c r="I382" s="162"/>
      <c r="J382" s="162"/>
    </row>
    <row r="383" spans="1:10" ht="15">
      <c r="A383" s="17"/>
      <c r="B383" s="52"/>
      <c r="C383" s="18"/>
      <c r="D383" s="262"/>
      <c r="E383" s="18"/>
      <c r="F383" s="119"/>
      <c r="G383" s="161"/>
      <c r="H383" s="161"/>
      <c r="I383" s="162"/>
      <c r="J383" s="162"/>
    </row>
    <row r="384" spans="1:10" ht="15">
      <c r="A384" s="19"/>
      <c r="B384" s="139" t="s">
        <v>343</v>
      </c>
      <c r="C384" s="21"/>
      <c r="D384" s="263"/>
      <c r="E384" s="21"/>
      <c r="F384" s="115"/>
      <c r="G384" s="161"/>
      <c r="H384" s="161"/>
      <c r="I384" s="162"/>
      <c r="J384" s="162"/>
    </row>
    <row r="385" spans="1:10" ht="15">
      <c r="A385" s="19"/>
      <c r="B385" s="136"/>
      <c r="C385" s="21"/>
      <c r="D385" s="263"/>
      <c r="E385" s="21"/>
      <c r="F385" s="115"/>
      <c r="G385" s="161"/>
      <c r="H385" s="161"/>
      <c r="I385" s="162"/>
      <c r="J385" s="162"/>
    </row>
    <row r="386" spans="1:10" ht="15">
      <c r="A386" s="19">
        <v>2</v>
      </c>
      <c r="B386" s="23" t="s">
        <v>59</v>
      </c>
      <c r="C386" s="24"/>
      <c r="D386" s="263"/>
      <c r="E386" s="24"/>
      <c r="F386" s="116"/>
      <c r="G386" s="161"/>
      <c r="H386" s="161"/>
      <c r="I386" s="162"/>
      <c r="J386" s="162"/>
    </row>
    <row r="387" spans="1:10" ht="15">
      <c r="A387" s="19"/>
      <c r="B387" s="24"/>
      <c r="C387" s="24"/>
      <c r="D387" s="263"/>
      <c r="E387" s="24"/>
      <c r="F387" s="116"/>
      <c r="G387" s="161"/>
      <c r="H387" s="161"/>
      <c r="I387" s="162"/>
      <c r="J387" s="162"/>
    </row>
    <row r="388" spans="1:10" ht="15">
      <c r="A388" s="19" t="s">
        <v>76</v>
      </c>
      <c r="B388" s="37" t="s">
        <v>50</v>
      </c>
      <c r="C388" s="25"/>
      <c r="D388" s="262">
        <f>SUM(D390:D395)</f>
        <v>6</v>
      </c>
      <c r="E388" s="25"/>
      <c r="F388" s="117"/>
      <c r="G388" s="161"/>
      <c r="H388" s="161"/>
      <c r="I388" s="162"/>
      <c r="J388" s="162"/>
    </row>
    <row r="389" spans="1:10" ht="15">
      <c r="A389" s="19"/>
      <c r="B389" s="37"/>
      <c r="C389" s="25"/>
      <c r="D389" s="262"/>
      <c r="E389" s="25"/>
      <c r="F389" s="117"/>
      <c r="G389" s="161"/>
      <c r="H389" s="161"/>
      <c r="I389" s="162" t="str">
        <f t="shared" ref="I389" si="34">IF(B389="","",G389*B389)</f>
        <v/>
      </c>
      <c r="J389" s="162" t="str">
        <f t="shared" ref="J389" si="35">IF(B389="","",B389*H389)</f>
        <v/>
      </c>
    </row>
    <row r="390" spans="1:10" ht="16.5">
      <c r="A390" s="19"/>
      <c r="B390" s="114" t="s">
        <v>227</v>
      </c>
      <c r="C390" s="25" t="s">
        <v>13</v>
      </c>
      <c r="D390" s="264">
        <f>QTE!D647+QTE!J647+QTE!P647+QTE!V647</f>
        <v>0</v>
      </c>
      <c r="E390" s="289" t="e">
        <f>IF(D390="","",(((I390*$J$2)+(J390*$H$2*$H$3))*$J$3)/D390)</f>
        <v>#DIV/0!</v>
      </c>
      <c r="F390" s="164" t="e">
        <f>IF(D390="","",D390*E390)</f>
        <v>#DIV/0!</v>
      </c>
      <c r="G390" s="161"/>
      <c r="H390" s="161"/>
      <c r="I390" s="162">
        <f>IF(D390="","",G390*D390)</f>
        <v>0</v>
      </c>
      <c r="J390" s="162">
        <f>IF(D390="","",D390*H390)</f>
        <v>0</v>
      </c>
    </row>
    <row r="391" spans="1:10" ht="16.5">
      <c r="A391" s="45"/>
      <c r="B391" s="114" t="s">
        <v>228</v>
      </c>
      <c r="C391" s="48" t="s">
        <v>13</v>
      </c>
      <c r="D391" s="262">
        <f>QTE!E647+QTE!K647+QTE!Q647+QTE!W647</f>
        <v>0</v>
      </c>
      <c r="E391" s="289" t="e">
        <f t="shared" ref="E391:E454" si="36">IF(D391="","",(((I391*$J$2)+(J391*$H$2*$H$3))*$J$3)/D391)</f>
        <v>#DIV/0!</v>
      </c>
      <c r="F391" s="164" t="e">
        <f t="shared" ref="F391:F454" si="37">IF(D391="","",D391*E391)</f>
        <v>#DIV/0!</v>
      </c>
      <c r="G391" s="161"/>
      <c r="H391" s="161"/>
      <c r="I391" s="162">
        <f t="shared" ref="I391:I454" si="38">IF(D391="","",G391*D391)</f>
        <v>0</v>
      </c>
      <c r="J391" s="162">
        <f t="shared" ref="J391:J454" si="39">IF(D391="","",D391*H391)</f>
        <v>0</v>
      </c>
    </row>
    <row r="392" spans="1:10" ht="16.5">
      <c r="A392" s="45"/>
      <c r="B392" s="114" t="s">
        <v>229</v>
      </c>
      <c r="C392" s="48" t="s">
        <v>13</v>
      </c>
      <c r="D392" s="262">
        <f>QTE!F647+QTE!L647+QTE!R647+QTE!X647</f>
        <v>0</v>
      </c>
      <c r="E392" s="289" t="e">
        <f t="shared" si="36"/>
        <v>#DIV/0!</v>
      </c>
      <c r="F392" s="164" t="e">
        <f t="shared" si="37"/>
        <v>#DIV/0!</v>
      </c>
      <c r="G392" s="161"/>
      <c r="H392" s="161"/>
      <c r="I392" s="162">
        <f t="shared" si="38"/>
        <v>0</v>
      </c>
      <c r="J392" s="162">
        <f t="shared" si="39"/>
        <v>0</v>
      </c>
    </row>
    <row r="393" spans="1:10" ht="16.5">
      <c r="A393" s="45"/>
      <c r="B393" s="114" t="s">
        <v>230</v>
      </c>
      <c r="C393" s="48" t="s">
        <v>13</v>
      </c>
      <c r="D393" s="262">
        <f>QTE!G647+QTE!M647+QTE!S647+QTE!Y647</f>
        <v>0</v>
      </c>
      <c r="E393" s="289" t="e">
        <f t="shared" si="36"/>
        <v>#DIV/0!</v>
      </c>
      <c r="F393" s="164" t="e">
        <f t="shared" si="37"/>
        <v>#DIV/0!</v>
      </c>
      <c r="G393" s="161"/>
      <c r="H393" s="161"/>
      <c r="I393" s="162">
        <f t="shared" si="38"/>
        <v>0</v>
      </c>
      <c r="J393" s="162">
        <f t="shared" si="39"/>
        <v>0</v>
      </c>
    </row>
    <row r="394" spans="1:10" ht="16.5">
      <c r="A394" s="45"/>
      <c r="B394" s="114" t="s">
        <v>231</v>
      </c>
      <c r="C394" s="48" t="s">
        <v>13</v>
      </c>
      <c r="D394" s="262">
        <f>QTE!H647+QTE!N647+QTE!T647+QTE!Z647-'BATIMENT G1,G2&amp;PKINGS-ELEC 2'!D407</f>
        <v>0</v>
      </c>
      <c r="E394" s="289" t="e">
        <f t="shared" si="36"/>
        <v>#DIV/0!</v>
      </c>
      <c r="F394" s="164" t="e">
        <f t="shared" si="37"/>
        <v>#DIV/0!</v>
      </c>
      <c r="G394" s="161"/>
      <c r="H394" s="161"/>
      <c r="I394" s="162">
        <f t="shared" si="38"/>
        <v>0</v>
      </c>
      <c r="J394" s="162">
        <f t="shared" si="39"/>
        <v>0</v>
      </c>
    </row>
    <row r="395" spans="1:10" ht="16.5">
      <c r="A395" s="45"/>
      <c r="B395" s="114" t="s">
        <v>267</v>
      </c>
      <c r="C395" s="48" t="s">
        <v>13</v>
      </c>
      <c r="D395" s="262">
        <v>6</v>
      </c>
      <c r="E395" s="289">
        <f t="shared" si="36"/>
        <v>0</v>
      </c>
      <c r="F395" s="164">
        <f t="shared" si="37"/>
        <v>0</v>
      </c>
      <c r="G395" s="161"/>
      <c r="H395" s="161"/>
      <c r="I395" s="162">
        <f t="shared" si="38"/>
        <v>0</v>
      </c>
      <c r="J395" s="162">
        <f t="shared" si="39"/>
        <v>0</v>
      </c>
    </row>
    <row r="396" spans="1:10" ht="16.5">
      <c r="A396" s="45"/>
      <c r="B396" s="130"/>
      <c r="C396" s="48"/>
      <c r="D396" s="262"/>
      <c r="E396" s="289" t="str">
        <f t="shared" si="36"/>
        <v/>
      </c>
      <c r="F396" s="164" t="str">
        <f t="shared" si="37"/>
        <v/>
      </c>
      <c r="G396" s="161"/>
      <c r="H396" s="161"/>
      <c r="I396" s="162" t="str">
        <f t="shared" si="38"/>
        <v/>
      </c>
      <c r="J396" s="162" t="str">
        <f t="shared" si="39"/>
        <v/>
      </c>
    </row>
    <row r="397" spans="1:10" ht="25.5">
      <c r="A397" s="45" t="s">
        <v>312</v>
      </c>
      <c r="B397" s="114" t="s">
        <v>310</v>
      </c>
      <c r="C397" s="48"/>
      <c r="D397" s="262"/>
      <c r="E397" s="289" t="str">
        <f t="shared" si="36"/>
        <v/>
      </c>
      <c r="F397" s="164" t="str">
        <f t="shared" si="37"/>
        <v/>
      </c>
      <c r="G397" s="161"/>
      <c r="H397" s="161"/>
      <c r="I397" s="162" t="str">
        <f t="shared" si="38"/>
        <v/>
      </c>
      <c r="J397" s="162" t="str">
        <f t="shared" si="39"/>
        <v/>
      </c>
    </row>
    <row r="398" spans="1:10" ht="16.5">
      <c r="A398" s="45"/>
      <c r="B398" s="134" t="s">
        <v>309</v>
      </c>
      <c r="C398" s="48" t="s">
        <v>13</v>
      </c>
      <c r="D398" s="262">
        <f>D388</f>
        <v>6</v>
      </c>
      <c r="E398" s="289">
        <f t="shared" si="36"/>
        <v>0</v>
      </c>
      <c r="F398" s="164">
        <f t="shared" si="37"/>
        <v>0</v>
      </c>
      <c r="G398" s="161"/>
      <c r="H398" s="161"/>
      <c r="I398" s="162">
        <f t="shared" si="38"/>
        <v>0</v>
      </c>
      <c r="J398" s="162">
        <f t="shared" si="39"/>
        <v>0</v>
      </c>
    </row>
    <row r="399" spans="1:10" ht="16.5">
      <c r="A399" s="45"/>
      <c r="B399" s="134" t="s">
        <v>311</v>
      </c>
      <c r="C399" s="48" t="s">
        <v>13</v>
      </c>
      <c r="D399" s="262">
        <f>D388</f>
        <v>6</v>
      </c>
      <c r="E399" s="289">
        <f t="shared" si="36"/>
        <v>0</v>
      </c>
      <c r="F399" s="164">
        <f t="shared" si="37"/>
        <v>0</v>
      </c>
      <c r="G399" s="161"/>
      <c r="H399" s="161"/>
      <c r="I399" s="162">
        <f t="shared" si="38"/>
        <v>0</v>
      </c>
      <c r="J399" s="162">
        <f t="shared" si="39"/>
        <v>0</v>
      </c>
    </row>
    <row r="400" spans="1:10" ht="16.5">
      <c r="A400" s="45"/>
      <c r="B400" s="135" t="s">
        <v>260</v>
      </c>
      <c r="C400" s="48" t="s">
        <v>12</v>
      </c>
      <c r="D400" s="262">
        <v>1</v>
      </c>
      <c r="E400" s="289">
        <f t="shared" si="36"/>
        <v>0</v>
      </c>
      <c r="F400" s="164">
        <f t="shared" si="37"/>
        <v>0</v>
      </c>
      <c r="G400" s="161"/>
      <c r="H400" s="161"/>
      <c r="I400" s="162">
        <f t="shared" si="38"/>
        <v>0</v>
      </c>
      <c r="J400" s="162">
        <f t="shared" si="39"/>
        <v>0</v>
      </c>
    </row>
    <row r="401" spans="1:10" ht="16.5">
      <c r="A401" s="19"/>
      <c r="B401" s="38"/>
      <c r="C401" s="9"/>
      <c r="D401" s="262"/>
      <c r="E401" s="289" t="str">
        <f t="shared" si="36"/>
        <v/>
      </c>
      <c r="F401" s="164" t="str">
        <f t="shared" si="37"/>
        <v/>
      </c>
      <c r="G401" s="161"/>
      <c r="H401" s="161"/>
      <c r="I401" s="162" t="str">
        <f t="shared" si="38"/>
        <v/>
      </c>
      <c r="J401" s="162" t="str">
        <f t="shared" si="39"/>
        <v/>
      </c>
    </row>
    <row r="402" spans="1:10" ht="16.5">
      <c r="A402" s="2"/>
      <c r="B402" s="35" t="s">
        <v>110</v>
      </c>
      <c r="C402" s="9"/>
      <c r="D402" s="262"/>
      <c r="E402" s="289" t="str">
        <f t="shared" si="36"/>
        <v/>
      </c>
      <c r="F402" s="164" t="str">
        <f t="shared" si="37"/>
        <v/>
      </c>
      <c r="G402" s="161"/>
      <c r="H402" s="161"/>
      <c r="I402" s="162" t="str">
        <f t="shared" si="38"/>
        <v/>
      </c>
      <c r="J402" s="162" t="str">
        <f t="shared" si="39"/>
        <v/>
      </c>
    </row>
    <row r="403" spans="1:10" ht="16.5">
      <c r="A403" s="19"/>
      <c r="B403" s="26"/>
      <c r="C403" s="25"/>
      <c r="D403" s="262"/>
      <c r="E403" s="289" t="str">
        <f t="shared" si="36"/>
        <v/>
      </c>
      <c r="F403" s="164" t="str">
        <f t="shared" si="37"/>
        <v/>
      </c>
      <c r="G403" s="161"/>
      <c r="H403" s="161"/>
      <c r="I403" s="162" t="str">
        <f t="shared" si="38"/>
        <v/>
      </c>
      <c r="J403" s="162" t="str">
        <f t="shared" si="39"/>
        <v/>
      </c>
    </row>
    <row r="404" spans="1:10" ht="16.5">
      <c r="A404" s="19" t="s">
        <v>77</v>
      </c>
      <c r="B404" s="37" t="s">
        <v>51</v>
      </c>
      <c r="C404" s="25"/>
      <c r="D404" s="262"/>
      <c r="E404" s="289" t="str">
        <f t="shared" si="36"/>
        <v/>
      </c>
      <c r="F404" s="164" t="str">
        <f t="shared" si="37"/>
        <v/>
      </c>
      <c r="G404" s="161"/>
      <c r="H404" s="161"/>
      <c r="I404" s="162" t="str">
        <f t="shared" si="38"/>
        <v/>
      </c>
      <c r="J404" s="162" t="str">
        <f t="shared" si="39"/>
        <v/>
      </c>
    </row>
    <row r="405" spans="1:10" ht="16.5">
      <c r="A405" s="2"/>
      <c r="B405" s="40"/>
      <c r="C405" s="9"/>
      <c r="D405" s="262"/>
      <c r="E405" s="289" t="str">
        <f t="shared" si="36"/>
        <v/>
      </c>
      <c r="F405" s="164" t="str">
        <f t="shared" si="37"/>
        <v/>
      </c>
      <c r="G405" s="161"/>
      <c r="H405" s="161"/>
      <c r="I405" s="162" t="str">
        <f t="shared" si="38"/>
        <v/>
      </c>
      <c r="J405" s="162" t="str">
        <f t="shared" si="39"/>
        <v/>
      </c>
    </row>
    <row r="406" spans="1:10" ht="16.5">
      <c r="A406" s="2" t="s">
        <v>261</v>
      </c>
      <c r="B406" s="39" t="s">
        <v>232</v>
      </c>
      <c r="C406" s="9"/>
      <c r="D406" s="262"/>
      <c r="E406" s="289" t="str">
        <f t="shared" si="36"/>
        <v/>
      </c>
      <c r="F406" s="164" t="str">
        <f t="shared" si="37"/>
        <v/>
      </c>
      <c r="G406" s="161"/>
      <c r="H406" s="161"/>
      <c r="I406" s="162" t="str">
        <f t="shared" si="38"/>
        <v/>
      </c>
      <c r="J406" s="162" t="str">
        <f t="shared" si="39"/>
        <v/>
      </c>
    </row>
    <row r="407" spans="1:10" ht="16.5">
      <c r="A407" s="2"/>
      <c r="B407" s="40"/>
      <c r="C407" s="9"/>
      <c r="D407" s="262"/>
      <c r="E407" s="289" t="str">
        <f t="shared" si="36"/>
        <v/>
      </c>
      <c r="F407" s="164" t="str">
        <f t="shared" si="37"/>
        <v/>
      </c>
      <c r="G407" s="161"/>
      <c r="H407" s="161"/>
      <c r="I407" s="162" t="str">
        <f t="shared" si="38"/>
        <v/>
      </c>
      <c r="J407" s="162" t="str">
        <f t="shared" si="39"/>
        <v/>
      </c>
    </row>
    <row r="408" spans="1:10" ht="16.5">
      <c r="A408" s="2"/>
      <c r="B408" s="131" t="s">
        <v>262</v>
      </c>
      <c r="C408" s="9"/>
      <c r="D408" s="262"/>
      <c r="E408" s="289" t="str">
        <f t="shared" si="36"/>
        <v/>
      </c>
      <c r="F408" s="164" t="str">
        <f t="shared" si="37"/>
        <v/>
      </c>
      <c r="G408" s="161"/>
      <c r="H408" s="161"/>
      <c r="I408" s="162" t="str">
        <f t="shared" si="38"/>
        <v/>
      </c>
      <c r="J408" s="162" t="str">
        <f t="shared" si="39"/>
        <v/>
      </c>
    </row>
    <row r="409" spans="1:10" ht="16.5">
      <c r="A409" s="43"/>
      <c r="B409" s="44" t="s">
        <v>52</v>
      </c>
      <c r="C409" s="9" t="s">
        <v>13</v>
      </c>
      <c r="D409" s="302">
        <f>1-M402</f>
        <v>1</v>
      </c>
      <c r="E409" s="289">
        <f t="shared" si="36"/>
        <v>0</v>
      </c>
      <c r="F409" s="164">
        <f t="shared" si="37"/>
        <v>0</v>
      </c>
      <c r="G409" s="161"/>
      <c r="H409" s="161"/>
      <c r="I409" s="162">
        <f t="shared" si="38"/>
        <v>0</v>
      </c>
      <c r="J409" s="162">
        <f t="shared" si="39"/>
        <v>0</v>
      </c>
    </row>
    <row r="410" spans="1:10" ht="16.5">
      <c r="A410" s="43"/>
      <c r="B410" s="132" t="s">
        <v>269</v>
      </c>
      <c r="C410" s="9" t="s">
        <v>13</v>
      </c>
      <c r="D410" s="262"/>
      <c r="E410" s="289" t="str">
        <f t="shared" si="36"/>
        <v/>
      </c>
      <c r="F410" s="164" t="str">
        <f t="shared" si="37"/>
        <v/>
      </c>
      <c r="G410" s="161"/>
      <c r="H410" s="161"/>
      <c r="I410" s="162" t="str">
        <f t="shared" si="38"/>
        <v/>
      </c>
      <c r="J410" s="162" t="str">
        <f t="shared" si="39"/>
        <v/>
      </c>
    </row>
    <row r="411" spans="1:10" ht="16.5">
      <c r="A411" s="43"/>
      <c r="B411" s="44" t="s">
        <v>53</v>
      </c>
      <c r="C411" s="9" t="s">
        <v>13</v>
      </c>
      <c r="D411" s="262">
        <v>2.9523809523809521</v>
      </c>
      <c r="E411" s="289">
        <f t="shared" si="36"/>
        <v>0</v>
      </c>
      <c r="F411" s="164">
        <f t="shared" si="37"/>
        <v>0</v>
      </c>
      <c r="G411" s="161"/>
      <c r="H411" s="161"/>
      <c r="I411" s="162">
        <f t="shared" si="38"/>
        <v>0</v>
      </c>
      <c r="J411" s="162">
        <f t="shared" si="39"/>
        <v>0</v>
      </c>
    </row>
    <row r="412" spans="1:10" ht="16.5">
      <c r="A412" s="43"/>
      <c r="B412" s="44" t="s">
        <v>72</v>
      </c>
      <c r="C412" s="9" t="s">
        <v>13</v>
      </c>
      <c r="D412" s="262">
        <v>1.5</v>
      </c>
      <c r="E412" s="289">
        <f t="shared" si="36"/>
        <v>0</v>
      </c>
      <c r="F412" s="164">
        <f t="shared" si="37"/>
        <v>0</v>
      </c>
      <c r="G412" s="161"/>
      <c r="H412" s="161"/>
      <c r="I412" s="162">
        <f t="shared" si="38"/>
        <v>0</v>
      </c>
      <c r="J412" s="162">
        <f t="shared" si="39"/>
        <v>0</v>
      </c>
    </row>
    <row r="413" spans="1:10" ht="16.5">
      <c r="A413" s="43"/>
      <c r="B413" s="44" t="s">
        <v>447</v>
      </c>
      <c r="C413" s="9" t="s">
        <v>13</v>
      </c>
      <c r="D413" s="262">
        <v>1</v>
      </c>
      <c r="E413" s="289">
        <f t="shared" si="36"/>
        <v>0</v>
      </c>
      <c r="F413" s="164">
        <f t="shared" si="37"/>
        <v>0</v>
      </c>
      <c r="G413" s="161"/>
      <c r="H413" s="161"/>
      <c r="I413" s="162">
        <f t="shared" si="38"/>
        <v>0</v>
      </c>
      <c r="J413" s="162">
        <f t="shared" si="39"/>
        <v>0</v>
      </c>
    </row>
    <row r="414" spans="1:10" ht="16.5">
      <c r="A414" s="43"/>
      <c r="B414" s="44"/>
      <c r="C414" s="9"/>
      <c r="D414" s="262"/>
      <c r="E414" s="289" t="str">
        <f t="shared" si="36"/>
        <v/>
      </c>
      <c r="F414" s="164" t="str">
        <f t="shared" si="37"/>
        <v/>
      </c>
      <c r="G414" s="161"/>
      <c r="H414" s="161"/>
      <c r="I414" s="162" t="str">
        <f t="shared" si="38"/>
        <v/>
      </c>
      <c r="J414" s="162" t="str">
        <f t="shared" si="39"/>
        <v/>
      </c>
    </row>
    <row r="415" spans="1:10" ht="16.5">
      <c r="A415" s="43"/>
      <c r="B415" s="44" t="s">
        <v>54</v>
      </c>
      <c r="C415" s="9" t="s">
        <v>13</v>
      </c>
      <c r="D415" s="262">
        <f>7+4+1-1</f>
        <v>11</v>
      </c>
      <c r="E415" s="289">
        <f t="shared" si="36"/>
        <v>0</v>
      </c>
      <c r="F415" s="164">
        <f t="shared" si="37"/>
        <v>0</v>
      </c>
      <c r="G415" s="161"/>
      <c r="H415" s="161"/>
      <c r="I415" s="162">
        <f t="shared" si="38"/>
        <v>0</v>
      </c>
      <c r="J415" s="162">
        <f t="shared" si="39"/>
        <v>0</v>
      </c>
    </row>
    <row r="416" spans="1:10" ht="16.5">
      <c r="A416" s="43"/>
      <c r="B416" s="44" t="s">
        <v>55</v>
      </c>
      <c r="C416" s="9" t="s">
        <v>13</v>
      </c>
      <c r="D416" s="262">
        <v>3</v>
      </c>
      <c r="E416" s="289">
        <f t="shared" si="36"/>
        <v>0</v>
      </c>
      <c r="F416" s="164">
        <f t="shared" si="37"/>
        <v>0</v>
      </c>
      <c r="G416" s="161"/>
      <c r="H416" s="161"/>
      <c r="I416" s="162">
        <f t="shared" si="38"/>
        <v>0</v>
      </c>
      <c r="J416" s="162">
        <f t="shared" si="39"/>
        <v>0</v>
      </c>
    </row>
    <row r="417" spans="1:10" ht="16.5">
      <c r="A417" s="43"/>
      <c r="B417" s="44" t="s">
        <v>268</v>
      </c>
      <c r="C417" s="9" t="s">
        <v>13</v>
      </c>
      <c r="D417" s="262">
        <v>1</v>
      </c>
      <c r="E417" s="289">
        <f t="shared" si="36"/>
        <v>0</v>
      </c>
      <c r="F417" s="164">
        <f t="shared" si="37"/>
        <v>0</v>
      </c>
      <c r="G417" s="161"/>
      <c r="H417" s="161"/>
      <c r="I417" s="162">
        <f t="shared" si="38"/>
        <v>0</v>
      </c>
      <c r="J417" s="162">
        <f t="shared" si="39"/>
        <v>0</v>
      </c>
    </row>
    <row r="418" spans="1:10" ht="16.5">
      <c r="A418" s="43"/>
      <c r="B418" s="44" t="s">
        <v>126</v>
      </c>
      <c r="C418" s="9" t="s">
        <v>13</v>
      </c>
      <c r="D418" s="262">
        <v>1</v>
      </c>
      <c r="E418" s="289">
        <f t="shared" si="36"/>
        <v>0</v>
      </c>
      <c r="F418" s="164">
        <f t="shared" si="37"/>
        <v>0</v>
      </c>
      <c r="G418" s="161"/>
      <c r="H418" s="161"/>
      <c r="I418" s="162">
        <f t="shared" si="38"/>
        <v>0</v>
      </c>
      <c r="J418" s="162">
        <f t="shared" si="39"/>
        <v>0</v>
      </c>
    </row>
    <row r="419" spans="1:10" ht="16.5">
      <c r="A419" s="43"/>
      <c r="B419" s="44" t="s">
        <v>161</v>
      </c>
      <c r="C419" s="9" t="s">
        <v>13</v>
      </c>
      <c r="D419" s="262">
        <v>1</v>
      </c>
      <c r="E419" s="289">
        <f t="shared" si="36"/>
        <v>0</v>
      </c>
      <c r="F419" s="164">
        <f t="shared" si="37"/>
        <v>0</v>
      </c>
      <c r="G419" s="161"/>
      <c r="H419" s="161"/>
      <c r="I419" s="162">
        <f t="shared" si="38"/>
        <v>0</v>
      </c>
      <c r="J419" s="162">
        <f t="shared" si="39"/>
        <v>0</v>
      </c>
    </row>
    <row r="420" spans="1:10" ht="16.5">
      <c r="A420" s="43"/>
      <c r="B420" s="44" t="s">
        <v>101</v>
      </c>
      <c r="C420" s="9" t="s">
        <v>13</v>
      </c>
      <c r="D420" s="262">
        <v>1</v>
      </c>
      <c r="E420" s="289">
        <f t="shared" si="36"/>
        <v>0</v>
      </c>
      <c r="F420" s="164">
        <f t="shared" si="37"/>
        <v>0</v>
      </c>
      <c r="G420" s="161"/>
      <c r="H420" s="161"/>
      <c r="I420" s="162">
        <f t="shared" si="38"/>
        <v>0</v>
      </c>
      <c r="J420" s="162">
        <f t="shared" si="39"/>
        <v>0</v>
      </c>
    </row>
    <row r="421" spans="1:10" ht="16.5">
      <c r="A421" s="43"/>
      <c r="B421" s="44" t="s">
        <v>266</v>
      </c>
      <c r="C421" s="9" t="s">
        <v>13</v>
      </c>
      <c r="D421" s="262">
        <v>1</v>
      </c>
      <c r="E421" s="289">
        <f t="shared" si="36"/>
        <v>0</v>
      </c>
      <c r="F421" s="164">
        <f t="shared" si="37"/>
        <v>0</v>
      </c>
      <c r="G421" s="161"/>
      <c r="H421" s="161"/>
      <c r="I421" s="162">
        <f t="shared" si="38"/>
        <v>0</v>
      </c>
      <c r="J421" s="162">
        <f t="shared" si="39"/>
        <v>0</v>
      </c>
    </row>
    <row r="422" spans="1:10" ht="16.5">
      <c r="A422" s="43"/>
      <c r="B422" s="44" t="s">
        <v>276</v>
      </c>
      <c r="C422" s="9" t="s">
        <v>13</v>
      </c>
      <c r="D422" s="262">
        <v>1</v>
      </c>
      <c r="E422" s="289">
        <f t="shared" si="36"/>
        <v>0</v>
      </c>
      <c r="F422" s="164">
        <f t="shared" si="37"/>
        <v>0</v>
      </c>
      <c r="G422" s="161"/>
      <c r="H422" s="161"/>
      <c r="I422" s="162">
        <f t="shared" si="38"/>
        <v>0</v>
      </c>
      <c r="J422" s="162">
        <f t="shared" si="39"/>
        <v>0</v>
      </c>
    </row>
    <row r="423" spans="1:10" ht="16.5">
      <c r="A423" s="43"/>
      <c r="B423" s="44" t="s">
        <v>277</v>
      </c>
      <c r="C423" s="9" t="s">
        <v>13</v>
      </c>
      <c r="D423" s="262">
        <v>1</v>
      </c>
      <c r="E423" s="289">
        <f t="shared" si="36"/>
        <v>0</v>
      </c>
      <c r="F423" s="164">
        <f t="shared" si="37"/>
        <v>0</v>
      </c>
      <c r="G423" s="161"/>
      <c r="H423" s="161"/>
      <c r="I423" s="162">
        <f t="shared" si="38"/>
        <v>0</v>
      </c>
      <c r="J423" s="162">
        <f t="shared" si="39"/>
        <v>0</v>
      </c>
    </row>
    <row r="424" spans="1:10" ht="16.5">
      <c r="A424" s="43"/>
      <c r="B424" s="128"/>
      <c r="C424" s="9"/>
      <c r="D424" s="262"/>
      <c r="E424" s="289" t="str">
        <f t="shared" si="36"/>
        <v/>
      </c>
      <c r="F424" s="164" t="str">
        <f t="shared" si="37"/>
        <v/>
      </c>
      <c r="G424" s="161"/>
      <c r="H424" s="161"/>
      <c r="I424" s="162" t="str">
        <f t="shared" si="38"/>
        <v/>
      </c>
      <c r="J424" s="162" t="str">
        <f t="shared" si="39"/>
        <v/>
      </c>
    </row>
    <row r="425" spans="1:10" ht="16.5">
      <c r="A425" s="43"/>
      <c r="B425" s="131" t="s">
        <v>263</v>
      </c>
      <c r="C425" s="9"/>
      <c r="D425" s="262"/>
      <c r="E425" s="289" t="str">
        <f t="shared" si="36"/>
        <v/>
      </c>
      <c r="F425" s="164" t="str">
        <f t="shared" si="37"/>
        <v/>
      </c>
      <c r="G425" s="161"/>
      <c r="H425" s="161"/>
      <c r="I425" s="162" t="str">
        <f t="shared" si="38"/>
        <v/>
      </c>
      <c r="J425" s="162" t="str">
        <f t="shared" si="39"/>
        <v/>
      </c>
    </row>
    <row r="426" spans="1:10" ht="16.5">
      <c r="A426" s="43"/>
      <c r="B426" s="44" t="s">
        <v>52</v>
      </c>
      <c r="C426" s="9" t="s">
        <v>13</v>
      </c>
      <c r="D426" s="262"/>
      <c r="E426" s="289" t="str">
        <f t="shared" si="36"/>
        <v/>
      </c>
      <c r="F426" s="164" t="str">
        <f t="shared" si="37"/>
        <v/>
      </c>
      <c r="G426" s="161"/>
      <c r="H426" s="161"/>
      <c r="I426" s="162" t="str">
        <f t="shared" si="38"/>
        <v/>
      </c>
      <c r="J426" s="162" t="str">
        <f t="shared" si="39"/>
        <v/>
      </c>
    </row>
    <row r="427" spans="1:10" ht="16.5">
      <c r="A427" s="43"/>
      <c r="B427" s="132" t="s">
        <v>269</v>
      </c>
      <c r="C427" s="9" t="s">
        <v>13</v>
      </c>
      <c r="D427" s="262"/>
      <c r="E427" s="289" t="str">
        <f t="shared" si="36"/>
        <v/>
      </c>
      <c r="F427" s="164" t="str">
        <f t="shared" si="37"/>
        <v/>
      </c>
      <c r="G427" s="161"/>
      <c r="H427" s="161"/>
      <c r="I427" s="162" t="str">
        <f t="shared" si="38"/>
        <v/>
      </c>
      <c r="J427" s="162" t="str">
        <f t="shared" si="39"/>
        <v/>
      </c>
    </row>
    <row r="428" spans="1:10" ht="16.5">
      <c r="A428" s="43"/>
      <c r="B428" s="44" t="s">
        <v>53</v>
      </c>
      <c r="C428" s="9" t="s">
        <v>13</v>
      </c>
      <c r="D428" s="262"/>
      <c r="E428" s="289" t="str">
        <f t="shared" si="36"/>
        <v/>
      </c>
      <c r="F428" s="164" t="str">
        <f t="shared" si="37"/>
        <v/>
      </c>
      <c r="G428" s="161"/>
      <c r="H428" s="161"/>
      <c r="I428" s="162" t="str">
        <f t="shared" si="38"/>
        <v/>
      </c>
      <c r="J428" s="162" t="str">
        <f t="shared" si="39"/>
        <v/>
      </c>
    </row>
    <row r="429" spans="1:10" ht="16.5">
      <c r="A429" s="43"/>
      <c r="B429" s="44" t="s">
        <v>72</v>
      </c>
      <c r="C429" s="9" t="s">
        <v>13</v>
      </c>
      <c r="D429" s="262"/>
      <c r="E429" s="289" t="str">
        <f t="shared" si="36"/>
        <v/>
      </c>
      <c r="F429" s="164" t="str">
        <f t="shared" si="37"/>
        <v/>
      </c>
      <c r="G429" s="161"/>
      <c r="H429" s="161"/>
      <c r="I429" s="162" t="str">
        <f t="shared" si="38"/>
        <v/>
      </c>
      <c r="J429" s="162" t="str">
        <f t="shared" si="39"/>
        <v/>
      </c>
    </row>
    <row r="430" spans="1:10" ht="16.5">
      <c r="A430" s="43"/>
      <c r="B430" s="44" t="s">
        <v>447</v>
      </c>
      <c r="C430" s="9" t="s">
        <v>13</v>
      </c>
      <c r="D430" s="262"/>
      <c r="E430" s="289" t="str">
        <f t="shared" si="36"/>
        <v/>
      </c>
      <c r="F430" s="164" t="str">
        <f t="shared" si="37"/>
        <v/>
      </c>
      <c r="G430" s="161"/>
      <c r="H430" s="161"/>
      <c r="I430" s="162" t="str">
        <f t="shared" si="38"/>
        <v/>
      </c>
      <c r="J430" s="162" t="str">
        <f t="shared" si="39"/>
        <v/>
      </c>
    </row>
    <row r="431" spans="1:10" ht="16.5">
      <c r="A431" s="43"/>
      <c r="B431" s="44"/>
      <c r="C431" s="9"/>
      <c r="D431" s="262"/>
      <c r="E431" s="289" t="str">
        <f t="shared" si="36"/>
        <v/>
      </c>
      <c r="F431" s="164" t="str">
        <f t="shared" si="37"/>
        <v/>
      </c>
      <c r="G431" s="161"/>
      <c r="H431" s="161"/>
      <c r="I431" s="162" t="str">
        <f t="shared" si="38"/>
        <v/>
      </c>
      <c r="J431" s="162" t="str">
        <f t="shared" si="39"/>
        <v/>
      </c>
    </row>
    <row r="432" spans="1:10" ht="16.5">
      <c r="A432" s="43"/>
      <c r="B432" s="44" t="s">
        <v>54</v>
      </c>
      <c r="C432" s="9" t="s">
        <v>13</v>
      </c>
      <c r="D432" s="262"/>
      <c r="E432" s="289" t="str">
        <f t="shared" si="36"/>
        <v/>
      </c>
      <c r="F432" s="164" t="str">
        <f t="shared" si="37"/>
        <v/>
      </c>
      <c r="G432" s="161"/>
      <c r="H432" s="161"/>
      <c r="I432" s="162" t="str">
        <f t="shared" si="38"/>
        <v/>
      </c>
      <c r="J432" s="162" t="str">
        <f t="shared" si="39"/>
        <v/>
      </c>
    </row>
    <row r="433" spans="1:10" ht="16.5">
      <c r="A433" s="43"/>
      <c r="B433" s="44" t="s">
        <v>55</v>
      </c>
      <c r="C433" s="9" t="s">
        <v>13</v>
      </c>
      <c r="D433" s="262"/>
      <c r="E433" s="289" t="str">
        <f t="shared" si="36"/>
        <v/>
      </c>
      <c r="F433" s="164" t="str">
        <f t="shared" si="37"/>
        <v/>
      </c>
      <c r="G433" s="161"/>
      <c r="H433" s="161"/>
      <c r="I433" s="162" t="str">
        <f t="shared" si="38"/>
        <v/>
      </c>
      <c r="J433" s="162" t="str">
        <f t="shared" si="39"/>
        <v/>
      </c>
    </row>
    <row r="434" spans="1:10" ht="16.5">
      <c r="A434" s="43"/>
      <c r="B434" s="44" t="s">
        <v>268</v>
      </c>
      <c r="C434" s="9" t="s">
        <v>13</v>
      </c>
      <c r="D434" s="262"/>
      <c r="E434" s="289" t="str">
        <f t="shared" si="36"/>
        <v/>
      </c>
      <c r="F434" s="164" t="str">
        <f t="shared" si="37"/>
        <v/>
      </c>
      <c r="G434" s="161"/>
      <c r="H434" s="161"/>
      <c r="I434" s="162" t="str">
        <f t="shared" si="38"/>
        <v/>
      </c>
      <c r="J434" s="162" t="str">
        <f t="shared" si="39"/>
        <v/>
      </c>
    </row>
    <row r="435" spans="1:10" ht="16.5">
      <c r="A435" s="43"/>
      <c r="B435" s="44" t="s">
        <v>126</v>
      </c>
      <c r="C435" s="9" t="s">
        <v>13</v>
      </c>
      <c r="D435" s="262"/>
      <c r="E435" s="289" t="str">
        <f t="shared" si="36"/>
        <v/>
      </c>
      <c r="F435" s="164" t="str">
        <f t="shared" si="37"/>
        <v/>
      </c>
      <c r="G435" s="161"/>
      <c r="H435" s="161"/>
      <c r="I435" s="162" t="str">
        <f t="shared" si="38"/>
        <v/>
      </c>
      <c r="J435" s="162" t="str">
        <f t="shared" si="39"/>
        <v/>
      </c>
    </row>
    <row r="436" spans="1:10" ht="16.5">
      <c r="A436" s="43"/>
      <c r="B436" s="44" t="s">
        <v>101</v>
      </c>
      <c r="C436" s="9" t="s">
        <v>13</v>
      </c>
      <c r="D436" s="262"/>
      <c r="E436" s="289" t="str">
        <f t="shared" si="36"/>
        <v/>
      </c>
      <c r="F436" s="164" t="str">
        <f t="shared" si="37"/>
        <v/>
      </c>
      <c r="G436" s="161"/>
      <c r="H436" s="161"/>
      <c r="I436" s="162" t="str">
        <f t="shared" si="38"/>
        <v/>
      </c>
      <c r="J436" s="162" t="str">
        <f t="shared" si="39"/>
        <v/>
      </c>
    </row>
    <row r="437" spans="1:10" ht="16.5">
      <c r="A437" s="43"/>
      <c r="B437" s="44" t="s">
        <v>266</v>
      </c>
      <c r="C437" s="9" t="s">
        <v>13</v>
      </c>
      <c r="D437" s="262"/>
      <c r="E437" s="289" t="str">
        <f t="shared" si="36"/>
        <v/>
      </c>
      <c r="F437" s="164" t="str">
        <f t="shared" si="37"/>
        <v/>
      </c>
      <c r="G437" s="161"/>
      <c r="H437" s="161"/>
      <c r="I437" s="162" t="str">
        <f t="shared" si="38"/>
        <v/>
      </c>
      <c r="J437" s="162" t="str">
        <f t="shared" si="39"/>
        <v/>
      </c>
    </row>
    <row r="438" spans="1:10" ht="16.5">
      <c r="A438" s="43"/>
      <c r="B438" s="44" t="s">
        <v>276</v>
      </c>
      <c r="C438" s="9" t="s">
        <v>13</v>
      </c>
      <c r="D438" s="262"/>
      <c r="E438" s="289" t="str">
        <f t="shared" si="36"/>
        <v/>
      </c>
      <c r="F438" s="164" t="str">
        <f t="shared" si="37"/>
        <v/>
      </c>
      <c r="G438" s="161"/>
      <c r="H438" s="161"/>
      <c r="I438" s="162" t="str">
        <f t="shared" si="38"/>
        <v/>
      </c>
      <c r="J438" s="162" t="str">
        <f t="shared" si="39"/>
        <v/>
      </c>
    </row>
    <row r="439" spans="1:10" ht="16.5">
      <c r="A439" s="43"/>
      <c r="B439" s="44" t="s">
        <v>277</v>
      </c>
      <c r="C439" s="9" t="s">
        <v>13</v>
      </c>
      <c r="D439" s="262"/>
      <c r="E439" s="289" t="str">
        <f t="shared" si="36"/>
        <v/>
      </c>
      <c r="F439" s="164" t="str">
        <f t="shared" si="37"/>
        <v/>
      </c>
      <c r="G439" s="161"/>
      <c r="H439" s="161"/>
      <c r="I439" s="162" t="str">
        <f t="shared" si="38"/>
        <v/>
      </c>
      <c r="J439" s="162" t="str">
        <f t="shared" si="39"/>
        <v/>
      </c>
    </row>
    <row r="440" spans="1:10" ht="16.5">
      <c r="A440" s="43"/>
      <c r="B440" s="128"/>
      <c r="C440" s="9"/>
      <c r="D440" s="262"/>
      <c r="E440" s="289" t="str">
        <f t="shared" si="36"/>
        <v/>
      </c>
      <c r="F440" s="164" t="str">
        <f t="shared" si="37"/>
        <v/>
      </c>
      <c r="G440" s="161"/>
      <c r="H440" s="161"/>
      <c r="I440" s="162" t="str">
        <f t="shared" si="38"/>
        <v/>
      </c>
      <c r="J440" s="162" t="str">
        <f t="shared" si="39"/>
        <v/>
      </c>
    </row>
    <row r="441" spans="1:10" ht="16.5">
      <c r="A441" s="43"/>
      <c r="B441" s="44" t="s">
        <v>446</v>
      </c>
      <c r="C441" s="9" t="s">
        <v>1</v>
      </c>
      <c r="D441" s="262"/>
      <c r="E441" s="289" t="str">
        <f t="shared" si="36"/>
        <v/>
      </c>
      <c r="F441" s="164" t="str">
        <f t="shared" si="37"/>
        <v/>
      </c>
      <c r="G441" s="161"/>
      <c r="H441" s="161"/>
      <c r="I441" s="162" t="str">
        <f t="shared" si="38"/>
        <v/>
      </c>
      <c r="J441" s="162" t="str">
        <f t="shared" si="39"/>
        <v/>
      </c>
    </row>
    <row r="442" spans="1:10" ht="16.5">
      <c r="A442" s="43"/>
      <c r="B442" s="44" t="s">
        <v>167</v>
      </c>
      <c r="C442" s="9" t="s">
        <v>13</v>
      </c>
      <c r="D442" s="262">
        <v>1</v>
      </c>
      <c r="E442" s="289">
        <f t="shared" si="36"/>
        <v>0</v>
      </c>
      <c r="F442" s="164">
        <f t="shared" si="37"/>
        <v>0</v>
      </c>
      <c r="G442" s="161"/>
      <c r="H442" s="161"/>
      <c r="I442" s="162">
        <f t="shared" si="38"/>
        <v>0</v>
      </c>
      <c r="J442" s="162">
        <f t="shared" si="39"/>
        <v>0</v>
      </c>
    </row>
    <row r="443" spans="1:10" ht="16.5">
      <c r="A443" s="43"/>
      <c r="B443" s="44"/>
      <c r="C443" s="9"/>
      <c r="D443" s="262"/>
      <c r="E443" s="289" t="str">
        <f t="shared" si="36"/>
        <v/>
      </c>
      <c r="F443" s="164" t="str">
        <f t="shared" si="37"/>
        <v/>
      </c>
      <c r="G443" s="161"/>
      <c r="H443" s="161"/>
      <c r="I443" s="162" t="str">
        <f t="shared" si="38"/>
        <v/>
      </c>
      <c r="J443" s="162" t="str">
        <f t="shared" si="39"/>
        <v/>
      </c>
    </row>
    <row r="444" spans="1:10" ht="16.5">
      <c r="A444" s="2"/>
      <c r="B444" s="132" t="s">
        <v>444</v>
      </c>
      <c r="C444" s="9" t="s">
        <v>13</v>
      </c>
      <c r="D444" s="262"/>
      <c r="E444" s="289" t="str">
        <f t="shared" si="36"/>
        <v/>
      </c>
      <c r="F444" s="164" t="str">
        <f t="shared" si="37"/>
        <v/>
      </c>
      <c r="G444" s="161"/>
      <c r="H444" s="161"/>
      <c r="I444" s="162" t="str">
        <f t="shared" si="38"/>
        <v/>
      </c>
      <c r="J444" s="162" t="str">
        <f t="shared" si="39"/>
        <v/>
      </c>
    </row>
    <row r="445" spans="1:10" ht="16.5">
      <c r="A445" s="2"/>
      <c r="B445" s="132" t="s">
        <v>445</v>
      </c>
      <c r="C445" s="9" t="s">
        <v>13</v>
      </c>
      <c r="D445" s="262"/>
      <c r="E445" s="289" t="str">
        <f t="shared" si="36"/>
        <v/>
      </c>
      <c r="F445" s="164" t="str">
        <f t="shared" si="37"/>
        <v/>
      </c>
      <c r="G445" s="161"/>
      <c r="H445" s="161"/>
      <c r="I445" s="162" t="str">
        <f t="shared" si="38"/>
        <v/>
      </c>
      <c r="J445" s="162" t="str">
        <f t="shared" si="39"/>
        <v/>
      </c>
    </row>
    <row r="446" spans="1:10" ht="16.5">
      <c r="A446" s="2"/>
      <c r="B446" s="132" t="s">
        <v>443</v>
      </c>
      <c r="C446" s="9" t="s">
        <v>13</v>
      </c>
      <c r="D446" s="262"/>
      <c r="E446" s="289" t="str">
        <f t="shared" si="36"/>
        <v/>
      </c>
      <c r="F446" s="164" t="str">
        <f t="shared" si="37"/>
        <v/>
      </c>
      <c r="G446" s="161"/>
      <c r="H446" s="161"/>
      <c r="I446" s="162" t="str">
        <f t="shared" si="38"/>
        <v/>
      </c>
      <c r="J446" s="162" t="str">
        <f t="shared" si="39"/>
        <v/>
      </c>
    </row>
    <row r="447" spans="1:10" ht="16.5">
      <c r="A447" s="2"/>
      <c r="B447" s="132" t="s">
        <v>264</v>
      </c>
      <c r="C447" s="9" t="s">
        <v>13</v>
      </c>
      <c r="D447" s="262">
        <v>5</v>
      </c>
      <c r="E447" s="289">
        <f t="shared" si="36"/>
        <v>0</v>
      </c>
      <c r="F447" s="164">
        <f t="shared" si="37"/>
        <v>0</v>
      </c>
      <c r="G447" s="161"/>
      <c r="H447" s="161"/>
      <c r="I447" s="162">
        <f t="shared" si="38"/>
        <v>0</v>
      </c>
      <c r="J447" s="162">
        <f t="shared" si="39"/>
        <v>0</v>
      </c>
    </row>
    <row r="448" spans="1:10" ht="16.5">
      <c r="A448" s="2"/>
      <c r="B448" s="132" t="s">
        <v>265</v>
      </c>
      <c r="C448" s="9" t="s">
        <v>13</v>
      </c>
      <c r="D448" s="262">
        <v>5</v>
      </c>
      <c r="E448" s="289">
        <f t="shared" si="36"/>
        <v>0</v>
      </c>
      <c r="F448" s="164">
        <f t="shared" si="37"/>
        <v>0</v>
      </c>
      <c r="G448" s="161"/>
      <c r="H448" s="161"/>
      <c r="I448" s="162">
        <f t="shared" si="38"/>
        <v>0</v>
      </c>
      <c r="J448" s="162">
        <f t="shared" si="39"/>
        <v>0</v>
      </c>
    </row>
    <row r="449" spans="1:10" ht="16.5">
      <c r="A449" s="2"/>
      <c r="B449" s="44"/>
      <c r="C449" s="9"/>
      <c r="D449" s="262"/>
      <c r="E449" s="289" t="str">
        <f t="shared" si="36"/>
        <v/>
      </c>
      <c r="F449" s="164" t="str">
        <f t="shared" si="37"/>
        <v/>
      </c>
      <c r="G449" s="161"/>
      <c r="H449" s="161"/>
      <c r="I449" s="162" t="str">
        <f t="shared" si="38"/>
        <v/>
      </c>
      <c r="J449" s="162" t="str">
        <f t="shared" si="39"/>
        <v/>
      </c>
    </row>
    <row r="450" spans="1:10" ht="16.5">
      <c r="A450" s="2"/>
      <c r="B450" s="44" t="s">
        <v>166</v>
      </c>
      <c r="C450" s="9" t="s">
        <v>13</v>
      </c>
      <c r="D450" s="262">
        <v>1</v>
      </c>
      <c r="E450" s="289">
        <f t="shared" si="36"/>
        <v>0</v>
      </c>
      <c r="F450" s="164">
        <f t="shared" si="37"/>
        <v>0</v>
      </c>
      <c r="G450" s="161"/>
      <c r="H450" s="161"/>
      <c r="I450" s="162">
        <f t="shared" si="38"/>
        <v>0</v>
      </c>
      <c r="J450" s="162">
        <f t="shared" si="39"/>
        <v>0</v>
      </c>
    </row>
    <row r="451" spans="1:10" ht="16.5">
      <c r="A451" s="2"/>
      <c r="B451" s="40"/>
      <c r="C451" s="9"/>
      <c r="D451" s="262"/>
      <c r="E451" s="289" t="str">
        <f t="shared" si="36"/>
        <v/>
      </c>
      <c r="F451" s="164" t="str">
        <f t="shared" si="37"/>
        <v/>
      </c>
      <c r="G451" s="161"/>
      <c r="H451" s="161"/>
      <c r="I451" s="162" t="str">
        <f t="shared" si="38"/>
        <v/>
      </c>
      <c r="J451" s="162" t="str">
        <f t="shared" si="39"/>
        <v/>
      </c>
    </row>
    <row r="452" spans="1:10" ht="16.5">
      <c r="A452" s="2"/>
      <c r="B452" s="39" t="s">
        <v>233</v>
      </c>
      <c r="C452" s="27"/>
      <c r="D452" s="262"/>
      <c r="E452" s="289" t="str">
        <f t="shared" si="36"/>
        <v/>
      </c>
      <c r="F452" s="164" t="str">
        <f t="shared" si="37"/>
        <v/>
      </c>
      <c r="G452" s="161"/>
      <c r="H452" s="161"/>
      <c r="I452" s="162" t="str">
        <f t="shared" si="38"/>
        <v/>
      </c>
      <c r="J452" s="162" t="str">
        <f t="shared" si="39"/>
        <v/>
      </c>
    </row>
    <row r="453" spans="1:10" ht="16.5">
      <c r="A453" s="2"/>
      <c r="B453" s="39" t="s">
        <v>234</v>
      </c>
      <c r="C453" s="27" t="s">
        <v>12</v>
      </c>
      <c r="D453" s="262">
        <f>D390</f>
        <v>0</v>
      </c>
      <c r="E453" s="289" t="e">
        <f t="shared" si="36"/>
        <v>#DIV/0!</v>
      </c>
      <c r="F453" s="164" t="e">
        <f t="shared" si="37"/>
        <v>#DIV/0!</v>
      </c>
      <c r="G453" s="161"/>
      <c r="H453" s="161"/>
      <c r="I453" s="162">
        <f t="shared" si="38"/>
        <v>0</v>
      </c>
      <c r="J453" s="162">
        <f t="shared" si="39"/>
        <v>0</v>
      </c>
    </row>
    <row r="454" spans="1:10" ht="16.5">
      <c r="A454" s="19"/>
      <c r="B454" s="38"/>
      <c r="C454" s="9"/>
      <c r="D454" s="262"/>
      <c r="E454" s="289" t="str">
        <f t="shared" si="36"/>
        <v/>
      </c>
      <c r="F454" s="164" t="str">
        <f t="shared" si="37"/>
        <v/>
      </c>
      <c r="G454" s="161"/>
      <c r="H454" s="161"/>
      <c r="I454" s="162" t="str">
        <f t="shared" si="38"/>
        <v/>
      </c>
      <c r="J454" s="162" t="str">
        <f t="shared" si="39"/>
        <v/>
      </c>
    </row>
    <row r="455" spans="1:10" ht="16.5">
      <c r="A455" s="2"/>
      <c r="B455" s="73" t="s">
        <v>270</v>
      </c>
      <c r="C455" s="72"/>
      <c r="D455" s="262"/>
      <c r="E455" s="289" t="str">
        <f t="shared" ref="E455:E518" si="40">IF(D455="","",(((I455*$J$2)+(J455*$H$2*$H$3))*$J$3)/D455)</f>
        <v/>
      </c>
      <c r="F455" s="164" t="str">
        <f t="shared" ref="F455:F518" si="41">IF(D455="","",D455*E455)</f>
        <v/>
      </c>
      <c r="G455" s="161"/>
      <c r="H455" s="161"/>
      <c r="I455" s="162" t="str">
        <f t="shared" ref="I455:I518" si="42">IF(D455="","",G455*D455)</f>
        <v/>
      </c>
      <c r="J455" s="162" t="str">
        <f t="shared" ref="J455:J518" si="43">IF(D455="","",D455*H455)</f>
        <v/>
      </c>
    </row>
    <row r="456" spans="1:10" ht="16.5">
      <c r="A456" s="2"/>
      <c r="B456" s="10"/>
      <c r="C456" s="9"/>
      <c r="D456" s="262"/>
      <c r="E456" s="289" t="str">
        <f t="shared" si="40"/>
        <v/>
      </c>
      <c r="F456" s="164" t="str">
        <f t="shared" si="41"/>
        <v/>
      </c>
      <c r="G456" s="161"/>
      <c r="H456" s="161"/>
      <c r="I456" s="162" t="str">
        <f t="shared" si="42"/>
        <v/>
      </c>
      <c r="J456" s="162" t="str">
        <f t="shared" si="43"/>
        <v/>
      </c>
    </row>
    <row r="457" spans="1:10" ht="16.5">
      <c r="A457" s="2" t="s">
        <v>261</v>
      </c>
      <c r="B457" s="39" t="s">
        <v>163</v>
      </c>
      <c r="C457" s="9"/>
      <c r="D457" s="262"/>
      <c r="E457" s="289" t="str">
        <f t="shared" si="40"/>
        <v/>
      </c>
      <c r="F457" s="164" t="str">
        <f t="shared" si="41"/>
        <v/>
      </c>
      <c r="G457" s="161"/>
      <c r="H457" s="161"/>
      <c r="I457" s="162" t="str">
        <f t="shared" si="42"/>
        <v/>
      </c>
      <c r="J457" s="162" t="str">
        <f t="shared" si="43"/>
        <v/>
      </c>
    </row>
    <row r="458" spans="1:10" ht="16.5">
      <c r="A458" s="2"/>
      <c r="B458" s="40"/>
      <c r="C458" s="9"/>
      <c r="D458" s="262"/>
      <c r="E458" s="289" t="str">
        <f t="shared" si="40"/>
        <v/>
      </c>
      <c r="F458" s="164" t="str">
        <f t="shared" si="41"/>
        <v/>
      </c>
      <c r="G458" s="161"/>
      <c r="H458" s="161"/>
      <c r="I458" s="162" t="str">
        <f t="shared" si="42"/>
        <v/>
      </c>
      <c r="J458" s="162" t="str">
        <f t="shared" si="43"/>
        <v/>
      </c>
    </row>
    <row r="459" spans="1:10" ht="16.5">
      <c r="A459" s="2"/>
      <c r="B459" s="131" t="s">
        <v>262</v>
      </c>
      <c r="C459" s="9"/>
      <c r="D459" s="262"/>
      <c r="E459" s="289" t="str">
        <f t="shared" si="40"/>
        <v/>
      </c>
      <c r="F459" s="164" t="str">
        <f t="shared" si="41"/>
        <v/>
      </c>
      <c r="G459" s="161"/>
      <c r="H459" s="161"/>
      <c r="I459" s="162" t="str">
        <f t="shared" si="42"/>
        <v/>
      </c>
      <c r="J459" s="162" t="str">
        <f t="shared" si="43"/>
        <v/>
      </c>
    </row>
    <row r="460" spans="1:10" ht="16.5">
      <c r="A460" s="43"/>
      <c r="B460" s="44" t="s">
        <v>52</v>
      </c>
      <c r="C460" s="9" t="s">
        <v>13</v>
      </c>
      <c r="D460">
        <f>4-J453</f>
        <v>4</v>
      </c>
      <c r="E460" s="289">
        <f t="shared" si="40"/>
        <v>0</v>
      </c>
      <c r="F460" s="164">
        <f t="shared" si="41"/>
        <v>0</v>
      </c>
      <c r="G460" s="161"/>
      <c r="H460" s="161"/>
      <c r="I460" s="162">
        <f t="shared" si="42"/>
        <v>0</v>
      </c>
      <c r="J460" s="162">
        <f t="shared" si="43"/>
        <v>0</v>
      </c>
    </row>
    <row r="461" spans="1:10" ht="16.5">
      <c r="A461" s="43"/>
      <c r="B461" s="132" t="s">
        <v>269</v>
      </c>
      <c r="C461" s="9" t="s">
        <v>13</v>
      </c>
      <c r="D461" s="262"/>
      <c r="E461" s="289" t="str">
        <f t="shared" si="40"/>
        <v/>
      </c>
      <c r="F461" s="164" t="str">
        <f t="shared" si="41"/>
        <v/>
      </c>
      <c r="G461" s="161"/>
      <c r="H461" s="161"/>
      <c r="I461" s="162" t="str">
        <f t="shared" si="42"/>
        <v/>
      </c>
      <c r="J461" s="162" t="str">
        <f t="shared" si="43"/>
        <v/>
      </c>
    </row>
    <row r="462" spans="1:10" ht="16.5">
      <c r="A462" s="43"/>
      <c r="B462" s="44" t="s">
        <v>53</v>
      </c>
      <c r="C462" s="9" t="s">
        <v>13</v>
      </c>
      <c r="D462" s="262">
        <v>0.952380952380952</v>
      </c>
      <c r="E462" s="289">
        <f t="shared" si="40"/>
        <v>0</v>
      </c>
      <c r="F462" s="164">
        <f t="shared" si="41"/>
        <v>0</v>
      </c>
      <c r="G462" s="161"/>
      <c r="H462" s="161"/>
      <c r="I462" s="162">
        <f t="shared" si="42"/>
        <v>0</v>
      </c>
      <c r="J462" s="162">
        <f t="shared" si="43"/>
        <v>0</v>
      </c>
    </row>
    <row r="463" spans="1:10" ht="16.5">
      <c r="A463" s="43"/>
      <c r="B463" s="44" t="s">
        <v>72</v>
      </c>
      <c r="C463" s="9" t="s">
        <v>13</v>
      </c>
      <c r="D463" s="262">
        <v>3</v>
      </c>
      <c r="E463" s="289">
        <f t="shared" si="40"/>
        <v>0</v>
      </c>
      <c r="F463" s="164">
        <f t="shared" si="41"/>
        <v>0</v>
      </c>
      <c r="G463" s="161"/>
      <c r="H463" s="161"/>
      <c r="I463" s="162">
        <f t="shared" si="42"/>
        <v>0</v>
      </c>
      <c r="J463" s="162">
        <f t="shared" si="43"/>
        <v>0</v>
      </c>
    </row>
    <row r="464" spans="1:10" ht="16.5">
      <c r="A464" s="43"/>
      <c r="B464" s="44" t="s">
        <v>447</v>
      </c>
      <c r="C464" s="9" t="s">
        <v>13</v>
      </c>
      <c r="D464" s="262">
        <v>1</v>
      </c>
      <c r="E464" s="289">
        <f t="shared" si="40"/>
        <v>0</v>
      </c>
      <c r="F464" s="164">
        <f t="shared" si="41"/>
        <v>0</v>
      </c>
      <c r="G464" s="161"/>
      <c r="H464" s="161"/>
      <c r="I464" s="162">
        <f t="shared" si="42"/>
        <v>0</v>
      </c>
      <c r="J464" s="162">
        <f t="shared" si="43"/>
        <v>0</v>
      </c>
    </row>
    <row r="465" spans="1:10" ht="16.5">
      <c r="A465" s="43"/>
      <c r="B465" s="44"/>
      <c r="C465" s="9"/>
      <c r="D465" s="262"/>
      <c r="E465" s="289" t="str">
        <f t="shared" si="40"/>
        <v/>
      </c>
      <c r="F465" s="164" t="str">
        <f t="shared" si="41"/>
        <v/>
      </c>
      <c r="G465" s="161"/>
      <c r="H465" s="161"/>
      <c r="I465" s="162" t="str">
        <f t="shared" si="42"/>
        <v/>
      </c>
      <c r="J465" s="162" t="str">
        <f t="shared" si="43"/>
        <v/>
      </c>
    </row>
    <row r="466" spans="1:10" ht="16.5">
      <c r="A466" s="43"/>
      <c r="B466" s="44" t="s">
        <v>54</v>
      </c>
      <c r="C466" s="9" t="s">
        <v>13</v>
      </c>
      <c r="D466" s="262">
        <f>9+5+1-1</f>
        <v>14</v>
      </c>
      <c r="E466" s="289">
        <f t="shared" si="40"/>
        <v>0</v>
      </c>
      <c r="F466" s="164">
        <f t="shared" si="41"/>
        <v>0</v>
      </c>
      <c r="G466" s="161"/>
      <c r="H466" s="161"/>
      <c r="I466" s="162">
        <f t="shared" si="42"/>
        <v>0</v>
      </c>
      <c r="J466" s="162">
        <f t="shared" si="43"/>
        <v>0</v>
      </c>
    </row>
    <row r="467" spans="1:10" ht="16.5">
      <c r="A467" s="43"/>
      <c r="B467" s="44" t="s">
        <v>55</v>
      </c>
      <c r="C467" s="9" t="s">
        <v>13</v>
      </c>
      <c r="D467" s="262">
        <f>4</f>
        <v>4</v>
      </c>
      <c r="E467" s="289">
        <f t="shared" si="40"/>
        <v>0</v>
      </c>
      <c r="F467" s="164">
        <f t="shared" si="41"/>
        <v>0</v>
      </c>
      <c r="G467" s="161"/>
      <c r="H467" s="161"/>
      <c r="I467" s="162">
        <f t="shared" si="42"/>
        <v>0</v>
      </c>
      <c r="J467" s="162">
        <f t="shared" si="43"/>
        <v>0</v>
      </c>
    </row>
    <row r="468" spans="1:10" ht="16.5">
      <c r="A468" s="43"/>
      <c r="B468" s="44" t="s">
        <v>268</v>
      </c>
      <c r="C468" s="9" t="s">
        <v>13</v>
      </c>
      <c r="D468" s="262">
        <v>1</v>
      </c>
      <c r="E468" s="289">
        <f t="shared" si="40"/>
        <v>0</v>
      </c>
      <c r="F468" s="164">
        <f t="shared" si="41"/>
        <v>0</v>
      </c>
      <c r="G468" s="161"/>
      <c r="H468" s="161"/>
      <c r="I468" s="162">
        <f t="shared" si="42"/>
        <v>0</v>
      </c>
      <c r="J468" s="162">
        <f t="shared" si="43"/>
        <v>0</v>
      </c>
    </row>
    <row r="469" spans="1:10" ht="16.5">
      <c r="A469" s="43"/>
      <c r="B469" s="44" t="s">
        <v>271</v>
      </c>
      <c r="C469" s="9" t="s">
        <v>13</v>
      </c>
      <c r="D469" s="262">
        <v>1</v>
      </c>
      <c r="E469" s="289">
        <f t="shared" si="40"/>
        <v>0</v>
      </c>
      <c r="F469" s="164">
        <f t="shared" si="41"/>
        <v>0</v>
      </c>
      <c r="G469" s="161"/>
      <c r="H469" s="161"/>
      <c r="I469" s="162">
        <f t="shared" si="42"/>
        <v>0</v>
      </c>
      <c r="J469" s="162">
        <f t="shared" si="43"/>
        <v>0</v>
      </c>
    </row>
    <row r="470" spans="1:10" ht="16.5">
      <c r="A470" s="2"/>
      <c r="B470" s="44" t="s">
        <v>272</v>
      </c>
      <c r="C470" s="9" t="s">
        <v>13</v>
      </c>
      <c r="D470" s="262">
        <v>1</v>
      </c>
      <c r="E470" s="289">
        <f t="shared" si="40"/>
        <v>0</v>
      </c>
      <c r="F470" s="164">
        <f t="shared" si="41"/>
        <v>0</v>
      </c>
      <c r="G470" s="161"/>
      <c r="H470" s="161"/>
      <c r="I470" s="162">
        <f t="shared" si="42"/>
        <v>0</v>
      </c>
      <c r="J470" s="162">
        <f t="shared" si="43"/>
        <v>0</v>
      </c>
    </row>
    <row r="471" spans="1:10" ht="16.5">
      <c r="A471" s="43"/>
      <c r="B471" s="44" t="s">
        <v>126</v>
      </c>
      <c r="C471" s="9" t="s">
        <v>13</v>
      </c>
      <c r="D471" s="262">
        <v>1</v>
      </c>
      <c r="E471" s="289">
        <f t="shared" si="40"/>
        <v>0</v>
      </c>
      <c r="F471" s="164">
        <f t="shared" si="41"/>
        <v>0</v>
      </c>
      <c r="G471" s="161"/>
      <c r="H471" s="161"/>
      <c r="I471" s="162">
        <f t="shared" si="42"/>
        <v>0</v>
      </c>
      <c r="J471" s="162">
        <f t="shared" si="43"/>
        <v>0</v>
      </c>
    </row>
    <row r="472" spans="1:10" ht="16.5">
      <c r="A472" s="43"/>
      <c r="B472" s="44" t="s">
        <v>101</v>
      </c>
      <c r="C472" s="9" t="s">
        <v>13</v>
      </c>
      <c r="D472" s="262">
        <v>1</v>
      </c>
      <c r="E472" s="289">
        <f t="shared" si="40"/>
        <v>0</v>
      </c>
      <c r="F472" s="164">
        <f t="shared" si="41"/>
        <v>0</v>
      </c>
      <c r="G472" s="161"/>
      <c r="H472" s="161"/>
      <c r="I472" s="162">
        <f t="shared" si="42"/>
        <v>0</v>
      </c>
      <c r="J472" s="162">
        <f t="shared" si="43"/>
        <v>0</v>
      </c>
    </row>
    <row r="473" spans="1:10" ht="16.5">
      <c r="A473" s="43"/>
      <c r="B473" s="44" t="s">
        <v>266</v>
      </c>
      <c r="C473" s="9" t="s">
        <v>13</v>
      </c>
      <c r="D473" s="262">
        <v>2</v>
      </c>
      <c r="E473" s="289">
        <f t="shared" si="40"/>
        <v>0</v>
      </c>
      <c r="F473" s="164">
        <f t="shared" si="41"/>
        <v>0</v>
      </c>
      <c r="G473" s="161"/>
      <c r="H473" s="161"/>
      <c r="I473" s="162">
        <f t="shared" si="42"/>
        <v>0</v>
      </c>
      <c r="J473" s="162">
        <f t="shared" si="43"/>
        <v>0</v>
      </c>
    </row>
    <row r="474" spans="1:10" ht="16.5">
      <c r="A474" s="43"/>
      <c r="B474" s="44" t="s">
        <v>276</v>
      </c>
      <c r="C474" s="9" t="s">
        <v>13</v>
      </c>
      <c r="D474" s="262">
        <v>1</v>
      </c>
      <c r="E474" s="289">
        <f t="shared" si="40"/>
        <v>0</v>
      </c>
      <c r="F474" s="164">
        <f t="shared" si="41"/>
        <v>0</v>
      </c>
      <c r="G474" s="161"/>
      <c r="H474" s="161"/>
      <c r="I474" s="162">
        <f t="shared" si="42"/>
        <v>0</v>
      </c>
      <c r="J474" s="162">
        <f t="shared" si="43"/>
        <v>0</v>
      </c>
    </row>
    <row r="475" spans="1:10" ht="16.5">
      <c r="A475" s="43"/>
      <c r="B475" s="44" t="s">
        <v>277</v>
      </c>
      <c r="C475" s="9" t="s">
        <v>13</v>
      </c>
      <c r="D475" s="262">
        <v>1</v>
      </c>
      <c r="E475" s="289">
        <f t="shared" si="40"/>
        <v>0</v>
      </c>
      <c r="F475" s="164">
        <f t="shared" si="41"/>
        <v>0</v>
      </c>
      <c r="G475" s="161"/>
      <c r="H475" s="161"/>
      <c r="I475" s="162">
        <f t="shared" si="42"/>
        <v>0</v>
      </c>
      <c r="J475" s="162">
        <f t="shared" si="43"/>
        <v>0</v>
      </c>
    </row>
    <row r="476" spans="1:10" ht="16.5">
      <c r="A476" s="43"/>
      <c r="B476" s="44"/>
      <c r="C476" s="9"/>
      <c r="D476" s="262"/>
      <c r="E476" s="289" t="str">
        <f t="shared" si="40"/>
        <v/>
      </c>
      <c r="F476" s="164" t="str">
        <f t="shared" si="41"/>
        <v/>
      </c>
      <c r="G476" s="161"/>
      <c r="H476" s="161"/>
      <c r="I476" s="162" t="str">
        <f t="shared" si="42"/>
        <v/>
      </c>
      <c r="J476" s="162" t="str">
        <f t="shared" si="43"/>
        <v/>
      </c>
    </row>
    <row r="477" spans="1:10" ht="16.5">
      <c r="A477" s="43"/>
      <c r="B477" s="131" t="s">
        <v>263</v>
      </c>
      <c r="C477" s="9"/>
      <c r="D477" s="262"/>
      <c r="E477" s="289" t="str">
        <f t="shared" si="40"/>
        <v/>
      </c>
      <c r="F477" s="164" t="str">
        <f t="shared" si="41"/>
        <v/>
      </c>
      <c r="G477" s="161"/>
      <c r="H477" s="161"/>
      <c r="I477" s="162" t="str">
        <f t="shared" si="42"/>
        <v/>
      </c>
      <c r="J477" s="162" t="str">
        <f t="shared" si="43"/>
        <v/>
      </c>
    </row>
    <row r="478" spans="1:10" ht="16.5">
      <c r="A478" s="43"/>
      <c r="B478" s="44" t="s">
        <v>52</v>
      </c>
      <c r="C478" s="9" t="s">
        <v>13</v>
      </c>
      <c r="D478" s="262"/>
      <c r="E478" s="289" t="str">
        <f t="shared" si="40"/>
        <v/>
      </c>
      <c r="F478" s="164" t="str">
        <f t="shared" si="41"/>
        <v/>
      </c>
      <c r="G478" s="161"/>
      <c r="H478" s="161"/>
      <c r="I478" s="162" t="str">
        <f t="shared" si="42"/>
        <v/>
      </c>
      <c r="J478" s="162" t="str">
        <f t="shared" si="43"/>
        <v/>
      </c>
    </row>
    <row r="479" spans="1:10" ht="16.5">
      <c r="A479" s="43"/>
      <c r="B479" s="132" t="s">
        <v>162</v>
      </c>
      <c r="C479" s="9" t="s">
        <v>13</v>
      </c>
      <c r="D479" s="262"/>
      <c r="E479" s="289" t="str">
        <f t="shared" si="40"/>
        <v/>
      </c>
      <c r="F479" s="164" t="str">
        <f t="shared" si="41"/>
        <v/>
      </c>
      <c r="G479" s="161"/>
      <c r="H479" s="161"/>
      <c r="I479" s="162" t="str">
        <f t="shared" si="42"/>
        <v/>
      </c>
      <c r="J479" s="162" t="str">
        <f t="shared" si="43"/>
        <v/>
      </c>
    </row>
    <row r="480" spans="1:10" ht="16.5">
      <c r="A480" s="43"/>
      <c r="B480" s="44" t="s">
        <v>53</v>
      </c>
      <c r="C480" s="9" t="s">
        <v>13</v>
      </c>
      <c r="D480" s="262"/>
      <c r="E480" s="289" t="str">
        <f t="shared" si="40"/>
        <v/>
      </c>
      <c r="F480" s="164" t="str">
        <f t="shared" si="41"/>
        <v/>
      </c>
      <c r="G480" s="161"/>
      <c r="H480" s="161"/>
      <c r="I480" s="162" t="str">
        <f t="shared" si="42"/>
        <v/>
      </c>
      <c r="J480" s="162" t="str">
        <f t="shared" si="43"/>
        <v/>
      </c>
    </row>
    <row r="481" spans="1:10" ht="16.5">
      <c r="A481" s="43"/>
      <c r="B481" s="44" t="s">
        <v>72</v>
      </c>
      <c r="C481" s="9" t="s">
        <v>13</v>
      </c>
      <c r="D481" s="262"/>
      <c r="E481" s="289" t="str">
        <f t="shared" si="40"/>
        <v/>
      </c>
      <c r="F481" s="164" t="str">
        <f t="shared" si="41"/>
        <v/>
      </c>
      <c r="G481" s="161"/>
      <c r="H481" s="161"/>
      <c r="I481" s="162" t="str">
        <f t="shared" si="42"/>
        <v/>
      </c>
      <c r="J481" s="162" t="str">
        <f t="shared" si="43"/>
        <v/>
      </c>
    </row>
    <row r="482" spans="1:10" ht="16.5">
      <c r="A482" s="43"/>
      <c r="B482" s="44" t="s">
        <v>447</v>
      </c>
      <c r="C482" s="9" t="s">
        <v>13</v>
      </c>
      <c r="D482" s="262"/>
      <c r="E482" s="289" t="str">
        <f t="shared" si="40"/>
        <v/>
      </c>
      <c r="F482" s="164" t="str">
        <f t="shared" si="41"/>
        <v/>
      </c>
      <c r="G482" s="161"/>
      <c r="H482" s="161"/>
      <c r="I482" s="162" t="str">
        <f t="shared" si="42"/>
        <v/>
      </c>
      <c r="J482" s="162" t="str">
        <f t="shared" si="43"/>
        <v/>
      </c>
    </row>
    <row r="483" spans="1:10" ht="16.5">
      <c r="A483" s="43"/>
      <c r="B483" s="44"/>
      <c r="C483" s="9"/>
      <c r="D483" s="262"/>
      <c r="E483" s="289" t="str">
        <f t="shared" si="40"/>
        <v/>
      </c>
      <c r="F483" s="164" t="str">
        <f t="shared" si="41"/>
        <v/>
      </c>
      <c r="G483" s="161"/>
      <c r="H483" s="161"/>
      <c r="I483" s="162" t="str">
        <f t="shared" si="42"/>
        <v/>
      </c>
      <c r="J483" s="162" t="str">
        <f t="shared" si="43"/>
        <v/>
      </c>
    </row>
    <row r="484" spans="1:10" ht="16.5">
      <c r="A484" s="43"/>
      <c r="B484" s="44" t="s">
        <v>54</v>
      </c>
      <c r="C484" s="9" t="s">
        <v>13</v>
      </c>
      <c r="D484" s="262"/>
      <c r="E484" s="289" t="str">
        <f t="shared" si="40"/>
        <v/>
      </c>
      <c r="F484" s="164" t="str">
        <f t="shared" si="41"/>
        <v/>
      </c>
      <c r="G484" s="161"/>
      <c r="H484" s="161"/>
      <c r="I484" s="162" t="str">
        <f t="shared" si="42"/>
        <v/>
      </c>
      <c r="J484" s="162" t="str">
        <f t="shared" si="43"/>
        <v/>
      </c>
    </row>
    <row r="485" spans="1:10" ht="16.5">
      <c r="A485" s="43"/>
      <c r="B485" s="44" t="s">
        <v>55</v>
      </c>
      <c r="C485" s="9" t="s">
        <v>13</v>
      </c>
      <c r="D485" s="262"/>
      <c r="E485" s="289" t="str">
        <f t="shared" si="40"/>
        <v/>
      </c>
      <c r="F485" s="164" t="str">
        <f t="shared" si="41"/>
        <v/>
      </c>
      <c r="G485" s="161"/>
      <c r="H485" s="161"/>
      <c r="I485" s="162" t="str">
        <f t="shared" si="42"/>
        <v/>
      </c>
      <c r="J485" s="162" t="str">
        <f t="shared" si="43"/>
        <v/>
      </c>
    </row>
    <row r="486" spans="1:10" ht="16.5">
      <c r="A486" s="43"/>
      <c r="B486" s="44" t="s">
        <v>268</v>
      </c>
      <c r="C486" s="9" t="s">
        <v>13</v>
      </c>
      <c r="D486" s="262"/>
      <c r="E486" s="289" t="str">
        <f t="shared" si="40"/>
        <v/>
      </c>
      <c r="F486" s="164" t="str">
        <f t="shared" si="41"/>
        <v/>
      </c>
      <c r="G486" s="161"/>
      <c r="H486" s="161"/>
      <c r="I486" s="162" t="str">
        <f t="shared" si="42"/>
        <v/>
      </c>
      <c r="J486" s="162" t="str">
        <f t="shared" si="43"/>
        <v/>
      </c>
    </row>
    <row r="487" spans="1:10" ht="16.5">
      <c r="A487" s="43"/>
      <c r="B487" s="44" t="s">
        <v>271</v>
      </c>
      <c r="C487" s="9" t="s">
        <v>13</v>
      </c>
      <c r="D487" s="262"/>
      <c r="E487" s="289" t="str">
        <f t="shared" si="40"/>
        <v/>
      </c>
      <c r="F487" s="164" t="str">
        <f t="shared" si="41"/>
        <v/>
      </c>
      <c r="G487" s="161"/>
      <c r="H487" s="161"/>
      <c r="I487" s="162" t="str">
        <f t="shared" si="42"/>
        <v/>
      </c>
      <c r="J487" s="162" t="str">
        <f t="shared" si="43"/>
        <v/>
      </c>
    </row>
    <row r="488" spans="1:10" ht="16.5">
      <c r="A488" s="43"/>
      <c r="B488" s="44" t="s">
        <v>272</v>
      </c>
      <c r="C488" s="9" t="s">
        <v>13</v>
      </c>
      <c r="D488" s="262"/>
      <c r="E488" s="289" t="str">
        <f t="shared" si="40"/>
        <v/>
      </c>
      <c r="F488" s="164" t="str">
        <f t="shared" si="41"/>
        <v/>
      </c>
      <c r="G488" s="161"/>
      <c r="H488" s="161"/>
      <c r="I488" s="162" t="str">
        <f t="shared" si="42"/>
        <v/>
      </c>
      <c r="J488" s="162" t="str">
        <f t="shared" si="43"/>
        <v/>
      </c>
    </row>
    <row r="489" spans="1:10" ht="16.5">
      <c r="A489" s="43"/>
      <c r="B489" s="44" t="s">
        <v>126</v>
      </c>
      <c r="C489" s="9" t="s">
        <v>13</v>
      </c>
      <c r="D489" s="262"/>
      <c r="E489" s="289" t="str">
        <f t="shared" si="40"/>
        <v/>
      </c>
      <c r="F489" s="164" t="str">
        <f t="shared" si="41"/>
        <v/>
      </c>
      <c r="G489" s="161"/>
      <c r="H489" s="161"/>
      <c r="I489" s="162" t="str">
        <f t="shared" si="42"/>
        <v/>
      </c>
      <c r="J489" s="162" t="str">
        <f t="shared" si="43"/>
        <v/>
      </c>
    </row>
    <row r="490" spans="1:10" ht="16.5">
      <c r="A490" s="43"/>
      <c r="B490" s="44" t="s">
        <v>101</v>
      </c>
      <c r="C490" s="9" t="s">
        <v>13</v>
      </c>
      <c r="D490" s="262"/>
      <c r="E490" s="289" t="str">
        <f t="shared" si="40"/>
        <v/>
      </c>
      <c r="F490" s="164" t="str">
        <f t="shared" si="41"/>
        <v/>
      </c>
      <c r="G490" s="161"/>
      <c r="H490" s="161"/>
      <c r="I490" s="162" t="str">
        <f t="shared" si="42"/>
        <v/>
      </c>
      <c r="J490" s="162" t="str">
        <f t="shared" si="43"/>
        <v/>
      </c>
    </row>
    <row r="491" spans="1:10" ht="16.5">
      <c r="A491" s="43"/>
      <c r="B491" s="44" t="s">
        <v>266</v>
      </c>
      <c r="C491" s="9" t="s">
        <v>13</v>
      </c>
      <c r="D491" s="262"/>
      <c r="E491" s="289" t="str">
        <f t="shared" si="40"/>
        <v/>
      </c>
      <c r="F491" s="164" t="str">
        <f t="shared" si="41"/>
        <v/>
      </c>
      <c r="G491" s="161"/>
      <c r="H491" s="161"/>
      <c r="I491" s="162" t="str">
        <f t="shared" si="42"/>
        <v/>
      </c>
      <c r="J491" s="162" t="str">
        <f t="shared" si="43"/>
        <v/>
      </c>
    </row>
    <row r="492" spans="1:10" ht="16.5">
      <c r="A492" s="43"/>
      <c r="B492" s="44" t="s">
        <v>276</v>
      </c>
      <c r="C492" s="9" t="s">
        <v>13</v>
      </c>
      <c r="D492" s="262"/>
      <c r="E492" s="289" t="str">
        <f t="shared" si="40"/>
        <v/>
      </c>
      <c r="F492" s="164" t="str">
        <f t="shared" si="41"/>
        <v/>
      </c>
      <c r="G492" s="161"/>
      <c r="H492" s="161"/>
      <c r="I492" s="162" t="str">
        <f t="shared" si="42"/>
        <v/>
      </c>
      <c r="J492" s="162" t="str">
        <f t="shared" si="43"/>
        <v/>
      </c>
    </row>
    <row r="493" spans="1:10" ht="16.5">
      <c r="A493" s="43"/>
      <c r="B493" s="44" t="s">
        <v>277</v>
      </c>
      <c r="C493" s="9" t="s">
        <v>13</v>
      </c>
      <c r="D493" s="262"/>
      <c r="E493" s="289" t="str">
        <f t="shared" si="40"/>
        <v/>
      </c>
      <c r="F493" s="164" t="str">
        <f t="shared" si="41"/>
        <v/>
      </c>
      <c r="G493" s="161"/>
      <c r="H493" s="161"/>
      <c r="I493" s="162" t="str">
        <f t="shared" si="42"/>
        <v/>
      </c>
      <c r="J493" s="162" t="str">
        <f t="shared" si="43"/>
        <v/>
      </c>
    </row>
    <row r="494" spans="1:10" ht="16.5">
      <c r="A494" s="43"/>
      <c r="B494" s="44"/>
      <c r="C494" s="9"/>
      <c r="D494" s="262"/>
      <c r="E494" s="289" t="str">
        <f t="shared" si="40"/>
        <v/>
      </c>
      <c r="F494" s="164" t="str">
        <f t="shared" si="41"/>
        <v/>
      </c>
      <c r="G494" s="161"/>
      <c r="H494" s="161"/>
      <c r="I494" s="162" t="str">
        <f t="shared" si="42"/>
        <v/>
      </c>
      <c r="J494" s="162" t="str">
        <f t="shared" si="43"/>
        <v/>
      </c>
    </row>
    <row r="495" spans="1:10" ht="16.5">
      <c r="A495" s="43"/>
      <c r="B495" s="44" t="s">
        <v>446</v>
      </c>
      <c r="C495" s="9" t="s">
        <v>1</v>
      </c>
      <c r="D495" s="262"/>
      <c r="E495" s="289" t="str">
        <f t="shared" si="40"/>
        <v/>
      </c>
      <c r="F495" s="164" t="str">
        <f t="shared" si="41"/>
        <v/>
      </c>
      <c r="G495" s="161"/>
      <c r="H495" s="161"/>
      <c r="I495" s="162" t="str">
        <f t="shared" si="42"/>
        <v/>
      </c>
      <c r="J495" s="162" t="str">
        <f t="shared" si="43"/>
        <v/>
      </c>
    </row>
    <row r="496" spans="1:10" ht="16.5">
      <c r="A496" s="43"/>
      <c r="B496" s="44" t="s">
        <v>167</v>
      </c>
      <c r="C496" s="9" t="s">
        <v>13</v>
      </c>
      <c r="D496" s="262">
        <v>1</v>
      </c>
      <c r="E496" s="289">
        <f t="shared" si="40"/>
        <v>0</v>
      </c>
      <c r="F496" s="164">
        <f t="shared" si="41"/>
        <v>0</v>
      </c>
      <c r="G496" s="161"/>
      <c r="H496" s="161"/>
      <c r="I496" s="162">
        <f t="shared" si="42"/>
        <v>0</v>
      </c>
      <c r="J496" s="162">
        <f t="shared" si="43"/>
        <v>0</v>
      </c>
    </row>
    <row r="497" spans="1:10" ht="16.5">
      <c r="A497" s="43"/>
      <c r="B497" s="44"/>
      <c r="C497" s="9"/>
      <c r="D497" s="262"/>
      <c r="E497" s="289" t="str">
        <f t="shared" si="40"/>
        <v/>
      </c>
      <c r="F497" s="164" t="str">
        <f t="shared" si="41"/>
        <v/>
      </c>
      <c r="G497" s="161"/>
      <c r="H497" s="161"/>
      <c r="I497" s="162" t="str">
        <f t="shared" si="42"/>
        <v/>
      </c>
      <c r="J497" s="162" t="str">
        <f t="shared" si="43"/>
        <v/>
      </c>
    </row>
    <row r="498" spans="1:10" ht="16.5">
      <c r="A498" s="2"/>
      <c r="B498" s="132" t="s">
        <v>444</v>
      </c>
      <c r="C498" s="9" t="s">
        <v>13</v>
      </c>
      <c r="D498" s="262"/>
      <c r="E498" s="289" t="str">
        <f t="shared" si="40"/>
        <v/>
      </c>
      <c r="F498" s="164" t="str">
        <f t="shared" si="41"/>
        <v/>
      </c>
      <c r="G498" s="161"/>
      <c r="H498" s="161"/>
      <c r="I498" s="162" t="str">
        <f t="shared" si="42"/>
        <v/>
      </c>
      <c r="J498" s="162" t="str">
        <f t="shared" si="43"/>
        <v/>
      </c>
    </row>
    <row r="499" spans="1:10" ht="16.5">
      <c r="A499" s="2"/>
      <c r="B499" s="132" t="s">
        <v>445</v>
      </c>
      <c r="C499" s="9" t="s">
        <v>13</v>
      </c>
      <c r="D499" s="262"/>
      <c r="E499" s="289" t="str">
        <f t="shared" si="40"/>
        <v/>
      </c>
      <c r="F499" s="164" t="str">
        <f t="shared" si="41"/>
        <v/>
      </c>
      <c r="G499" s="161"/>
      <c r="H499" s="161"/>
      <c r="I499" s="162" t="str">
        <f t="shared" si="42"/>
        <v/>
      </c>
      <c r="J499" s="162" t="str">
        <f t="shared" si="43"/>
        <v/>
      </c>
    </row>
    <row r="500" spans="1:10" ht="16.5">
      <c r="A500" s="2"/>
      <c r="B500" s="132" t="s">
        <v>443</v>
      </c>
      <c r="C500" s="9" t="s">
        <v>13</v>
      </c>
      <c r="D500" s="262"/>
      <c r="E500" s="289" t="str">
        <f t="shared" si="40"/>
        <v/>
      </c>
      <c r="F500" s="164" t="str">
        <f t="shared" si="41"/>
        <v/>
      </c>
      <c r="G500" s="161"/>
      <c r="H500" s="161"/>
      <c r="I500" s="162" t="str">
        <f t="shared" si="42"/>
        <v/>
      </c>
      <c r="J500" s="162" t="str">
        <f t="shared" si="43"/>
        <v/>
      </c>
    </row>
    <row r="501" spans="1:10" ht="16.5">
      <c r="A501" s="2"/>
      <c r="B501" s="132" t="s">
        <v>264</v>
      </c>
      <c r="C501" s="9" t="s">
        <v>13</v>
      </c>
      <c r="D501" s="262">
        <v>6</v>
      </c>
      <c r="E501" s="289">
        <f t="shared" si="40"/>
        <v>0</v>
      </c>
      <c r="F501" s="164">
        <f t="shared" si="41"/>
        <v>0</v>
      </c>
      <c r="G501" s="161"/>
      <c r="H501" s="161"/>
      <c r="I501" s="162">
        <f t="shared" si="42"/>
        <v>0</v>
      </c>
      <c r="J501" s="162">
        <f t="shared" si="43"/>
        <v>0</v>
      </c>
    </row>
    <row r="502" spans="1:10" ht="16.5">
      <c r="A502" s="2"/>
      <c r="B502" s="132" t="s">
        <v>265</v>
      </c>
      <c r="C502" s="9" t="s">
        <v>13</v>
      </c>
      <c r="D502" s="262">
        <v>6</v>
      </c>
      <c r="E502" s="289">
        <f t="shared" si="40"/>
        <v>0</v>
      </c>
      <c r="F502" s="164">
        <f t="shared" si="41"/>
        <v>0</v>
      </c>
      <c r="G502" s="161"/>
      <c r="H502" s="161"/>
      <c r="I502" s="162">
        <f t="shared" si="42"/>
        <v>0</v>
      </c>
      <c r="J502" s="162">
        <f t="shared" si="43"/>
        <v>0</v>
      </c>
    </row>
    <row r="503" spans="1:10" ht="16.5">
      <c r="A503" s="2"/>
      <c r="B503" s="44"/>
      <c r="C503" s="9"/>
      <c r="D503" s="262"/>
      <c r="E503" s="289" t="str">
        <f t="shared" si="40"/>
        <v/>
      </c>
      <c r="F503" s="164" t="str">
        <f t="shared" si="41"/>
        <v/>
      </c>
      <c r="G503" s="161"/>
      <c r="H503" s="161"/>
      <c r="I503" s="162" t="str">
        <f t="shared" si="42"/>
        <v/>
      </c>
      <c r="J503" s="162" t="str">
        <f t="shared" si="43"/>
        <v/>
      </c>
    </row>
    <row r="504" spans="1:10" ht="16.5">
      <c r="A504" s="2"/>
      <c r="B504" s="44" t="s">
        <v>166</v>
      </c>
      <c r="C504" s="9" t="s">
        <v>13</v>
      </c>
      <c r="D504" s="262">
        <v>1</v>
      </c>
      <c r="E504" s="289">
        <f t="shared" si="40"/>
        <v>0</v>
      </c>
      <c r="F504" s="164">
        <f t="shared" si="41"/>
        <v>0</v>
      </c>
      <c r="G504" s="161"/>
      <c r="H504" s="161"/>
      <c r="I504" s="162">
        <f t="shared" si="42"/>
        <v>0</v>
      </c>
      <c r="J504" s="162">
        <f t="shared" si="43"/>
        <v>0</v>
      </c>
    </row>
    <row r="505" spans="1:10" ht="16.5">
      <c r="A505" s="2"/>
      <c r="B505" s="44"/>
      <c r="C505" s="9"/>
      <c r="D505" s="262"/>
      <c r="E505" s="289" t="str">
        <f t="shared" si="40"/>
        <v/>
      </c>
      <c r="F505" s="164" t="str">
        <f t="shared" si="41"/>
        <v/>
      </c>
      <c r="G505" s="161"/>
      <c r="H505" s="161"/>
      <c r="I505" s="162" t="str">
        <f t="shared" si="42"/>
        <v/>
      </c>
      <c r="J505" s="162" t="str">
        <f t="shared" si="43"/>
        <v/>
      </c>
    </row>
    <row r="506" spans="1:10" ht="16.5">
      <c r="A506" s="2"/>
      <c r="B506" s="39" t="s">
        <v>164</v>
      </c>
      <c r="C506" s="9"/>
      <c r="D506" s="262"/>
      <c r="E506" s="289" t="str">
        <f t="shared" si="40"/>
        <v/>
      </c>
      <c r="F506" s="164" t="str">
        <f t="shared" si="41"/>
        <v/>
      </c>
      <c r="G506" s="161"/>
      <c r="H506" s="161"/>
      <c r="I506" s="162" t="str">
        <f t="shared" si="42"/>
        <v/>
      </c>
      <c r="J506" s="162" t="str">
        <f t="shared" si="43"/>
        <v/>
      </c>
    </row>
    <row r="507" spans="1:10" ht="16.5">
      <c r="A507" s="2"/>
      <c r="B507" s="39" t="s">
        <v>165</v>
      </c>
      <c r="C507" s="27" t="s">
        <v>12</v>
      </c>
      <c r="D507" s="262">
        <f>D391</f>
        <v>0</v>
      </c>
      <c r="E507" s="289" t="e">
        <f t="shared" si="40"/>
        <v>#DIV/0!</v>
      </c>
      <c r="F507" s="164" t="e">
        <f t="shared" si="41"/>
        <v>#DIV/0!</v>
      </c>
      <c r="G507" s="161"/>
      <c r="H507" s="161"/>
      <c r="I507" s="162">
        <f t="shared" si="42"/>
        <v>0</v>
      </c>
      <c r="J507" s="162">
        <f t="shared" si="43"/>
        <v>0</v>
      </c>
    </row>
    <row r="508" spans="1:10" ht="16.5">
      <c r="A508" s="19"/>
      <c r="B508" s="38"/>
      <c r="C508" s="9"/>
      <c r="D508" s="262"/>
      <c r="E508" s="289" t="str">
        <f t="shared" si="40"/>
        <v/>
      </c>
      <c r="F508" s="164" t="str">
        <f t="shared" si="41"/>
        <v/>
      </c>
      <c r="G508" s="161"/>
      <c r="H508" s="161"/>
      <c r="I508" s="162" t="str">
        <f t="shared" si="42"/>
        <v/>
      </c>
      <c r="J508" s="162" t="str">
        <f t="shared" si="43"/>
        <v/>
      </c>
    </row>
    <row r="509" spans="1:10" ht="16.5">
      <c r="A509" s="2"/>
      <c r="B509" s="73" t="s">
        <v>274</v>
      </c>
      <c r="C509" s="72"/>
      <c r="D509" s="262"/>
      <c r="E509" s="289" t="str">
        <f t="shared" si="40"/>
        <v/>
      </c>
      <c r="F509" s="164" t="str">
        <f t="shared" si="41"/>
        <v/>
      </c>
      <c r="G509" s="161"/>
      <c r="H509" s="161"/>
      <c r="I509" s="162" t="str">
        <f t="shared" si="42"/>
        <v/>
      </c>
      <c r="J509" s="162" t="str">
        <f t="shared" si="43"/>
        <v/>
      </c>
    </row>
    <row r="510" spans="1:10" ht="16.5">
      <c r="A510" s="2"/>
      <c r="B510" s="127"/>
      <c r="C510" s="9"/>
      <c r="D510" s="262"/>
      <c r="E510" s="289" t="str">
        <f t="shared" si="40"/>
        <v/>
      </c>
      <c r="F510" s="164" t="str">
        <f t="shared" si="41"/>
        <v/>
      </c>
      <c r="G510" s="161"/>
      <c r="H510" s="161"/>
      <c r="I510" s="162" t="str">
        <f t="shared" si="42"/>
        <v/>
      </c>
      <c r="J510" s="162" t="str">
        <f t="shared" si="43"/>
        <v/>
      </c>
    </row>
    <row r="511" spans="1:10" ht="16.5">
      <c r="A511" s="2" t="s">
        <v>261</v>
      </c>
      <c r="B511" s="39" t="s">
        <v>235</v>
      </c>
      <c r="C511" s="9"/>
      <c r="D511" s="262"/>
      <c r="E511" s="289" t="str">
        <f t="shared" si="40"/>
        <v/>
      </c>
      <c r="F511" s="164" t="str">
        <f t="shared" si="41"/>
        <v/>
      </c>
      <c r="G511" s="161"/>
      <c r="H511" s="161"/>
      <c r="I511" s="162" t="str">
        <f t="shared" si="42"/>
        <v/>
      </c>
      <c r="J511" s="162" t="str">
        <f t="shared" si="43"/>
        <v/>
      </c>
    </row>
    <row r="512" spans="1:10" ht="16.5">
      <c r="A512" s="2"/>
      <c r="B512" s="40"/>
      <c r="C512" s="9"/>
      <c r="D512" s="262"/>
      <c r="E512" s="289" t="str">
        <f t="shared" si="40"/>
        <v/>
      </c>
      <c r="F512" s="164" t="str">
        <f t="shared" si="41"/>
        <v/>
      </c>
      <c r="G512" s="161"/>
      <c r="H512" s="161"/>
      <c r="I512" s="162" t="str">
        <f t="shared" si="42"/>
        <v/>
      </c>
      <c r="J512" s="162" t="str">
        <f t="shared" si="43"/>
        <v/>
      </c>
    </row>
    <row r="513" spans="1:10" ht="16.5">
      <c r="A513" s="2"/>
      <c r="B513" s="131" t="s">
        <v>262</v>
      </c>
      <c r="C513" s="9"/>
      <c r="D513" s="262"/>
      <c r="E513" s="289" t="str">
        <f t="shared" si="40"/>
        <v/>
      </c>
      <c r="F513" s="164" t="str">
        <f t="shared" si="41"/>
        <v/>
      </c>
      <c r="G513" s="161"/>
      <c r="H513" s="161"/>
      <c r="I513" s="162" t="str">
        <f t="shared" si="42"/>
        <v/>
      </c>
      <c r="J513" s="162" t="str">
        <f t="shared" si="43"/>
        <v/>
      </c>
    </row>
    <row r="514" spans="1:10" ht="16.5">
      <c r="A514" s="43"/>
      <c r="B514" s="44" t="s">
        <v>52</v>
      </c>
      <c r="C514" s="9" t="s">
        <v>13</v>
      </c>
      <c r="D514" s="275">
        <v>6.1338582677165352</v>
      </c>
      <c r="E514" s="289">
        <f t="shared" si="40"/>
        <v>0</v>
      </c>
      <c r="F514" s="164">
        <f t="shared" si="41"/>
        <v>0</v>
      </c>
      <c r="G514" s="161"/>
      <c r="H514" s="161"/>
      <c r="I514" s="162">
        <f t="shared" si="42"/>
        <v>0</v>
      </c>
      <c r="J514" s="162">
        <f t="shared" si="43"/>
        <v>0</v>
      </c>
    </row>
    <row r="515" spans="1:10" ht="16.5">
      <c r="A515" s="43"/>
      <c r="B515" s="44" t="s">
        <v>269</v>
      </c>
      <c r="C515" s="9" t="s">
        <v>13</v>
      </c>
      <c r="D515" s="262">
        <v>0.9</v>
      </c>
      <c r="E515" s="289">
        <f t="shared" si="40"/>
        <v>0</v>
      </c>
      <c r="F515" s="164">
        <f t="shared" si="41"/>
        <v>0</v>
      </c>
      <c r="G515" s="161"/>
      <c r="H515" s="161"/>
      <c r="I515" s="162">
        <f t="shared" si="42"/>
        <v>0</v>
      </c>
      <c r="J515" s="162">
        <f t="shared" si="43"/>
        <v>0</v>
      </c>
    </row>
    <row r="516" spans="1:10" ht="16.5">
      <c r="A516" s="43"/>
      <c r="B516" s="44" t="s">
        <v>53</v>
      </c>
      <c r="C516" s="9" t="s">
        <v>13</v>
      </c>
      <c r="D516" s="275">
        <v>0.952380952380952</v>
      </c>
      <c r="E516" s="289">
        <f t="shared" si="40"/>
        <v>0</v>
      </c>
      <c r="F516" s="164">
        <f t="shared" si="41"/>
        <v>0</v>
      </c>
      <c r="G516" s="161"/>
      <c r="H516" s="161"/>
      <c r="I516" s="162">
        <f t="shared" si="42"/>
        <v>0</v>
      </c>
      <c r="J516" s="162">
        <f t="shared" si="43"/>
        <v>0</v>
      </c>
    </row>
    <row r="517" spans="1:10" ht="16.5">
      <c r="A517" s="2"/>
      <c r="B517" s="44" t="s">
        <v>72</v>
      </c>
      <c r="C517" s="9" t="s">
        <v>13</v>
      </c>
      <c r="D517" s="262">
        <v>1</v>
      </c>
      <c r="E517" s="289">
        <f t="shared" si="40"/>
        <v>0</v>
      </c>
      <c r="F517" s="164">
        <f t="shared" si="41"/>
        <v>0</v>
      </c>
      <c r="G517" s="161"/>
      <c r="H517" s="161"/>
      <c r="I517" s="162">
        <f t="shared" si="42"/>
        <v>0</v>
      </c>
      <c r="J517" s="162">
        <f t="shared" si="43"/>
        <v>0</v>
      </c>
    </row>
    <row r="518" spans="1:10" ht="16.5">
      <c r="A518" s="2"/>
      <c r="B518" s="44" t="s">
        <v>275</v>
      </c>
      <c r="C518" s="9" t="s">
        <v>13</v>
      </c>
      <c r="D518" s="262">
        <v>2</v>
      </c>
      <c r="E518" s="289">
        <f t="shared" si="40"/>
        <v>0</v>
      </c>
      <c r="F518" s="164">
        <f t="shared" si="41"/>
        <v>0</v>
      </c>
      <c r="G518" s="161"/>
      <c r="H518" s="161"/>
      <c r="I518" s="162">
        <f t="shared" si="42"/>
        <v>0</v>
      </c>
      <c r="J518" s="162">
        <f t="shared" si="43"/>
        <v>0</v>
      </c>
    </row>
    <row r="519" spans="1:10" ht="16.5">
      <c r="A519" s="43"/>
      <c r="B519" s="44" t="s">
        <v>447</v>
      </c>
      <c r="C519" s="9" t="s">
        <v>13</v>
      </c>
      <c r="D519" s="262">
        <v>1</v>
      </c>
      <c r="E519" s="289">
        <f t="shared" ref="E519:E582" si="44">IF(D519="","",(((I519*$J$2)+(J519*$H$2*$H$3))*$J$3)/D519)</f>
        <v>0</v>
      </c>
      <c r="F519" s="164">
        <f t="shared" ref="F519:F582" si="45">IF(D519="","",D519*E519)</f>
        <v>0</v>
      </c>
      <c r="G519" s="161"/>
      <c r="H519" s="161"/>
      <c r="I519" s="162">
        <f t="shared" ref="I519:I582" si="46">IF(D519="","",G519*D519)</f>
        <v>0</v>
      </c>
      <c r="J519" s="162">
        <f t="shared" ref="J519:J582" si="47">IF(D519="","",D519*H519)</f>
        <v>0</v>
      </c>
    </row>
    <row r="520" spans="1:10" ht="16.5">
      <c r="A520" s="43"/>
      <c r="B520" s="44"/>
      <c r="C520" s="9"/>
      <c r="D520" s="262"/>
      <c r="E520" s="289" t="str">
        <f t="shared" si="44"/>
        <v/>
      </c>
      <c r="F520" s="164" t="str">
        <f t="shared" si="45"/>
        <v/>
      </c>
      <c r="G520" s="161"/>
      <c r="H520" s="161"/>
      <c r="I520" s="162" t="str">
        <f t="shared" si="46"/>
        <v/>
      </c>
      <c r="J520" s="162" t="str">
        <f t="shared" si="47"/>
        <v/>
      </c>
    </row>
    <row r="521" spans="1:10" ht="16.5">
      <c r="A521" s="43"/>
      <c r="B521" s="44" t="s">
        <v>54</v>
      </c>
      <c r="C521" s="9" t="s">
        <v>13</v>
      </c>
      <c r="D521" s="262">
        <f>12+5+1-2</f>
        <v>16</v>
      </c>
      <c r="E521" s="289">
        <f t="shared" si="44"/>
        <v>0</v>
      </c>
      <c r="F521" s="164">
        <f t="shared" si="45"/>
        <v>0</v>
      </c>
      <c r="G521" s="161"/>
      <c r="H521" s="161"/>
      <c r="I521" s="162">
        <f t="shared" si="46"/>
        <v>0</v>
      </c>
      <c r="J521" s="162">
        <f t="shared" si="47"/>
        <v>0</v>
      </c>
    </row>
    <row r="522" spans="1:10" ht="16.5">
      <c r="A522" s="43"/>
      <c r="B522" s="44" t="s">
        <v>55</v>
      </c>
      <c r="C522" s="9" t="s">
        <v>13</v>
      </c>
      <c r="D522" s="262">
        <v>6</v>
      </c>
      <c r="E522" s="289">
        <f t="shared" si="44"/>
        <v>0</v>
      </c>
      <c r="F522" s="164">
        <f t="shared" si="45"/>
        <v>0</v>
      </c>
      <c r="G522" s="161"/>
      <c r="H522" s="161"/>
      <c r="I522" s="162">
        <f t="shared" si="46"/>
        <v>0</v>
      </c>
      <c r="J522" s="162">
        <f t="shared" si="47"/>
        <v>0</v>
      </c>
    </row>
    <row r="523" spans="1:10" ht="16.5">
      <c r="A523" s="43"/>
      <c r="B523" s="44" t="s">
        <v>268</v>
      </c>
      <c r="C523" s="9" t="s">
        <v>13</v>
      </c>
      <c r="D523" s="262">
        <v>1</v>
      </c>
      <c r="E523" s="289">
        <f t="shared" si="44"/>
        <v>0</v>
      </c>
      <c r="F523" s="164">
        <f t="shared" si="45"/>
        <v>0</v>
      </c>
      <c r="G523" s="161"/>
      <c r="H523" s="161"/>
      <c r="I523" s="162">
        <f t="shared" si="46"/>
        <v>0</v>
      </c>
      <c r="J523" s="162">
        <f t="shared" si="47"/>
        <v>0</v>
      </c>
    </row>
    <row r="524" spans="1:10" ht="16.5">
      <c r="A524" s="43"/>
      <c r="B524" s="44" t="s">
        <v>271</v>
      </c>
      <c r="C524" s="9" t="s">
        <v>13</v>
      </c>
      <c r="D524" s="262">
        <v>1</v>
      </c>
      <c r="E524" s="289">
        <f t="shared" si="44"/>
        <v>0</v>
      </c>
      <c r="F524" s="164">
        <f t="shared" si="45"/>
        <v>0</v>
      </c>
      <c r="G524" s="161"/>
      <c r="H524" s="161"/>
      <c r="I524" s="162">
        <f t="shared" si="46"/>
        <v>0</v>
      </c>
      <c r="J524" s="162">
        <f t="shared" si="47"/>
        <v>0</v>
      </c>
    </row>
    <row r="525" spans="1:10" ht="16.5">
      <c r="A525" s="43"/>
      <c r="B525" s="44" t="s">
        <v>272</v>
      </c>
      <c r="C525" s="9" t="s">
        <v>13</v>
      </c>
      <c r="D525" s="262">
        <v>1</v>
      </c>
      <c r="E525" s="289">
        <f t="shared" si="44"/>
        <v>0</v>
      </c>
      <c r="F525" s="164">
        <f t="shared" si="45"/>
        <v>0</v>
      </c>
      <c r="G525" s="161"/>
      <c r="H525" s="161"/>
      <c r="I525" s="162">
        <f t="shared" si="46"/>
        <v>0</v>
      </c>
      <c r="J525" s="162">
        <f t="shared" si="47"/>
        <v>0</v>
      </c>
    </row>
    <row r="526" spans="1:10" ht="16.5">
      <c r="A526" s="43"/>
      <c r="B526" s="44" t="s">
        <v>126</v>
      </c>
      <c r="C526" s="9" t="s">
        <v>13</v>
      </c>
      <c r="D526" s="262">
        <v>1</v>
      </c>
      <c r="E526" s="289">
        <f t="shared" si="44"/>
        <v>0</v>
      </c>
      <c r="F526" s="164">
        <f t="shared" si="45"/>
        <v>0</v>
      </c>
      <c r="G526" s="161"/>
      <c r="H526" s="161"/>
      <c r="I526" s="162">
        <f t="shared" si="46"/>
        <v>0</v>
      </c>
      <c r="J526" s="162">
        <f t="shared" si="47"/>
        <v>0</v>
      </c>
    </row>
    <row r="527" spans="1:10" ht="16.5">
      <c r="A527" s="43"/>
      <c r="B527" s="44" t="s">
        <v>101</v>
      </c>
      <c r="C527" s="9" t="s">
        <v>13</v>
      </c>
      <c r="D527" s="262">
        <v>1</v>
      </c>
      <c r="E527" s="289">
        <f t="shared" si="44"/>
        <v>0</v>
      </c>
      <c r="F527" s="164">
        <f t="shared" si="45"/>
        <v>0</v>
      </c>
      <c r="G527" s="161"/>
      <c r="H527" s="161"/>
      <c r="I527" s="162">
        <f t="shared" si="46"/>
        <v>0</v>
      </c>
      <c r="J527" s="162">
        <f t="shared" si="47"/>
        <v>0</v>
      </c>
    </row>
    <row r="528" spans="1:10" ht="16.5">
      <c r="A528" s="43"/>
      <c r="B528" s="44" t="s">
        <v>266</v>
      </c>
      <c r="C528" s="9" t="s">
        <v>13</v>
      </c>
      <c r="D528" s="262">
        <v>5</v>
      </c>
      <c r="E528" s="289">
        <f t="shared" si="44"/>
        <v>0</v>
      </c>
      <c r="F528" s="164">
        <f t="shared" si="45"/>
        <v>0</v>
      </c>
      <c r="G528" s="161"/>
      <c r="H528" s="161"/>
      <c r="I528" s="162">
        <f t="shared" si="46"/>
        <v>0</v>
      </c>
      <c r="J528" s="162">
        <f t="shared" si="47"/>
        <v>0</v>
      </c>
    </row>
    <row r="529" spans="1:10" ht="16.5">
      <c r="A529" s="43"/>
      <c r="B529" s="44" t="s">
        <v>276</v>
      </c>
      <c r="C529" s="9" t="s">
        <v>13</v>
      </c>
      <c r="D529" s="262">
        <v>1</v>
      </c>
      <c r="E529" s="289">
        <f t="shared" si="44"/>
        <v>0</v>
      </c>
      <c r="F529" s="164">
        <f t="shared" si="45"/>
        <v>0</v>
      </c>
      <c r="G529" s="161"/>
      <c r="H529" s="161"/>
      <c r="I529" s="162">
        <f t="shared" si="46"/>
        <v>0</v>
      </c>
      <c r="J529" s="162">
        <f t="shared" si="47"/>
        <v>0</v>
      </c>
    </row>
    <row r="530" spans="1:10" ht="16.5">
      <c r="A530" s="43"/>
      <c r="B530" s="44" t="s">
        <v>277</v>
      </c>
      <c r="C530" s="9" t="s">
        <v>13</v>
      </c>
      <c r="D530" s="262">
        <v>1</v>
      </c>
      <c r="E530" s="289">
        <f t="shared" si="44"/>
        <v>0</v>
      </c>
      <c r="F530" s="164">
        <f t="shared" si="45"/>
        <v>0</v>
      </c>
      <c r="G530" s="161"/>
      <c r="H530" s="161"/>
      <c r="I530" s="162">
        <f t="shared" si="46"/>
        <v>0</v>
      </c>
      <c r="J530" s="162">
        <f t="shared" si="47"/>
        <v>0</v>
      </c>
    </row>
    <row r="531" spans="1:10" ht="16.5">
      <c r="A531" s="43"/>
      <c r="B531" s="44"/>
      <c r="C531" s="9"/>
      <c r="D531" s="262"/>
      <c r="E531" s="289" t="str">
        <f t="shared" si="44"/>
        <v/>
      </c>
      <c r="F531" s="164" t="str">
        <f t="shared" si="45"/>
        <v/>
      </c>
      <c r="G531" s="161"/>
      <c r="H531" s="161"/>
      <c r="I531" s="162" t="str">
        <f t="shared" si="46"/>
        <v/>
      </c>
      <c r="J531" s="162" t="str">
        <f t="shared" si="47"/>
        <v/>
      </c>
    </row>
    <row r="532" spans="1:10" ht="16.5">
      <c r="A532" s="43"/>
      <c r="B532" s="131" t="s">
        <v>263</v>
      </c>
      <c r="C532" s="9"/>
      <c r="D532" s="262"/>
      <c r="E532" s="289" t="str">
        <f t="shared" si="44"/>
        <v/>
      </c>
      <c r="F532" s="164" t="str">
        <f t="shared" si="45"/>
        <v/>
      </c>
      <c r="G532" s="161"/>
      <c r="H532" s="161"/>
      <c r="I532" s="162" t="str">
        <f t="shared" si="46"/>
        <v/>
      </c>
      <c r="J532" s="162" t="str">
        <f t="shared" si="47"/>
        <v/>
      </c>
    </row>
    <row r="533" spans="1:10" ht="16.5">
      <c r="A533" s="43"/>
      <c r="B533" s="44" t="s">
        <v>52</v>
      </c>
      <c r="C533" s="9" t="s">
        <v>13</v>
      </c>
      <c r="D533" s="262"/>
      <c r="E533" s="289" t="str">
        <f t="shared" si="44"/>
        <v/>
      </c>
      <c r="F533" s="164" t="str">
        <f t="shared" si="45"/>
        <v/>
      </c>
      <c r="G533" s="161"/>
      <c r="H533" s="161"/>
      <c r="I533" s="162" t="str">
        <f t="shared" si="46"/>
        <v/>
      </c>
      <c r="J533" s="162" t="str">
        <f t="shared" si="47"/>
        <v/>
      </c>
    </row>
    <row r="534" spans="1:10" ht="16.5">
      <c r="A534" s="43"/>
      <c r="B534" s="44" t="s">
        <v>269</v>
      </c>
      <c r="C534" s="9" t="s">
        <v>13</v>
      </c>
      <c r="D534" s="262"/>
      <c r="E534" s="289" t="str">
        <f t="shared" si="44"/>
        <v/>
      </c>
      <c r="F534" s="164" t="str">
        <f t="shared" si="45"/>
        <v/>
      </c>
      <c r="G534" s="161"/>
      <c r="H534" s="161"/>
      <c r="I534" s="162" t="str">
        <f t="shared" si="46"/>
        <v/>
      </c>
      <c r="J534" s="162" t="str">
        <f t="shared" si="47"/>
        <v/>
      </c>
    </row>
    <row r="535" spans="1:10" ht="16.5">
      <c r="A535" s="43"/>
      <c r="B535" s="44" t="s">
        <v>53</v>
      </c>
      <c r="C535" s="9" t="s">
        <v>13</v>
      </c>
      <c r="D535" s="262"/>
      <c r="E535" s="289" t="str">
        <f t="shared" si="44"/>
        <v/>
      </c>
      <c r="F535" s="164" t="str">
        <f t="shared" si="45"/>
        <v/>
      </c>
      <c r="G535" s="161"/>
      <c r="H535" s="161"/>
      <c r="I535" s="162" t="str">
        <f t="shared" si="46"/>
        <v/>
      </c>
      <c r="J535" s="162" t="str">
        <f t="shared" si="47"/>
        <v/>
      </c>
    </row>
    <row r="536" spans="1:10" ht="16.5">
      <c r="A536" s="43"/>
      <c r="B536" s="44" t="s">
        <v>72</v>
      </c>
      <c r="C536" s="9" t="s">
        <v>13</v>
      </c>
      <c r="D536" s="262"/>
      <c r="E536" s="289" t="str">
        <f t="shared" si="44"/>
        <v/>
      </c>
      <c r="F536" s="164" t="str">
        <f t="shared" si="45"/>
        <v/>
      </c>
      <c r="G536" s="161"/>
      <c r="H536" s="161"/>
      <c r="I536" s="162" t="str">
        <f t="shared" si="46"/>
        <v/>
      </c>
      <c r="J536" s="162" t="str">
        <f t="shared" si="47"/>
        <v/>
      </c>
    </row>
    <row r="537" spans="1:10" ht="16.5">
      <c r="A537" s="43"/>
      <c r="B537" s="44" t="s">
        <v>275</v>
      </c>
      <c r="C537" s="9" t="s">
        <v>13</v>
      </c>
      <c r="D537" s="262"/>
      <c r="E537" s="289" t="str">
        <f t="shared" si="44"/>
        <v/>
      </c>
      <c r="F537" s="164" t="str">
        <f t="shared" si="45"/>
        <v/>
      </c>
      <c r="G537" s="161"/>
      <c r="H537" s="161"/>
      <c r="I537" s="162" t="str">
        <f t="shared" si="46"/>
        <v/>
      </c>
      <c r="J537" s="162" t="str">
        <f t="shared" si="47"/>
        <v/>
      </c>
    </row>
    <row r="538" spans="1:10" ht="16.5">
      <c r="A538" s="43"/>
      <c r="B538" s="44" t="s">
        <v>447</v>
      </c>
      <c r="C538" s="9" t="s">
        <v>13</v>
      </c>
      <c r="D538" s="262"/>
      <c r="E538" s="289" t="str">
        <f t="shared" si="44"/>
        <v/>
      </c>
      <c r="F538" s="164" t="str">
        <f t="shared" si="45"/>
        <v/>
      </c>
      <c r="G538" s="161"/>
      <c r="H538" s="161"/>
      <c r="I538" s="162" t="str">
        <f t="shared" si="46"/>
        <v/>
      </c>
      <c r="J538" s="162" t="str">
        <f t="shared" si="47"/>
        <v/>
      </c>
    </row>
    <row r="539" spans="1:10" ht="16.5">
      <c r="A539" s="43"/>
      <c r="B539" s="44"/>
      <c r="C539" s="9"/>
      <c r="D539" s="262"/>
      <c r="E539" s="289" t="str">
        <f t="shared" si="44"/>
        <v/>
      </c>
      <c r="F539" s="164" t="str">
        <f t="shared" si="45"/>
        <v/>
      </c>
      <c r="G539" s="161"/>
      <c r="H539" s="161"/>
      <c r="I539" s="162" t="str">
        <f t="shared" si="46"/>
        <v/>
      </c>
      <c r="J539" s="162" t="str">
        <f t="shared" si="47"/>
        <v/>
      </c>
    </row>
    <row r="540" spans="1:10" ht="16.5">
      <c r="A540" s="43"/>
      <c r="B540" s="44" t="s">
        <v>54</v>
      </c>
      <c r="C540" s="9" t="s">
        <v>13</v>
      </c>
      <c r="D540" s="262"/>
      <c r="E540" s="289" t="str">
        <f t="shared" si="44"/>
        <v/>
      </c>
      <c r="F540" s="164" t="str">
        <f t="shared" si="45"/>
        <v/>
      </c>
      <c r="G540" s="161"/>
      <c r="H540" s="161"/>
      <c r="I540" s="162" t="str">
        <f t="shared" si="46"/>
        <v/>
      </c>
      <c r="J540" s="162" t="str">
        <f t="shared" si="47"/>
        <v/>
      </c>
    </row>
    <row r="541" spans="1:10" ht="16.5">
      <c r="A541" s="43"/>
      <c r="B541" s="44" t="s">
        <v>55</v>
      </c>
      <c r="C541" s="9" t="s">
        <v>13</v>
      </c>
      <c r="D541" s="262"/>
      <c r="E541" s="289" t="str">
        <f t="shared" si="44"/>
        <v/>
      </c>
      <c r="F541" s="164" t="str">
        <f t="shared" si="45"/>
        <v/>
      </c>
      <c r="G541" s="161"/>
      <c r="H541" s="161"/>
      <c r="I541" s="162" t="str">
        <f t="shared" si="46"/>
        <v/>
      </c>
      <c r="J541" s="162" t="str">
        <f t="shared" si="47"/>
        <v/>
      </c>
    </row>
    <row r="542" spans="1:10" ht="16.5">
      <c r="A542" s="43"/>
      <c r="B542" s="44" t="s">
        <v>268</v>
      </c>
      <c r="C542" s="9" t="s">
        <v>13</v>
      </c>
      <c r="D542" s="262"/>
      <c r="E542" s="289" t="str">
        <f t="shared" si="44"/>
        <v/>
      </c>
      <c r="F542" s="164" t="str">
        <f t="shared" si="45"/>
        <v/>
      </c>
      <c r="G542" s="161"/>
      <c r="H542" s="161"/>
      <c r="I542" s="162" t="str">
        <f t="shared" si="46"/>
        <v/>
      </c>
      <c r="J542" s="162" t="str">
        <f t="shared" si="47"/>
        <v/>
      </c>
    </row>
    <row r="543" spans="1:10" ht="16.5">
      <c r="A543" s="43"/>
      <c r="B543" s="44" t="s">
        <v>271</v>
      </c>
      <c r="C543" s="9" t="s">
        <v>13</v>
      </c>
      <c r="D543" s="262"/>
      <c r="E543" s="289" t="str">
        <f t="shared" si="44"/>
        <v/>
      </c>
      <c r="F543" s="164" t="str">
        <f t="shared" si="45"/>
        <v/>
      </c>
      <c r="G543" s="161"/>
      <c r="H543" s="161"/>
      <c r="I543" s="162" t="str">
        <f t="shared" si="46"/>
        <v/>
      </c>
      <c r="J543" s="162" t="str">
        <f t="shared" si="47"/>
        <v/>
      </c>
    </row>
    <row r="544" spans="1:10" ht="16.5">
      <c r="A544" s="43"/>
      <c r="B544" s="44" t="s">
        <v>272</v>
      </c>
      <c r="C544" s="9" t="s">
        <v>13</v>
      </c>
      <c r="D544" s="262"/>
      <c r="E544" s="289" t="str">
        <f t="shared" si="44"/>
        <v/>
      </c>
      <c r="F544" s="164" t="str">
        <f t="shared" si="45"/>
        <v/>
      </c>
      <c r="G544" s="161"/>
      <c r="H544" s="161"/>
      <c r="I544" s="162" t="str">
        <f t="shared" si="46"/>
        <v/>
      </c>
      <c r="J544" s="162" t="str">
        <f t="shared" si="47"/>
        <v/>
      </c>
    </row>
    <row r="545" spans="1:10" ht="16.5">
      <c r="A545" s="43"/>
      <c r="B545" s="44" t="s">
        <v>126</v>
      </c>
      <c r="C545" s="9" t="s">
        <v>13</v>
      </c>
      <c r="D545" s="262"/>
      <c r="E545" s="289" t="str">
        <f t="shared" si="44"/>
        <v/>
      </c>
      <c r="F545" s="164" t="str">
        <f t="shared" si="45"/>
        <v/>
      </c>
      <c r="G545" s="161"/>
      <c r="H545" s="161"/>
      <c r="I545" s="162" t="str">
        <f t="shared" si="46"/>
        <v/>
      </c>
      <c r="J545" s="162" t="str">
        <f t="shared" si="47"/>
        <v/>
      </c>
    </row>
    <row r="546" spans="1:10" ht="16.5">
      <c r="A546" s="43"/>
      <c r="B546" s="44" t="s">
        <v>101</v>
      </c>
      <c r="C546" s="9" t="s">
        <v>13</v>
      </c>
      <c r="D546" s="262"/>
      <c r="E546" s="289" t="str">
        <f t="shared" si="44"/>
        <v/>
      </c>
      <c r="F546" s="164" t="str">
        <f t="shared" si="45"/>
        <v/>
      </c>
      <c r="G546" s="161"/>
      <c r="H546" s="161"/>
      <c r="I546" s="162" t="str">
        <f t="shared" si="46"/>
        <v/>
      </c>
      <c r="J546" s="162" t="str">
        <f t="shared" si="47"/>
        <v/>
      </c>
    </row>
    <row r="547" spans="1:10" ht="16.5">
      <c r="A547" s="2"/>
      <c r="B547" s="44" t="s">
        <v>266</v>
      </c>
      <c r="C547" s="9" t="s">
        <v>13</v>
      </c>
      <c r="D547" s="262"/>
      <c r="E547" s="289" t="str">
        <f t="shared" si="44"/>
        <v/>
      </c>
      <c r="F547" s="164" t="str">
        <f t="shared" si="45"/>
        <v/>
      </c>
      <c r="G547" s="161"/>
      <c r="H547" s="161"/>
      <c r="I547" s="162" t="str">
        <f t="shared" si="46"/>
        <v/>
      </c>
      <c r="J547" s="162" t="str">
        <f t="shared" si="47"/>
        <v/>
      </c>
    </row>
    <row r="548" spans="1:10" ht="16.5">
      <c r="A548" s="2"/>
      <c r="B548" s="44" t="s">
        <v>276</v>
      </c>
      <c r="C548" s="9" t="s">
        <v>13</v>
      </c>
      <c r="D548" s="262"/>
      <c r="E548" s="289" t="str">
        <f t="shared" si="44"/>
        <v/>
      </c>
      <c r="F548" s="164" t="str">
        <f t="shared" si="45"/>
        <v/>
      </c>
      <c r="G548" s="161"/>
      <c r="H548" s="161"/>
      <c r="I548" s="162" t="str">
        <f t="shared" si="46"/>
        <v/>
      </c>
      <c r="J548" s="162" t="str">
        <f t="shared" si="47"/>
        <v/>
      </c>
    </row>
    <row r="549" spans="1:10" ht="16.5">
      <c r="A549" s="2"/>
      <c r="B549" s="44" t="s">
        <v>277</v>
      </c>
      <c r="C549" s="9" t="s">
        <v>13</v>
      </c>
      <c r="D549" s="262"/>
      <c r="E549" s="289" t="str">
        <f t="shared" si="44"/>
        <v/>
      </c>
      <c r="F549" s="164" t="str">
        <f t="shared" si="45"/>
        <v/>
      </c>
      <c r="G549" s="161"/>
      <c r="H549" s="161"/>
      <c r="I549" s="162" t="str">
        <f t="shared" si="46"/>
        <v/>
      </c>
      <c r="J549" s="162" t="str">
        <f t="shared" si="47"/>
        <v/>
      </c>
    </row>
    <row r="550" spans="1:10" ht="16.5">
      <c r="A550" s="2"/>
      <c r="B550" s="44"/>
      <c r="C550" s="9"/>
      <c r="D550" s="262"/>
      <c r="E550" s="289" t="str">
        <f t="shared" si="44"/>
        <v/>
      </c>
      <c r="F550" s="164" t="str">
        <f t="shared" si="45"/>
        <v/>
      </c>
      <c r="G550" s="161"/>
      <c r="H550" s="161"/>
      <c r="I550" s="162" t="str">
        <f t="shared" si="46"/>
        <v/>
      </c>
      <c r="J550" s="162" t="str">
        <f t="shared" si="47"/>
        <v/>
      </c>
    </row>
    <row r="551" spans="1:10" ht="16.5">
      <c r="A551" s="2"/>
      <c r="B551" s="44" t="s">
        <v>446</v>
      </c>
      <c r="C551" s="9" t="s">
        <v>1</v>
      </c>
      <c r="D551" s="262"/>
      <c r="E551" s="289" t="str">
        <f t="shared" si="44"/>
        <v/>
      </c>
      <c r="F551" s="164" t="str">
        <f t="shared" si="45"/>
        <v/>
      </c>
      <c r="G551" s="161"/>
      <c r="H551" s="161"/>
      <c r="I551" s="162" t="str">
        <f t="shared" si="46"/>
        <v/>
      </c>
      <c r="J551" s="162" t="str">
        <f t="shared" si="47"/>
        <v/>
      </c>
    </row>
    <row r="552" spans="1:10" ht="16.5">
      <c r="A552" s="2"/>
      <c r="B552" s="44" t="s">
        <v>167</v>
      </c>
      <c r="C552" s="9" t="s">
        <v>13</v>
      </c>
      <c r="D552" s="262">
        <v>1</v>
      </c>
      <c r="E552" s="289">
        <f t="shared" si="44"/>
        <v>0</v>
      </c>
      <c r="F552" s="164">
        <f t="shared" si="45"/>
        <v>0</v>
      </c>
      <c r="G552" s="161"/>
      <c r="H552" s="161"/>
      <c r="I552" s="162">
        <f t="shared" si="46"/>
        <v>0</v>
      </c>
      <c r="J552" s="162">
        <f t="shared" si="47"/>
        <v>0</v>
      </c>
    </row>
    <row r="553" spans="1:10" ht="16.5">
      <c r="A553" s="2"/>
      <c r="B553" s="44"/>
      <c r="C553" s="9"/>
      <c r="D553" s="262"/>
      <c r="E553" s="289" t="str">
        <f t="shared" si="44"/>
        <v/>
      </c>
      <c r="F553" s="164" t="str">
        <f t="shared" si="45"/>
        <v/>
      </c>
      <c r="G553" s="161"/>
      <c r="H553" s="161"/>
      <c r="I553" s="162" t="str">
        <f t="shared" si="46"/>
        <v/>
      </c>
      <c r="J553" s="162" t="str">
        <f t="shared" si="47"/>
        <v/>
      </c>
    </row>
    <row r="554" spans="1:10" ht="16.5">
      <c r="A554" s="2"/>
      <c r="B554" s="132" t="s">
        <v>444</v>
      </c>
      <c r="C554" s="9" t="s">
        <v>13</v>
      </c>
      <c r="D554" s="262">
        <v>0.94</v>
      </c>
      <c r="E554" s="289">
        <f t="shared" si="44"/>
        <v>0</v>
      </c>
      <c r="F554" s="164">
        <f t="shared" si="45"/>
        <v>0</v>
      </c>
      <c r="G554" s="161"/>
      <c r="H554" s="161"/>
      <c r="I554" s="162">
        <f t="shared" si="46"/>
        <v>0</v>
      </c>
      <c r="J554" s="162">
        <f t="shared" si="47"/>
        <v>0</v>
      </c>
    </row>
    <row r="555" spans="1:10" ht="16.5">
      <c r="A555" s="2"/>
      <c r="B555" s="132" t="s">
        <v>445</v>
      </c>
      <c r="C555" s="9" t="s">
        <v>13</v>
      </c>
      <c r="D555" s="262"/>
      <c r="E555" s="289" t="str">
        <f t="shared" si="44"/>
        <v/>
      </c>
      <c r="F555" s="164" t="str">
        <f t="shared" si="45"/>
        <v/>
      </c>
      <c r="G555" s="161"/>
      <c r="H555" s="161"/>
      <c r="I555" s="162" t="str">
        <f t="shared" si="46"/>
        <v/>
      </c>
      <c r="J555" s="162" t="str">
        <f t="shared" si="47"/>
        <v/>
      </c>
    </row>
    <row r="556" spans="1:10" ht="16.5">
      <c r="A556" s="2"/>
      <c r="B556" s="132" t="s">
        <v>443</v>
      </c>
      <c r="C556" s="9" t="s">
        <v>13</v>
      </c>
      <c r="D556" s="262">
        <f>19/29</f>
        <v>0.65517241379310343</v>
      </c>
      <c r="E556" s="289">
        <f t="shared" si="44"/>
        <v>0</v>
      </c>
      <c r="F556" s="164">
        <f t="shared" si="45"/>
        <v>0</v>
      </c>
      <c r="G556" s="161"/>
      <c r="H556" s="161"/>
      <c r="I556" s="162">
        <f t="shared" si="46"/>
        <v>0</v>
      </c>
      <c r="J556" s="162">
        <f t="shared" si="47"/>
        <v>0</v>
      </c>
    </row>
    <row r="557" spans="1:10" ht="16.5">
      <c r="A557" s="2"/>
      <c r="B557" s="132" t="s">
        <v>264</v>
      </c>
      <c r="C557" s="9" t="s">
        <v>13</v>
      </c>
      <c r="D557" s="262">
        <v>10</v>
      </c>
      <c r="E557" s="289">
        <f t="shared" si="44"/>
        <v>0</v>
      </c>
      <c r="F557" s="164">
        <f t="shared" si="45"/>
        <v>0</v>
      </c>
      <c r="G557" s="161"/>
      <c r="H557" s="161"/>
      <c r="I557" s="162">
        <f t="shared" si="46"/>
        <v>0</v>
      </c>
      <c r="J557" s="162">
        <f t="shared" si="47"/>
        <v>0</v>
      </c>
    </row>
    <row r="558" spans="1:10" ht="16.5">
      <c r="A558" s="2"/>
      <c r="B558" s="132" t="s">
        <v>265</v>
      </c>
      <c r="C558" s="9" t="s">
        <v>13</v>
      </c>
      <c r="D558" s="262">
        <v>10</v>
      </c>
      <c r="E558" s="289">
        <f t="shared" si="44"/>
        <v>0</v>
      </c>
      <c r="F558" s="164">
        <f t="shared" si="45"/>
        <v>0</v>
      </c>
      <c r="G558" s="161"/>
      <c r="H558" s="161"/>
      <c r="I558" s="162">
        <f t="shared" si="46"/>
        <v>0</v>
      </c>
      <c r="J558" s="162">
        <f t="shared" si="47"/>
        <v>0</v>
      </c>
    </row>
    <row r="559" spans="1:10" ht="16.5">
      <c r="A559" s="2"/>
      <c r="B559" s="44"/>
      <c r="C559" s="9"/>
      <c r="D559" s="262"/>
      <c r="E559" s="289" t="str">
        <f t="shared" si="44"/>
        <v/>
      </c>
      <c r="F559" s="164" t="str">
        <f t="shared" si="45"/>
        <v/>
      </c>
      <c r="G559" s="161"/>
      <c r="H559" s="161"/>
      <c r="I559" s="162" t="str">
        <f t="shared" si="46"/>
        <v/>
      </c>
      <c r="J559" s="162" t="str">
        <f t="shared" si="47"/>
        <v/>
      </c>
    </row>
    <row r="560" spans="1:10" ht="16.5">
      <c r="A560" s="2"/>
      <c r="B560" s="44" t="s">
        <v>166</v>
      </c>
      <c r="C560" s="9" t="s">
        <v>13</v>
      </c>
      <c r="D560" s="262"/>
      <c r="E560" s="289" t="str">
        <f t="shared" si="44"/>
        <v/>
      </c>
      <c r="F560" s="164" t="str">
        <f t="shared" si="45"/>
        <v/>
      </c>
      <c r="G560" s="161"/>
      <c r="H560" s="161"/>
      <c r="I560" s="162" t="str">
        <f t="shared" si="46"/>
        <v/>
      </c>
      <c r="J560" s="162" t="str">
        <f t="shared" si="47"/>
        <v/>
      </c>
    </row>
    <row r="561" spans="1:10" ht="16.5">
      <c r="A561" s="2"/>
      <c r="B561" s="132"/>
      <c r="C561" s="9"/>
      <c r="D561" s="262"/>
      <c r="E561" s="289" t="str">
        <f t="shared" si="44"/>
        <v/>
      </c>
      <c r="F561" s="164" t="str">
        <f t="shared" si="45"/>
        <v/>
      </c>
      <c r="G561" s="161"/>
      <c r="H561" s="161"/>
      <c r="I561" s="162" t="str">
        <f t="shared" si="46"/>
        <v/>
      </c>
      <c r="J561" s="162" t="str">
        <f t="shared" si="47"/>
        <v/>
      </c>
    </row>
    <row r="562" spans="1:10" ht="16.5">
      <c r="A562" s="2"/>
      <c r="B562" s="39" t="s">
        <v>236</v>
      </c>
      <c r="C562" s="9"/>
      <c r="D562" s="262"/>
      <c r="E562" s="289" t="str">
        <f t="shared" si="44"/>
        <v/>
      </c>
      <c r="F562" s="164" t="str">
        <f t="shared" si="45"/>
        <v/>
      </c>
      <c r="G562" s="161"/>
      <c r="H562" s="161"/>
      <c r="I562" s="162" t="str">
        <f t="shared" si="46"/>
        <v/>
      </c>
      <c r="J562" s="162" t="str">
        <f t="shared" si="47"/>
        <v/>
      </c>
    </row>
    <row r="563" spans="1:10" ht="16.5">
      <c r="A563" s="2"/>
      <c r="B563" s="39" t="s">
        <v>237</v>
      </c>
      <c r="C563" s="27" t="s">
        <v>12</v>
      </c>
      <c r="D563" s="262">
        <f>D392</f>
        <v>0</v>
      </c>
      <c r="E563" s="289" t="e">
        <f t="shared" si="44"/>
        <v>#DIV/0!</v>
      </c>
      <c r="F563" s="164" t="e">
        <f t="shared" si="45"/>
        <v>#DIV/0!</v>
      </c>
      <c r="G563" s="161"/>
      <c r="H563" s="161"/>
      <c r="I563" s="162">
        <f t="shared" si="46"/>
        <v>0</v>
      </c>
      <c r="J563" s="162">
        <f t="shared" si="47"/>
        <v>0</v>
      </c>
    </row>
    <row r="564" spans="1:10" ht="16.5">
      <c r="A564" s="19"/>
      <c r="B564" s="38"/>
      <c r="C564" s="9"/>
      <c r="D564" s="262"/>
      <c r="E564" s="289" t="str">
        <f t="shared" si="44"/>
        <v/>
      </c>
      <c r="F564" s="164" t="str">
        <f t="shared" si="45"/>
        <v/>
      </c>
      <c r="G564" s="161"/>
      <c r="H564" s="161"/>
      <c r="I564" s="162" t="str">
        <f t="shared" si="46"/>
        <v/>
      </c>
      <c r="J564" s="162" t="str">
        <f t="shared" si="47"/>
        <v/>
      </c>
    </row>
    <row r="565" spans="1:10" ht="16.5">
      <c r="A565" s="2"/>
      <c r="B565" s="73" t="s">
        <v>273</v>
      </c>
      <c r="C565" s="72"/>
      <c r="D565" s="262"/>
      <c r="E565" s="289" t="str">
        <f t="shared" si="44"/>
        <v/>
      </c>
      <c r="F565" s="164" t="str">
        <f t="shared" si="45"/>
        <v/>
      </c>
      <c r="G565" s="161"/>
      <c r="H565" s="161"/>
      <c r="I565" s="162" t="str">
        <f t="shared" si="46"/>
        <v/>
      </c>
      <c r="J565" s="162" t="str">
        <f t="shared" si="47"/>
        <v/>
      </c>
    </row>
    <row r="566" spans="1:10" ht="16.5">
      <c r="A566" s="2"/>
      <c r="B566" s="127"/>
      <c r="C566" s="9"/>
      <c r="D566" s="262"/>
      <c r="E566" s="289" t="str">
        <f t="shared" si="44"/>
        <v/>
      </c>
      <c r="F566" s="164" t="str">
        <f t="shared" si="45"/>
        <v/>
      </c>
      <c r="G566" s="161"/>
      <c r="H566" s="161"/>
      <c r="I566" s="162" t="str">
        <f t="shared" si="46"/>
        <v/>
      </c>
      <c r="J566" s="162" t="str">
        <f t="shared" si="47"/>
        <v/>
      </c>
    </row>
    <row r="567" spans="1:10" ht="16.5">
      <c r="A567" s="2" t="s">
        <v>261</v>
      </c>
      <c r="B567" s="39" t="s">
        <v>238</v>
      </c>
      <c r="C567" s="9"/>
      <c r="D567" s="262"/>
      <c r="E567" s="289" t="str">
        <f t="shared" si="44"/>
        <v/>
      </c>
      <c r="F567" s="164" t="str">
        <f t="shared" si="45"/>
        <v/>
      </c>
      <c r="G567" s="161"/>
      <c r="H567" s="161"/>
      <c r="I567" s="162" t="str">
        <f t="shared" si="46"/>
        <v/>
      </c>
      <c r="J567" s="162" t="str">
        <f t="shared" si="47"/>
        <v/>
      </c>
    </row>
    <row r="568" spans="1:10" ht="16.5">
      <c r="A568" s="2"/>
      <c r="B568" s="40"/>
      <c r="C568" s="9"/>
      <c r="D568" s="262"/>
      <c r="E568" s="289" t="str">
        <f t="shared" si="44"/>
        <v/>
      </c>
      <c r="F568" s="164" t="str">
        <f t="shared" si="45"/>
        <v/>
      </c>
      <c r="G568" s="161"/>
      <c r="H568" s="161"/>
      <c r="I568" s="162" t="str">
        <f t="shared" si="46"/>
        <v/>
      </c>
      <c r="J568" s="162" t="str">
        <f t="shared" si="47"/>
        <v/>
      </c>
    </row>
    <row r="569" spans="1:10" ht="16.5">
      <c r="A569" s="43"/>
      <c r="B569" s="131" t="s">
        <v>262</v>
      </c>
      <c r="C569" s="9"/>
      <c r="D569" s="262"/>
      <c r="E569" s="289" t="str">
        <f t="shared" si="44"/>
        <v/>
      </c>
      <c r="F569" s="164" t="str">
        <f t="shared" si="45"/>
        <v/>
      </c>
      <c r="G569" s="161"/>
      <c r="H569" s="161"/>
      <c r="I569" s="162" t="str">
        <f t="shared" si="46"/>
        <v/>
      </c>
      <c r="J569" s="162" t="str">
        <f t="shared" si="47"/>
        <v/>
      </c>
    </row>
    <row r="570" spans="1:10" ht="16.5">
      <c r="A570" s="43"/>
      <c r="B570" s="44" t="s">
        <v>52</v>
      </c>
      <c r="C570" s="9" t="s">
        <v>13</v>
      </c>
      <c r="D570" s="262">
        <v>7.1338582677165352</v>
      </c>
      <c r="E570" s="289">
        <f t="shared" si="44"/>
        <v>0</v>
      </c>
      <c r="F570" s="164">
        <f t="shared" si="45"/>
        <v>0</v>
      </c>
      <c r="G570" s="161"/>
      <c r="H570" s="161"/>
      <c r="I570" s="162">
        <f t="shared" si="46"/>
        <v>0</v>
      </c>
      <c r="J570" s="162">
        <f t="shared" si="47"/>
        <v>0</v>
      </c>
    </row>
    <row r="571" spans="1:10" ht="16.5">
      <c r="A571" s="43"/>
      <c r="B571" s="44" t="s">
        <v>269</v>
      </c>
      <c r="C571" s="9" t="s">
        <v>13</v>
      </c>
      <c r="D571" s="262">
        <v>0.9</v>
      </c>
      <c r="E571" s="289">
        <f t="shared" si="44"/>
        <v>0</v>
      </c>
      <c r="F571" s="164">
        <f t="shared" si="45"/>
        <v>0</v>
      </c>
      <c r="G571" s="161"/>
      <c r="H571" s="161"/>
      <c r="I571" s="162">
        <f t="shared" si="46"/>
        <v>0</v>
      </c>
      <c r="J571" s="162">
        <f t="shared" si="47"/>
        <v>0</v>
      </c>
    </row>
    <row r="572" spans="1:10" ht="16.5">
      <c r="A572" s="43"/>
      <c r="B572" s="44" t="s">
        <v>53</v>
      </c>
      <c r="C572" s="9" t="s">
        <v>13</v>
      </c>
      <c r="D572" s="275">
        <v>0.952380952380952</v>
      </c>
      <c r="E572" s="289">
        <f t="shared" si="44"/>
        <v>0</v>
      </c>
      <c r="F572" s="164">
        <f t="shared" si="45"/>
        <v>0</v>
      </c>
      <c r="G572" s="161"/>
      <c r="H572" s="161"/>
      <c r="I572" s="162">
        <f t="shared" si="46"/>
        <v>0</v>
      </c>
      <c r="J572" s="162">
        <f t="shared" si="47"/>
        <v>0</v>
      </c>
    </row>
    <row r="573" spans="1:10" ht="16.5">
      <c r="A573" s="43"/>
      <c r="B573" s="44" t="s">
        <v>72</v>
      </c>
      <c r="C573" s="9" t="s">
        <v>13</v>
      </c>
      <c r="D573" s="262">
        <v>1</v>
      </c>
      <c r="E573" s="289">
        <f t="shared" si="44"/>
        <v>0</v>
      </c>
      <c r="F573" s="164">
        <f t="shared" si="45"/>
        <v>0</v>
      </c>
      <c r="G573" s="161"/>
      <c r="H573" s="161"/>
      <c r="I573" s="162">
        <f t="shared" si="46"/>
        <v>0</v>
      </c>
      <c r="J573" s="162">
        <f t="shared" si="47"/>
        <v>0</v>
      </c>
    </row>
    <row r="574" spans="1:10" ht="16.5">
      <c r="A574" s="43"/>
      <c r="B574" s="44" t="s">
        <v>275</v>
      </c>
      <c r="C574" s="9" t="s">
        <v>13</v>
      </c>
      <c r="D574" s="262">
        <v>3</v>
      </c>
      <c r="E574" s="289">
        <f t="shared" si="44"/>
        <v>0</v>
      </c>
      <c r="F574" s="164">
        <f t="shared" si="45"/>
        <v>0</v>
      </c>
      <c r="G574" s="161"/>
      <c r="H574" s="161"/>
      <c r="I574" s="162">
        <f t="shared" si="46"/>
        <v>0</v>
      </c>
      <c r="J574" s="162">
        <f t="shared" si="47"/>
        <v>0</v>
      </c>
    </row>
    <row r="575" spans="1:10" ht="16.5">
      <c r="A575" s="43"/>
      <c r="B575" s="44" t="s">
        <v>447</v>
      </c>
      <c r="C575" s="9" t="s">
        <v>13</v>
      </c>
      <c r="D575" s="262">
        <v>1</v>
      </c>
      <c r="E575" s="289">
        <f t="shared" si="44"/>
        <v>0</v>
      </c>
      <c r="F575" s="164">
        <f t="shared" si="45"/>
        <v>0</v>
      </c>
      <c r="G575" s="161"/>
      <c r="H575" s="161"/>
      <c r="I575" s="162">
        <f t="shared" si="46"/>
        <v>0</v>
      </c>
      <c r="J575" s="162">
        <f t="shared" si="47"/>
        <v>0</v>
      </c>
    </row>
    <row r="576" spans="1:10" ht="16.5">
      <c r="A576" s="43"/>
      <c r="B576" s="44"/>
      <c r="C576" s="9"/>
      <c r="D576" s="262"/>
      <c r="E576" s="289" t="str">
        <f t="shared" si="44"/>
        <v/>
      </c>
      <c r="F576" s="164" t="str">
        <f t="shared" si="45"/>
        <v/>
      </c>
      <c r="G576" s="161"/>
      <c r="H576" s="161"/>
      <c r="I576" s="162" t="str">
        <f t="shared" si="46"/>
        <v/>
      </c>
      <c r="J576" s="162" t="str">
        <f t="shared" si="47"/>
        <v/>
      </c>
    </row>
    <row r="577" spans="1:10" ht="16.5">
      <c r="A577" s="43"/>
      <c r="B577" s="44" t="s">
        <v>54</v>
      </c>
      <c r="C577" s="9" t="s">
        <v>13</v>
      </c>
      <c r="D577" s="262">
        <f>16+4+1-2</f>
        <v>19</v>
      </c>
      <c r="E577" s="289">
        <f t="shared" si="44"/>
        <v>0</v>
      </c>
      <c r="F577" s="164">
        <f t="shared" si="45"/>
        <v>0</v>
      </c>
      <c r="G577" s="161"/>
      <c r="H577" s="161"/>
      <c r="I577" s="162">
        <f t="shared" si="46"/>
        <v>0</v>
      </c>
      <c r="J577" s="162">
        <f t="shared" si="47"/>
        <v>0</v>
      </c>
    </row>
    <row r="578" spans="1:10" ht="16.5">
      <c r="A578" s="43"/>
      <c r="B578" s="44" t="s">
        <v>55</v>
      </c>
      <c r="C578" s="9" t="s">
        <v>13</v>
      </c>
      <c r="D578" s="262">
        <v>6</v>
      </c>
      <c r="E578" s="289">
        <f t="shared" si="44"/>
        <v>0</v>
      </c>
      <c r="F578" s="164">
        <f t="shared" si="45"/>
        <v>0</v>
      </c>
      <c r="G578" s="161"/>
      <c r="H578" s="161"/>
      <c r="I578" s="162">
        <f t="shared" si="46"/>
        <v>0</v>
      </c>
      <c r="J578" s="162">
        <f t="shared" si="47"/>
        <v>0</v>
      </c>
    </row>
    <row r="579" spans="1:10" ht="16.5">
      <c r="A579" s="43"/>
      <c r="B579" s="44" t="s">
        <v>268</v>
      </c>
      <c r="C579" s="9" t="s">
        <v>13</v>
      </c>
      <c r="D579" s="262">
        <v>1</v>
      </c>
      <c r="E579" s="289">
        <f t="shared" si="44"/>
        <v>0</v>
      </c>
      <c r="F579" s="164">
        <f t="shared" si="45"/>
        <v>0</v>
      </c>
      <c r="G579" s="161"/>
      <c r="H579" s="161"/>
      <c r="I579" s="162">
        <f t="shared" si="46"/>
        <v>0</v>
      </c>
      <c r="J579" s="162">
        <f t="shared" si="47"/>
        <v>0</v>
      </c>
    </row>
    <row r="580" spans="1:10" ht="16.5">
      <c r="A580" s="43"/>
      <c r="B580" s="44" t="s">
        <v>271</v>
      </c>
      <c r="C580" s="9" t="s">
        <v>13</v>
      </c>
      <c r="D580" s="262">
        <v>1</v>
      </c>
      <c r="E580" s="289">
        <f t="shared" si="44"/>
        <v>0</v>
      </c>
      <c r="F580" s="164">
        <f t="shared" si="45"/>
        <v>0</v>
      </c>
      <c r="G580" s="161"/>
      <c r="H580" s="161"/>
      <c r="I580" s="162">
        <f t="shared" si="46"/>
        <v>0</v>
      </c>
      <c r="J580" s="162">
        <f t="shared" si="47"/>
        <v>0</v>
      </c>
    </row>
    <row r="581" spans="1:10" ht="16.5">
      <c r="A581" s="43"/>
      <c r="B581" s="44" t="s">
        <v>272</v>
      </c>
      <c r="C581" s="9" t="s">
        <v>13</v>
      </c>
      <c r="D581" s="262">
        <v>1</v>
      </c>
      <c r="E581" s="289">
        <f t="shared" si="44"/>
        <v>0</v>
      </c>
      <c r="F581" s="164">
        <f t="shared" si="45"/>
        <v>0</v>
      </c>
      <c r="G581" s="161"/>
      <c r="H581" s="161"/>
      <c r="I581" s="162">
        <f t="shared" si="46"/>
        <v>0</v>
      </c>
      <c r="J581" s="162">
        <f t="shared" si="47"/>
        <v>0</v>
      </c>
    </row>
    <row r="582" spans="1:10" ht="16.5">
      <c r="A582" s="43"/>
      <c r="B582" s="44" t="s">
        <v>126</v>
      </c>
      <c r="C582" s="9" t="s">
        <v>13</v>
      </c>
      <c r="D582" s="262">
        <v>1</v>
      </c>
      <c r="E582" s="289">
        <f t="shared" si="44"/>
        <v>0</v>
      </c>
      <c r="F582" s="164">
        <f t="shared" si="45"/>
        <v>0</v>
      </c>
      <c r="G582" s="161"/>
      <c r="H582" s="161"/>
      <c r="I582" s="162">
        <f t="shared" si="46"/>
        <v>0</v>
      </c>
      <c r="J582" s="162">
        <f t="shared" si="47"/>
        <v>0</v>
      </c>
    </row>
    <row r="583" spans="1:10" ht="16.5">
      <c r="A583" s="43"/>
      <c r="B583" s="44" t="s">
        <v>101</v>
      </c>
      <c r="C583" s="9" t="s">
        <v>13</v>
      </c>
      <c r="D583" s="262">
        <v>1</v>
      </c>
      <c r="E583" s="289">
        <f t="shared" ref="E583:E646" si="48">IF(D583="","",(((I583*$J$2)+(J583*$H$2*$H$3))*$J$3)/D583)</f>
        <v>0</v>
      </c>
      <c r="F583" s="164">
        <f t="shared" ref="F583:F646" si="49">IF(D583="","",D583*E583)</f>
        <v>0</v>
      </c>
      <c r="G583" s="161"/>
      <c r="H583" s="161"/>
      <c r="I583" s="162">
        <f t="shared" ref="I583:I646" si="50">IF(D583="","",G583*D583)</f>
        <v>0</v>
      </c>
      <c r="J583" s="162">
        <f t="shared" ref="J583:J646" si="51">IF(D583="","",D583*H583)</f>
        <v>0</v>
      </c>
    </row>
    <row r="584" spans="1:10" ht="16.5">
      <c r="A584" s="43"/>
      <c r="B584" s="44" t="s">
        <v>266</v>
      </c>
      <c r="C584" s="9" t="s">
        <v>13</v>
      </c>
      <c r="D584" s="262">
        <v>7</v>
      </c>
      <c r="E584" s="289">
        <f t="shared" si="48"/>
        <v>0</v>
      </c>
      <c r="F584" s="164">
        <f t="shared" si="49"/>
        <v>0</v>
      </c>
      <c r="G584" s="161"/>
      <c r="H584" s="161"/>
      <c r="I584" s="162">
        <f t="shared" si="50"/>
        <v>0</v>
      </c>
      <c r="J584" s="162">
        <f t="shared" si="51"/>
        <v>0</v>
      </c>
    </row>
    <row r="585" spans="1:10" ht="16.5">
      <c r="A585" s="43"/>
      <c r="B585" s="44" t="s">
        <v>276</v>
      </c>
      <c r="C585" s="9" t="s">
        <v>13</v>
      </c>
      <c r="D585" s="262">
        <v>1</v>
      </c>
      <c r="E585" s="289">
        <f t="shared" si="48"/>
        <v>0</v>
      </c>
      <c r="F585" s="164">
        <f t="shared" si="49"/>
        <v>0</v>
      </c>
      <c r="G585" s="161"/>
      <c r="H585" s="161"/>
      <c r="I585" s="162">
        <f t="shared" si="50"/>
        <v>0</v>
      </c>
      <c r="J585" s="162">
        <f t="shared" si="51"/>
        <v>0</v>
      </c>
    </row>
    <row r="586" spans="1:10" ht="16.5">
      <c r="A586" s="43"/>
      <c r="B586" s="44" t="s">
        <v>277</v>
      </c>
      <c r="C586" s="9" t="s">
        <v>13</v>
      </c>
      <c r="D586" s="262">
        <v>1</v>
      </c>
      <c r="E586" s="289">
        <f t="shared" si="48"/>
        <v>0</v>
      </c>
      <c r="F586" s="164">
        <f t="shared" si="49"/>
        <v>0</v>
      </c>
      <c r="G586" s="161"/>
      <c r="H586" s="161"/>
      <c r="I586" s="162">
        <f t="shared" si="50"/>
        <v>0</v>
      </c>
      <c r="J586" s="162">
        <f t="shared" si="51"/>
        <v>0</v>
      </c>
    </row>
    <row r="587" spans="1:10" ht="16.5">
      <c r="A587" s="43"/>
      <c r="B587" s="44"/>
      <c r="C587" s="9"/>
      <c r="D587" s="262"/>
      <c r="E587" s="289" t="str">
        <f t="shared" si="48"/>
        <v/>
      </c>
      <c r="F587" s="164" t="str">
        <f t="shared" si="49"/>
        <v/>
      </c>
      <c r="G587" s="161"/>
      <c r="H587" s="161"/>
      <c r="I587" s="162" t="str">
        <f t="shared" si="50"/>
        <v/>
      </c>
      <c r="J587" s="162" t="str">
        <f t="shared" si="51"/>
        <v/>
      </c>
    </row>
    <row r="588" spans="1:10" ht="16.5">
      <c r="A588" s="43"/>
      <c r="B588" s="131" t="s">
        <v>263</v>
      </c>
      <c r="C588" s="9"/>
      <c r="D588" s="262"/>
      <c r="E588" s="289" t="str">
        <f t="shared" si="48"/>
        <v/>
      </c>
      <c r="F588" s="164" t="str">
        <f t="shared" si="49"/>
        <v/>
      </c>
      <c r="G588" s="161"/>
      <c r="H588" s="161"/>
      <c r="I588" s="162" t="str">
        <f t="shared" si="50"/>
        <v/>
      </c>
      <c r="J588" s="162" t="str">
        <f t="shared" si="51"/>
        <v/>
      </c>
    </row>
    <row r="589" spans="1:10" ht="16.5">
      <c r="A589" s="43"/>
      <c r="B589" s="44" t="s">
        <v>52</v>
      </c>
      <c r="C589" s="9" t="s">
        <v>13</v>
      </c>
      <c r="D589" s="262"/>
      <c r="E589" s="289" t="str">
        <f t="shared" si="48"/>
        <v/>
      </c>
      <c r="F589" s="164" t="str">
        <f t="shared" si="49"/>
        <v/>
      </c>
      <c r="G589" s="161"/>
      <c r="H589" s="161"/>
      <c r="I589" s="162" t="str">
        <f t="shared" si="50"/>
        <v/>
      </c>
      <c r="J589" s="162" t="str">
        <f t="shared" si="51"/>
        <v/>
      </c>
    </row>
    <row r="590" spans="1:10" ht="16.5">
      <c r="A590" s="43"/>
      <c r="B590" s="44" t="s">
        <v>269</v>
      </c>
      <c r="C590" s="9" t="s">
        <v>13</v>
      </c>
      <c r="D590" s="262"/>
      <c r="E590" s="289" t="str">
        <f t="shared" si="48"/>
        <v/>
      </c>
      <c r="F590" s="164" t="str">
        <f t="shared" si="49"/>
        <v/>
      </c>
      <c r="G590" s="161"/>
      <c r="H590" s="161"/>
      <c r="I590" s="162" t="str">
        <f t="shared" si="50"/>
        <v/>
      </c>
      <c r="J590" s="162" t="str">
        <f t="shared" si="51"/>
        <v/>
      </c>
    </row>
    <row r="591" spans="1:10" ht="16.5">
      <c r="A591" s="43"/>
      <c r="B591" s="44" t="s">
        <v>53</v>
      </c>
      <c r="C591" s="9" t="s">
        <v>13</v>
      </c>
      <c r="D591" s="262"/>
      <c r="E591" s="289" t="str">
        <f t="shared" si="48"/>
        <v/>
      </c>
      <c r="F591" s="164" t="str">
        <f t="shared" si="49"/>
        <v/>
      </c>
      <c r="G591" s="161"/>
      <c r="H591" s="161"/>
      <c r="I591" s="162" t="str">
        <f t="shared" si="50"/>
        <v/>
      </c>
      <c r="J591" s="162" t="str">
        <f t="shared" si="51"/>
        <v/>
      </c>
    </row>
    <row r="592" spans="1:10" ht="16.5">
      <c r="A592" s="43"/>
      <c r="B592" s="44" t="s">
        <v>72</v>
      </c>
      <c r="C592" s="9" t="s">
        <v>13</v>
      </c>
      <c r="D592" s="262"/>
      <c r="E592" s="289" t="str">
        <f t="shared" si="48"/>
        <v/>
      </c>
      <c r="F592" s="164" t="str">
        <f t="shared" si="49"/>
        <v/>
      </c>
      <c r="G592" s="161"/>
      <c r="H592" s="161"/>
      <c r="I592" s="162" t="str">
        <f t="shared" si="50"/>
        <v/>
      </c>
      <c r="J592" s="162" t="str">
        <f t="shared" si="51"/>
        <v/>
      </c>
    </row>
    <row r="593" spans="1:10" ht="16.5">
      <c r="A593" s="43"/>
      <c r="B593" s="44" t="s">
        <v>275</v>
      </c>
      <c r="C593" s="9" t="s">
        <v>13</v>
      </c>
      <c r="D593" s="262"/>
      <c r="E593" s="289" t="str">
        <f t="shared" si="48"/>
        <v/>
      </c>
      <c r="F593" s="164" t="str">
        <f t="shared" si="49"/>
        <v/>
      </c>
      <c r="G593" s="161"/>
      <c r="H593" s="161"/>
      <c r="I593" s="162" t="str">
        <f t="shared" si="50"/>
        <v/>
      </c>
      <c r="J593" s="162" t="str">
        <f t="shared" si="51"/>
        <v/>
      </c>
    </row>
    <row r="594" spans="1:10" ht="16.5">
      <c r="A594" s="43"/>
      <c r="B594" s="44" t="s">
        <v>447</v>
      </c>
      <c r="C594" s="9" t="s">
        <v>13</v>
      </c>
      <c r="D594" s="262"/>
      <c r="E594" s="289" t="str">
        <f t="shared" si="48"/>
        <v/>
      </c>
      <c r="F594" s="164" t="str">
        <f t="shared" si="49"/>
        <v/>
      </c>
      <c r="G594" s="161"/>
      <c r="H594" s="161"/>
      <c r="I594" s="162" t="str">
        <f t="shared" si="50"/>
        <v/>
      </c>
      <c r="J594" s="162" t="str">
        <f t="shared" si="51"/>
        <v/>
      </c>
    </row>
    <row r="595" spans="1:10" ht="16.5">
      <c r="A595" s="43"/>
      <c r="B595" s="44"/>
      <c r="C595" s="9"/>
      <c r="D595" s="262"/>
      <c r="E595" s="289" t="str">
        <f t="shared" si="48"/>
        <v/>
      </c>
      <c r="F595" s="164" t="str">
        <f t="shared" si="49"/>
        <v/>
      </c>
      <c r="G595" s="161"/>
      <c r="H595" s="161"/>
      <c r="I595" s="162" t="str">
        <f t="shared" si="50"/>
        <v/>
      </c>
      <c r="J595" s="162" t="str">
        <f t="shared" si="51"/>
        <v/>
      </c>
    </row>
    <row r="596" spans="1:10" ht="16.5">
      <c r="A596" s="43"/>
      <c r="B596" s="44" t="s">
        <v>54</v>
      </c>
      <c r="C596" s="9" t="s">
        <v>13</v>
      </c>
      <c r="D596" s="262"/>
      <c r="E596" s="289" t="str">
        <f t="shared" si="48"/>
        <v/>
      </c>
      <c r="F596" s="164" t="str">
        <f t="shared" si="49"/>
        <v/>
      </c>
      <c r="G596" s="161"/>
      <c r="H596" s="161"/>
      <c r="I596" s="162" t="str">
        <f t="shared" si="50"/>
        <v/>
      </c>
      <c r="J596" s="162" t="str">
        <f t="shared" si="51"/>
        <v/>
      </c>
    </row>
    <row r="597" spans="1:10" ht="16.5">
      <c r="A597" s="43"/>
      <c r="B597" s="44" t="s">
        <v>55</v>
      </c>
      <c r="C597" s="9" t="s">
        <v>13</v>
      </c>
      <c r="D597" s="262"/>
      <c r="E597" s="289" t="str">
        <f t="shared" si="48"/>
        <v/>
      </c>
      <c r="F597" s="164" t="str">
        <f t="shared" si="49"/>
        <v/>
      </c>
      <c r="G597" s="161"/>
      <c r="H597" s="161"/>
      <c r="I597" s="162" t="str">
        <f t="shared" si="50"/>
        <v/>
      </c>
      <c r="J597" s="162" t="str">
        <f t="shared" si="51"/>
        <v/>
      </c>
    </row>
    <row r="598" spans="1:10" ht="16.5">
      <c r="A598" s="43"/>
      <c r="B598" s="44" t="s">
        <v>268</v>
      </c>
      <c r="C598" s="9" t="s">
        <v>13</v>
      </c>
      <c r="D598" s="262"/>
      <c r="E598" s="289" t="str">
        <f t="shared" si="48"/>
        <v/>
      </c>
      <c r="F598" s="164" t="str">
        <f t="shared" si="49"/>
        <v/>
      </c>
      <c r="G598" s="161"/>
      <c r="H598" s="161"/>
      <c r="I598" s="162" t="str">
        <f t="shared" si="50"/>
        <v/>
      </c>
      <c r="J598" s="162" t="str">
        <f t="shared" si="51"/>
        <v/>
      </c>
    </row>
    <row r="599" spans="1:10" ht="16.5">
      <c r="A599" s="43"/>
      <c r="B599" s="44" t="s">
        <v>271</v>
      </c>
      <c r="C599" s="9" t="s">
        <v>13</v>
      </c>
      <c r="D599" s="262"/>
      <c r="E599" s="289" t="str">
        <f t="shared" si="48"/>
        <v/>
      </c>
      <c r="F599" s="164" t="str">
        <f t="shared" si="49"/>
        <v/>
      </c>
      <c r="G599" s="161"/>
      <c r="H599" s="161"/>
      <c r="I599" s="162" t="str">
        <f t="shared" si="50"/>
        <v/>
      </c>
      <c r="J599" s="162" t="str">
        <f t="shared" si="51"/>
        <v/>
      </c>
    </row>
    <row r="600" spans="1:10" ht="16.5">
      <c r="A600" s="43"/>
      <c r="B600" s="44" t="s">
        <v>272</v>
      </c>
      <c r="C600" s="9" t="s">
        <v>13</v>
      </c>
      <c r="D600" s="262"/>
      <c r="E600" s="289" t="str">
        <f t="shared" si="48"/>
        <v/>
      </c>
      <c r="F600" s="164" t="str">
        <f t="shared" si="49"/>
        <v/>
      </c>
      <c r="G600" s="161"/>
      <c r="H600" s="161"/>
      <c r="I600" s="162" t="str">
        <f t="shared" si="50"/>
        <v/>
      </c>
      <c r="J600" s="162" t="str">
        <f t="shared" si="51"/>
        <v/>
      </c>
    </row>
    <row r="601" spans="1:10" ht="16.5">
      <c r="A601" s="43"/>
      <c r="B601" s="44" t="s">
        <v>126</v>
      </c>
      <c r="C601" s="9" t="s">
        <v>13</v>
      </c>
      <c r="D601" s="262"/>
      <c r="E601" s="289" t="str">
        <f t="shared" si="48"/>
        <v/>
      </c>
      <c r="F601" s="164" t="str">
        <f t="shared" si="49"/>
        <v/>
      </c>
      <c r="G601" s="161"/>
      <c r="H601" s="161"/>
      <c r="I601" s="162" t="str">
        <f t="shared" si="50"/>
        <v/>
      </c>
      <c r="J601" s="162" t="str">
        <f t="shared" si="51"/>
        <v/>
      </c>
    </row>
    <row r="602" spans="1:10" ht="16.5">
      <c r="A602" s="43"/>
      <c r="B602" s="44" t="s">
        <v>101</v>
      </c>
      <c r="C602" s="9" t="s">
        <v>13</v>
      </c>
      <c r="D602" s="262"/>
      <c r="E602" s="289" t="str">
        <f t="shared" si="48"/>
        <v/>
      </c>
      <c r="F602" s="164" t="str">
        <f t="shared" si="49"/>
        <v/>
      </c>
      <c r="G602" s="161"/>
      <c r="H602" s="161"/>
      <c r="I602" s="162" t="str">
        <f t="shared" si="50"/>
        <v/>
      </c>
      <c r="J602" s="162" t="str">
        <f t="shared" si="51"/>
        <v/>
      </c>
    </row>
    <row r="603" spans="1:10" ht="16.5">
      <c r="A603" s="43"/>
      <c r="B603" s="44" t="s">
        <v>266</v>
      </c>
      <c r="C603" s="9" t="s">
        <v>13</v>
      </c>
      <c r="D603" s="262"/>
      <c r="E603" s="289" t="str">
        <f t="shared" si="48"/>
        <v/>
      </c>
      <c r="F603" s="164" t="str">
        <f t="shared" si="49"/>
        <v/>
      </c>
      <c r="G603" s="161"/>
      <c r="H603" s="161"/>
      <c r="I603" s="162" t="str">
        <f t="shared" si="50"/>
        <v/>
      </c>
      <c r="J603" s="162" t="str">
        <f t="shared" si="51"/>
        <v/>
      </c>
    </row>
    <row r="604" spans="1:10" ht="16.5">
      <c r="A604" s="43"/>
      <c r="B604" s="44" t="s">
        <v>276</v>
      </c>
      <c r="C604" s="9" t="s">
        <v>13</v>
      </c>
      <c r="D604" s="262"/>
      <c r="E604" s="289" t="str">
        <f t="shared" si="48"/>
        <v/>
      </c>
      <c r="F604" s="164" t="str">
        <f t="shared" si="49"/>
        <v/>
      </c>
      <c r="G604" s="161"/>
      <c r="H604" s="161"/>
      <c r="I604" s="162" t="str">
        <f t="shared" si="50"/>
        <v/>
      </c>
      <c r="J604" s="162" t="str">
        <f t="shared" si="51"/>
        <v/>
      </c>
    </row>
    <row r="605" spans="1:10" ht="16.5">
      <c r="A605" s="43"/>
      <c r="B605" s="44" t="s">
        <v>277</v>
      </c>
      <c r="C605" s="9" t="s">
        <v>13</v>
      </c>
      <c r="D605" s="262"/>
      <c r="E605" s="289" t="str">
        <f t="shared" si="48"/>
        <v/>
      </c>
      <c r="F605" s="164" t="str">
        <f t="shared" si="49"/>
        <v/>
      </c>
      <c r="G605" s="161"/>
      <c r="H605" s="161"/>
      <c r="I605" s="162" t="str">
        <f t="shared" si="50"/>
        <v/>
      </c>
      <c r="J605" s="162" t="str">
        <f t="shared" si="51"/>
        <v/>
      </c>
    </row>
    <row r="606" spans="1:10" ht="16.5">
      <c r="A606" s="43"/>
      <c r="B606" s="44"/>
      <c r="C606" s="9"/>
      <c r="D606" s="262"/>
      <c r="E606" s="289" t="str">
        <f t="shared" si="48"/>
        <v/>
      </c>
      <c r="F606" s="164" t="str">
        <f t="shared" si="49"/>
        <v/>
      </c>
      <c r="G606" s="161"/>
      <c r="H606" s="161"/>
      <c r="I606" s="162" t="str">
        <f t="shared" si="50"/>
        <v/>
      </c>
      <c r="J606" s="162" t="str">
        <f t="shared" si="51"/>
        <v/>
      </c>
    </row>
    <row r="607" spans="1:10" ht="16.5">
      <c r="A607" s="43"/>
      <c r="B607" s="44" t="s">
        <v>446</v>
      </c>
      <c r="C607" s="9" t="s">
        <v>1</v>
      </c>
      <c r="D607" s="262"/>
      <c r="E607" s="289" t="str">
        <f t="shared" si="48"/>
        <v/>
      </c>
      <c r="F607" s="164" t="str">
        <f t="shared" si="49"/>
        <v/>
      </c>
      <c r="G607" s="161"/>
      <c r="H607" s="161"/>
      <c r="I607" s="162" t="str">
        <f t="shared" si="50"/>
        <v/>
      </c>
      <c r="J607" s="162" t="str">
        <f t="shared" si="51"/>
        <v/>
      </c>
    </row>
    <row r="608" spans="1:10" ht="16.5">
      <c r="A608" s="43"/>
      <c r="B608" s="44" t="s">
        <v>167</v>
      </c>
      <c r="C608" s="9" t="s">
        <v>13</v>
      </c>
      <c r="D608" s="262">
        <v>1</v>
      </c>
      <c r="E608" s="289">
        <f t="shared" si="48"/>
        <v>0</v>
      </c>
      <c r="F608" s="164">
        <f t="shared" si="49"/>
        <v>0</v>
      </c>
      <c r="G608" s="161"/>
      <c r="H608" s="161"/>
      <c r="I608" s="162">
        <f t="shared" si="50"/>
        <v>0</v>
      </c>
      <c r="J608" s="162">
        <f t="shared" si="51"/>
        <v>0</v>
      </c>
    </row>
    <row r="609" spans="1:10" ht="16.5">
      <c r="A609" s="43"/>
      <c r="B609" s="44"/>
      <c r="C609" s="9"/>
      <c r="D609" s="262"/>
      <c r="E609" s="289" t="str">
        <f t="shared" si="48"/>
        <v/>
      </c>
      <c r="F609" s="164" t="str">
        <f t="shared" si="49"/>
        <v/>
      </c>
      <c r="G609" s="161"/>
      <c r="H609" s="161"/>
      <c r="I609" s="162" t="str">
        <f t="shared" si="50"/>
        <v/>
      </c>
      <c r="J609" s="162" t="str">
        <f t="shared" si="51"/>
        <v/>
      </c>
    </row>
    <row r="610" spans="1:10" ht="16.5">
      <c r="A610" s="43"/>
      <c r="B610" s="132" t="s">
        <v>444</v>
      </c>
      <c r="C610" s="9" t="s">
        <v>13</v>
      </c>
      <c r="D610" s="262">
        <v>0.94</v>
      </c>
      <c r="E610" s="289">
        <f t="shared" si="48"/>
        <v>0</v>
      </c>
      <c r="F610" s="164">
        <f t="shared" si="49"/>
        <v>0</v>
      </c>
      <c r="G610" s="161"/>
      <c r="H610" s="161"/>
      <c r="I610" s="162">
        <f t="shared" si="50"/>
        <v>0</v>
      </c>
      <c r="J610" s="162">
        <f t="shared" si="51"/>
        <v>0</v>
      </c>
    </row>
    <row r="611" spans="1:10" ht="16.5">
      <c r="A611" s="43"/>
      <c r="B611" s="132" t="s">
        <v>445</v>
      </c>
      <c r="C611" s="9" t="s">
        <v>13</v>
      </c>
      <c r="D611" s="262"/>
      <c r="E611" s="289" t="str">
        <f t="shared" si="48"/>
        <v/>
      </c>
      <c r="F611" s="164" t="str">
        <f t="shared" si="49"/>
        <v/>
      </c>
      <c r="G611" s="161"/>
      <c r="H611" s="161"/>
      <c r="I611" s="162" t="str">
        <f t="shared" si="50"/>
        <v/>
      </c>
      <c r="J611" s="162" t="str">
        <f t="shared" si="51"/>
        <v/>
      </c>
    </row>
    <row r="612" spans="1:10" ht="16.5">
      <c r="A612" s="43"/>
      <c r="B612" s="132" t="s">
        <v>443</v>
      </c>
      <c r="C612" s="9" t="s">
        <v>13</v>
      </c>
      <c r="D612" s="262"/>
      <c r="E612" s="289" t="str">
        <f t="shared" si="48"/>
        <v/>
      </c>
      <c r="F612" s="164" t="str">
        <f t="shared" si="49"/>
        <v/>
      </c>
      <c r="G612" s="161"/>
      <c r="H612" s="161"/>
      <c r="I612" s="162" t="str">
        <f t="shared" si="50"/>
        <v/>
      </c>
      <c r="J612" s="162" t="str">
        <f t="shared" si="51"/>
        <v/>
      </c>
    </row>
    <row r="613" spans="1:10" ht="16.5">
      <c r="A613" s="2"/>
      <c r="B613" s="132" t="s">
        <v>264</v>
      </c>
      <c r="C613" s="9" t="s">
        <v>13</v>
      </c>
      <c r="D613" s="262">
        <v>8</v>
      </c>
      <c r="E613" s="289">
        <f t="shared" si="48"/>
        <v>0</v>
      </c>
      <c r="F613" s="164">
        <f t="shared" si="49"/>
        <v>0</v>
      </c>
      <c r="G613" s="161"/>
      <c r="H613" s="161"/>
      <c r="I613" s="162">
        <f t="shared" si="50"/>
        <v>0</v>
      </c>
      <c r="J613" s="162">
        <f t="shared" si="51"/>
        <v>0</v>
      </c>
    </row>
    <row r="614" spans="1:10" ht="16.5">
      <c r="A614" s="43"/>
      <c r="B614" s="132" t="s">
        <v>265</v>
      </c>
      <c r="C614" s="9" t="s">
        <v>13</v>
      </c>
      <c r="D614" s="262">
        <v>8</v>
      </c>
      <c r="E614" s="289">
        <f t="shared" si="48"/>
        <v>0</v>
      </c>
      <c r="F614" s="164">
        <f t="shared" si="49"/>
        <v>0</v>
      </c>
      <c r="G614" s="161"/>
      <c r="H614" s="161"/>
      <c r="I614" s="162">
        <f t="shared" si="50"/>
        <v>0</v>
      </c>
      <c r="J614" s="162">
        <f t="shared" si="51"/>
        <v>0</v>
      </c>
    </row>
    <row r="615" spans="1:10" ht="16.5">
      <c r="A615" s="43"/>
      <c r="B615" s="44"/>
      <c r="C615" s="9"/>
      <c r="D615" s="262"/>
      <c r="E615" s="289" t="str">
        <f t="shared" si="48"/>
        <v/>
      </c>
      <c r="F615" s="164" t="str">
        <f t="shared" si="49"/>
        <v/>
      </c>
      <c r="G615" s="161"/>
      <c r="H615" s="161"/>
      <c r="I615" s="162" t="str">
        <f t="shared" si="50"/>
        <v/>
      </c>
      <c r="J615" s="162" t="str">
        <f t="shared" si="51"/>
        <v/>
      </c>
    </row>
    <row r="616" spans="1:10" ht="16.5">
      <c r="A616" s="43"/>
      <c r="B616" s="44" t="s">
        <v>166</v>
      </c>
      <c r="C616" s="9" t="s">
        <v>13</v>
      </c>
      <c r="D616" s="262">
        <v>1</v>
      </c>
      <c r="E616" s="289">
        <f t="shared" si="48"/>
        <v>0</v>
      </c>
      <c r="F616" s="164">
        <f t="shared" si="49"/>
        <v>0</v>
      </c>
      <c r="G616" s="161"/>
      <c r="H616" s="161"/>
      <c r="I616" s="162">
        <f t="shared" si="50"/>
        <v>0</v>
      </c>
      <c r="J616" s="162">
        <f t="shared" si="51"/>
        <v>0</v>
      </c>
    </row>
    <row r="617" spans="1:10" ht="16.5">
      <c r="A617" s="43"/>
      <c r="B617" s="132"/>
      <c r="C617" s="8"/>
      <c r="D617" s="262"/>
      <c r="E617" s="289" t="str">
        <f t="shared" si="48"/>
        <v/>
      </c>
      <c r="F617" s="164" t="str">
        <f t="shared" si="49"/>
        <v/>
      </c>
      <c r="G617" s="161"/>
      <c r="H617" s="161"/>
      <c r="I617" s="162" t="str">
        <f t="shared" si="50"/>
        <v/>
      </c>
      <c r="J617" s="162" t="str">
        <f t="shared" si="51"/>
        <v/>
      </c>
    </row>
    <row r="618" spans="1:10" ht="16.5">
      <c r="A618" s="43"/>
      <c r="B618" s="39" t="s">
        <v>239</v>
      </c>
      <c r="C618" s="9"/>
      <c r="D618" s="262"/>
      <c r="E618" s="289" t="str">
        <f t="shared" si="48"/>
        <v/>
      </c>
      <c r="F618" s="164" t="str">
        <f t="shared" si="49"/>
        <v/>
      </c>
      <c r="G618" s="161"/>
      <c r="H618" s="161"/>
      <c r="I618" s="162" t="str">
        <f t="shared" si="50"/>
        <v/>
      </c>
      <c r="J618" s="162" t="str">
        <f t="shared" si="51"/>
        <v/>
      </c>
    </row>
    <row r="619" spans="1:10" ht="16.5">
      <c r="A619" s="43"/>
      <c r="B619" s="39" t="s">
        <v>240</v>
      </c>
      <c r="C619" s="27" t="s">
        <v>12</v>
      </c>
      <c r="D619" s="262">
        <f>D393</f>
        <v>0</v>
      </c>
      <c r="E619" s="289" t="e">
        <f t="shared" si="48"/>
        <v>#DIV/0!</v>
      </c>
      <c r="F619" s="164" t="e">
        <f t="shared" si="49"/>
        <v>#DIV/0!</v>
      </c>
      <c r="G619" s="161"/>
      <c r="H619" s="161"/>
      <c r="I619" s="162">
        <f t="shared" si="50"/>
        <v>0</v>
      </c>
      <c r="J619" s="162">
        <f t="shared" si="51"/>
        <v>0</v>
      </c>
    </row>
    <row r="620" spans="1:10" ht="16.5">
      <c r="A620" s="43"/>
      <c r="B620" s="38"/>
      <c r="C620" s="9"/>
      <c r="D620" s="262"/>
      <c r="E620" s="289" t="str">
        <f t="shared" si="48"/>
        <v/>
      </c>
      <c r="F620" s="164" t="str">
        <f t="shared" si="49"/>
        <v/>
      </c>
      <c r="G620" s="161"/>
      <c r="H620" s="161"/>
      <c r="I620" s="162" t="str">
        <f t="shared" si="50"/>
        <v/>
      </c>
      <c r="J620" s="162" t="str">
        <f t="shared" si="51"/>
        <v/>
      </c>
    </row>
    <row r="621" spans="1:10" ht="16.5">
      <c r="A621" s="43"/>
      <c r="B621" s="73" t="s">
        <v>278</v>
      </c>
      <c r="C621" s="72"/>
      <c r="D621" s="262"/>
      <c r="E621" s="289" t="str">
        <f t="shared" si="48"/>
        <v/>
      </c>
      <c r="F621" s="164" t="str">
        <f t="shared" si="49"/>
        <v/>
      </c>
      <c r="G621" s="161"/>
      <c r="H621" s="161"/>
      <c r="I621" s="162" t="str">
        <f t="shared" si="50"/>
        <v/>
      </c>
      <c r="J621" s="162" t="str">
        <f t="shared" si="51"/>
        <v/>
      </c>
    </row>
    <row r="622" spans="1:10" ht="16.5">
      <c r="A622" s="43"/>
      <c r="B622" s="133"/>
      <c r="C622" s="8"/>
      <c r="D622" s="262"/>
      <c r="E622" s="289" t="str">
        <f t="shared" si="48"/>
        <v/>
      </c>
      <c r="F622" s="164" t="str">
        <f t="shared" si="49"/>
        <v/>
      </c>
      <c r="G622" s="161"/>
      <c r="H622" s="161"/>
      <c r="I622" s="162" t="str">
        <f t="shared" si="50"/>
        <v/>
      </c>
      <c r="J622" s="162" t="str">
        <f t="shared" si="51"/>
        <v/>
      </c>
    </row>
    <row r="623" spans="1:10" ht="16.5">
      <c r="A623" s="2" t="s">
        <v>261</v>
      </c>
      <c r="B623" s="39" t="s">
        <v>279</v>
      </c>
      <c r="C623" s="9"/>
      <c r="D623" s="262"/>
      <c r="E623" s="289" t="str">
        <f t="shared" si="48"/>
        <v/>
      </c>
      <c r="F623" s="164" t="str">
        <f t="shared" si="49"/>
        <v/>
      </c>
      <c r="G623" s="161"/>
      <c r="H623" s="161"/>
      <c r="I623" s="162" t="str">
        <f t="shared" si="50"/>
        <v/>
      </c>
      <c r="J623" s="162" t="str">
        <f t="shared" si="51"/>
        <v/>
      </c>
    </row>
    <row r="624" spans="1:10" ht="16.5">
      <c r="A624" s="2"/>
      <c r="B624" s="40"/>
      <c r="C624" s="9"/>
      <c r="D624" s="262"/>
      <c r="E624" s="289" t="str">
        <f t="shared" si="48"/>
        <v/>
      </c>
      <c r="F624" s="164" t="str">
        <f t="shared" si="49"/>
        <v/>
      </c>
      <c r="G624" s="161"/>
      <c r="H624" s="161"/>
      <c r="I624" s="162" t="str">
        <f t="shared" si="50"/>
        <v/>
      </c>
      <c r="J624" s="162" t="str">
        <f t="shared" si="51"/>
        <v/>
      </c>
    </row>
    <row r="625" spans="1:10" ht="16.5">
      <c r="A625" s="43"/>
      <c r="B625" s="131" t="s">
        <v>262</v>
      </c>
      <c r="C625" s="9"/>
      <c r="D625" s="262"/>
      <c r="E625" s="289" t="str">
        <f t="shared" si="48"/>
        <v/>
      </c>
      <c r="F625" s="164" t="str">
        <f t="shared" si="49"/>
        <v/>
      </c>
      <c r="G625" s="161"/>
      <c r="H625" s="161"/>
      <c r="I625" s="162" t="str">
        <f t="shared" si="50"/>
        <v/>
      </c>
      <c r="J625" s="162" t="str">
        <f t="shared" si="51"/>
        <v/>
      </c>
    </row>
    <row r="626" spans="1:10" ht="16.5">
      <c r="A626" s="43"/>
      <c r="B626" s="44" t="s">
        <v>52</v>
      </c>
      <c r="C626" s="9" t="s">
        <v>13</v>
      </c>
      <c r="D626" s="262">
        <v>5.1338582677165352</v>
      </c>
      <c r="E626" s="289">
        <f t="shared" si="48"/>
        <v>0</v>
      </c>
      <c r="F626" s="164">
        <f t="shared" si="49"/>
        <v>0</v>
      </c>
      <c r="G626" s="161"/>
      <c r="H626" s="161"/>
      <c r="I626" s="162">
        <f t="shared" si="50"/>
        <v>0</v>
      </c>
      <c r="J626" s="162">
        <f t="shared" si="51"/>
        <v>0</v>
      </c>
    </row>
    <row r="627" spans="1:10" ht="16.5">
      <c r="A627" s="43"/>
      <c r="B627" s="44" t="s">
        <v>269</v>
      </c>
      <c r="C627" s="9" t="s">
        <v>13</v>
      </c>
      <c r="D627" s="262"/>
      <c r="E627" s="289" t="str">
        <f t="shared" si="48"/>
        <v/>
      </c>
      <c r="F627" s="164" t="str">
        <f t="shared" si="49"/>
        <v/>
      </c>
      <c r="G627" s="161"/>
      <c r="H627" s="161"/>
      <c r="I627" s="162" t="str">
        <f t="shared" si="50"/>
        <v/>
      </c>
      <c r="J627" s="162" t="str">
        <f t="shared" si="51"/>
        <v/>
      </c>
    </row>
    <row r="628" spans="1:10" ht="16.5">
      <c r="A628" s="43"/>
      <c r="B628" s="44" t="s">
        <v>53</v>
      </c>
      <c r="C628" s="9" t="s">
        <v>13</v>
      </c>
      <c r="D628" s="262">
        <v>5.9523809523809526</v>
      </c>
      <c r="E628" s="289">
        <f t="shared" si="48"/>
        <v>0</v>
      </c>
      <c r="F628" s="164">
        <f t="shared" si="49"/>
        <v>0</v>
      </c>
      <c r="G628" s="161"/>
      <c r="H628" s="161"/>
      <c r="I628" s="162">
        <f t="shared" si="50"/>
        <v>0</v>
      </c>
      <c r="J628" s="162">
        <f t="shared" si="51"/>
        <v>0</v>
      </c>
    </row>
    <row r="629" spans="1:10" ht="16.5">
      <c r="A629" s="43"/>
      <c r="B629" s="44" t="s">
        <v>72</v>
      </c>
      <c r="C629" s="9" t="s">
        <v>13</v>
      </c>
      <c r="D629" s="262"/>
      <c r="E629" s="289" t="str">
        <f t="shared" si="48"/>
        <v/>
      </c>
      <c r="F629" s="164" t="str">
        <f t="shared" si="49"/>
        <v/>
      </c>
      <c r="G629" s="161"/>
      <c r="H629" s="161"/>
      <c r="I629" s="162" t="str">
        <f t="shared" si="50"/>
        <v/>
      </c>
      <c r="J629" s="162" t="str">
        <f t="shared" si="51"/>
        <v/>
      </c>
    </row>
    <row r="630" spans="1:10" ht="16.5">
      <c r="A630" s="43"/>
      <c r="B630" s="44" t="s">
        <v>275</v>
      </c>
      <c r="C630" s="9" t="s">
        <v>13</v>
      </c>
      <c r="D630" s="262">
        <v>2</v>
      </c>
      <c r="E630" s="289">
        <f t="shared" si="48"/>
        <v>0</v>
      </c>
      <c r="F630" s="164">
        <f t="shared" si="49"/>
        <v>0</v>
      </c>
      <c r="G630" s="161"/>
      <c r="H630" s="161"/>
      <c r="I630" s="162">
        <f t="shared" si="50"/>
        <v>0</v>
      </c>
      <c r="J630" s="162">
        <f t="shared" si="51"/>
        <v>0</v>
      </c>
    </row>
    <row r="631" spans="1:10" ht="16.5">
      <c r="A631" s="43"/>
      <c r="B631" s="44" t="s">
        <v>447</v>
      </c>
      <c r="C631" s="9" t="s">
        <v>13</v>
      </c>
      <c r="D631" s="262">
        <v>1</v>
      </c>
      <c r="E631" s="289">
        <f t="shared" si="48"/>
        <v>0</v>
      </c>
      <c r="F631" s="164">
        <f t="shared" si="49"/>
        <v>0</v>
      </c>
      <c r="G631" s="161"/>
      <c r="H631" s="161"/>
      <c r="I631" s="162">
        <f t="shared" si="50"/>
        <v>0</v>
      </c>
      <c r="J631" s="162">
        <f t="shared" si="51"/>
        <v>0</v>
      </c>
    </row>
    <row r="632" spans="1:10" ht="16.5">
      <c r="A632" s="43"/>
      <c r="B632" s="44"/>
      <c r="C632" s="9"/>
      <c r="D632" s="262"/>
      <c r="E632" s="289" t="str">
        <f t="shared" si="48"/>
        <v/>
      </c>
      <c r="F632" s="164" t="str">
        <f t="shared" si="49"/>
        <v/>
      </c>
      <c r="G632" s="161"/>
      <c r="H632" s="161"/>
      <c r="I632" s="162" t="str">
        <f t="shared" si="50"/>
        <v/>
      </c>
      <c r="J632" s="162" t="str">
        <f t="shared" si="51"/>
        <v/>
      </c>
    </row>
    <row r="633" spans="1:10" ht="16.5">
      <c r="A633" s="43"/>
      <c r="B633" s="44" t="s">
        <v>54</v>
      </c>
      <c r="C633" s="9" t="s">
        <v>13</v>
      </c>
      <c r="D633" s="262">
        <f>17+6+1-2</f>
        <v>22</v>
      </c>
      <c r="E633" s="289">
        <f t="shared" si="48"/>
        <v>0</v>
      </c>
      <c r="F633" s="164">
        <f t="shared" si="49"/>
        <v>0</v>
      </c>
      <c r="G633" s="161"/>
      <c r="H633" s="161"/>
      <c r="I633" s="162">
        <f t="shared" si="50"/>
        <v>0</v>
      </c>
      <c r="J633" s="162">
        <f t="shared" si="51"/>
        <v>0</v>
      </c>
    </row>
    <row r="634" spans="1:10" ht="16.5">
      <c r="A634" s="43"/>
      <c r="B634" s="44" t="s">
        <v>55</v>
      </c>
      <c r="C634" s="9" t="s">
        <v>13</v>
      </c>
      <c r="D634" s="262">
        <v>7</v>
      </c>
      <c r="E634" s="289">
        <f t="shared" si="48"/>
        <v>0</v>
      </c>
      <c r="F634" s="164">
        <f t="shared" si="49"/>
        <v>0</v>
      </c>
      <c r="G634" s="161"/>
      <c r="H634" s="161"/>
      <c r="I634" s="162">
        <f t="shared" si="50"/>
        <v>0</v>
      </c>
      <c r="J634" s="162">
        <f t="shared" si="51"/>
        <v>0</v>
      </c>
    </row>
    <row r="635" spans="1:10" ht="16.5">
      <c r="A635" s="43"/>
      <c r="B635" s="44" t="s">
        <v>268</v>
      </c>
      <c r="C635" s="9" t="s">
        <v>13</v>
      </c>
      <c r="D635" s="262">
        <v>1</v>
      </c>
      <c r="E635" s="289">
        <f t="shared" si="48"/>
        <v>0</v>
      </c>
      <c r="F635" s="164">
        <f t="shared" si="49"/>
        <v>0</v>
      </c>
      <c r="G635" s="161"/>
      <c r="H635" s="161"/>
      <c r="I635" s="162">
        <f t="shared" si="50"/>
        <v>0</v>
      </c>
      <c r="J635" s="162">
        <f t="shared" si="51"/>
        <v>0</v>
      </c>
    </row>
    <row r="636" spans="1:10" ht="16.5">
      <c r="A636" s="43"/>
      <c r="B636" s="44" t="s">
        <v>271</v>
      </c>
      <c r="C636" s="9" t="s">
        <v>13</v>
      </c>
      <c r="D636" s="262">
        <v>1</v>
      </c>
      <c r="E636" s="289">
        <f t="shared" si="48"/>
        <v>0</v>
      </c>
      <c r="F636" s="164">
        <f t="shared" si="49"/>
        <v>0</v>
      </c>
      <c r="G636" s="161"/>
      <c r="H636" s="161"/>
      <c r="I636" s="162">
        <f t="shared" si="50"/>
        <v>0</v>
      </c>
      <c r="J636" s="162">
        <f t="shared" si="51"/>
        <v>0</v>
      </c>
    </row>
    <row r="637" spans="1:10" ht="16.5">
      <c r="A637" s="43"/>
      <c r="B637" s="44" t="s">
        <v>272</v>
      </c>
      <c r="C637" s="9" t="s">
        <v>13</v>
      </c>
      <c r="D637" s="262">
        <v>1</v>
      </c>
      <c r="E637" s="289">
        <f t="shared" si="48"/>
        <v>0</v>
      </c>
      <c r="F637" s="164">
        <f t="shared" si="49"/>
        <v>0</v>
      </c>
      <c r="G637" s="161"/>
      <c r="H637" s="161"/>
      <c r="I637" s="162">
        <f t="shared" si="50"/>
        <v>0</v>
      </c>
      <c r="J637" s="162">
        <f t="shared" si="51"/>
        <v>0</v>
      </c>
    </row>
    <row r="638" spans="1:10" ht="16.5">
      <c r="A638" s="43"/>
      <c r="B638" s="44" t="s">
        <v>126</v>
      </c>
      <c r="C638" s="9" t="s">
        <v>13</v>
      </c>
      <c r="D638" s="262">
        <v>1</v>
      </c>
      <c r="E638" s="289">
        <f t="shared" si="48"/>
        <v>0</v>
      </c>
      <c r="F638" s="164">
        <f t="shared" si="49"/>
        <v>0</v>
      </c>
      <c r="G638" s="161"/>
      <c r="H638" s="161"/>
      <c r="I638" s="162">
        <f t="shared" si="50"/>
        <v>0</v>
      </c>
      <c r="J638" s="162">
        <f t="shared" si="51"/>
        <v>0</v>
      </c>
    </row>
    <row r="639" spans="1:10" ht="16.5">
      <c r="A639" s="43"/>
      <c r="B639" s="44" t="s">
        <v>101</v>
      </c>
      <c r="C639" s="9" t="s">
        <v>13</v>
      </c>
      <c r="D639" s="262">
        <v>1</v>
      </c>
      <c r="E639" s="289">
        <f t="shared" si="48"/>
        <v>0</v>
      </c>
      <c r="F639" s="164">
        <f t="shared" si="49"/>
        <v>0</v>
      </c>
      <c r="G639" s="161"/>
      <c r="H639" s="161"/>
      <c r="I639" s="162">
        <f t="shared" si="50"/>
        <v>0</v>
      </c>
      <c r="J639" s="162">
        <f t="shared" si="51"/>
        <v>0</v>
      </c>
    </row>
    <row r="640" spans="1:10" ht="16.5">
      <c r="A640" s="43"/>
      <c r="B640" s="44" t="s">
        <v>266</v>
      </c>
      <c r="C640" s="9" t="s">
        <v>13</v>
      </c>
      <c r="D640" s="262">
        <v>8</v>
      </c>
      <c r="E640" s="289">
        <f t="shared" si="48"/>
        <v>0</v>
      </c>
      <c r="F640" s="164">
        <f t="shared" si="49"/>
        <v>0</v>
      </c>
      <c r="G640" s="161"/>
      <c r="H640" s="161"/>
      <c r="I640" s="162">
        <f t="shared" si="50"/>
        <v>0</v>
      </c>
      <c r="J640" s="162">
        <f t="shared" si="51"/>
        <v>0</v>
      </c>
    </row>
    <row r="641" spans="1:10" ht="16.5">
      <c r="A641" s="43"/>
      <c r="B641" s="44" t="s">
        <v>276</v>
      </c>
      <c r="C641" s="9" t="s">
        <v>13</v>
      </c>
      <c r="D641" s="262">
        <v>1</v>
      </c>
      <c r="E641" s="289">
        <f t="shared" si="48"/>
        <v>0</v>
      </c>
      <c r="F641" s="164">
        <f t="shared" si="49"/>
        <v>0</v>
      </c>
      <c r="G641" s="161"/>
      <c r="H641" s="161"/>
      <c r="I641" s="162">
        <f t="shared" si="50"/>
        <v>0</v>
      </c>
      <c r="J641" s="162">
        <f t="shared" si="51"/>
        <v>0</v>
      </c>
    </row>
    <row r="642" spans="1:10" ht="16.5">
      <c r="A642" s="43"/>
      <c r="B642" s="44" t="s">
        <v>277</v>
      </c>
      <c r="C642" s="9" t="s">
        <v>13</v>
      </c>
      <c r="D642" s="262">
        <v>1</v>
      </c>
      <c r="E642" s="289">
        <f t="shared" si="48"/>
        <v>0</v>
      </c>
      <c r="F642" s="164">
        <f t="shared" si="49"/>
        <v>0</v>
      </c>
      <c r="G642" s="161"/>
      <c r="H642" s="161"/>
      <c r="I642" s="162">
        <f t="shared" si="50"/>
        <v>0</v>
      </c>
      <c r="J642" s="162">
        <f t="shared" si="51"/>
        <v>0</v>
      </c>
    </row>
    <row r="643" spans="1:10" ht="16.5">
      <c r="A643" s="43"/>
      <c r="B643" s="44"/>
      <c r="C643" s="9"/>
      <c r="D643" s="262"/>
      <c r="E643" s="289" t="str">
        <f t="shared" si="48"/>
        <v/>
      </c>
      <c r="F643" s="164" t="str">
        <f t="shared" si="49"/>
        <v/>
      </c>
      <c r="G643" s="161"/>
      <c r="H643" s="161"/>
      <c r="I643" s="162" t="str">
        <f t="shared" si="50"/>
        <v/>
      </c>
      <c r="J643" s="162" t="str">
        <f t="shared" si="51"/>
        <v/>
      </c>
    </row>
    <row r="644" spans="1:10" ht="16.5">
      <c r="A644" s="43"/>
      <c r="B644" s="131" t="s">
        <v>263</v>
      </c>
      <c r="C644" s="9"/>
      <c r="D644" s="262"/>
      <c r="E644" s="289" t="str">
        <f t="shared" si="48"/>
        <v/>
      </c>
      <c r="F644" s="164" t="str">
        <f t="shared" si="49"/>
        <v/>
      </c>
      <c r="G644" s="161"/>
      <c r="H644" s="161"/>
      <c r="I644" s="162" t="str">
        <f t="shared" si="50"/>
        <v/>
      </c>
      <c r="J644" s="162" t="str">
        <f t="shared" si="51"/>
        <v/>
      </c>
    </row>
    <row r="645" spans="1:10" ht="16.5">
      <c r="A645" s="43"/>
      <c r="B645" s="44" t="s">
        <v>52</v>
      </c>
      <c r="C645" s="9" t="s">
        <v>13</v>
      </c>
      <c r="D645" s="262"/>
      <c r="E645" s="289" t="str">
        <f t="shared" si="48"/>
        <v/>
      </c>
      <c r="F645" s="164" t="str">
        <f t="shared" si="49"/>
        <v/>
      </c>
      <c r="G645" s="161"/>
      <c r="H645" s="161"/>
      <c r="I645" s="162" t="str">
        <f t="shared" si="50"/>
        <v/>
      </c>
      <c r="J645" s="162" t="str">
        <f t="shared" si="51"/>
        <v/>
      </c>
    </row>
    <row r="646" spans="1:10" ht="16.5">
      <c r="A646" s="43"/>
      <c r="B646" s="44" t="s">
        <v>269</v>
      </c>
      <c r="C646" s="9" t="s">
        <v>13</v>
      </c>
      <c r="D646" s="262"/>
      <c r="E646" s="289" t="str">
        <f t="shared" si="48"/>
        <v/>
      </c>
      <c r="F646" s="164" t="str">
        <f t="shared" si="49"/>
        <v/>
      </c>
      <c r="G646" s="161"/>
      <c r="H646" s="161"/>
      <c r="I646" s="162" t="str">
        <f t="shared" si="50"/>
        <v/>
      </c>
      <c r="J646" s="162" t="str">
        <f t="shared" si="51"/>
        <v/>
      </c>
    </row>
    <row r="647" spans="1:10" ht="16.5">
      <c r="A647" s="43"/>
      <c r="B647" s="44" t="s">
        <v>53</v>
      </c>
      <c r="C647" s="9" t="s">
        <v>13</v>
      </c>
      <c r="D647" s="262"/>
      <c r="E647" s="289" t="str">
        <f t="shared" ref="E647:E710" si="52">IF(D647="","",(((I647*$J$2)+(J647*$H$2*$H$3))*$J$3)/D647)</f>
        <v/>
      </c>
      <c r="F647" s="164" t="str">
        <f t="shared" ref="F647:F710" si="53">IF(D647="","",D647*E647)</f>
        <v/>
      </c>
      <c r="G647" s="161"/>
      <c r="H647" s="161"/>
      <c r="I647" s="162" t="str">
        <f t="shared" ref="I647:I710" si="54">IF(D647="","",G647*D647)</f>
        <v/>
      </c>
      <c r="J647" s="162" t="str">
        <f t="shared" ref="J647:J710" si="55">IF(D647="","",D647*H647)</f>
        <v/>
      </c>
    </row>
    <row r="648" spans="1:10" ht="16.5">
      <c r="A648" s="43"/>
      <c r="B648" s="44" t="s">
        <v>72</v>
      </c>
      <c r="C648" s="9" t="s">
        <v>13</v>
      </c>
      <c r="D648" s="262"/>
      <c r="E648" s="289" t="str">
        <f t="shared" si="52"/>
        <v/>
      </c>
      <c r="F648" s="164" t="str">
        <f t="shared" si="53"/>
        <v/>
      </c>
      <c r="G648" s="161"/>
      <c r="H648" s="161"/>
      <c r="I648" s="162" t="str">
        <f t="shared" si="54"/>
        <v/>
      </c>
      <c r="J648" s="162" t="str">
        <f t="shared" si="55"/>
        <v/>
      </c>
    </row>
    <row r="649" spans="1:10" ht="16.5">
      <c r="A649" s="43"/>
      <c r="B649" s="44" t="s">
        <v>275</v>
      </c>
      <c r="C649" s="9" t="s">
        <v>13</v>
      </c>
      <c r="D649" s="262"/>
      <c r="E649" s="289" t="str">
        <f t="shared" si="52"/>
        <v/>
      </c>
      <c r="F649" s="164" t="str">
        <f t="shared" si="53"/>
        <v/>
      </c>
      <c r="G649" s="161"/>
      <c r="H649" s="161"/>
      <c r="I649" s="162" t="str">
        <f t="shared" si="54"/>
        <v/>
      </c>
      <c r="J649" s="162" t="str">
        <f t="shared" si="55"/>
        <v/>
      </c>
    </row>
    <row r="650" spans="1:10" ht="16.5">
      <c r="A650" s="43"/>
      <c r="B650" s="44" t="s">
        <v>447</v>
      </c>
      <c r="C650" s="9" t="s">
        <v>13</v>
      </c>
      <c r="D650" s="262"/>
      <c r="E650" s="289" t="str">
        <f t="shared" si="52"/>
        <v/>
      </c>
      <c r="F650" s="164" t="str">
        <f t="shared" si="53"/>
        <v/>
      </c>
      <c r="G650" s="161"/>
      <c r="H650" s="161"/>
      <c r="I650" s="162" t="str">
        <f t="shared" si="54"/>
        <v/>
      </c>
      <c r="J650" s="162" t="str">
        <f t="shared" si="55"/>
        <v/>
      </c>
    </row>
    <row r="651" spans="1:10" ht="16.5">
      <c r="A651" s="43"/>
      <c r="B651" s="44"/>
      <c r="C651" s="9"/>
      <c r="D651" s="262"/>
      <c r="E651" s="289" t="str">
        <f t="shared" si="52"/>
        <v/>
      </c>
      <c r="F651" s="164" t="str">
        <f t="shared" si="53"/>
        <v/>
      </c>
      <c r="G651" s="161"/>
      <c r="H651" s="161"/>
      <c r="I651" s="162" t="str">
        <f t="shared" si="54"/>
        <v/>
      </c>
      <c r="J651" s="162" t="str">
        <f t="shared" si="55"/>
        <v/>
      </c>
    </row>
    <row r="652" spans="1:10" ht="16.5">
      <c r="A652" s="43"/>
      <c r="B652" s="44" t="s">
        <v>54</v>
      </c>
      <c r="C652" s="9" t="s">
        <v>13</v>
      </c>
      <c r="D652" s="262"/>
      <c r="E652" s="289" t="str">
        <f t="shared" si="52"/>
        <v/>
      </c>
      <c r="F652" s="164" t="str">
        <f t="shared" si="53"/>
        <v/>
      </c>
      <c r="G652" s="161"/>
      <c r="H652" s="161"/>
      <c r="I652" s="162" t="str">
        <f t="shared" si="54"/>
        <v/>
      </c>
      <c r="J652" s="162" t="str">
        <f t="shared" si="55"/>
        <v/>
      </c>
    </row>
    <row r="653" spans="1:10" ht="16.5">
      <c r="A653" s="43"/>
      <c r="B653" s="44" t="s">
        <v>55</v>
      </c>
      <c r="C653" s="9" t="s">
        <v>13</v>
      </c>
      <c r="D653" s="262"/>
      <c r="E653" s="289" t="str">
        <f t="shared" si="52"/>
        <v/>
      </c>
      <c r="F653" s="164" t="str">
        <f t="shared" si="53"/>
        <v/>
      </c>
      <c r="G653" s="161"/>
      <c r="H653" s="161"/>
      <c r="I653" s="162" t="str">
        <f t="shared" si="54"/>
        <v/>
      </c>
      <c r="J653" s="162" t="str">
        <f t="shared" si="55"/>
        <v/>
      </c>
    </row>
    <row r="654" spans="1:10" ht="16.5">
      <c r="A654" s="43"/>
      <c r="B654" s="44" t="s">
        <v>268</v>
      </c>
      <c r="C654" s="9" t="s">
        <v>13</v>
      </c>
      <c r="D654" s="262"/>
      <c r="E654" s="289" t="str">
        <f t="shared" si="52"/>
        <v/>
      </c>
      <c r="F654" s="164" t="str">
        <f t="shared" si="53"/>
        <v/>
      </c>
      <c r="G654" s="161"/>
      <c r="H654" s="161"/>
      <c r="I654" s="162" t="str">
        <f t="shared" si="54"/>
        <v/>
      </c>
      <c r="J654" s="162" t="str">
        <f t="shared" si="55"/>
        <v/>
      </c>
    </row>
    <row r="655" spans="1:10" ht="16.5">
      <c r="A655" s="43"/>
      <c r="B655" s="44" t="s">
        <v>271</v>
      </c>
      <c r="C655" s="9" t="s">
        <v>13</v>
      </c>
      <c r="D655" s="262"/>
      <c r="E655" s="289" t="str">
        <f t="shared" si="52"/>
        <v/>
      </c>
      <c r="F655" s="164" t="str">
        <f t="shared" si="53"/>
        <v/>
      </c>
      <c r="G655" s="161"/>
      <c r="H655" s="161"/>
      <c r="I655" s="162" t="str">
        <f t="shared" si="54"/>
        <v/>
      </c>
      <c r="J655" s="162" t="str">
        <f t="shared" si="55"/>
        <v/>
      </c>
    </row>
    <row r="656" spans="1:10" ht="16.5">
      <c r="A656" s="43"/>
      <c r="B656" s="44" t="s">
        <v>272</v>
      </c>
      <c r="C656" s="9" t="s">
        <v>13</v>
      </c>
      <c r="D656" s="262"/>
      <c r="E656" s="289" t="str">
        <f t="shared" si="52"/>
        <v/>
      </c>
      <c r="F656" s="164" t="str">
        <f t="shared" si="53"/>
        <v/>
      </c>
      <c r="G656" s="161"/>
      <c r="H656" s="161"/>
      <c r="I656" s="162" t="str">
        <f t="shared" si="54"/>
        <v/>
      </c>
      <c r="J656" s="162" t="str">
        <f t="shared" si="55"/>
        <v/>
      </c>
    </row>
    <row r="657" spans="1:10" ht="16.5">
      <c r="A657" s="43"/>
      <c r="B657" s="44" t="s">
        <v>126</v>
      </c>
      <c r="C657" s="9" t="s">
        <v>13</v>
      </c>
      <c r="D657" s="262"/>
      <c r="E657" s="289" t="str">
        <f t="shared" si="52"/>
        <v/>
      </c>
      <c r="F657" s="164" t="str">
        <f t="shared" si="53"/>
        <v/>
      </c>
      <c r="G657" s="161"/>
      <c r="H657" s="161"/>
      <c r="I657" s="162" t="str">
        <f t="shared" si="54"/>
        <v/>
      </c>
      <c r="J657" s="162" t="str">
        <f t="shared" si="55"/>
        <v/>
      </c>
    </row>
    <row r="658" spans="1:10" ht="16.5">
      <c r="A658" s="43"/>
      <c r="B658" s="44" t="s">
        <v>101</v>
      </c>
      <c r="C658" s="9" t="s">
        <v>13</v>
      </c>
      <c r="D658" s="262"/>
      <c r="E658" s="289" t="str">
        <f t="shared" si="52"/>
        <v/>
      </c>
      <c r="F658" s="164" t="str">
        <f t="shared" si="53"/>
        <v/>
      </c>
      <c r="G658" s="161"/>
      <c r="H658" s="161"/>
      <c r="I658" s="162" t="str">
        <f t="shared" si="54"/>
        <v/>
      </c>
      <c r="J658" s="162" t="str">
        <f t="shared" si="55"/>
        <v/>
      </c>
    </row>
    <row r="659" spans="1:10" ht="16.5">
      <c r="A659" s="43"/>
      <c r="B659" s="44" t="s">
        <v>266</v>
      </c>
      <c r="C659" s="9" t="s">
        <v>13</v>
      </c>
      <c r="D659" s="262"/>
      <c r="E659" s="289" t="str">
        <f t="shared" si="52"/>
        <v/>
      </c>
      <c r="F659" s="164" t="str">
        <f t="shared" si="53"/>
        <v/>
      </c>
      <c r="G659" s="161"/>
      <c r="H659" s="161"/>
      <c r="I659" s="162" t="str">
        <f t="shared" si="54"/>
        <v/>
      </c>
      <c r="J659" s="162" t="str">
        <f t="shared" si="55"/>
        <v/>
      </c>
    </row>
    <row r="660" spans="1:10" ht="16.5">
      <c r="A660" s="43"/>
      <c r="B660" s="44" t="s">
        <v>276</v>
      </c>
      <c r="C660" s="9" t="s">
        <v>13</v>
      </c>
      <c r="D660" s="262"/>
      <c r="E660" s="289" t="str">
        <f t="shared" si="52"/>
        <v/>
      </c>
      <c r="F660" s="164" t="str">
        <f t="shared" si="53"/>
        <v/>
      </c>
      <c r="G660" s="161"/>
      <c r="H660" s="161"/>
      <c r="I660" s="162" t="str">
        <f t="shared" si="54"/>
        <v/>
      </c>
      <c r="J660" s="162" t="str">
        <f t="shared" si="55"/>
        <v/>
      </c>
    </row>
    <row r="661" spans="1:10" ht="16.5">
      <c r="A661" s="43"/>
      <c r="B661" s="44" t="s">
        <v>277</v>
      </c>
      <c r="C661" s="9" t="s">
        <v>13</v>
      </c>
      <c r="D661" s="262"/>
      <c r="E661" s="289" t="str">
        <f t="shared" si="52"/>
        <v/>
      </c>
      <c r="F661" s="164" t="str">
        <f t="shared" si="53"/>
        <v/>
      </c>
      <c r="G661" s="161"/>
      <c r="H661" s="161"/>
      <c r="I661" s="162" t="str">
        <f t="shared" si="54"/>
        <v/>
      </c>
      <c r="J661" s="162" t="str">
        <f t="shared" si="55"/>
        <v/>
      </c>
    </row>
    <row r="662" spans="1:10" ht="16.5">
      <c r="A662" s="43"/>
      <c r="B662" s="44"/>
      <c r="C662" s="9"/>
      <c r="D662" s="262"/>
      <c r="E662" s="289" t="str">
        <f t="shared" si="52"/>
        <v/>
      </c>
      <c r="F662" s="164" t="str">
        <f t="shared" si="53"/>
        <v/>
      </c>
      <c r="G662" s="161"/>
      <c r="H662" s="161"/>
      <c r="I662" s="162" t="str">
        <f t="shared" si="54"/>
        <v/>
      </c>
      <c r="J662" s="162" t="str">
        <f t="shared" si="55"/>
        <v/>
      </c>
    </row>
    <row r="663" spans="1:10" ht="16.5">
      <c r="A663" s="43"/>
      <c r="B663" s="44" t="s">
        <v>446</v>
      </c>
      <c r="C663" s="9" t="s">
        <v>1</v>
      </c>
      <c r="D663" s="262"/>
      <c r="E663" s="289" t="str">
        <f t="shared" si="52"/>
        <v/>
      </c>
      <c r="F663" s="164" t="str">
        <f t="shared" si="53"/>
        <v/>
      </c>
      <c r="G663" s="161"/>
      <c r="H663" s="161"/>
      <c r="I663" s="162" t="str">
        <f t="shared" si="54"/>
        <v/>
      </c>
      <c r="J663" s="162" t="str">
        <f t="shared" si="55"/>
        <v/>
      </c>
    </row>
    <row r="664" spans="1:10" ht="16.5">
      <c r="A664" s="43"/>
      <c r="B664" s="44" t="s">
        <v>167</v>
      </c>
      <c r="C664" s="9" t="s">
        <v>13</v>
      </c>
      <c r="D664" s="262">
        <v>1</v>
      </c>
      <c r="E664" s="289">
        <f t="shared" si="52"/>
        <v>0</v>
      </c>
      <c r="F664" s="164">
        <f t="shared" si="53"/>
        <v>0</v>
      </c>
      <c r="G664" s="161"/>
      <c r="H664" s="161"/>
      <c r="I664" s="162">
        <f t="shared" si="54"/>
        <v>0</v>
      </c>
      <c r="J664" s="162">
        <f t="shared" si="55"/>
        <v>0</v>
      </c>
    </row>
    <row r="665" spans="1:10" ht="16.5">
      <c r="A665" s="43"/>
      <c r="B665" s="44"/>
      <c r="C665" s="9"/>
      <c r="D665" s="262"/>
      <c r="E665" s="289" t="str">
        <f t="shared" si="52"/>
        <v/>
      </c>
      <c r="F665" s="164" t="str">
        <f t="shared" si="53"/>
        <v/>
      </c>
      <c r="G665" s="161"/>
      <c r="H665" s="161"/>
      <c r="I665" s="162" t="str">
        <f t="shared" si="54"/>
        <v/>
      </c>
      <c r="J665" s="162" t="str">
        <f t="shared" si="55"/>
        <v/>
      </c>
    </row>
    <row r="666" spans="1:10" ht="16.5">
      <c r="A666" s="43"/>
      <c r="B666" s="132" t="s">
        <v>444</v>
      </c>
      <c r="C666" s="9" t="s">
        <v>13</v>
      </c>
      <c r="D666" s="262"/>
      <c r="E666" s="289" t="str">
        <f t="shared" si="52"/>
        <v/>
      </c>
      <c r="F666" s="164" t="str">
        <f t="shared" si="53"/>
        <v/>
      </c>
      <c r="G666" s="161"/>
      <c r="H666" s="161"/>
      <c r="I666" s="162" t="str">
        <f t="shared" si="54"/>
        <v/>
      </c>
      <c r="J666" s="162" t="str">
        <f t="shared" si="55"/>
        <v/>
      </c>
    </row>
    <row r="667" spans="1:10" ht="16.5">
      <c r="A667" s="43"/>
      <c r="B667" s="132" t="s">
        <v>445</v>
      </c>
      <c r="C667" s="9" t="s">
        <v>13</v>
      </c>
      <c r="D667" s="262"/>
      <c r="E667" s="289" t="str">
        <f t="shared" si="52"/>
        <v/>
      </c>
      <c r="F667" s="164" t="str">
        <f t="shared" si="53"/>
        <v/>
      </c>
      <c r="G667" s="161"/>
      <c r="H667" s="161"/>
      <c r="I667" s="162" t="str">
        <f t="shared" si="54"/>
        <v/>
      </c>
      <c r="J667" s="162" t="str">
        <f t="shared" si="55"/>
        <v/>
      </c>
    </row>
    <row r="668" spans="1:10" ht="16.5">
      <c r="A668" s="43"/>
      <c r="B668" s="132" t="s">
        <v>443</v>
      </c>
      <c r="C668" s="9" t="s">
        <v>13</v>
      </c>
      <c r="D668" s="262"/>
      <c r="E668" s="289" t="str">
        <f t="shared" si="52"/>
        <v/>
      </c>
      <c r="F668" s="164" t="str">
        <f t="shared" si="53"/>
        <v/>
      </c>
      <c r="G668" s="161"/>
      <c r="H668" s="161"/>
      <c r="I668" s="162" t="str">
        <f t="shared" si="54"/>
        <v/>
      </c>
      <c r="J668" s="162" t="str">
        <f t="shared" si="55"/>
        <v/>
      </c>
    </row>
    <row r="669" spans="1:10" ht="16.5">
      <c r="A669" s="2"/>
      <c r="B669" s="132" t="s">
        <v>264</v>
      </c>
      <c r="C669" s="9" t="s">
        <v>13</v>
      </c>
      <c r="D669" s="262">
        <v>15</v>
      </c>
      <c r="E669" s="289">
        <f t="shared" si="52"/>
        <v>0</v>
      </c>
      <c r="F669" s="164">
        <f t="shared" si="53"/>
        <v>0</v>
      </c>
      <c r="G669" s="161"/>
      <c r="H669" s="161"/>
      <c r="I669" s="162">
        <f t="shared" si="54"/>
        <v>0</v>
      </c>
      <c r="J669" s="162">
        <f t="shared" si="55"/>
        <v>0</v>
      </c>
    </row>
    <row r="670" spans="1:10" ht="16.5">
      <c r="A670" s="43"/>
      <c r="B670" s="132" t="s">
        <v>265</v>
      </c>
      <c r="C670" s="9" t="s">
        <v>13</v>
      </c>
      <c r="D670" s="262">
        <v>15</v>
      </c>
      <c r="E670" s="289">
        <f t="shared" si="52"/>
        <v>0</v>
      </c>
      <c r="F670" s="164">
        <f t="shared" si="53"/>
        <v>0</v>
      </c>
      <c r="G670" s="161"/>
      <c r="H670" s="161"/>
      <c r="I670" s="162">
        <f t="shared" si="54"/>
        <v>0</v>
      </c>
      <c r="J670" s="162">
        <f t="shared" si="55"/>
        <v>0</v>
      </c>
    </row>
    <row r="671" spans="1:10" ht="16.5">
      <c r="A671" s="43"/>
      <c r="B671" s="44"/>
      <c r="C671" s="9"/>
      <c r="D671" s="262"/>
      <c r="E671" s="289" t="str">
        <f t="shared" si="52"/>
        <v/>
      </c>
      <c r="F671" s="164" t="str">
        <f t="shared" si="53"/>
        <v/>
      </c>
      <c r="G671" s="161"/>
      <c r="H671" s="161"/>
      <c r="I671" s="162" t="str">
        <f t="shared" si="54"/>
        <v/>
      </c>
      <c r="J671" s="162" t="str">
        <f t="shared" si="55"/>
        <v/>
      </c>
    </row>
    <row r="672" spans="1:10" ht="16.5">
      <c r="A672" s="43"/>
      <c r="B672" s="44" t="s">
        <v>166</v>
      </c>
      <c r="C672" s="9" t="s">
        <v>13</v>
      </c>
      <c r="D672" s="262">
        <v>1</v>
      </c>
      <c r="E672" s="289">
        <f t="shared" si="52"/>
        <v>0</v>
      </c>
      <c r="F672" s="164">
        <f t="shared" si="53"/>
        <v>0</v>
      </c>
      <c r="G672" s="161"/>
      <c r="H672" s="161"/>
      <c r="I672" s="162">
        <f t="shared" si="54"/>
        <v>0</v>
      </c>
      <c r="J672" s="162">
        <f t="shared" si="55"/>
        <v>0</v>
      </c>
    </row>
    <row r="673" spans="1:10" ht="16.5">
      <c r="A673" s="43"/>
      <c r="B673" s="132"/>
      <c r="C673" s="8"/>
      <c r="D673" s="262"/>
      <c r="E673" s="289" t="str">
        <f t="shared" si="52"/>
        <v/>
      </c>
      <c r="F673" s="164" t="str">
        <f t="shared" si="53"/>
        <v/>
      </c>
      <c r="G673" s="161"/>
      <c r="H673" s="161"/>
      <c r="I673" s="162" t="str">
        <f t="shared" si="54"/>
        <v/>
      </c>
      <c r="J673" s="162" t="str">
        <f t="shared" si="55"/>
        <v/>
      </c>
    </row>
    <row r="674" spans="1:10" ht="16.5">
      <c r="A674" s="43"/>
      <c r="B674" s="39" t="s">
        <v>280</v>
      </c>
      <c r="C674" s="9"/>
      <c r="D674" s="262"/>
      <c r="E674" s="289" t="str">
        <f t="shared" si="52"/>
        <v/>
      </c>
      <c r="F674" s="164" t="str">
        <f t="shared" si="53"/>
        <v/>
      </c>
      <c r="G674" s="161"/>
      <c r="H674" s="161"/>
      <c r="I674" s="162" t="str">
        <f t="shared" si="54"/>
        <v/>
      </c>
      <c r="J674" s="162" t="str">
        <f t="shared" si="55"/>
        <v/>
      </c>
    </row>
    <row r="675" spans="1:10" ht="16.5">
      <c r="A675" s="43"/>
      <c r="B675" s="39" t="s">
        <v>281</v>
      </c>
      <c r="C675" s="27" t="s">
        <v>12</v>
      </c>
      <c r="D675" s="262">
        <f>D394</f>
        <v>0</v>
      </c>
      <c r="E675" s="289"/>
      <c r="F675" s="164">
        <f t="shared" si="53"/>
        <v>0</v>
      </c>
      <c r="G675" s="161"/>
      <c r="H675" s="161"/>
      <c r="I675" s="162">
        <f t="shared" si="54"/>
        <v>0</v>
      </c>
      <c r="J675" s="162">
        <f t="shared" si="55"/>
        <v>0</v>
      </c>
    </row>
    <row r="676" spans="1:10" ht="16.5">
      <c r="A676" s="43"/>
      <c r="B676" s="38"/>
      <c r="C676" s="9"/>
      <c r="D676" s="262"/>
      <c r="E676" s="289" t="str">
        <f t="shared" si="52"/>
        <v/>
      </c>
      <c r="F676" s="164" t="str">
        <f t="shared" si="53"/>
        <v/>
      </c>
      <c r="G676" s="161"/>
      <c r="H676" s="161"/>
      <c r="I676" s="162" t="str">
        <f t="shared" si="54"/>
        <v/>
      </c>
      <c r="J676" s="162" t="str">
        <f t="shared" si="55"/>
        <v/>
      </c>
    </row>
    <row r="677" spans="1:10" ht="16.5">
      <c r="A677" s="43"/>
      <c r="B677" s="73" t="s">
        <v>282</v>
      </c>
      <c r="C677" s="72"/>
      <c r="D677" s="262"/>
      <c r="E677" s="289" t="str">
        <f t="shared" si="52"/>
        <v/>
      </c>
      <c r="F677" s="164" t="str">
        <f t="shared" si="53"/>
        <v/>
      </c>
      <c r="G677" s="161"/>
      <c r="H677" s="161"/>
      <c r="I677" s="162" t="str">
        <f t="shared" si="54"/>
        <v/>
      </c>
      <c r="J677" s="162" t="str">
        <f t="shared" si="55"/>
        <v/>
      </c>
    </row>
    <row r="678" spans="1:10" ht="16.5">
      <c r="A678" s="43"/>
      <c r="B678" s="127"/>
      <c r="C678" s="9"/>
      <c r="D678" s="262"/>
      <c r="E678" s="289" t="str">
        <f t="shared" si="52"/>
        <v/>
      </c>
      <c r="F678" s="164" t="str">
        <f t="shared" si="53"/>
        <v/>
      </c>
      <c r="G678" s="161"/>
      <c r="H678" s="161"/>
      <c r="I678" s="162" t="str">
        <f t="shared" si="54"/>
        <v/>
      </c>
      <c r="J678" s="162" t="str">
        <f t="shared" si="55"/>
        <v/>
      </c>
    </row>
    <row r="679" spans="1:10" ht="16.5">
      <c r="A679" s="2" t="s">
        <v>261</v>
      </c>
      <c r="B679" s="39" t="s">
        <v>389</v>
      </c>
      <c r="C679" s="9"/>
      <c r="D679" s="262"/>
      <c r="E679" s="289" t="str">
        <f t="shared" si="52"/>
        <v/>
      </c>
      <c r="F679" s="164" t="str">
        <f t="shared" si="53"/>
        <v/>
      </c>
      <c r="G679" s="161"/>
      <c r="H679" s="161"/>
      <c r="I679" s="162" t="str">
        <f t="shared" si="54"/>
        <v/>
      </c>
      <c r="J679" s="162" t="str">
        <f t="shared" si="55"/>
        <v/>
      </c>
    </row>
    <row r="680" spans="1:10" ht="16.5">
      <c r="A680" s="43"/>
      <c r="B680" s="40"/>
      <c r="C680" s="9"/>
      <c r="D680" s="262"/>
      <c r="E680" s="289" t="str">
        <f t="shared" si="52"/>
        <v/>
      </c>
      <c r="F680" s="164" t="str">
        <f t="shared" si="53"/>
        <v/>
      </c>
      <c r="G680" s="161"/>
      <c r="H680" s="161"/>
      <c r="I680" s="162" t="str">
        <f t="shared" si="54"/>
        <v/>
      </c>
      <c r="J680" s="162" t="str">
        <f t="shared" si="55"/>
        <v/>
      </c>
    </row>
    <row r="681" spans="1:10" ht="16.5">
      <c r="A681" s="43"/>
      <c r="B681" s="131" t="s">
        <v>262</v>
      </c>
      <c r="C681" s="9"/>
      <c r="D681" s="262"/>
      <c r="E681" s="289" t="str">
        <f t="shared" si="52"/>
        <v/>
      </c>
      <c r="F681" s="164" t="str">
        <f t="shared" si="53"/>
        <v/>
      </c>
      <c r="G681" s="161"/>
      <c r="H681" s="161"/>
      <c r="I681" s="162" t="str">
        <f t="shared" si="54"/>
        <v/>
      </c>
      <c r="J681" s="162" t="str">
        <f t="shared" si="55"/>
        <v/>
      </c>
    </row>
    <row r="682" spans="1:10" ht="16.5">
      <c r="A682" s="43"/>
      <c r="B682" s="44" t="s">
        <v>52</v>
      </c>
      <c r="C682" s="9" t="s">
        <v>13</v>
      </c>
      <c r="D682" s="262">
        <v>10.133858267716535</v>
      </c>
      <c r="E682" s="289">
        <f t="shared" si="52"/>
        <v>0</v>
      </c>
      <c r="F682" s="164">
        <f t="shared" si="53"/>
        <v>0</v>
      </c>
      <c r="G682" s="161"/>
      <c r="H682" s="161"/>
      <c r="I682" s="162">
        <f t="shared" si="54"/>
        <v>0</v>
      </c>
      <c r="J682" s="162">
        <f t="shared" si="55"/>
        <v>0</v>
      </c>
    </row>
    <row r="683" spans="1:10" ht="16.5">
      <c r="A683" s="43"/>
      <c r="B683" s="44" t="s">
        <v>269</v>
      </c>
      <c r="C683" s="9" t="s">
        <v>13</v>
      </c>
      <c r="D683" s="262">
        <f>1</f>
        <v>1</v>
      </c>
      <c r="E683" s="289">
        <f t="shared" si="52"/>
        <v>0</v>
      </c>
      <c r="F683" s="164">
        <f t="shared" si="53"/>
        <v>0</v>
      </c>
      <c r="G683" s="161"/>
      <c r="H683" s="161"/>
      <c r="I683" s="162">
        <f t="shared" si="54"/>
        <v>0</v>
      </c>
      <c r="J683" s="162">
        <f t="shared" si="55"/>
        <v>0</v>
      </c>
    </row>
    <row r="684" spans="1:10" ht="16.5">
      <c r="A684" s="43"/>
      <c r="B684" s="44" t="s">
        <v>53</v>
      </c>
      <c r="C684" s="9" t="s">
        <v>13</v>
      </c>
      <c r="D684" s="275">
        <v>0.95238095238095233</v>
      </c>
      <c r="E684" s="289">
        <f t="shared" si="52"/>
        <v>0</v>
      </c>
      <c r="F684" s="164">
        <f t="shared" si="53"/>
        <v>0</v>
      </c>
      <c r="G684" s="161"/>
      <c r="H684" s="161"/>
      <c r="I684" s="162">
        <f t="shared" si="54"/>
        <v>0</v>
      </c>
      <c r="J684" s="162">
        <f t="shared" si="55"/>
        <v>0</v>
      </c>
    </row>
    <row r="685" spans="1:10" ht="16.5">
      <c r="A685" s="43"/>
      <c r="B685" s="44" t="s">
        <v>72</v>
      </c>
      <c r="C685" s="9" t="s">
        <v>13</v>
      </c>
      <c r="D685" s="262">
        <v>7</v>
      </c>
      <c r="E685" s="289">
        <f t="shared" si="52"/>
        <v>0</v>
      </c>
      <c r="F685" s="164">
        <f t="shared" si="53"/>
        <v>0</v>
      </c>
      <c r="G685" s="161"/>
      <c r="H685" s="161"/>
      <c r="I685" s="162">
        <f t="shared" si="54"/>
        <v>0</v>
      </c>
      <c r="J685" s="162">
        <f t="shared" si="55"/>
        <v>0</v>
      </c>
    </row>
    <row r="686" spans="1:10" ht="16.5">
      <c r="A686" s="43"/>
      <c r="B686" s="44" t="s">
        <v>275</v>
      </c>
      <c r="C686" s="9" t="s">
        <v>13</v>
      </c>
      <c r="D686" s="262"/>
      <c r="E686" s="289" t="str">
        <f t="shared" si="52"/>
        <v/>
      </c>
      <c r="F686" s="164" t="str">
        <f t="shared" si="53"/>
        <v/>
      </c>
      <c r="G686" s="161"/>
      <c r="H686" s="161"/>
      <c r="I686" s="162" t="str">
        <f t="shared" si="54"/>
        <v/>
      </c>
      <c r="J686" s="162" t="str">
        <f t="shared" si="55"/>
        <v/>
      </c>
    </row>
    <row r="687" spans="1:10" ht="16.5">
      <c r="A687" s="43"/>
      <c r="B687" s="44" t="s">
        <v>447</v>
      </c>
      <c r="C687" s="9" t="s">
        <v>13</v>
      </c>
      <c r="D687" s="262">
        <v>1</v>
      </c>
      <c r="E687" s="289">
        <f t="shared" si="52"/>
        <v>0</v>
      </c>
      <c r="F687" s="164">
        <f t="shared" si="53"/>
        <v>0</v>
      </c>
      <c r="G687" s="161"/>
      <c r="H687" s="161"/>
      <c r="I687" s="162">
        <f t="shared" si="54"/>
        <v>0</v>
      </c>
      <c r="J687" s="162">
        <f t="shared" si="55"/>
        <v>0</v>
      </c>
    </row>
    <row r="688" spans="1:10" ht="16.5">
      <c r="A688" s="43"/>
      <c r="B688" s="44"/>
      <c r="C688" s="9"/>
      <c r="D688" s="262"/>
      <c r="E688" s="289" t="str">
        <f t="shared" si="52"/>
        <v/>
      </c>
      <c r="F688" s="164" t="str">
        <f t="shared" si="53"/>
        <v/>
      </c>
      <c r="G688" s="161"/>
      <c r="H688" s="161"/>
      <c r="I688" s="162" t="str">
        <f t="shared" si="54"/>
        <v/>
      </c>
      <c r="J688" s="162" t="str">
        <f t="shared" si="55"/>
        <v/>
      </c>
    </row>
    <row r="689" spans="1:10" ht="16.5">
      <c r="A689" s="43"/>
      <c r="B689" s="44" t="s">
        <v>54</v>
      </c>
      <c r="C689" s="9" t="s">
        <v>13</v>
      </c>
      <c r="D689" s="262">
        <f>(10+5)+(9+1)-1</f>
        <v>24</v>
      </c>
      <c r="E689" s="289">
        <f t="shared" si="52"/>
        <v>0</v>
      </c>
      <c r="F689" s="164">
        <f t="shared" si="53"/>
        <v>0</v>
      </c>
      <c r="G689" s="161"/>
      <c r="H689" s="161"/>
      <c r="I689" s="162">
        <f t="shared" si="54"/>
        <v>0</v>
      </c>
      <c r="J689" s="162">
        <f t="shared" si="55"/>
        <v>0</v>
      </c>
    </row>
    <row r="690" spans="1:10" ht="16.5">
      <c r="A690" s="43"/>
      <c r="B690" s="44" t="s">
        <v>55</v>
      </c>
      <c r="C690" s="9" t="s">
        <v>13</v>
      </c>
      <c r="D690" s="262">
        <v>9</v>
      </c>
      <c r="E690" s="289">
        <f t="shared" si="52"/>
        <v>0</v>
      </c>
      <c r="F690" s="164">
        <f t="shared" si="53"/>
        <v>0</v>
      </c>
      <c r="G690" s="161"/>
      <c r="H690" s="161"/>
      <c r="I690" s="162">
        <f t="shared" si="54"/>
        <v>0</v>
      </c>
      <c r="J690" s="162">
        <f t="shared" si="55"/>
        <v>0</v>
      </c>
    </row>
    <row r="691" spans="1:10" ht="16.5">
      <c r="A691" s="43"/>
      <c r="B691" s="44" t="s">
        <v>268</v>
      </c>
      <c r="C691" s="9" t="s">
        <v>13</v>
      </c>
      <c r="D691" s="262">
        <f>1</f>
        <v>1</v>
      </c>
      <c r="E691" s="289">
        <f t="shared" si="52"/>
        <v>0</v>
      </c>
      <c r="F691" s="164">
        <f t="shared" si="53"/>
        <v>0</v>
      </c>
      <c r="G691" s="161"/>
      <c r="H691" s="161"/>
      <c r="I691" s="162">
        <f t="shared" si="54"/>
        <v>0</v>
      </c>
      <c r="J691" s="162">
        <f t="shared" si="55"/>
        <v>0</v>
      </c>
    </row>
    <row r="692" spans="1:10" ht="16.5">
      <c r="A692" s="43"/>
      <c r="B692" s="44" t="s">
        <v>271</v>
      </c>
      <c r="C692" s="9" t="s">
        <v>13</v>
      </c>
      <c r="D692" s="262">
        <f>1</f>
        <v>1</v>
      </c>
      <c r="E692" s="289">
        <f t="shared" si="52"/>
        <v>0</v>
      </c>
      <c r="F692" s="164">
        <f t="shared" si="53"/>
        <v>0</v>
      </c>
      <c r="G692" s="161"/>
      <c r="H692" s="161"/>
      <c r="I692" s="162">
        <f t="shared" si="54"/>
        <v>0</v>
      </c>
      <c r="J692" s="162">
        <f t="shared" si="55"/>
        <v>0</v>
      </c>
    </row>
    <row r="693" spans="1:10" ht="16.5">
      <c r="A693" s="43"/>
      <c r="B693" s="44" t="s">
        <v>272</v>
      </c>
      <c r="C693" s="9" t="s">
        <v>13</v>
      </c>
      <c r="D693" s="262">
        <v>1</v>
      </c>
      <c r="E693" s="289">
        <f t="shared" si="52"/>
        <v>0</v>
      </c>
      <c r="F693" s="164">
        <f t="shared" si="53"/>
        <v>0</v>
      </c>
      <c r="G693" s="161"/>
      <c r="H693" s="161"/>
      <c r="I693" s="162">
        <f t="shared" si="54"/>
        <v>0</v>
      </c>
      <c r="J693" s="162">
        <f t="shared" si="55"/>
        <v>0</v>
      </c>
    </row>
    <row r="694" spans="1:10" ht="16.5">
      <c r="A694" s="43"/>
      <c r="B694" s="44" t="s">
        <v>126</v>
      </c>
      <c r="C694" s="9" t="s">
        <v>13</v>
      </c>
      <c r="D694" s="262">
        <v>1</v>
      </c>
      <c r="E694" s="289">
        <f t="shared" si="52"/>
        <v>0</v>
      </c>
      <c r="F694" s="164">
        <f t="shared" si="53"/>
        <v>0</v>
      </c>
      <c r="G694" s="161"/>
      <c r="H694" s="161"/>
      <c r="I694" s="162">
        <f t="shared" si="54"/>
        <v>0</v>
      </c>
      <c r="J694" s="162">
        <f t="shared" si="55"/>
        <v>0</v>
      </c>
    </row>
    <row r="695" spans="1:10" ht="16.5">
      <c r="A695" s="43"/>
      <c r="B695" s="44" t="s">
        <v>101</v>
      </c>
      <c r="C695" s="9" t="s">
        <v>13</v>
      </c>
      <c r="D695" s="262">
        <v>1</v>
      </c>
      <c r="E695" s="289">
        <f t="shared" si="52"/>
        <v>0</v>
      </c>
      <c r="F695" s="164">
        <f t="shared" si="53"/>
        <v>0</v>
      </c>
      <c r="G695" s="161"/>
      <c r="H695" s="161"/>
      <c r="I695" s="162">
        <f t="shared" si="54"/>
        <v>0</v>
      </c>
      <c r="J695" s="162">
        <f t="shared" si="55"/>
        <v>0</v>
      </c>
    </row>
    <row r="696" spans="1:10" ht="16.5">
      <c r="A696" s="43"/>
      <c r="B696" s="44" t="s">
        <v>266</v>
      </c>
      <c r="C696" s="9" t="s">
        <v>13</v>
      </c>
      <c r="D696" s="262">
        <f>4+4</f>
        <v>8</v>
      </c>
      <c r="E696" s="289">
        <f t="shared" si="52"/>
        <v>0</v>
      </c>
      <c r="F696" s="164">
        <f t="shared" si="53"/>
        <v>0</v>
      </c>
      <c r="G696" s="161"/>
      <c r="H696" s="161"/>
      <c r="I696" s="162">
        <f t="shared" si="54"/>
        <v>0</v>
      </c>
      <c r="J696" s="162">
        <f t="shared" si="55"/>
        <v>0</v>
      </c>
    </row>
    <row r="697" spans="1:10" ht="16.5">
      <c r="A697" s="43"/>
      <c r="B697" s="44" t="s">
        <v>276</v>
      </c>
      <c r="C697" s="9" t="s">
        <v>13</v>
      </c>
      <c r="D697" s="262">
        <f>1+1</f>
        <v>2</v>
      </c>
      <c r="E697" s="289">
        <f t="shared" si="52"/>
        <v>0</v>
      </c>
      <c r="F697" s="164">
        <f t="shared" si="53"/>
        <v>0</v>
      </c>
      <c r="G697" s="161"/>
      <c r="H697" s="161"/>
      <c r="I697" s="162">
        <f t="shared" si="54"/>
        <v>0</v>
      </c>
      <c r="J697" s="162">
        <f t="shared" si="55"/>
        <v>0</v>
      </c>
    </row>
    <row r="698" spans="1:10" ht="16.5">
      <c r="A698" s="43"/>
      <c r="B698" s="44" t="s">
        <v>277</v>
      </c>
      <c r="C698" s="9" t="s">
        <v>13</v>
      </c>
      <c r="D698" s="262">
        <f>1+1</f>
        <v>2</v>
      </c>
      <c r="E698" s="289">
        <f t="shared" si="52"/>
        <v>0</v>
      </c>
      <c r="F698" s="164">
        <f t="shared" si="53"/>
        <v>0</v>
      </c>
      <c r="G698" s="161"/>
      <c r="H698" s="161"/>
      <c r="I698" s="162">
        <f t="shared" si="54"/>
        <v>0</v>
      </c>
      <c r="J698" s="162">
        <f t="shared" si="55"/>
        <v>0</v>
      </c>
    </row>
    <row r="699" spans="1:10" ht="16.5">
      <c r="A699" s="43"/>
      <c r="B699" s="44"/>
      <c r="C699" s="9"/>
      <c r="D699" s="262"/>
      <c r="E699" s="289" t="str">
        <f t="shared" si="52"/>
        <v/>
      </c>
      <c r="F699" s="164" t="str">
        <f t="shared" si="53"/>
        <v/>
      </c>
      <c r="G699" s="161"/>
      <c r="H699" s="161"/>
      <c r="I699" s="162" t="str">
        <f t="shared" si="54"/>
        <v/>
      </c>
      <c r="J699" s="162" t="str">
        <f t="shared" si="55"/>
        <v/>
      </c>
    </row>
    <row r="700" spans="1:10" ht="16.5">
      <c r="A700" s="43"/>
      <c r="B700" s="131" t="s">
        <v>263</v>
      </c>
      <c r="C700" s="9"/>
      <c r="D700" s="262"/>
      <c r="E700" s="289" t="str">
        <f t="shared" si="52"/>
        <v/>
      </c>
      <c r="F700" s="164" t="str">
        <f t="shared" si="53"/>
        <v/>
      </c>
      <c r="G700" s="161"/>
      <c r="H700" s="161"/>
      <c r="I700" s="162" t="str">
        <f t="shared" si="54"/>
        <v/>
      </c>
      <c r="J700" s="162" t="str">
        <f t="shared" si="55"/>
        <v/>
      </c>
    </row>
    <row r="701" spans="1:10" ht="16.5">
      <c r="A701" s="43"/>
      <c r="B701" s="44" t="s">
        <v>52</v>
      </c>
      <c r="C701" s="9" t="s">
        <v>13</v>
      </c>
      <c r="D701" s="262"/>
      <c r="E701" s="289" t="str">
        <f t="shared" si="52"/>
        <v/>
      </c>
      <c r="F701" s="164" t="str">
        <f t="shared" si="53"/>
        <v/>
      </c>
      <c r="G701" s="161"/>
      <c r="H701" s="161"/>
      <c r="I701" s="162" t="str">
        <f t="shared" si="54"/>
        <v/>
      </c>
      <c r="J701" s="162" t="str">
        <f t="shared" si="55"/>
        <v/>
      </c>
    </row>
    <row r="702" spans="1:10" ht="16.5">
      <c r="A702" s="43"/>
      <c r="B702" s="44" t="s">
        <v>269</v>
      </c>
      <c r="C702" s="9" t="s">
        <v>13</v>
      </c>
      <c r="D702" s="262"/>
      <c r="E702" s="289" t="str">
        <f t="shared" si="52"/>
        <v/>
      </c>
      <c r="F702" s="164" t="str">
        <f t="shared" si="53"/>
        <v/>
      </c>
      <c r="G702" s="161"/>
      <c r="H702" s="161"/>
      <c r="I702" s="162" t="str">
        <f t="shared" si="54"/>
        <v/>
      </c>
      <c r="J702" s="162" t="str">
        <f t="shared" si="55"/>
        <v/>
      </c>
    </row>
    <row r="703" spans="1:10" ht="16.5">
      <c r="A703" s="43"/>
      <c r="B703" s="44" t="s">
        <v>53</v>
      </c>
      <c r="C703" s="9" t="s">
        <v>13</v>
      </c>
      <c r="D703" s="262"/>
      <c r="E703" s="289" t="str">
        <f t="shared" si="52"/>
        <v/>
      </c>
      <c r="F703" s="164" t="str">
        <f t="shared" si="53"/>
        <v/>
      </c>
      <c r="G703" s="161"/>
      <c r="H703" s="161"/>
      <c r="I703" s="162" t="str">
        <f t="shared" si="54"/>
        <v/>
      </c>
      <c r="J703" s="162" t="str">
        <f t="shared" si="55"/>
        <v/>
      </c>
    </row>
    <row r="704" spans="1:10" ht="16.5">
      <c r="A704" s="43"/>
      <c r="B704" s="44" t="s">
        <v>72</v>
      </c>
      <c r="C704" s="9" t="s">
        <v>13</v>
      </c>
      <c r="D704" s="262"/>
      <c r="E704" s="289" t="str">
        <f t="shared" si="52"/>
        <v/>
      </c>
      <c r="F704" s="164" t="str">
        <f t="shared" si="53"/>
        <v/>
      </c>
      <c r="G704" s="161"/>
      <c r="H704" s="161"/>
      <c r="I704" s="162" t="str">
        <f t="shared" si="54"/>
        <v/>
      </c>
      <c r="J704" s="162" t="str">
        <f t="shared" si="55"/>
        <v/>
      </c>
    </row>
    <row r="705" spans="1:10" ht="16.5">
      <c r="A705" s="43"/>
      <c r="B705" s="44" t="s">
        <v>275</v>
      </c>
      <c r="C705" s="9" t="s">
        <v>13</v>
      </c>
      <c r="D705" s="262"/>
      <c r="E705" s="289" t="str">
        <f t="shared" si="52"/>
        <v/>
      </c>
      <c r="F705" s="164" t="str">
        <f t="shared" si="53"/>
        <v/>
      </c>
      <c r="G705" s="161"/>
      <c r="H705" s="161"/>
      <c r="I705" s="162" t="str">
        <f t="shared" si="54"/>
        <v/>
      </c>
      <c r="J705" s="162" t="str">
        <f t="shared" si="55"/>
        <v/>
      </c>
    </row>
    <row r="706" spans="1:10" ht="16.5">
      <c r="A706" s="43"/>
      <c r="B706" s="44" t="s">
        <v>447</v>
      </c>
      <c r="C706" s="9" t="s">
        <v>13</v>
      </c>
      <c r="D706" s="262"/>
      <c r="E706" s="289" t="str">
        <f t="shared" si="52"/>
        <v/>
      </c>
      <c r="F706" s="164" t="str">
        <f t="shared" si="53"/>
        <v/>
      </c>
      <c r="G706" s="161"/>
      <c r="H706" s="161"/>
      <c r="I706" s="162" t="str">
        <f t="shared" si="54"/>
        <v/>
      </c>
      <c r="J706" s="162" t="str">
        <f t="shared" si="55"/>
        <v/>
      </c>
    </row>
    <row r="707" spans="1:10" ht="16.5">
      <c r="A707" s="43"/>
      <c r="B707" s="44"/>
      <c r="C707" s="9"/>
      <c r="D707" s="262"/>
      <c r="E707" s="289" t="str">
        <f t="shared" si="52"/>
        <v/>
      </c>
      <c r="F707" s="164" t="str">
        <f t="shared" si="53"/>
        <v/>
      </c>
      <c r="G707" s="161"/>
      <c r="H707" s="161"/>
      <c r="I707" s="162" t="str">
        <f t="shared" si="54"/>
        <v/>
      </c>
      <c r="J707" s="162" t="str">
        <f t="shared" si="55"/>
        <v/>
      </c>
    </row>
    <row r="708" spans="1:10" ht="16.5">
      <c r="A708" s="43"/>
      <c r="B708" s="44" t="s">
        <v>54</v>
      </c>
      <c r="C708" s="9" t="s">
        <v>13</v>
      </c>
      <c r="D708" s="262"/>
      <c r="E708" s="289" t="str">
        <f t="shared" si="52"/>
        <v/>
      </c>
      <c r="F708" s="164" t="str">
        <f t="shared" si="53"/>
        <v/>
      </c>
      <c r="G708" s="161"/>
      <c r="H708" s="161"/>
      <c r="I708" s="162" t="str">
        <f t="shared" si="54"/>
        <v/>
      </c>
      <c r="J708" s="162" t="str">
        <f t="shared" si="55"/>
        <v/>
      </c>
    </row>
    <row r="709" spans="1:10" ht="16.5">
      <c r="A709" s="43"/>
      <c r="B709" s="44" t="s">
        <v>55</v>
      </c>
      <c r="C709" s="9" t="s">
        <v>13</v>
      </c>
      <c r="D709" s="262"/>
      <c r="E709" s="289" t="str">
        <f t="shared" si="52"/>
        <v/>
      </c>
      <c r="F709" s="164" t="str">
        <f t="shared" si="53"/>
        <v/>
      </c>
      <c r="G709" s="161"/>
      <c r="H709" s="161"/>
      <c r="I709" s="162" t="str">
        <f t="shared" si="54"/>
        <v/>
      </c>
      <c r="J709" s="162" t="str">
        <f t="shared" si="55"/>
        <v/>
      </c>
    </row>
    <row r="710" spans="1:10" ht="16.5">
      <c r="A710" s="43"/>
      <c r="B710" s="44" t="s">
        <v>268</v>
      </c>
      <c r="C710" s="9" t="s">
        <v>13</v>
      </c>
      <c r="D710" s="262"/>
      <c r="E710" s="289" t="str">
        <f t="shared" si="52"/>
        <v/>
      </c>
      <c r="F710" s="164" t="str">
        <f t="shared" si="53"/>
        <v/>
      </c>
      <c r="G710" s="161"/>
      <c r="H710" s="161"/>
      <c r="I710" s="162" t="str">
        <f t="shared" si="54"/>
        <v/>
      </c>
      <c r="J710" s="162" t="str">
        <f t="shared" si="55"/>
        <v/>
      </c>
    </row>
    <row r="711" spans="1:10" ht="16.5">
      <c r="A711" s="43"/>
      <c r="B711" s="44" t="s">
        <v>271</v>
      </c>
      <c r="C711" s="9" t="s">
        <v>13</v>
      </c>
      <c r="D711" s="262"/>
      <c r="E711" s="289" t="str">
        <f t="shared" ref="E711:E753" si="56">IF(D711="","",(((I711*$J$2)+(J711*$H$2*$H$3))*$J$3)/D711)</f>
        <v/>
      </c>
      <c r="F711" s="164" t="str">
        <f t="shared" ref="F711:F753" si="57">IF(D711="","",D711*E711)</f>
        <v/>
      </c>
      <c r="G711" s="161"/>
      <c r="H711" s="161"/>
      <c r="I711" s="162" t="str">
        <f t="shared" ref="I711:I753" si="58">IF(D711="","",G711*D711)</f>
        <v/>
      </c>
      <c r="J711" s="162" t="str">
        <f t="shared" ref="J711:J753" si="59">IF(D711="","",D711*H711)</f>
        <v/>
      </c>
    </row>
    <row r="712" spans="1:10" ht="16.5">
      <c r="A712" s="43"/>
      <c r="B712" s="44" t="s">
        <v>272</v>
      </c>
      <c r="C712" s="9" t="s">
        <v>13</v>
      </c>
      <c r="D712" s="262"/>
      <c r="E712" s="289" t="str">
        <f t="shared" si="56"/>
        <v/>
      </c>
      <c r="F712" s="164" t="str">
        <f t="shared" si="57"/>
        <v/>
      </c>
      <c r="G712" s="161"/>
      <c r="H712" s="161"/>
      <c r="I712" s="162" t="str">
        <f t="shared" si="58"/>
        <v/>
      </c>
      <c r="J712" s="162" t="str">
        <f t="shared" si="59"/>
        <v/>
      </c>
    </row>
    <row r="713" spans="1:10" ht="16.5">
      <c r="A713" s="43"/>
      <c r="B713" s="44" t="s">
        <v>126</v>
      </c>
      <c r="C713" s="9" t="s">
        <v>13</v>
      </c>
      <c r="D713" s="262"/>
      <c r="E713" s="289" t="str">
        <f t="shared" si="56"/>
        <v/>
      </c>
      <c r="F713" s="164" t="str">
        <f t="shared" si="57"/>
        <v/>
      </c>
      <c r="G713" s="161"/>
      <c r="H713" s="161"/>
      <c r="I713" s="162" t="str">
        <f t="shared" si="58"/>
        <v/>
      </c>
      <c r="J713" s="162" t="str">
        <f t="shared" si="59"/>
        <v/>
      </c>
    </row>
    <row r="714" spans="1:10" ht="16.5">
      <c r="A714" s="43"/>
      <c r="B714" s="44" t="s">
        <v>101</v>
      </c>
      <c r="C714" s="9" t="s">
        <v>13</v>
      </c>
      <c r="D714" s="262"/>
      <c r="E714" s="289" t="str">
        <f t="shared" si="56"/>
        <v/>
      </c>
      <c r="F714" s="164" t="str">
        <f t="shared" si="57"/>
        <v/>
      </c>
      <c r="G714" s="161"/>
      <c r="H714" s="161"/>
      <c r="I714" s="162" t="str">
        <f t="shared" si="58"/>
        <v/>
      </c>
      <c r="J714" s="162" t="str">
        <f t="shared" si="59"/>
        <v/>
      </c>
    </row>
    <row r="715" spans="1:10" ht="16.5">
      <c r="A715" s="43"/>
      <c r="B715" s="44" t="s">
        <v>266</v>
      </c>
      <c r="C715" s="9" t="s">
        <v>13</v>
      </c>
      <c r="D715" s="262"/>
      <c r="E715" s="289" t="str">
        <f t="shared" si="56"/>
        <v/>
      </c>
      <c r="F715" s="164" t="str">
        <f t="shared" si="57"/>
        <v/>
      </c>
      <c r="G715" s="161"/>
      <c r="H715" s="161"/>
      <c r="I715" s="162" t="str">
        <f t="shared" si="58"/>
        <v/>
      </c>
      <c r="J715" s="162" t="str">
        <f t="shared" si="59"/>
        <v/>
      </c>
    </row>
    <row r="716" spans="1:10" ht="16.5">
      <c r="A716" s="43"/>
      <c r="B716" s="44" t="s">
        <v>276</v>
      </c>
      <c r="C716" s="9" t="s">
        <v>13</v>
      </c>
      <c r="D716" s="262"/>
      <c r="E716" s="289" t="str">
        <f t="shared" si="56"/>
        <v/>
      </c>
      <c r="F716" s="164" t="str">
        <f t="shared" si="57"/>
        <v/>
      </c>
      <c r="G716" s="161"/>
      <c r="H716" s="161"/>
      <c r="I716" s="162" t="str">
        <f t="shared" si="58"/>
        <v/>
      </c>
      <c r="J716" s="162" t="str">
        <f t="shared" si="59"/>
        <v/>
      </c>
    </row>
    <row r="717" spans="1:10" ht="16.5">
      <c r="A717" s="43"/>
      <c r="B717" s="44" t="s">
        <v>277</v>
      </c>
      <c r="C717" s="9" t="s">
        <v>13</v>
      </c>
      <c r="D717" s="262"/>
      <c r="E717" s="289" t="str">
        <f t="shared" si="56"/>
        <v/>
      </c>
      <c r="F717" s="164" t="str">
        <f t="shared" si="57"/>
        <v/>
      </c>
      <c r="G717" s="161"/>
      <c r="H717" s="161"/>
      <c r="I717" s="162" t="str">
        <f t="shared" si="58"/>
        <v/>
      </c>
      <c r="J717" s="162" t="str">
        <f t="shared" si="59"/>
        <v/>
      </c>
    </row>
    <row r="718" spans="1:10" ht="16.5">
      <c r="A718" s="43"/>
      <c r="B718" s="44"/>
      <c r="C718" s="9"/>
      <c r="D718" s="262"/>
      <c r="E718" s="289" t="str">
        <f t="shared" si="56"/>
        <v/>
      </c>
      <c r="F718" s="164" t="str">
        <f t="shared" si="57"/>
        <v/>
      </c>
      <c r="G718" s="161"/>
      <c r="H718" s="161"/>
      <c r="I718" s="162" t="str">
        <f t="shared" si="58"/>
        <v/>
      </c>
      <c r="J718" s="162" t="str">
        <f t="shared" si="59"/>
        <v/>
      </c>
    </row>
    <row r="719" spans="1:10" ht="16.5">
      <c r="A719" s="43"/>
      <c r="B719" s="44" t="s">
        <v>446</v>
      </c>
      <c r="C719" s="9" t="s">
        <v>1</v>
      </c>
      <c r="D719" s="262"/>
      <c r="E719" s="289" t="str">
        <f t="shared" si="56"/>
        <v/>
      </c>
      <c r="F719" s="164" t="str">
        <f t="shared" si="57"/>
        <v/>
      </c>
      <c r="G719" s="161"/>
      <c r="H719" s="161"/>
      <c r="I719" s="162" t="str">
        <f t="shared" si="58"/>
        <v/>
      </c>
      <c r="J719" s="162" t="str">
        <f t="shared" si="59"/>
        <v/>
      </c>
    </row>
    <row r="720" spans="1:10" ht="16.5">
      <c r="A720" s="43"/>
      <c r="B720" s="44" t="s">
        <v>167</v>
      </c>
      <c r="C720" s="9" t="s">
        <v>13</v>
      </c>
      <c r="D720" s="262">
        <v>2</v>
      </c>
      <c r="E720" s="289">
        <f t="shared" si="56"/>
        <v>0</v>
      </c>
      <c r="F720" s="164">
        <f t="shared" si="57"/>
        <v>0</v>
      </c>
      <c r="G720" s="161"/>
      <c r="H720" s="161"/>
      <c r="I720" s="162">
        <f t="shared" si="58"/>
        <v>0</v>
      </c>
      <c r="J720" s="162">
        <f t="shared" si="59"/>
        <v>0</v>
      </c>
    </row>
    <row r="721" spans="1:10" ht="16.5">
      <c r="A721" s="43"/>
      <c r="B721" s="44"/>
      <c r="C721" s="9"/>
      <c r="D721" s="262"/>
      <c r="E721" s="289" t="str">
        <f t="shared" si="56"/>
        <v/>
      </c>
      <c r="F721" s="164" t="str">
        <f t="shared" si="57"/>
        <v/>
      </c>
      <c r="G721" s="161"/>
      <c r="H721" s="161"/>
      <c r="I721" s="162" t="str">
        <f t="shared" si="58"/>
        <v/>
      </c>
      <c r="J721" s="162" t="str">
        <f t="shared" si="59"/>
        <v/>
      </c>
    </row>
    <row r="722" spans="1:10" ht="16.5">
      <c r="A722" s="43"/>
      <c r="B722" s="132" t="s">
        <v>444</v>
      </c>
      <c r="C722" s="9" t="s">
        <v>13</v>
      </c>
      <c r="D722" s="262"/>
      <c r="E722" s="289" t="str">
        <f t="shared" si="56"/>
        <v/>
      </c>
      <c r="F722" s="164" t="str">
        <f t="shared" si="57"/>
        <v/>
      </c>
      <c r="G722" s="161"/>
      <c r="H722" s="161"/>
      <c r="I722" s="162" t="str">
        <f t="shared" si="58"/>
        <v/>
      </c>
      <c r="J722" s="162" t="str">
        <f t="shared" si="59"/>
        <v/>
      </c>
    </row>
    <row r="723" spans="1:10" ht="16.5">
      <c r="A723" s="43"/>
      <c r="B723" s="132" t="s">
        <v>445</v>
      </c>
      <c r="C723" s="9" t="s">
        <v>13</v>
      </c>
      <c r="D723" s="262">
        <v>2</v>
      </c>
      <c r="E723" s="289">
        <f t="shared" si="56"/>
        <v>0</v>
      </c>
      <c r="F723" s="164">
        <f t="shared" si="57"/>
        <v>0</v>
      </c>
      <c r="G723" s="161"/>
      <c r="H723" s="161"/>
      <c r="I723" s="162">
        <f t="shared" si="58"/>
        <v>0</v>
      </c>
      <c r="J723" s="162">
        <f t="shared" si="59"/>
        <v>0</v>
      </c>
    </row>
    <row r="724" spans="1:10" ht="16.5">
      <c r="A724" s="43"/>
      <c r="B724" s="132" t="s">
        <v>443</v>
      </c>
      <c r="C724" s="9" t="s">
        <v>13</v>
      </c>
      <c r="D724" s="262"/>
      <c r="E724" s="289" t="str">
        <f t="shared" si="56"/>
        <v/>
      </c>
      <c r="F724" s="164" t="str">
        <f t="shared" si="57"/>
        <v/>
      </c>
      <c r="G724" s="161"/>
      <c r="H724" s="161"/>
      <c r="I724" s="162" t="str">
        <f t="shared" si="58"/>
        <v/>
      </c>
      <c r="J724" s="162" t="str">
        <f t="shared" si="59"/>
        <v/>
      </c>
    </row>
    <row r="725" spans="1:10" ht="16.5">
      <c r="A725" s="43"/>
      <c r="B725" s="132" t="s">
        <v>264</v>
      </c>
      <c r="C725" s="9" t="s">
        <v>13</v>
      </c>
      <c r="D725" s="262">
        <v>13</v>
      </c>
      <c r="E725" s="289">
        <f t="shared" si="56"/>
        <v>0</v>
      </c>
      <c r="F725" s="164">
        <f t="shared" si="57"/>
        <v>0</v>
      </c>
      <c r="G725" s="161"/>
      <c r="H725" s="161"/>
      <c r="I725" s="162">
        <f t="shared" si="58"/>
        <v>0</v>
      </c>
      <c r="J725" s="162">
        <f t="shared" si="59"/>
        <v>0</v>
      </c>
    </row>
    <row r="726" spans="1:10" ht="16.5">
      <c r="A726" s="43"/>
      <c r="B726" s="132" t="s">
        <v>265</v>
      </c>
      <c r="C726" s="9" t="s">
        <v>13</v>
      </c>
      <c r="D726" s="262">
        <f>D725</f>
        <v>13</v>
      </c>
      <c r="E726" s="289">
        <f t="shared" si="56"/>
        <v>0</v>
      </c>
      <c r="F726" s="164">
        <f t="shared" si="57"/>
        <v>0</v>
      </c>
      <c r="G726" s="161"/>
      <c r="H726" s="161"/>
      <c r="I726" s="162">
        <f t="shared" si="58"/>
        <v>0</v>
      </c>
      <c r="J726" s="162">
        <f t="shared" si="59"/>
        <v>0</v>
      </c>
    </row>
    <row r="727" spans="1:10" ht="16.5">
      <c r="A727" s="43"/>
      <c r="B727" s="44"/>
      <c r="C727" s="9"/>
      <c r="D727" s="262"/>
      <c r="E727" s="289" t="str">
        <f t="shared" si="56"/>
        <v/>
      </c>
      <c r="F727" s="164" t="str">
        <f t="shared" si="57"/>
        <v/>
      </c>
      <c r="G727" s="161"/>
      <c r="H727" s="161"/>
      <c r="I727" s="162" t="str">
        <f t="shared" si="58"/>
        <v/>
      </c>
      <c r="J727" s="162" t="str">
        <f t="shared" si="59"/>
        <v/>
      </c>
    </row>
    <row r="728" spans="1:10" ht="16.5">
      <c r="A728" s="43"/>
      <c r="B728" s="44" t="s">
        <v>166</v>
      </c>
      <c r="C728" s="9" t="s">
        <v>13</v>
      </c>
      <c r="D728" s="262">
        <v>1</v>
      </c>
      <c r="E728" s="289">
        <f t="shared" si="56"/>
        <v>0</v>
      </c>
      <c r="F728" s="164">
        <f t="shared" si="57"/>
        <v>0</v>
      </c>
      <c r="G728" s="161"/>
      <c r="H728" s="161"/>
      <c r="I728" s="162">
        <f t="shared" si="58"/>
        <v>0</v>
      </c>
      <c r="J728" s="162">
        <f t="shared" si="59"/>
        <v>0</v>
      </c>
    </row>
    <row r="729" spans="1:10" ht="16.5">
      <c r="A729" s="43"/>
      <c r="B729" s="132"/>
      <c r="C729" s="8"/>
      <c r="D729" s="262"/>
      <c r="E729" s="289" t="str">
        <f t="shared" si="56"/>
        <v/>
      </c>
      <c r="F729" s="164" t="str">
        <f t="shared" si="57"/>
        <v/>
      </c>
      <c r="G729" s="161"/>
      <c r="H729" s="161"/>
      <c r="I729" s="162" t="str">
        <f t="shared" si="58"/>
        <v/>
      </c>
      <c r="J729" s="162" t="str">
        <f t="shared" si="59"/>
        <v/>
      </c>
    </row>
    <row r="730" spans="1:10" ht="16.5">
      <c r="A730" s="43"/>
      <c r="B730" s="39" t="s">
        <v>280</v>
      </c>
      <c r="C730" s="9"/>
      <c r="D730" s="262"/>
      <c r="E730" s="289" t="str">
        <f t="shared" si="56"/>
        <v/>
      </c>
      <c r="F730" s="164" t="str">
        <f t="shared" si="57"/>
        <v/>
      </c>
      <c r="G730" s="161"/>
      <c r="H730" s="161"/>
      <c r="I730" s="162" t="str">
        <f t="shared" si="58"/>
        <v/>
      </c>
      <c r="J730" s="162" t="str">
        <f t="shared" si="59"/>
        <v/>
      </c>
    </row>
    <row r="731" spans="1:10" ht="16.5">
      <c r="A731" s="43"/>
      <c r="B731" s="39" t="s">
        <v>281</v>
      </c>
      <c r="C731" s="27" t="s">
        <v>12</v>
      </c>
      <c r="D731" s="262">
        <f>D395</f>
        <v>6</v>
      </c>
      <c r="E731" s="289">
        <f t="shared" si="56"/>
        <v>0</v>
      </c>
      <c r="F731" s="164">
        <f t="shared" si="57"/>
        <v>0</v>
      </c>
      <c r="G731" s="161"/>
      <c r="H731" s="161"/>
      <c r="I731" s="162">
        <f t="shared" si="58"/>
        <v>0</v>
      </c>
      <c r="J731" s="162">
        <f t="shared" si="59"/>
        <v>0</v>
      </c>
    </row>
    <row r="732" spans="1:10" ht="16.5">
      <c r="A732" s="43"/>
      <c r="B732" s="38"/>
      <c r="C732" s="9"/>
      <c r="D732" s="262"/>
      <c r="E732" s="289" t="str">
        <f t="shared" si="56"/>
        <v/>
      </c>
      <c r="F732" s="164" t="str">
        <f t="shared" si="57"/>
        <v/>
      </c>
      <c r="G732" s="161"/>
      <c r="H732" s="161"/>
      <c r="I732" s="162" t="str">
        <f t="shared" si="58"/>
        <v/>
      </c>
      <c r="J732" s="162" t="str">
        <f t="shared" si="59"/>
        <v/>
      </c>
    </row>
    <row r="733" spans="1:10" ht="16.5">
      <c r="A733" s="43"/>
      <c r="B733" s="73" t="s">
        <v>390</v>
      </c>
      <c r="C733" s="72"/>
      <c r="D733" s="262"/>
      <c r="E733" s="289" t="str">
        <f t="shared" si="56"/>
        <v/>
      </c>
      <c r="F733" s="164" t="str">
        <f t="shared" si="57"/>
        <v/>
      </c>
      <c r="G733" s="161"/>
      <c r="H733" s="161"/>
      <c r="I733" s="162" t="str">
        <f t="shared" si="58"/>
        <v/>
      </c>
      <c r="J733" s="162" t="str">
        <f t="shared" si="59"/>
        <v/>
      </c>
    </row>
    <row r="734" spans="1:10" ht="16.5">
      <c r="A734" s="43"/>
      <c r="B734" s="127"/>
      <c r="C734" s="9"/>
      <c r="D734" s="262"/>
      <c r="E734" s="289" t="str">
        <f t="shared" si="56"/>
        <v/>
      </c>
      <c r="F734" s="164" t="str">
        <f t="shared" si="57"/>
        <v/>
      </c>
      <c r="G734" s="161"/>
      <c r="H734" s="161"/>
      <c r="I734" s="162" t="str">
        <f t="shared" si="58"/>
        <v/>
      </c>
      <c r="J734" s="162" t="str">
        <f t="shared" si="59"/>
        <v/>
      </c>
    </row>
    <row r="735" spans="1:10" ht="16.5">
      <c r="A735" s="2"/>
      <c r="B735" s="35" t="s">
        <v>111</v>
      </c>
      <c r="C735" s="9"/>
      <c r="D735" s="262"/>
      <c r="E735" s="289" t="str">
        <f t="shared" si="56"/>
        <v/>
      </c>
      <c r="F735" s="164" t="str">
        <f t="shared" si="57"/>
        <v/>
      </c>
      <c r="G735" s="161"/>
      <c r="H735" s="161"/>
      <c r="I735" s="162" t="str">
        <f t="shared" si="58"/>
        <v/>
      </c>
      <c r="J735" s="162" t="str">
        <f t="shared" si="59"/>
        <v/>
      </c>
    </row>
    <row r="736" spans="1:10" ht="16.5">
      <c r="A736" s="2"/>
      <c r="B736" s="11"/>
      <c r="C736" s="9"/>
      <c r="D736" s="262"/>
      <c r="E736" s="289" t="str">
        <f t="shared" si="56"/>
        <v/>
      </c>
      <c r="F736" s="164" t="str">
        <f t="shared" si="57"/>
        <v/>
      </c>
      <c r="G736" s="161"/>
      <c r="H736" s="161"/>
      <c r="I736" s="162" t="str">
        <f t="shared" si="58"/>
        <v/>
      </c>
      <c r="J736" s="162" t="str">
        <f t="shared" si="59"/>
        <v/>
      </c>
    </row>
    <row r="737" spans="1:10" ht="16.5">
      <c r="A737" s="2" t="s">
        <v>190</v>
      </c>
      <c r="B737" s="41" t="s">
        <v>60</v>
      </c>
      <c r="C737" s="9"/>
      <c r="D737" s="262"/>
      <c r="E737" s="289" t="str">
        <f t="shared" si="56"/>
        <v/>
      </c>
      <c r="F737" s="164" t="str">
        <f t="shared" si="57"/>
        <v/>
      </c>
      <c r="G737" s="161"/>
      <c r="H737" s="161"/>
      <c r="I737" s="162" t="str">
        <f t="shared" si="58"/>
        <v/>
      </c>
      <c r="J737" s="162" t="str">
        <f t="shared" si="59"/>
        <v/>
      </c>
    </row>
    <row r="738" spans="1:10" ht="16.5">
      <c r="A738" s="2"/>
      <c r="B738" s="42"/>
      <c r="C738" s="9"/>
      <c r="D738" s="262"/>
      <c r="E738" s="289" t="str">
        <f t="shared" si="56"/>
        <v/>
      </c>
      <c r="F738" s="164" t="str">
        <f t="shared" si="57"/>
        <v/>
      </c>
      <c r="G738" s="161"/>
      <c r="H738" s="161"/>
      <c r="I738" s="162" t="str">
        <f t="shared" si="58"/>
        <v/>
      </c>
      <c r="J738" s="162" t="str">
        <f t="shared" si="59"/>
        <v/>
      </c>
    </row>
    <row r="739" spans="1:10" ht="16.5">
      <c r="A739" s="69"/>
      <c r="B739" s="42" t="s">
        <v>391</v>
      </c>
      <c r="C739" s="9" t="s">
        <v>13</v>
      </c>
      <c r="D739" s="262">
        <f>D453+D507+D563+D619+D675+D731</f>
        <v>6</v>
      </c>
      <c r="E739" s="289">
        <f t="shared" si="56"/>
        <v>0</v>
      </c>
      <c r="F739" s="164">
        <f t="shared" si="57"/>
        <v>0</v>
      </c>
      <c r="G739" s="161"/>
      <c r="H739" s="161"/>
      <c r="I739" s="162">
        <f t="shared" si="58"/>
        <v>0</v>
      </c>
      <c r="J739" s="162">
        <f t="shared" si="59"/>
        <v>0</v>
      </c>
    </row>
    <row r="740" spans="1:10" ht="16.5">
      <c r="A740" s="69"/>
      <c r="B740" s="42" t="s">
        <v>335</v>
      </c>
      <c r="C740" s="9" t="s">
        <v>13</v>
      </c>
      <c r="D740" s="262">
        <f>QTE!J572</f>
        <v>0</v>
      </c>
      <c r="E740" s="289" t="e">
        <f t="shared" si="56"/>
        <v>#DIV/0!</v>
      </c>
      <c r="F740" s="164" t="e">
        <f t="shared" si="57"/>
        <v>#DIV/0!</v>
      </c>
      <c r="G740" s="161"/>
      <c r="H740" s="161"/>
      <c r="I740" s="162">
        <f t="shared" si="58"/>
        <v>0</v>
      </c>
      <c r="J740" s="162">
        <f t="shared" si="59"/>
        <v>0</v>
      </c>
    </row>
    <row r="741" spans="1:10" ht="16.5">
      <c r="A741" s="69"/>
      <c r="B741" s="42" t="s">
        <v>392</v>
      </c>
      <c r="C741" s="9" t="s">
        <v>12</v>
      </c>
      <c r="D741" s="262"/>
      <c r="E741" s="289" t="str">
        <f t="shared" si="56"/>
        <v/>
      </c>
      <c r="F741" s="164" t="str">
        <f t="shared" si="57"/>
        <v/>
      </c>
      <c r="G741" s="161"/>
      <c r="H741" s="161"/>
      <c r="I741" s="162" t="str">
        <f t="shared" si="58"/>
        <v/>
      </c>
      <c r="J741" s="162" t="str">
        <f t="shared" si="59"/>
        <v/>
      </c>
    </row>
    <row r="742" spans="1:10" ht="16.5">
      <c r="A742" s="69"/>
      <c r="B742" s="42" t="s">
        <v>56</v>
      </c>
      <c r="C742" s="14" t="s">
        <v>12</v>
      </c>
      <c r="D742" s="262"/>
      <c r="E742" s="289" t="str">
        <f t="shared" si="56"/>
        <v/>
      </c>
      <c r="F742" s="164" t="str">
        <f t="shared" si="57"/>
        <v/>
      </c>
      <c r="G742" s="161"/>
      <c r="H742" s="161"/>
      <c r="I742" s="162" t="str">
        <f t="shared" si="58"/>
        <v/>
      </c>
      <c r="J742" s="162" t="str">
        <f t="shared" si="59"/>
        <v/>
      </c>
    </row>
    <row r="743" spans="1:10" ht="16.5">
      <c r="A743" s="69"/>
      <c r="B743" s="42"/>
      <c r="C743" s="14"/>
      <c r="D743" s="262"/>
      <c r="E743" s="289" t="str">
        <f t="shared" si="56"/>
        <v/>
      </c>
      <c r="F743" s="164" t="str">
        <f t="shared" si="57"/>
        <v/>
      </c>
      <c r="G743" s="161"/>
      <c r="H743" s="161"/>
      <c r="I743" s="162" t="str">
        <f t="shared" si="58"/>
        <v/>
      </c>
      <c r="J743" s="162" t="str">
        <f t="shared" si="59"/>
        <v/>
      </c>
    </row>
    <row r="744" spans="1:10" ht="25.5">
      <c r="A744" s="69"/>
      <c r="B744" s="42" t="s">
        <v>172</v>
      </c>
      <c r="C744" s="9" t="s">
        <v>12</v>
      </c>
      <c r="D744" s="262"/>
      <c r="E744" s="289" t="str">
        <f t="shared" si="56"/>
        <v/>
      </c>
      <c r="F744" s="164" t="str">
        <f t="shared" si="57"/>
        <v/>
      </c>
      <c r="G744" s="161"/>
      <c r="H744" s="161"/>
      <c r="I744" s="162" t="str">
        <f t="shared" si="58"/>
        <v/>
      </c>
      <c r="J744" s="162" t="str">
        <f t="shared" si="59"/>
        <v/>
      </c>
    </row>
    <row r="745" spans="1:10" ht="16.5">
      <c r="A745" s="70"/>
      <c r="B745" s="38"/>
      <c r="C745" s="9"/>
      <c r="D745" s="262"/>
      <c r="E745" s="289" t="str">
        <f t="shared" si="56"/>
        <v/>
      </c>
      <c r="F745" s="164" t="str">
        <f t="shared" si="57"/>
        <v/>
      </c>
      <c r="G745" s="161"/>
      <c r="H745" s="161"/>
      <c r="I745" s="162" t="str">
        <f t="shared" si="58"/>
        <v/>
      </c>
      <c r="J745" s="162" t="str">
        <f t="shared" si="59"/>
        <v/>
      </c>
    </row>
    <row r="746" spans="1:10" ht="16.5">
      <c r="A746" s="2"/>
      <c r="B746" s="35" t="s">
        <v>191</v>
      </c>
      <c r="C746" s="9"/>
      <c r="D746" s="262"/>
      <c r="E746" s="289" t="str">
        <f t="shared" si="56"/>
        <v/>
      </c>
      <c r="F746" s="164" t="str">
        <f t="shared" si="57"/>
        <v/>
      </c>
      <c r="G746" s="161"/>
      <c r="H746" s="161"/>
      <c r="I746" s="162" t="str">
        <f t="shared" si="58"/>
        <v/>
      </c>
      <c r="J746" s="162" t="str">
        <f t="shared" si="59"/>
        <v/>
      </c>
    </row>
    <row r="747" spans="1:10" ht="16.5">
      <c r="A747" s="2"/>
      <c r="B747" s="11"/>
      <c r="C747" s="9"/>
      <c r="D747" s="262"/>
      <c r="E747" s="289" t="str">
        <f t="shared" si="56"/>
        <v/>
      </c>
      <c r="F747" s="164" t="str">
        <f t="shared" si="57"/>
        <v/>
      </c>
      <c r="G747" s="161"/>
      <c r="H747" s="161"/>
      <c r="I747" s="162" t="str">
        <f t="shared" si="58"/>
        <v/>
      </c>
      <c r="J747" s="162" t="str">
        <f t="shared" si="59"/>
        <v/>
      </c>
    </row>
    <row r="748" spans="1:10" ht="16.5">
      <c r="A748" s="2" t="s">
        <v>84</v>
      </c>
      <c r="B748" s="41" t="s">
        <v>102</v>
      </c>
      <c r="C748" s="9"/>
      <c r="D748" s="262"/>
      <c r="E748" s="289" t="str">
        <f t="shared" si="56"/>
        <v/>
      </c>
      <c r="F748" s="164" t="str">
        <f t="shared" si="57"/>
        <v/>
      </c>
      <c r="G748" s="161"/>
      <c r="H748" s="161"/>
      <c r="I748" s="162" t="str">
        <f t="shared" si="58"/>
        <v/>
      </c>
      <c r="J748" s="162" t="str">
        <f t="shared" si="59"/>
        <v/>
      </c>
    </row>
    <row r="749" spans="1:10" ht="16.5">
      <c r="A749" s="2"/>
      <c r="B749" s="42"/>
      <c r="C749" s="9"/>
      <c r="D749" s="262"/>
      <c r="E749" s="289" t="str">
        <f t="shared" si="56"/>
        <v/>
      </c>
      <c r="F749" s="164" t="str">
        <f t="shared" si="57"/>
        <v/>
      </c>
      <c r="G749" s="161"/>
      <c r="H749" s="161"/>
      <c r="I749" s="162" t="str">
        <f t="shared" si="58"/>
        <v/>
      </c>
      <c r="J749" s="162" t="str">
        <f t="shared" si="59"/>
        <v/>
      </c>
    </row>
    <row r="750" spans="1:10" ht="16.5">
      <c r="A750" s="2"/>
      <c r="B750" s="42" t="s">
        <v>134</v>
      </c>
      <c r="C750" s="9" t="s">
        <v>13</v>
      </c>
      <c r="D750" s="262">
        <f>D739</f>
        <v>6</v>
      </c>
      <c r="E750" s="289">
        <f t="shared" si="56"/>
        <v>0</v>
      </c>
      <c r="F750" s="164">
        <f t="shared" si="57"/>
        <v>0</v>
      </c>
      <c r="G750" s="161"/>
      <c r="H750" s="161"/>
      <c r="I750" s="162">
        <f t="shared" si="58"/>
        <v>0</v>
      </c>
      <c r="J750" s="162">
        <f t="shared" si="59"/>
        <v>0</v>
      </c>
    </row>
    <row r="751" spans="1:10" ht="16.5">
      <c r="A751" s="2"/>
      <c r="B751" s="42" t="s">
        <v>340</v>
      </c>
      <c r="C751" s="9" t="s">
        <v>13</v>
      </c>
      <c r="D751" s="262">
        <f>QTE!J571</f>
        <v>0</v>
      </c>
      <c r="E751" s="289" t="e">
        <f t="shared" si="56"/>
        <v>#DIV/0!</v>
      </c>
      <c r="F751" s="164" t="e">
        <f t="shared" si="57"/>
        <v>#DIV/0!</v>
      </c>
      <c r="G751" s="161"/>
      <c r="H751" s="161"/>
      <c r="I751" s="162">
        <f t="shared" si="58"/>
        <v>0</v>
      </c>
      <c r="J751" s="162">
        <f t="shared" si="59"/>
        <v>0</v>
      </c>
    </row>
    <row r="752" spans="1:10" ht="25.5">
      <c r="A752" s="2"/>
      <c r="B752" s="42" t="s">
        <v>57</v>
      </c>
      <c r="C752" s="9" t="s">
        <v>12</v>
      </c>
      <c r="D752" s="262"/>
      <c r="E752" s="289" t="str">
        <f t="shared" si="56"/>
        <v/>
      </c>
      <c r="F752" s="164" t="str">
        <f t="shared" si="57"/>
        <v/>
      </c>
      <c r="G752" s="161"/>
      <c r="H752" s="161"/>
      <c r="I752" s="162" t="str">
        <f t="shared" si="58"/>
        <v/>
      </c>
      <c r="J752" s="162" t="str">
        <f t="shared" si="59"/>
        <v/>
      </c>
    </row>
    <row r="753" spans="1:10" ht="17.25" thickBot="1">
      <c r="A753" s="19"/>
      <c r="B753" s="38"/>
      <c r="C753" s="9"/>
      <c r="D753" s="262"/>
      <c r="E753" s="289" t="str">
        <f t="shared" si="56"/>
        <v/>
      </c>
      <c r="F753" s="164" t="str">
        <f t="shared" si="57"/>
        <v/>
      </c>
      <c r="G753" s="161"/>
      <c r="H753" s="161"/>
      <c r="I753" s="162" t="str">
        <f t="shared" si="58"/>
        <v/>
      </c>
      <c r="J753" s="162" t="str">
        <f t="shared" si="59"/>
        <v/>
      </c>
    </row>
    <row r="754" spans="1:10" ht="13.5" thickBot="1">
      <c r="A754" s="65"/>
      <c r="B754" s="66" t="s">
        <v>114</v>
      </c>
      <c r="C754" s="74"/>
      <c r="D754" s="265"/>
      <c r="E754" s="75"/>
      <c r="F754" s="120"/>
      <c r="G754" s="5"/>
      <c r="H754" s="5"/>
      <c r="I754" s="5"/>
      <c r="J754" s="5"/>
    </row>
    <row r="755" spans="1:10" ht="13.5" thickBot="1">
      <c r="A755" s="62"/>
      <c r="B755" s="64"/>
      <c r="C755" s="55"/>
      <c r="D755" s="266"/>
      <c r="E755" s="13"/>
      <c r="F755" s="58"/>
      <c r="G755" s="5"/>
      <c r="H755" s="5"/>
      <c r="I755" s="5"/>
      <c r="J755" s="5"/>
    </row>
    <row r="756" spans="1:10" ht="13.5" thickBot="1">
      <c r="A756" s="312" t="s">
        <v>121</v>
      </c>
      <c r="B756" s="312"/>
      <c r="C756" s="312"/>
      <c r="D756" s="312"/>
      <c r="E756" s="319"/>
      <c r="F756" s="112"/>
      <c r="G756" s="1"/>
      <c r="H756" s="1"/>
      <c r="I756" s="1"/>
      <c r="J756" s="1"/>
    </row>
    <row r="757" spans="1:10">
      <c r="A757" s="60"/>
      <c r="B757" s="12"/>
      <c r="C757" s="12"/>
      <c r="D757" s="267"/>
      <c r="E757" s="13"/>
      <c r="F757" s="58"/>
      <c r="G757" s="1"/>
      <c r="H757" s="1"/>
      <c r="I757" s="1"/>
      <c r="J757" s="1"/>
    </row>
    <row r="758" spans="1:10">
      <c r="A758" s="312" t="s">
        <v>131</v>
      </c>
      <c r="B758" s="312"/>
      <c r="C758" s="312"/>
      <c r="D758" s="312"/>
      <c r="E758" s="320"/>
      <c r="F758" s="118"/>
      <c r="G758" s="1"/>
      <c r="H758" s="1"/>
      <c r="I758" s="1"/>
      <c r="J758" s="1"/>
    </row>
    <row r="759" spans="1:10">
      <c r="A759" s="60"/>
      <c r="B759" s="61"/>
      <c r="C759" s="12"/>
      <c r="D759" s="267"/>
      <c r="E759" s="13"/>
      <c r="F759" s="58"/>
      <c r="G759" s="1"/>
      <c r="H759" s="1"/>
      <c r="I759" s="1"/>
      <c r="J759" s="1"/>
    </row>
    <row r="760" spans="1:10">
      <c r="A760" s="312" t="s">
        <v>348</v>
      </c>
      <c r="B760" s="312"/>
      <c r="C760" s="312"/>
      <c r="D760" s="312"/>
      <c r="E760" s="320"/>
      <c r="F760" s="118"/>
      <c r="G760" s="1"/>
      <c r="H760" s="1"/>
      <c r="I760" s="1"/>
      <c r="J760" s="1"/>
    </row>
    <row r="761" spans="1:10">
      <c r="A761" s="3"/>
      <c r="B761" s="1"/>
      <c r="C761" s="3"/>
      <c r="D761" s="260"/>
      <c r="E761" s="3"/>
      <c r="F761" s="3"/>
      <c r="G761" s="1"/>
      <c r="H761" s="1"/>
      <c r="I761" s="1"/>
      <c r="J761" s="1"/>
    </row>
    <row r="762" spans="1:10">
      <c r="A762" s="3"/>
      <c r="B762" s="1"/>
      <c r="C762" s="3"/>
      <c r="D762" s="260"/>
      <c r="E762" s="3"/>
      <c r="F762" s="3"/>
      <c r="G762" s="1"/>
      <c r="H762" s="1"/>
      <c r="I762" s="1"/>
      <c r="J762" s="1"/>
    </row>
    <row r="763" spans="1:10">
      <c r="A763" s="3"/>
      <c r="B763" s="1"/>
      <c r="C763" s="3"/>
      <c r="D763" s="260"/>
      <c r="E763" s="3"/>
      <c r="F763" s="3"/>
      <c r="G763" s="1"/>
      <c r="H763" s="1"/>
      <c r="I763" s="1"/>
      <c r="J763" s="1"/>
    </row>
    <row r="764" spans="1:10">
      <c r="A764" s="3"/>
      <c r="B764" s="1"/>
      <c r="C764" s="3"/>
      <c r="D764" s="260"/>
      <c r="E764" s="3"/>
      <c r="F764" s="3"/>
      <c r="G764" s="1"/>
      <c r="H764" s="1"/>
      <c r="I764" s="1"/>
      <c r="J764" s="1"/>
    </row>
    <row r="765" spans="1:10">
      <c r="A765" s="3"/>
      <c r="B765" s="1"/>
      <c r="C765" s="3"/>
      <c r="D765" s="260"/>
      <c r="E765" s="3"/>
      <c r="F765" s="3"/>
      <c r="G765" s="1"/>
      <c r="H765" s="1"/>
      <c r="I765" s="1"/>
      <c r="J765" s="1"/>
    </row>
    <row r="766" spans="1:10">
      <c r="A766" s="3"/>
      <c r="B766" s="1"/>
      <c r="C766" s="3"/>
      <c r="D766" s="260"/>
      <c r="E766" s="3"/>
      <c r="F766" s="3"/>
      <c r="G766" s="1"/>
      <c r="H766" s="1"/>
      <c r="I766" s="1"/>
      <c r="J766" s="1"/>
    </row>
    <row r="767" spans="1:10">
      <c r="A767" s="3"/>
      <c r="B767" s="1"/>
      <c r="C767" s="3"/>
      <c r="D767" s="260"/>
      <c r="E767" s="3"/>
      <c r="F767" s="3"/>
      <c r="G767" s="1"/>
      <c r="H767" s="1"/>
      <c r="I767" s="1"/>
      <c r="J767" s="1"/>
    </row>
    <row r="768" spans="1:10" ht="16.5">
      <c r="A768" s="43"/>
      <c r="B768" s="44" t="s">
        <v>548</v>
      </c>
      <c r="C768" s="9" t="s">
        <v>13</v>
      </c>
      <c r="D768" s="262">
        <f>QTE!J533</f>
        <v>0</v>
      </c>
      <c r="E768" s="289" t="e">
        <f t="shared" ref="E768" si="60">IF(D768="","",(((I768*$J$2)+(J768*$H$2*$H$3))*$J$3)/D768)</f>
        <v>#DIV/0!</v>
      </c>
      <c r="F768" s="164" t="e">
        <f t="shared" ref="F768" si="61">IF(D768="","",D768*E768)</f>
        <v>#DIV/0!</v>
      </c>
      <c r="G768" s="161"/>
      <c r="H768" s="161"/>
      <c r="I768" s="162">
        <f t="shared" ref="I768" si="62">IF(D768="","",G768*D768)</f>
        <v>0</v>
      </c>
      <c r="J768" s="162">
        <f t="shared" ref="J768" si="63">IF(D768="","",D768*H768)</f>
        <v>0</v>
      </c>
    </row>
    <row r="769" spans="1:10">
      <c r="A769" s="3"/>
      <c r="B769" s="1"/>
      <c r="C769" s="3"/>
      <c r="D769" s="260"/>
      <c r="E769" s="3"/>
      <c r="F769" s="3"/>
      <c r="G769" s="1"/>
      <c r="H769" s="1"/>
      <c r="I769" s="1"/>
      <c r="J769" s="1"/>
    </row>
    <row r="770" spans="1:10">
      <c r="A770" s="3"/>
      <c r="B770" s="1"/>
      <c r="C770" s="3"/>
      <c r="D770" s="260"/>
      <c r="E770" s="3"/>
      <c r="F770" s="3"/>
      <c r="G770" s="1"/>
      <c r="H770" s="1"/>
      <c r="I770" s="1"/>
      <c r="J770" s="1"/>
    </row>
    <row r="771" spans="1:10">
      <c r="A771" s="3"/>
      <c r="B771" s="1"/>
      <c r="C771" s="3"/>
      <c r="D771" s="260"/>
      <c r="E771" s="3"/>
      <c r="F771" s="3"/>
      <c r="G771" s="1"/>
      <c r="H771" s="1"/>
      <c r="I771" s="1"/>
      <c r="J771" s="1"/>
    </row>
    <row r="772" spans="1:10">
      <c r="A772" s="3"/>
      <c r="B772" s="1"/>
      <c r="C772" s="3"/>
      <c r="D772" s="260"/>
      <c r="E772" s="3"/>
      <c r="F772" s="3"/>
      <c r="G772" s="1"/>
      <c r="H772" s="1"/>
      <c r="I772" s="1"/>
      <c r="J772" s="1"/>
    </row>
    <row r="773" spans="1:10">
      <c r="A773" s="109"/>
      <c r="B773" s="16"/>
      <c r="C773" s="3"/>
      <c r="D773" s="260"/>
      <c r="E773" s="4"/>
      <c r="F773" s="4"/>
      <c r="G773" s="142"/>
      <c r="H773" s="143"/>
      <c r="I773" s="144"/>
      <c r="J773" s="145"/>
    </row>
    <row r="774" spans="1:10">
      <c r="A774" s="109"/>
      <c r="B774" s="16"/>
      <c r="C774" s="3"/>
      <c r="D774" s="260"/>
      <c r="E774" s="4"/>
      <c r="F774" s="4"/>
      <c r="G774" s="146" t="s">
        <v>470</v>
      </c>
      <c r="H774" s="147">
        <v>26</v>
      </c>
      <c r="I774" s="148" t="s">
        <v>471</v>
      </c>
      <c r="J774" s="147">
        <v>1.25</v>
      </c>
    </row>
    <row r="775" spans="1:10">
      <c r="A775" s="109"/>
      <c r="B775" s="16"/>
      <c r="C775" s="3"/>
      <c r="D775" s="260"/>
      <c r="E775" s="4"/>
      <c r="F775" s="4"/>
      <c r="G775" s="146" t="s">
        <v>472</v>
      </c>
      <c r="H775" s="149">
        <v>1.3</v>
      </c>
      <c r="I775" s="150" t="s">
        <v>473</v>
      </c>
      <c r="J775" s="149">
        <v>1</v>
      </c>
    </row>
    <row r="776" spans="1:10" ht="15">
      <c r="A776" s="109"/>
      <c r="B776" s="16"/>
      <c r="C776" s="3"/>
      <c r="D776" s="260"/>
      <c r="E776" s="4"/>
      <c r="F776" s="4"/>
      <c r="G776" s="146"/>
      <c r="H776" s="151" t="s">
        <v>474</v>
      </c>
      <c r="I776" s="151"/>
      <c r="J776" s="151">
        <f>SUM(I781:I1033)</f>
        <v>0</v>
      </c>
    </row>
    <row r="777" spans="1:10" ht="15">
      <c r="A777" s="109"/>
      <c r="B777" s="16"/>
      <c r="C777" s="3"/>
      <c r="D777" s="260"/>
      <c r="E777" s="4"/>
      <c r="F777" s="4"/>
      <c r="G777" s="151"/>
      <c r="H777" s="151" t="s">
        <v>475</v>
      </c>
      <c r="I777" s="151"/>
      <c r="J777" s="151">
        <f>SUM(J781:J1033)</f>
        <v>0</v>
      </c>
    </row>
    <row r="778" spans="1:10" ht="15">
      <c r="A778" s="109"/>
      <c r="B778" s="16"/>
      <c r="C778" s="3"/>
      <c r="D778" s="260"/>
      <c r="E778" s="4"/>
      <c r="F778" s="4"/>
      <c r="G778" s="151"/>
      <c r="H778" s="151" t="s">
        <v>476</v>
      </c>
      <c r="I778" s="151"/>
      <c r="J778" s="151">
        <f>J776+J777*$H$2</f>
        <v>0</v>
      </c>
    </row>
    <row r="779" spans="1:10" ht="15">
      <c r="A779" s="109"/>
      <c r="B779" s="16"/>
      <c r="C779" s="3"/>
      <c r="D779" s="260"/>
      <c r="E779" s="4"/>
      <c r="F779" s="4"/>
      <c r="G779" s="151"/>
      <c r="H779" s="151" t="s">
        <v>477</v>
      </c>
      <c r="I779" s="151"/>
      <c r="J779" s="151" t="e">
        <f>#REF!</f>
        <v>#REF!</v>
      </c>
    </row>
    <row r="780" spans="1:10" ht="15">
      <c r="A780" s="109"/>
      <c r="B780" s="16"/>
      <c r="C780" s="3"/>
      <c r="D780" s="260"/>
      <c r="E780" s="4"/>
      <c r="F780" s="4"/>
      <c r="G780" s="151"/>
      <c r="H780" s="151"/>
      <c r="I780" s="151"/>
      <c r="J780" s="151"/>
    </row>
    <row r="781" spans="1:10" ht="15">
      <c r="A781" s="17"/>
      <c r="B781" s="124" t="s">
        <v>2</v>
      </c>
      <c r="C781" s="53"/>
      <c r="D781" s="262"/>
      <c r="E781" s="123"/>
      <c r="F781" s="121"/>
      <c r="G781" s="161"/>
      <c r="H781" s="161"/>
      <c r="I781" s="162"/>
      <c r="J781" s="162"/>
    </row>
    <row r="782" spans="1:10" ht="15">
      <c r="A782" s="125"/>
      <c r="B782" s="124"/>
      <c r="C782" s="71"/>
      <c r="D782" s="262"/>
      <c r="E782" s="123"/>
      <c r="F782" s="121"/>
      <c r="G782" s="161"/>
      <c r="H782" s="161"/>
      <c r="I782" s="162"/>
      <c r="J782" s="162"/>
    </row>
    <row r="783" spans="1:10" ht="15">
      <c r="A783" s="125"/>
      <c r="B783" s="139" t="s">
        <v>321</v>
      </c>
      <c r="C783" s="71"/>
      <c r="D783" s="262"/>
      <c r="E783" s="123"/>
      <c r="F783" s="121"/>
      <c r="G783" s="161"/>
      <c r="H783" s="161"/>
      <c r="I783" s="162"/>
      <c r="J783" s="162"/>
    </row>
    <row r="784" spans="1:10" ht="15">
      <c r="A784" s="19"/>
      <c r="B784" s="20"/>
      <c r="C784" s="22"/>
      <c r="D784" s="263"/>
      <c r="E784" s="59"/>
      <c r="F784" s="121"/>
      <c r="G784" s="161"/>
      <c r="H784" s="161"/>
      <c r="I784" s="162"/>
      <c r="J784" s="162"/>
    </row>
    <row r="785" spans="1:10" ht="15">
      <c r="A785" s="19">
        <v>3</v>
      </c>
      <c r="B785" s="23" t="s">
        <v>61</v>
      </c>
      <c r="C785" s="54"/>
      <c r="D785" s="263"/>
      <c r="E785" s="59"/>
      <c r="F785" s="121"/>
      <c r="G785" s="161"/>
      <c r="H785" s="161"/>
      <c r="I785" s="162"/>
      <c r="J785" s="162"/>
    </row>
    <row r="786" spans="1:10" ht="15">
      <c r="A786" s="19"/>
      <c r="B786" s="23"/>
      <c r="C786" s="54"/>
      <c r="D786" s="263"/>
      <c r="E786" s="59"/>
      <c r="F786" s="121"/>
      <c r="G786" s="161"/>
      <c r="H786" s="161"/>
      <c r="I786" s="162"/>
      <c r="J786" s="162"/>
    </row>
    <row r="787" spans="1:10" ht="25.5">
      <c r="A787" s="19"/>
      <c r="B787" s="76" t="s">
        <v>154</v>
      </c>
      <c r="C787" s="54"/>
      <c r="D787" s="263"/>
      <c r="E787" s="59"/>
      <c r="F787" s="121"/>
      <c r="G787" s="161"/>
      <c r="H787" s="161"/>
      <c r="I787" s="162"/>
      <c r="J787" s="162"/>
    </row>
    <row r="788" spans="1:10" ht="15">
      <c r="A788" s="19"/>
      <c r="B788" s="24"/>
      <c r="C788" s="54"/>
      <c r="D788" s="263"/>
      <c r="E788" s="59"/>
      <c r="F788" s="121"/>
      <c r="G788" s="161"/>
      <c r="H788" s="161"/>
      <c r="I788" s="162" t="str">
        <f t="shared" ref="I788" si="64">IF(B788="","",G788*B788)</f>
        <v/>
      </c>
      <c r="J788" s="162" t="str">
        <f t="shared" ref="J788" si="65">IF(B788="","",B788*H788)</f>
        <v/>
      </c>
    </row>
    <row r="789" spans="1:10" ht="16.5">
      <c r="A789" s="19" t="s">
        <v>349</v>
      </c>
      <c r="B789" s="78" t="s">
        <v>122</v>
      </c>
      <c r="C789" s="54"/>
      <c r="D789" s="262"/>
      <c r="E789" s="289" t="str">
        <f>IF(D789="","",(((I789*$J$2)+(J789*$H$2*$H$3))*$J$3)/D789)</f>
        <v/>
      </c>
      <c r="F789" s="164" t="str">
        <f>IF(D789="","",D789*E789)</f>
        <v/>
      </c>
      <c r="G789" s="161"/>
      <c r="H789" s="161"/>
      <c r="I789" s="162" t="str">
        <f>IF(D789="","",G789*D789)</f>
        <v/>
      </c>
      <c r="J789" s="162" t="str">
        <f>IF(D789="","",D789*H789)</f>
        <v/>
      </c>
    </row>
    <row r="790" spans="1:10" ht="16.5">
      <c r="A790" s="19"/>
      <c r="B790" s="26"/>
      <c r="C790" s="54"/>
      <c r="D790" s="262"/>
      <c r="E790" s="289" t="str">
        <f t="shared" ref="E790:E853" si="66">IF(D790="","",(((I790*$J$2)+(J790*$H$2*$H$3))*$J$3)/D790)</f>
        <v/>
      </c>
      <c r="F790" s="164" t="str">
        <f t="shared" ref="F790:F853" si="67">IF(D790="","",D790*E790)</f>
        <v/>
      </c>
      <c r="G790" s="161"/>
      <c r="H790" s="161"/>
      <c r="I790" s="162" t="str">
        <f t="shared" ref="I790:I853" si="68">IF(D790="","",G790*D790)</f>
        <v/>
      </c>
      <c r="J790" s="162" t="str">
        <f t="shared" ref="J790:J853" si="69">IF(D790="","",D790*H790)</f>
        <v/>
      </c>
    </row>
    <row r="791" spans="1:10" ht="25.5">
      <c r="A791" s="45"/>
      <c r="B791" s="79" t="s">
        <v>322</v>
      </c>
      <c r="C791" s="46" t="s">
        <v>12</v>
      </c>
      <c r="D791" s="264">
        <v>1</v>
      </c>
      <c r="E791" s="289">
        <f t="shared" si="66"/>
        <v>0</v>
      </c>
      <c r="F791" s="164">
        <f t="shared" si="67"/>
        <v>0</v>
      </c>
      <c r="G791" s="161"/>
      <c r="H791" s="161"/>
      <c r="I791" s="162">
        <f t="shared" si="68"/>
        <v>0</v>
      </c>
      <c r="J791" s="162">
        <f t="shared" si="69"/>
        <v>0</v>
      </c>
    </row>
    <row r="792" spans="1:10" ht="25.5">
      <c r="A792" s="45"/>
      <c r="B792" s="79" t="s">
        <v>323</v>
      </c>
      <c r="C792" s="46" t="s">
        <v>33</v>
      </c>
      <c r="D792" s="262"/>
      <c r="E792" s="289" t="str">
        <f t="shared" si="66"/>
        <v/>
      </c>
      <c r="F792" s="164" t="str">
        <f t="shared" si="67"/>
        <v/>
      </c>
      <c r="G792" s="161"/>
      <c r="H792" s="161"/>
      <c r="I792" s="162" t="str">
        <f t="shared" si="68"/>
        <v/>
      </c>
      <c r="J792" s="162" t="str">
        <f t="shared" si="69"/>
        <v/>
      </c>
    </row>
    <row r="793" spans="1:10" ht="25.5">
      <c r="A793" s="45"/>
      <c r="B793" s="80" t="s">
        <v>123</v>
      </c>
      <c r="C793" s="46" t="s">
        <v>12</v>
      </c>
      <c r="D793" s="262">
        <v>1</v>
      </c>
      <c r="E793" s="289">
        <f t="shared" si="66"/>
        <v>0</v>
      </c>
      <c r="F793" s="164">
        <f t="shared" si="67"/>
        <v>0</v>
      </c>
      <c r="G793" s="161"/>
      <c r="H793" s="161"/>
      <c r="I793" s="162">
        <f t="shared" si="68"/>
        <v>0</v>
      </c>
      <c r="J793" s="162">
        <f t="shared" si="69"/>
        <v>0</v>
      </c>
    </row>
    <row r="794" spans="1:10" ht="16.5">
      <c r="A794" s="19"/>
      <c r="B794" s="23"/>
      <c r="C794" s="54"/>
      <c r="D794" s="262"/>
      <c r="E794" s="289" t="str">
        <f t="shared" si="66"/>
        <v/>
      </c>
      <c r="F794" s="164" t="str">
        <f t="shared" si="67"/>
        <v/>
      </c>
      <c r="G794" s="161"/>
      <c r="H794" s="161"/>
      <c r="I794" s="162" t="str">
        <f t="shared" si="68"/>
        <v/>
      </c>
      <c r="J794" s="162" t="str">
        <f t="shared" si="69"/>
        <v/>
      </c>
    </row>
    <row r="795" spans="1:10" ht="38.25">
      <c r="A795" s="19"/>
      <c r="B795" s="82" t="s">
        <v>324</v>
      </c>
      <c r="C795" s="46" t="s">
        <v>12</v>
      </c>
      <c r="D795" s="262">
        <f>SUM(QTE!D1062:X1063)</f>
        <v>0</v>
      </c>
      <c r="E795" s="289" t="e">
        <f t="shared" si="66"/>
        <v>#DIV/0!</v>
      </c>
      <c r="F795" s="164" t="e">
        <f t="shared" si="67"/>
        <v>#DIV/0!</v>
      </c>
      <c r="G795" s="161"/>
      <c r="H795" s="161"/>
      <c r="I795" s="162">
        <f t="shared" si="68"/>
        <v>0</v>
      </c>
      <c r="J795" s="162">
        <f t="shared" si="69"/>
        <v>0</v>
      </c>
    </row>
    <row r="796" spans="1:10" ht="16.5">
      <c r="A796" s="19"/>
      <c r="B796" s="82"/>
      <c r="C796" s="46"/>
      <c r="D796" s="262"/>
      <c r="E796" s="289" t="str">
        <f t="shared" si="66"/>
        <v/>
      </c>
      <c r="F796" s="164" t="str">
        <f t="shared" si="67"/>
        <v/>
      </c>
      <c r="G796" s="161"/>
      <c r="H796" s="161"/>
      <c r="I796" s="162" t="str">
        <f t="shared" si="68"/>
        <v/>
      </c>
      <c r="J796" s="162" t="str">
        <f t="shared" si="69"/>
        <v/>
      </c>
    </row>
    <row r="797" spans="1:10" ht="38.25">
      <c r="A797" s="19"/>
      <c r="B797" s="82" t="s">
        <v>246</v>
      </c>
      <c r="C797" s="46" t="s">
        <v>12</v>
      </c>
      <c r="D797" s="262">
        <v>1</v>
      </c>
      <c r="E797" s="289">
        <f t="shared" si="66"/>
        <v>0</v>
      </c>
      <c r="F797" s="164">
        <f t="shared" si="67"/>
        <v>0</v>
      </c>
      <c r="G797" s="161"/>
      <c r="H797" s="161"/>
      <c r="I797" s="162">
        <f t="shared" si="68"/>
        <v>0</v>
      </c>
      <c r="J797" s="162">
        <f t="shared" si="69"/>
        <v>0</v>
      </c>
    </row>
    <row r="798" spans="1:10" ht="16.5">
      <c r="A798" s="19"/>
      <c r="B798" s="23"/>
      <c r="C798" s="54"/>
      <c r="D798" s="262"/>
      <c r="E798" s="289" t="str">
        <f t="shared" si="66"/>
        <v/>
      </c>
      <c r="F798" s="164" t="str">
        <f t="shared" si="67"/>
        <v/>
      </c>
      <c r="G798" s="161"/>
      <c r="H798" s="161"/>
      <c r="I798" s="162" t="str">
        <f t="shared" si="68"/>
        <v/>
      </c>
      <c r="J798" s="162" t="str">
        <f t="shared" si="69"/>
        <v/>
      </c>
    </row>
    <row r="799" spans="1:10" ht="25.5">
      <c r="A799" s="110"/>
      <c r="B799" s="80" t="s">
        <v>123</v>
      </c>
      <c r="C799" s="46" t="s">
        <v>12</v>
      </c>
      <c r="D799" s="262">
        <v>1</v>
      </c>
      <c r="E799" s="289">
        <f t="shared" si="66"/>
        <v>0</v>
      </c>
      <c r="F799" s="164">
        <f t="shared" si="67"/>
        <v>0</v>
      </c>
      <c r="G799" s="161"/>
      <c r="H799" s="161"/>
      <c r="I799" s="162">
        <f t="shared" si="68"/>
        <v>0</v>
      </c>
      <c r="J799" s="162">
        <f t="shared" si="69"/>
        <v>0</v>
      </c>
    </row>
    <row r="800" spans="1:10" ht="16.5">
      <c r="A800" s="110"/>
      <c r="B800" s="88" t="s">
        <v>124</v>
      </c>
      <c r="C800" s="54" t="s">
        <v>12</v>
      </c>
      <c r="D800" s="262">
        <v>1</v>
      </c>
      <c r="E800" s="289">
        <f t="shared" si="66"/>
        <v>0</v>
      </c>
      <c r="F800" s="164">
        <f t="shared" si="67"/>
        <v>0</v>
      </c>
      <c r="G800" s="161"/>
      <c r="H800" s="161"/>
      <c r="I800" s="162">
        <f t="shared" si="68"/>
        <v>0</v>
      </c>
      <c r="J800" s="162">
        <f t="shared" si="69"/>
        <v>0</v>
      </c>
    </row>
    <row r="801" spans="1:10" ht="16.5">
      <c r="A801" s="110"/>
      <c r="B801" s="88"/>
      <c r="C801" s="54"/>
      <c r="D801" s="262"/>
      <c r="E801" s="289" t="str">
        <f t="shared" si="66"/>
        <v/>
      </c>
      <c r="F801" s="164" t="str">
        <f t="shared" si="67"/>
        <v/>
      </c>
      <c r="G801" s="161"/>
      <c r="H801" s="161"/>
      <c r="I801" s="162" t="str">
        <f t="shared" si="68"/>
        <v/>
      </c>
      <c r="J801" s="162" t="str">
        <f t="shared" si="69"/>
        <v/>
      </c>
    </row>
    <row r="802" spans="1:10" ht="25.5">
      <c r="A802" s="110"/>
      <c r="B802" s="88" t="s">
        <v>143</v>
      </c>
      <c r="C802" s="54" t="s">
        <v>13</v>
      </c>
      <c r="D802" s="262">
        <v>3</v>
      </c>
      <c r="E802" s="289">
        <f t="shared" si="66"/>
        <v>0</v>
      </c>
      <c r="F802" s="164">
        <f t="shared" si="67"/>
        <v>0</v>
      </c>
      <c r="G802" s="161"/>
      <c r="H802" s="161"/>
      <c r="I802" s="162">
        <f t="shared" si="68"/>
        <v>0</v>
      </c>
      <c r="J802" s="162">
        <f t="shared" si="69"/>
        <v>0</v>
      </c>
    </row>
    <row r="803" spans="1:10" ht="16.5">
      <c r="A803" s="110"/>
      <c r="B803" s="88"/>
      <c r="C803" s="54"/>
      <c r="D803" s="262"/>
      <c r="E803" s="289" t="str">
        <f t="shared" si="66"/>
        <v/>
      </c>
      <c r="F803" s="164" t="str">
        <f t="shared" si="67"/>
        <v/>
      </c>
      <c r="G803" s="161"/>
      <c r="H803" s="161"/>
      <c r="I803" s="162" t="str">
        <f t="shared" si="68"/>
        <v/>
      </c>
      <c r="J803" s="162" t="str">
        <f t="shared" si="69"/>
        <v/>
      </c>
    </row>
    <row r="804" spans="1:10" ht="38.25">
      <c r="A804" s="19" t="s">
        <v>350</v>
      </c>
      <c r="B804" s="99" t="s">
        <v>464</v>
      </c>
      <c r="C804" s="102" t="s">
        <v>138</v>
      </c>
      <c r="D804" s="262">
        <v>49</v>
      </c>
      <c r="E804" s="289">
        <f t="shared" si="66"/>
        <v>0</v>
      </c>
      <c r="F804" s="164">
        <f t="shared" si="67"/>
        <v>0</v>
      </c>
      <c r="G804" s="161"/>
      <c r="H804" s="161"/>
      <c r="I804" s="162">
        <f t="shared" si="68"/>
        <v>0</v>
      </c>
      <c r="J804" s="162">
        <f t="shared" si="69"/>
        <v>0</v>
      </c>
    </row>
    <row r="805" spans="1:10" ht="25.5">
      <c r="A805" s="19"/>
      <c r="B805" s="99" t="s">
        <v>250</v>
      </c>
      <c r="C805" s="102" t="s">
        <v>138</v>
      </c>
      <c r="D805" s="262"/>
      <c r="E805" s="289" t="str">
        <f t="shared" si="66"/>
        <v/>
      </c>
      <c r="F805" s="164" t="str">
        <f t="shared" si="67"/>
        <v/>
      </c>
      <c r="G805" s="161"/>
      <c r="H805" s="161"/>
      <c r="I805" s="162" t="str">
        <f t="shared" si="68"/>
        <v/>
      </c>
      <c r="J805" s="162" t="str">
        <f t="shared" si="69"/>
        <v/>
      </c>
    </row>
    <row r="806" spans="1:10" ht="16.5">
      <c r="A806" s="19"/>
      <c r="B806" s="99"/>
      <c r="C806" s="103"/>
      <c r="D806" s="262"/>
      <c r="E806" s="289" t="str">
        <f t="shared" si="66"/>
        <v/>
      </c>
      <c r="F806" s="164" t="str">
        <f t="shared" si="67"/>
        <v/>
      </c>
      <c r="G806" s="161"/>
      <c r="H806" s="161"/>
      <c r="I806" s="162" t="str">
        <f t="shared" si="68"/>
        <v/>
      </c>
      <c r="J806" s="162" t="str">
        <f t="shared" si="69"/>
        <v/>
      </c>
    </row>
    <row r="807" spans="1:10" ht="25.5">
      <c r="A807" s="19"/>
      <c r="B807" s="79" t="s">
        <v>256</v>
      </c>
      <c r="C807" s="102" t="s">
        <v>1</v>
      </c>
      <c r="D807" s="262">
        <f>15+55</f>
        <v>70</v>
      </c>
      <c r="E807" s="289">
        <f t="shared" si="66"/>
        <v>0</v>
      </c>
      <c r="F807" s="164">
        <f t="shared" si="67"/>
        <v>0</v>
      </c>
      <c r="G807" s="161"/>
      <c r="H807" s="161"/>
      <c r="I807" s="162">
        <f t="shared" si="68"/>
        <v>0</v>
      </c>
      <c r="J807" s="162">
        <f t="shared" si="69"/>
        <v>0</v>
      </c>
    </row>
    <row r="808" spans="1:10" ht="25.5">
      <c r="A808" s="19"/>
      <c r="B808" s="79" t="s">
        <v>255</v>
      </c>
      <c r="C808" s="102" t="s">
        <v>1</v>
      </c>
      <c r="D808" s="262">
        <f>15+55</f>
        <v>70</v>
      </c>
      <c r="E808" s="289">
        <f t="shared" si="66"/>
        <v>0</v>
      </c>
      <c r="F808" s="164">
        <f t="shared" si="67"/>
        <v>0</v>
      </c>
      <c r="G808" s="161"/>
      <c r="H808" s="161"/>
      <c r="I808" s="162">
        <f t="shared" si="68"/>
        <v>0</v>
      </c>
      <c r="J808" s="162">
        <f t="shared" si="69"/>
        <v>0</v>
      </c>
    </row>
    <row r="809" spans="1:10" ht="16.5">
      <c r="A809" s="19"/>
      <c r="B809" s="100"/>
      <c r="C809" s="103"/>
      <c r="D809" s="262"/>
      <c r="E809" s="289" t="str">
        <f t="shared" si="66"/>
        <v/>
      </c>
      <c r="F809" s="164" t="str">
        <f t="shared" si="67"/>
        <v/>
      </c>
      <c r="G809" s="161"/>
      <c r="H809" s="161"/>
      <c r="I809" s="162" t="str">
        <f t="shared" si="68"/>
        <v/>
      </c>
      <c r="J809" s="162" t="str">
        <f t="shared" si="69"/>
        <v/>
      </c>
    </row>
    <row r="810" spans="1:10" ht="38.25">
      <c r="A810" s="19" t="s">
        <v>355</v>
      </c>
      <c r="B810" s="99" t="s">
        <v>463</v>
      </c>
      <c r="C810" s="46" t="s">
        <v>12</v>
      </c>
      <c r="D810" s="262">
        <f>20+55</f>
        <v>75</v>
      </c>
      <c r="E810" s="289">
        <f t="shared" si="66"/>
        <v>0</v>
      </c>
      <c r="F810" s="164">
        <f t="shared" si="67"/>
        <v>0</v>
      </c>
      <c r="G810" s="161"/>
      <c r="H810" s="161"/>
      <c r="I810" s="162">
        <f t="shared" si="68"/>
        <v>0</v>
      </c>
      <c r="J810" s="162">
        <f t="shared" si="69"/>
        <v>0</v>
      </c>
    </row>
    <row r="811" spans="1:10" ht="16.5">
      <c r="A811" s="19"/>
      <c r="B811" s="99"/>
      <c r="C811" s="46"/>
      <c r="D811" s="262"/>
      <c r="E811" s="289" t="str">
        <f t="shared" si="66"/>
        <v/>
      </c>
      <c r="F811" s="164" t="str">
        <f t="shared" si="67"/>
        <v/>
      </c>
      <c r="G811" s="161"/>
      <c r="H811" s="161"/>
      <c r="I811" s="162" t="str">
        <f t="shared" si="68"/>
        <v/>
      </c>
      <c r="J811" s="162" t="str">
        <f t="shared" si="69"/>
        <v/>
      </c>
    </row>
    <row r="812" spans="1:10" ht="16.5">
      <c r="A812" s="19"/>
      <c r="B812" s="80" t="s">
        <v>251</v>
      </c>
      <c r="C812" s="102" t="s">
        <v>12</v>
      </c>
      <c r="D812" s="262">
        <v>2</v>
      </c>
      <c r="E812" s="289">
        <f t="shared" si="66"/>
        <v>0</v>
      </c>
      <c r="F812" s="164">
        <f t="shared" si="67"/>
        <v>0</v>
      </c>
      <c r="G812" s="161"/>
      <c r="H812" s="161"/>
      <c r="I812" s="162">
        <f t="shared" si="68"/>
        <v>0</v>
      </c>
      <c r="J812" s="162">
        <f t="shared" si="69"/>
        <v>0</v>
      </c>
    </row>
    <row r="813" spans="1:10" ht="16.5">
      <c r="A813" s="19"/>
      <c r="B813" s="99" t="s">
        <v>252</v>
      </c>
      <c r="C813" s="102" t="s">
        <v>13</v>
      </c>
      <c r="D813" s="262">
        <v>6</v>
      </c>
      <c r="E813" s="289">
        <f t="shared" si="66"/>
        <v>0</v>
      </c>
      <c r="F813" s="164">
        <f t="shared" si="67"/>
        <v>0</v>
      </c>
      <c r="G813" s="161"/>
      <c r="H813" s="161"/>
      <c r="I813" s="162">
        <f t="shared" si="68"/>
        <v>0</v>
      </c>
      <c r="J813" s="162">
        <f t="shared" si="69"/>
        <v>0</v>
      </c>
    </row>
    <row r="814" spans="1:10" ht="16.5">
      <c r="A814" s="19"/>
      <c r="B814" s="126"/>
      <c r="C814" s="102"/>
      <c r="D814" s="262"/>
      <c r="E814" s="289" t="str">
        <f t="shared" si="66"/>
        <v/>
      </c>
      <c r="F814" s="164" t="str">
        <f t="shared" si="67"/>
        <v/>
      </c>
      <c r="G814" s="161"/>
      <c r="H814" s="161"/>
      <c r="I814" s="162" t="str">
        <f t="shared" si="68"/>
        <v/>
      </c>
      <c r="J814" s="162" t="str">
        <f t="shared" si="69"/>
        <v/>
      </c>
    </row>
    <row r="815" spans="1:10" ht="25.5">
      <c r="A815" s="19" t="s">
        <v>356</v>
      </c>
      <c r="B815" s="99" t="s">
        <v>351</v>
      </c>
      <c r="C815" s="102" t="s">
        <v>13</v>
      </c>
      <c r="D815" s="262"/>
      <c r="E815" s="289" t="str">
        <f t="shared" si="66"/>
        <v/>
      </c>
      <c r="F815" s="164" t="str">
        <f t="shared" si="67"/>
        <v/>
      </c>
      <c r="G815" s="161"/>
      <c r="H815" s="161"/>
      <c r="I815" s="162" t="str">
        <f t="shared" si="68"/>
        <v/>
      </c>
      <c r="J815" s="162" t="str">
        <f t="shared" si="69"/>
        <v/>
      </c>
    </row>
    <row r="816" spans="1:10" ht="25.5">
      <c r="A816" s="19"/>
      <c r="B816" s="99" t="s">
        <v>352</v>
      </c>
      <c r="C816" s="102" t="s">
        <v>13</v>
      </c>
      <c r="D816" s="262">
        <f>+QTE!D1062+QTE!D1063+QTE!V1062+QTE!V1063</f>
        <v>0</v>
      </c>
      <c r="E816" s="289" t="e">
        <f t="shared" si="66"/>
        <v>#DIV/0!</v>
      </c>
      <c r="F816" s="164" t="e">
        <f t="shared" si="67"/>
        <v>#DIV/0!</v>
      </c>
      <c r="G816" s="161"/>
      <c r="H816" s="161"/>
      <c r="I816" s="162">
        <f t="shared" si="68"/>
        <v>0</v>
      </c>
      <c r="J816" s="162">
        <f t="shared" si="69"/>
        <v>0</v>
      </c>
    </row>
    <row r="817" spans="1:10" ht="25.5">
      <c r="A817" s="19"/>
      <c r="B817" s="99" t="s">
        <v>353</v>
      </c>
      <c r="C817" s="102" t="s">
        <v>13</v>
      </c>
      <c r="D817" s="262">
        <f>+QTE!F1063+QTE!X1062+QTE!X1063</f>
        <v>0</v>
      </c>
      <c r="E817" s="289" t="e">
        <f t="shared" si="66"/>
        <v>#DIV/0!</v>
      </c>
      <c r="F817" s="164" t="e">
        <f t="shared" si="67"/>
        <v>#DIV/0!</v>
      </c>
      <c r="G817" s="161"/>
      <c r="H817" s="161"/>
      <c r="I817" s="162">
        <f t="shared" si="68"/>
        <v>0</v>
      </c>
      <c r="J817" s="162">
        <f t="shared" si="69"/>
        <v>0</v>
      </c>
    </row>
    <row r="818" spans="1:10" ht="25.5">
      <c r="A818" s="19"/>
      <c r="B818" s="99" t="s">
        <v>354</v>
      </c>
      <c r="C818" s="102" t="s">
        <v>13</v>
      </c>
      <c r="D818" s="262">
        <f>+QTE!E1062+QTE!E1063+QTE!W1062+QTE!W1063</f>
        <v>0</v>
      </c>
      <c r="E818" s="289" t="e">
        <f t="shared" si="66"/>
        <v>#DIV/0!</v>
      </c>
      <c r="F818" s="164" t="e">
        <f t="shared" si="67"/>
        <v>#DIV/0!</v>
      </c>
      <c r="G818" s="161"/>
      <c r="H818" s="161"/>
      <c r="I818" s="162">
        <f t="shared" si="68"/>
        <v>0</v>
      </c>
      <c r="J818" s="162">
        <f t="shared" si="69"/>
        <v>0</v>
      </c>
    </row>
    <row r="819" spans="1:10" ht="16.5">
      <c r="A819" s="19"/>
      <c r="B819" s="101"/>
      <c r="C819" s="103"/>
      <c r="D819" s="262"/>
      <c r="E819" s="289" t="str">
        <f t="shared" si="66"/>
        <v/>
      </c>
      <c r="F819" s="164" t="str">
        <f t="shared" si="67"/>
        <v/>
      </c>
      <c r="G819" s="161"/>
      <c r="H819" s="161"/>
      <c r="I819" s="162" t="str">
        <f t="shared" si="68"/>
        <v/>
      </c>
      <c r="J819" s="162" t="str">
        <f t="shared" si="69"/>
        <v/>
      </c>
    </row>
    <row r="820" spans="1:10" ht="16.5">
      <c r="A820" s="19" t="s">
        <v>357</v>
      </c>
      <c r="B820" s="100" t="s">
        <v>144</v>
      </c>
      <c r="C820" s="102" t="s">
        <v>13</v>
      </c>
      <c r="D820" s="262">
        <v>6</v>
      </c>
      <c r="E820" s="289">
        <f t="shared" si="66"/>
        <v>0</v>
      </c>
      <c r="F820" s="164">
        <f t="shared" si="67"/>
        <v>0</v>
      </c>
      <c r="G820" s="161"/>
      <c r="H820" s="161"/>
      <c r="I820" s="162">
        <f t="shared" si="68"/>
        <v>0</v>
      </c>
      <c r="J820" s="162">
        <f t="shared" si="69"/>
        <v>0</v>
      </c>
    </row>
    <row r="821" spans="1:10" ht="16.5">
      <c r="A821" s="19"/>
      <c r="B821" s="100"/>
      <c r="C821" s="102"/>
      <c r="D821" s="262"/>
      <c r="E821" s="289" t="str">
        <f t="shared" si="66"/>
        <v/>
      </c>
      <c r="F821" s="164" t="str">
        <f t="shared" si="67"/>
        <v/>
      </c>
      <c r="G821" s="161"/>
      <c r="H821" s="161"/>
      <c r="I821" s="162" t="str">
        <f t="shared" si="68"/>
        <v/>
      </c>
      <c r="J821" s="162" t="str">
        <f t="shared" si="69"/>
        <v/>
      </c>
    </row>
    <row r="822" spans="1:10" ht="16.5">
      <c r="A822" s="19"/>
      <c r="B822" s="100" t="s">
        <v>145</v>
      </c>
      <c r="C822" s="102" t="s">
        <v>13</v>
      </c>
      <c r="D822" s="287"/>
      <c r="E822" s="289" t="str">
        <f t="shared" si="66"/>
        <v/>
      </c>
      <c r="F822" s="164" t="str">
        <f t="shared" si="67"/>
        <v/>
      </c>
      <c r="G822" s="161"/>
      <c r="H822" s="161"/>
      <c r="I822" s="162" t="str">
        <f t="shared" si="68"/>
        <v/>
      </c>
      <c r="J822" s="162" t="str">
        <f t="shared" si="69"/>
        <v/>
      </c>
    </row>
    <row r="823" spans="1:10" ht="16.5">
      <c r="A823" s="19"/>
      <c r="B823" s="100" t="s">
        <v>146</v>
      </c>
      <c r="C823" s="102" t="s">
        <v>13</v>
      </c>
      <c r="D823" s="287"/>
      <c r="E823" s="289" t="str">
        <f t="shared" si="66"/>
        <v/>
      </c>
      <c r="F823" s="164" t="str">
        <f t="shared" si="67"/>
        <v/>
      </c>
      <c r="G823" s="161"/>
      <c r="H823" s="161"/>
      <c r="I823" s="162" t="str">
        <f t="shared" si="68"/>
        <v/>
      </c>
      <c r="J823" s="162" t="str">
        <f t="shared" si="69"/>
        <v/>
      </c>
    </row>
    <row r="824" spans="1:10" ht="16.5">
      <c r="A824" s="19"/>
      <c r="B824" s="111"/>
      <c r="C824" s="102"/>
      <c r="D824" s="262"/>
      <c r="E824" s="289" t="str">
        <f t="shared" si="66"/>
        <v/>
      </c>
      <c r="F824" s="164" t="str">
        <f t="shared" si="67"/>
        <v/>
      </c>
      <c r="G824" s="161"/>
      <c r="H824" s="161"/>
      <c r="I824" s="162" t="str">
        <f t="shared" si="68"/>
        <v/>
      </c>
      <c r="J824" s="162" t="str">
        <f t="shared" si="69"/>
        <v/>
      </c>
    </row>
    <row r="825" spans="1:10" ht="25.5">
      <c r="A825" s="19"/>
      <c r="B825" s="100" t="s">
        <v>147</v>
      </c>
      <c r="C825" s="102" t="s">
        <v>12</v>
      </c>
      <c r="D825" s="262">
        <v>1</v>
      </c>
      <c r="E825" s="289">
        <f t="shared" si="66"/>
        <v>0</v>
      </c>
      <c r="F825" s="164">
        <f t="shared" si="67"/>
        <v>0</v>
      </c>
      <c r="G825" s="161"/>
      <c r="H825" s="161"/>
      <c r="I825" s="162">
        <f t="shared" si="68"/>
        <v>0</v>
      </c>
      <c r="J825" s="162">
        <f t="shared" si="69"/>
        <v>0</v>
      </c>
    </row>
    <row r="826" spans="1:10" ht="16.5">
      <c r="A826" s="19"/>
      <c r="B826" s="100"/>
      <c r="C826" s="102"/>
      <c r="D826" s="262"/>
      <c r="E826" s="289" t="str">
        <f t="shared" si="66"/>
        <v/>
      </c>
      <c r="F826" s="164" t="str">
        <f t="shared" si="67"/>
        <v/>
      </c>
      <c r="G826" s="161"/>
      <c r="H826" s="161"/>
      <c r="I826" s="162" t="str">
        <f t="shared" si="68"/>
        <v/>
      </c>
      <c r="J826" s="162" t="str">
        <f t="shared" si="69"/>
        <v/>
      </c>
    </row>
    <row r="827" spans="1:10" ht="25.5">
      <c r="A827" s="19"/>
      <c r="B827" s="100" t="s">
        <v>148</v>
      </c>
      <c r="C827" s="102" t="s">
        <v>12</v>
      </c>
      <c r="D827" s="262">
        <v>1</v>
      </c>
      <c r="E827" s="289">
        <f t="shared" si="66"/>
        <v>0</v>
      </c>
      <c r="F827" s="164">
        <f t="shared" si="67"/>
        <v>0</v>
      </c>
      <c r="G827" s="161"/>
      <c r="H827" s="161"/>
      <c r="I827" s="162">
        <f t="shared" si="68"/>
        <v>0</v>
      </c>
      <c r="J827" s="162">
        <f t="shared" si="69"/>
        <v>0</v>
      </c>
    </row>
    <row r="828" spans="1:10" ht="16.5">
      <c r="A828" s="19"/>
      <c r="B828" s="100"/>
      <c r="C828" s="102"/>
      <c r="D828" s="262"/>
      <c r="E828" s="289" t="str">
        <f t="shared" si="66"/>
        <v/>
      </c>
      <c r="F828" s="164" t="str">
        <f t="shared" si="67"/>
        <v/>
      </c>
      <c r="G828" s="161"/>
      <c r="H828" s="161"/>
      <c r="I828" s="162" t="str">
        <f t="shared" si="68"/>
        <v/>
      </c>
      <c r="J828" s="162" t="str">
        <f t="shared" si="69"/>
        <v/>
      </c>
    </row>
    <row r="829" spans="1:10" ht="38.25">
      <c r="A829" s="19"/>
      <c r="B829" s="100" t="s">
        <v>325</v>
      </c>
      <c r="C829" s="102" t="s">
        <v>12</v>
      </c>
      <c r="D829" s="262">
        <v>1</v>
      </c>
      <c r="E829" s="289">
        <f t="shared" si="66"/>
        <v>0</v>
      </c>
      <c r="F829" s="164">
        <f t="shared" si="67"/>
        <v>0</v>
      </c>
      <c r="G829" s="161"/>
      <c r="H829" s="161"/>
      <c r="I829" s="162">
        <f t="shared" si="68"/>
        <v>0</v>
      </c>
      <c r="J829" s="162">
        <f t="shared" si="69"/>
        <v>0</v>
      </c>
    </row>
    <row r="830" spans="1:10" ht="16.5">
      <c r="A830" s="19"/>
      <c r="B830" s="101"/>
      <c r="C830" s="103"/>
      <c r="D830" s="262"/>
      <c r="E830" s="289" t="str">
        <f t="shared" si="66"/>
        <v/>
      </c>
      <c r="F830" s="164" t="str">
        <f t="shared" si="67"/>
        <v/>
      </c>
      <c r="G830" s="161"/>
      <c r="H830" s="161"/>
      <c r="I830" s="162" t="str">
        <f t="shared" si="68"/>
        <v/>
      </c>
      <c r="J830" s="162" t="str">
        <f t="shared" si="69"/>
        <v/>
      </c>
    </row>
    <row r="831" spans="1:10" ht="16.5">
      <c r="A831" s="19"/>
      <c r="B831" s="100" t="s">
        <v>149</v>
      </c>
      <c r="C831" s="102" t="s">
        <v>12</v>
      </c>
      <c r="D831" s="262">
        <f>2*3*3</f>
        <v>18</v>
      </c>
      <c r="E831" s="289">
        <f t="shared" si="66"/>
        <v>0</v>
      </c>
      <c r="F831" s="164">
        <f t="shared" si="67"/>
        <v>0</v>
      </c>
      <c r="G831" s="161"/>
      <c r="H831" s="161"/>
      <c r="I831" s="162">
        <f t="shared" si="68"/>
        <v>0</v>
      </c>
      <c r="J831" s="162">
        <f t="shared" si="69"/>
        <v>0</v>
      </c>
    </row>
    <row r="832" spans="1:10" ht="16.5">
      <c r="A832" s="19"/>
      <c r="B832" s="100"/>
      <c r="C832" s="102"/>
      <c r="D832" s="262"/>
      <c r="E832" s="289" t="str">
        <f t="shared" si="66"/>
        <v/>
      </c>
      <c r="F832" s="164" t="str">
        <f t="shared" si="67"/>
        <v/>
      </c>
      <c r="G832" s="161"/>
      <c r="H832" s="161"/>
      <c r="I832" s="162" t="str">
        <f t="shared" si="68"/>
        <v/>
      </c>
      <c r="J832" s="162" t="str">
        <f t="shared" si="69"/>
        <v/>
      </c>
    </row>
    <row r="833" spans="1:10" ht="25.5">
      <c r="A833" s="19"/>
      <c r="B833" s="100" t="s">
        <v>326</v>
      </c>
      <c r="C833" s="102" t="s">
        <v>12</v>
      </c>
      <c r="D833" s="262">
        <f>SUM(D816:D818)*10</f>
        <v>0</v>
      </c>
      <c r="E833" s="289" t="e">
        <f t="shared" si="66"/>
        <v>#DIV/0!</v>
      </c>
      <c r="F833" s="164" t="e">
        <f t="shared" si="67"/>
        <v>#DIV/0!</v>
      </c>
      <c r="G833" s="161"/>
      <c r="H833" s="161"/>
      <c r="I833" s="162">
        <f t="shared" si="68"/>
        <v>0</v>
      </c>
      <c r="J833" s="162">
        <f t="shared" si="69"/>
        <v>0</v>
      </c>
    </row>
    <row r="834" spans="1:10" ht="16.5">
      <c r="A834" s="19"/>
      <c r="B834" s="81"/>
      <c r="C834" s="33"/>
      <c r="D834" s="262"/>
      <c r="E834" s="289" t="str">
        <f t="shared" si="66"/>
        <v/>
      </c>
      <c r="F834" s="164" t="str">
        <f t="shared" si="67"/>
        <v/>
      </c>
      <c r="G834" s="161"/>
      <c r="H834" s="161"/>
      <c r="I834" s="162" t="str">
        <f t="shared" si="68"/>
        <v/>
      </c>
      <c r="J834" s="162" t="str">
        <f t="shared" si="69"/>
        <v/>
      </c>
    </row>
    <row r="835" spans="1:10" ht="16.5">
      <c r="A835" s="19"/>
      <c r="B835" s="83" t="s">
        <v>358</v>
      </c>
      <c r="C835" s="33"/>
      <c r="D835" s="262"/>
      <c r="E835" s="289" t="str">
        <f t="shared" si="66"/>
        <v/>
      </c>
      <c r="F835" s="164" t="str">
        <f t="shared" si="67"/>
        <v/>
      </c>
      <c r="G835" s="161"/>
      <c r="H835" s="161"/>
      <c r="I835" s="162" t="str">
        <f t="shared" si="68"/>
        <v/>
      </c>
      <c r="J835" s="162" t="str">
        <f t="shared" si="69"/>
        <v/>
      </c>
    </row>
    <row r="836" spans="1:10" ht="16.5">
      <c r="A836" s="19"/>
      <c r="B836" s="26"/>
      <c r="C836" s="33"/>
      <c r="D836" s="262"/>
      <c r="E836" s="289" t="str">
        <f t="shared" si="66"/>
        <v/>
      </c>
      <c r="F836" s="164" t="str">
        <f t="shared" si="67"/>
        <v/>
      </c>
      <c r="G836" s="161"/>
      <c r="H836" s="161"/>
      <c r="I836" s="162" t="str">
        <f t="shared" si="68"/>
        <v/>
      </c>
      <c r="J836" s="162" t="str">
        <f t="shared" si="69"/>
        <v/>
      </c>
    </row>
    <row r="837" spans="1:10" ht="16.5">
      <c r="A837" s="19" t="s">
        <v>360</v>
      </c>
      <c r="B837" s="78" t="s">
        <v>29</v>
      </c>
      <c r="C837" s="33"/>
      <c r="D837" s="262"/>
      <c r="E837" s="289" t="str">
        <f t="shared" si="66"/>
        <v/>
      </c>
      <c r="F837" s="164" t="str">
        <f t="shared" si="67"/>
        <v/>
      </c>
      <c r="G837" s="161"/>
      <c r="H837" s="161"/>
      <c r="I837" s="162" t="str">
        <f t="shared" si="68"/>
        <v/>
      </c>
      <c r="J837" s="162" t="str">
        <f t="shared" si="69"/>
        <v/>
      </c>
    </row>
    <row r="838" spans="1:10" ht="16.5">
      <c r="A838" s="19"/>
      <c r="B838" s="29"/>
      <c r="C838" s="33"/>
      <c r="D838" s="262"/>
      <c r="E838" s="289" t="str">
        <f t="shared" si="66"/>
        <v/>
      </c>
      <c r="F838" s="164" t="str">
        <f t="shared" si="67"/>
        <v/>
      </c>
      <c r="G838" s="161"/>
      <c r="H838" s="161"/>
      <c r="I838" s="162" t="str">
        <f t="shared" si="68"/>
        <v/>
      </c>
      <c r="J838" s="162" t="str">
        <f t="shared" si="69"/>
        <v/>
      </c>
    </row>
    <row r="839" spans="1:10" ht="16.5">
      <c r="A839" s="19"/>
      <c r="B839" s="86" t="s">
        <v>14</v>
      </c>
      <c r="C839" s="33" t="s">
        <v>13</v>
      </c>
      <c r="D839" s="262">
        <v>1</v>
      </c>
      <c r="E839" s="289">
        <f t="shared" si="66"/>
        <v>0</v>
      </c>
      <c r="F839" s="164">
        <f t="shared" si="67"/>
        <v>0</v>
      </c>
      <c r="G839" s="161"/>
      <c r="H839" s="161"/>
      <c r="I839" s="162">
        <f t="shared" si="68"/>
        <v>0</v>
      </c>
      <c r="J839" s="162">
        <f t="shared" si="69"/>
        <v>0</v>
      </c>
    </row>
    <row r="840" spans="1:10" ht="16.5">
      <c r="A840" s="19"/>
      <c r="B840" s="86" t="s">
        <v>15</v>
      </c>
      <c r="C840" s="33" t="s">
        <v>12</v>
      </c>
      <c r="D840" s="262">
        <v>1</v>
      </c>
      <c r="E840" s="289">
        <f t="shared" si="66"/>
        <v>0</v>
      </c>
      <c r="F840" s="164">
        <f t="shared" si="67"/>
        <v>0</v>
      </c>
      <c r="G840" s="161"/>
      <c r="H840" s="161"/>
      <c r="I840" s="162">
        <f t="shared" si="68"/>
        <v>0</v>
      </c>
      <c r="J840" s="162">
        <f t="shared" si="69"/>
        <v>0</v>
      </c>
    </row>
    <row r="841" spans="1:10" ht="16.5">
      <c r="A841" s="19"/>
      <c r="B841" s="86" t="s">
        <v>16</v>
      </c>
      <c r="C841" s="33" t="s">
        <v>12</v>
      </c>
      <c r="D841" s="262">
        <v>1</v>
      </c>
      <c r="E841" s="289">
        <f t="shared" si="66"/>
        <v>0</v>
      </c>
      <c r="F841" s="164">
        <f t="shared" si="67"/>
        <v>0</v>
      </c>
      <c r="G841" s="161"/>
      <c r="H841" s="161"/>
      <c r="I841" s="162">
        <f t="shared" si="68"/>
        <v>0</v>
      </c>
      <c r="J841" s="162">
        <f t="shared" si="69"/>
        <v>0</v>
      </c>
    </row>
    <row r="842" spans="1:10" ht="16.5">
      <c r="A842" s="19"/>
      <c r="B842" s="86" t="s">
        <v>359</v>
      </c>
      <c r="C842" s="33" t="s">
        <v>12</v>
      </c>
      <c r="D842" s="262">
        <v>1</v>
      </c>
      <c r="E842" s="289">
        <f t="shared" si="66"/>
        <v>0</v>
      </c>
      <c r="F842" s="164">
        <f t="shared" si="67"/>
        <v>0</v>
      </c>
      <c r="G842" s="161"/>
      <c r="H842" s="161"/>
      <c r="I842" s="162">
        <f t="shared" si="68"/>
        <v>0</v>
      </c>
      <c r="J842" s="162">
        <f t="shared" si="69"/>
        <v>0</v>
      </c>
    </row>
    <row r="843" spans="1:10" ht="27">
      <c r="A843" s="19"/>
      <c r="B843" s="47" t="s">
        <v>327</v>
      </c>
      <c r="C843" s="33" t="s">
        <v>13</v>
      </c>
      <c r="D843" s="262">
        <f>+D833</f>
        <v>0</v>
      </c>
      <c r="E843" s="289" t="e">
        <f t="shared" si="66"/>
        <v>#DIV/0!</v>
      </c>
      <c r="F843" s="164" t="e">
        <f t="shared" si="67"/>
        <v>#DIV/0!</v>
      </c>
      <c r="G843" s="161"/>
      <c r="H843" s="161"/>
      <c r="I843" s="162">
        <f t="shared" si="68"/>
        <v>0</v>
      </c>
      <c r="J843" s="162">
        <f t="shared" si="69"/>
        <v>0</v>
      </c>
    </row>
    <row r="844" spans="1:10" ht="25.5">
      <c r="A844" s="19"/>
      <c r="B844" s="47" t="s">
        <v>31</v>
      </c>
      <c r="C844" s="33" t="s">
        <v>13</v>
      </c>
      <c r="D844" s="262">
        <f>6+10</f>
        <v>16</v>
      </c>
      <c r="E844" s="289">
        <f t="shared" si="66"/>
        <v>0</v>
      </c>
      <c r="F844" s="164">
        <f t="shared" si="67"/>
        <v>0</v>
      </c>
      <c r="G844" s="161"/>
      <c r="H844" s="161"/>
      <c r="I844" s="162">
        <f t="shared" si="68"/>
        <v>0</v>
      </c>
      <c r="J844" s="162">
        <f t="shared" si="69"/>
        <v>0</v>
      </c>
    </row>
    <row r="845" spans="1:10" ht="16.5">
      <c r="A845" s="19"/>
      <c r="B845" s="26"/>
      <c r="C845" s="33"/>
      <c r="D845" s="262"/>
      <c r="E845" s="289" t="str">
        <f t="shared" si="66"/>
        <v/>
      </c>
      <c r="F845" s="164" t="str">
        <f t="shared" si="67"/>
        <v/>
      </c>
      <c r="G845" s="161"/>
      <c r="H845" s="161"/>
      <c r="I845" s="162" t="str">
        <f t="shared" si="68"/>
        <v/>
      </c>
      <c r="J845" s="162" t="str">
        <f t="shared" si="69"/>
        <v/>
      </c>
    </row>
    <row r="846" spans="1:10" ht="16.5">
      <c r="A846" s="19"/>
      <c r="B846" s="83" t="s">
        <v>361</v>
      </c>
      <c r="C846" s="33"/>
      <c r="D846" s="262"/>
      <c r="E846" s="289" t="str">
        <f t="shared" si="66"/>
        <v/>
      </c>
      <c r="F846" s="164" t="str">
        <f t="shared" si="67"/>
        <v/>
      </c>
      <c r="G846" s="161"/>
      <c r="H846" s="161"/>
      <c r="I846" s="162" t="str">
        <f t="shared" si="68"/>
        <v/>
      </c>
      <c r="J846" s="162" t="str">
        <f t="shared" si="69"/>
        <v/>
      </c>
    </row>
    <row r="847" spans="1:10" ht="16.5">
      <c r="A847" s="19"/>
      <c r="B847" s="26"/>
      <c r="C847" s="33"/>
      <c r="D847" s="262"/>
      <c r="E847" s="289" t="str">
        <f t="shared" si="66"/>
        <v/>
      </c>
      <c r="F847" s="164" t="str">
        <f t="shared" si="67"/>
        <v/>
      </c>
      <c r="G847" s="161"/>
      <c r="H847" s="161"/>
      <c r="I847" s="162" t="str">
        <f t="shared" si="68"/>
        <v/>
      </c>
      <c r="J847" s="162" t="str">
        <f t="shared" si="69"/>
        <v/>
      </c>
    </row>
    <row r="848" spans="1:10" ht="16.5">
      <c r="A848" s="19" t="s">
        <v>362</v>
      </c>
      <c r="B848" s="87" t="s">
        <v>157</v>
      </c>
      <c r="C848" s="57"/>
      <c r="D848" s="262"/>
      <c r="E848" s="289" t="str">
        <f t="shared" si="66"/>
        <v/>
      </c>
      <c r="F848" s="164" t="str">
        <f t="shared" si="67"/>
        <v/>
      </c>
      <c r="G848" s="161"/>
      <c r="H848" s="161"/>
      <c r="I848" s="162" t="str">
        <f t="shared" si="68"/>
        <v/>
      </c>
      <c r="J848" s="162" t="str">
        <f t="shared" si="69"/>
        <v/>
      </c>
    </row>
    <row r="849" spans="1:10" ht="16.5">
      <c r="A849" s="19"/>
      <c r="B849" s="87"/>
      <c r="C849" s="57"/>
      <c r="D849" s="262"/>
      <c r="E849" s="289" t="str">
        <f t="shared" si="66"/>
        <v/>
      </c>
      <c r="F849" s="164" t="str">
        <f t="shared" si="67"/>
        <v/>
      </c>
      <c r="G849" s="161"/>
      <c r="H849" s="161"/>
      <c r="I849" s="162" t="str">
        <f t="shared" si="68"/>
        <v/>
      </c>
      <c r="J849" s="162" t="str">
        <f t="shared" si="69"/>
        <v/>
      </c>
    </row>
    <row r="850" spans="1:10" ht="16.5">
      <c r="A850" s="19"/>
      <c r="B850" s="113" t="s">
        <v>158</v>
      </c>
      <c r="C850" s="57"/>
      <c r="D850" s="262"/>
      <c r="E850" s="289" t="str">
        <f t="shared" si="66"/>
        <v/>
      </c>
      <c r="F850" s="164" t="str">
        <f t="shared" si="67"/>
        <v/>
      </c>
      <c r="G850" s="161"/>
      <c r="H850" s="161"/>
      <c r="I850" s="162" t="str">
        <f t="shared" si="68"/>
        <v/>
      </c>
      <c r="J850" s="162" t="str">
        <f t="shared" si="69"/>
        <v/>
      </c>
    </row>
    <row r="851" spans="1:10" ht="16.5">
      <c r="A851" s="19"/>
      <c r="B851" s="86" t="s">
        <v>220</v>
      </c>
      <c r="C851" s="129" t="s">
        <v>257</v>
      </c>
      <c r="D851" s="262"/>
      <c r="E851" s="289" t="str">
        <f t="shared" si="66"/>
        <v/>
      </c>
      <c r="F851" s="164" t="str">
        <f t="shared" si="67"/>
        <v/>
      </c>
      <c r="G851" s="161"/>
      <c r="H851" s="161"/>
      <c r="I851" s="162" t="str">
        <f t="shared" si="68"/>
        <v/>
      </c>
      <c r="J851" s="162" t="str">
        <f t="shared" si="69"/>
        <v/>
      </c>
    </row>
    <row r="852" spans="1:10" ht="16.5">
      <c r="A852" s="19"/>
      <c r="B852" s="86" t="s">
        <v>160</v>
      </c>
      <c r="C852" s="57" t="s">
        <v>1</v>
      </c>
      <c r="D852" s="262">
        <f>3*2*3</f>
        <v>18</v>
      </c>
      <c r="E852" s="289">
        <f t="shared" si="66"/>
        <v>0</v>
      </c>
      <c r="F852" s="164">
        <f t="shared" si="67"/>
        <v>0</v>
      </c>
      <c r="G852" s="161"/>
      <c r="H852" s="161"/>
      <c r="I852" s="162">
        <f t="shared" si="68"/>
        <v>0</v>
      </c>
      <c r="J852" s="162">
        <f t="shared" si="69"/>
        <v>0</v>
      </c>
    </row>
    <row r="853" spans="1:10" ht="16.5">
      <c r="A853" s="19"/>
      <c r="B853" s="86" t="s">
        <v>364</v>
      </c>
      <c r="C853" s="57" t="s">
        <v>12</v>
      </c>
      <c r="D853" s="262">
        <v>1</v>
      </c>
      <c r="E853" s="289">
        <f t="shared" si="66"/>
        <v>0</v>
      </c>
      <c r="F853" s="164">
        <f t="shared" si="67"/>
        <v>0</v>
      </c>
      <c r="G853" s="161"/>
      <c r="H853" s="161"/>
      <c r="I853" s="162">
        <f t="shared" si="68"/>
        <v>0</v>
      </c>
      <c r="J853" s="162">
        <f t="shared" si="69"/>
        <v>0</v>
      </c>
    </row>
    <row r="854" spans="1:10" ht="16.5">
      <c r="A854" s="19"/>
      <c r="B854" s="86"/>
      <c r="C854" s="57"/>
      <c r="D854" s="262"/>
      <c r="E854" s="289" t="str">
        <f t="shared" ref="E854:E917" si="70">IF(D854="","",(((I854*$J$2)+(J854*$H$2*$H$3))*$J$3)/D854)</f>
        <v/>
      </c>
      <c r="F854" s="164" t="str">
        <f t="shared" ref="F854:F917" si="71">IF(D854="","",D854*E854)</f>
        <v/>
      </c>
      <c r="G854" s="161"/>
      <c r="H854" s="161"/>
      <c r="I854" s="162" t="str">
        <f t="shared" ref="I854:I917" si="72">IF(D854="","",G854*D854)</f>
        <v/>
      </c>
      <c r="J854" s="162" t="str">
        <f t="shared" ref="J854:J917" si="73">IF(D854="","",D854*H854)</f>
        <v/>
      </c>
    </row>
    <row r="855" spans="1:10" ht="16.5">
      <c r="A855" s="19"/>
      <c r="B855" s="113" t="s">
        <v>159</v>
      </c>
      <c r="C855" s="57"/>
      <c r="D855" s="262"/>
      <c r="E855" s="289" t="str">
        <f t="shared" si="70"/>
        <v/>
      </c>
      <c r="F855" s="164" t="str">
        <f t="shared" si="71"/>
        <v/>
      </c>
      <c r="G855" s="161"/>
      <c r="H855" s="161"/>
      <c r="I855" s="162" t="str">
        <f t="shared" si="72"/>
        <v/>
      </c>
      <c r="J855" s="162" t="str">
        <f t="shared" si="73"/>
        <v/>
      </c>
    </row>
    <row r="856" spans="1:10" ht="16.5">
      <c r="A856" s="19"/>
      <c r="B856" s="86" t="s">
        <v>160</v>
      </c>
      <c r="C856" s="57" t="s">
        <v>1</v>
      </c>
      <c r="D856" s="262">
        <f>+D852</f>
        <v>18</v>
      </c>
      <c r="E856" s="289">
        <f t="shared" si="70"/>
        <v>0</v>
      </c>
      <c r="F856" s="164">
        <f t="shared" si="71"/>
        <v>0</v>
      </c>
      <c r="G856" s="161"/>
      <c r="H856" s="161"/>
      <c r="I856" s="162">
        <f t="shared" si="72"/>
        <v>0</v>
      </c>
      <c r="J856" s="162">
        <f t="shared" si="73"/>
        <v>0</v>
      </c>
    </row>
    <row r="857" spans="1:10" ht="16.5">
      <c r="A857" s="19"/>
      <c r="B857" s="86" t="s">
        <v>364</v>
      </c>
      <c r="C857" s="57" t="s">
        <v>12</v>
      </c>
      <c r="D857" s="262">
        <v>1</v>
      </c>
      <c r="E857" s="289">
        <f t="shared" si="70"/>
        <v>0</v>
      </c>
      <c r="F857" s="164">
        <f t="shared" si="71"/>
        <v>0</v>
      </c>
      <c r="G857" s="161"/>
      <c r="H857" s="161"/>
      <c r="I857" s="162">
        <f t="shared" si="72"/>
        <v>0</v>
      </c>
      <c r="J857" s="162">
        <f t="shared" si="73"/>
        <v>0</v>
      </c>
    </row>
    <row r="858" spans="1:10" ht="16.5">
      <c r="A858" s="19"/>
      <c r="B858" s="86"/>
      <c r="C858" s="57"/>
      <c r="D858" s="262"/>
      <c r="E858" s="289" t="str">
        <f t="shared" si="70"/>
        <v/>
      </c>
      <c r="F858" s="164" t="str">
        <f t="shared" si="71"/>
        <v/>
      </c>
      <c r="G858" s="161"/>
      <c r="H858" s="161"/>
      <c r="I858" s="162" t="str">
        <f t="shared" si="72"/>
        <v/>
      </c>
      <c r="J858" s="162" t="str">
        <f t="shared" si="73"/>
        <v/>
      </c>
    </row>
    <row r="859" spans="1:10" ht="16.5">
      <c r="A859" s="19"/>
      <c r="B859" s="86" t="s">
        <v>363</v>
      </c>
      <c r="C859" s="57" t="s">
        <v>1</v>
      </c>
      <c r="D859" s="262">
        <f>+QTE!J928*8</f>
        <v>0</v>
      </c>
      <c r="E859" s="289" t="e">
        <f t="shared" si="70"/>
        <v>#DIV/0!</v>
      </c>
      <c r="F859" s="164" t="e">
        <f t="shared" si="71"/>
        <v>#DIV/0!</v>
      </c>
      <c r="G859" s="161"/>
      <c r="H859" s="161"/>
      <c r="I859" s="162">
        <f t="shared" si="72"/>
        <v>0</v>
      </c>
      <c r="J859" s="162">
        <f t="shared" si="73"/>
        <v>0</v>
      </c>
    </row>
    <row r="860" spans="1:10" ht="16.5">
      <c r="A860" s="19"/>
      <c r="B860" s="86"/>
      <c r="C860" s="57"/>
      <c r="D860" s="262"/>
      <c r="E860" s="289" t="str">
        <f t="shared" si="70"/>
        <v/>
      </c>
      <c r="F860" s="164" t="str">
        <f t="shared" si="71"/>
        <v/>
      </c>
      <c r="G860" s="161"/>
      <c r="H860" s="161"/>
      <c r="I860" s="162" t="str">
        <f t="shared" si="72"/>
        <v/>
      </c>
      <c r="J860" s="162" t="str">
        <f t="shared" si="73"/>
        <v/>
      </c>
    </row>
    <row r="861" spans="1:10" ht="16.5">
      <c r="A861" s="19"/>
      <c r="B861" s="122" t="s">
        <v>365</v>
      </c>
      <c r="C861" s="33"/>
      <c r="D861" s="262"/>
      <c r="E861" s="289" t="str">
        <f t="shared" si="70"/>
        <v/>
      </c>
      <c r="F861" s="164" t="str">
        <f t="shared" si="71"/>
        <v/>
      </c>
      <c r="G861" s="161"/>
      <c r="H861" s="161"/>
      <c r="I861" s="162" t="str">
        <f t="shared" si="72"/>
        <v/>
      </c>
      <c r="J861" s="162" t="str">
        <f t="shared" si="73"/>
        <v/>
      </c>
    </row>
    <row r="862" spans="1:10" ht="16.5">
      <c r="A862" s="19"/>
      <c r="B862" s="29"/>
      <c r="C862" s="33"/>
      <c r="D862" s="262"/>
      <c r="E862" s="289" t="str">
        <f t="shared" si="70"/>
        <v/>
      </c>
      <c r="F862" s="164" t="str">
        <f t="shared" si="71"/>
        <v/>
      </c>
      <c r="G862" s="161"/>
      <c r="H862" s="161"/>
      <c r="I862" s="162" t="str">
        <f t="shared" si="72"/>
        <v/>
      </c>
      <c r="J862" s="162" t="str">
        <f t="shared" si="73"/>
        <v/>
      </c>
    </row>
    <row r="863" spans="1:10" ht="16.5">
      <c r="A863" s="19" t="s">
        <v>366</v>
      </c>
      <c r="B863" s="87" t="s">
        <v>73</v>
      </c>
      <c r="C863" s="33"/>
      <c r="D863" s="262"/>
      <c r="E863" s="289" t="str">
        <f t="shared" si="70"/>
        <v/>
      </c>
      <c r="F863" s="164" t="str">
        <f t="shared" si="71"/>
        <v/>
      </c>
      <c r="G863" s="161"/>
      <c r="H863" s="161"/>
      <c r="I863" s="162" t="str">
        <f t="shared" si="72"/>
        <v/>
      </c>
      <c r="J863" s="162" t="str">
        <f t="shared" si="73"/>
        <v/>
      </c>
    </row>
    <row r="864" spans="1:10" ht="16.5">
      <c r="A864" s="19"/>
      <c r="B864" s="29"/>
      <c r="C864" s="33"/>
      <c r="D864" s="262"/>
      <c r="E864" s="289" t="str">
        <f t="shared" si="70"/>
        <v/>
      </c>
      <c r="F864" s="164" t="str">
        <f t="shared" si="71"/>
        <v/>
      </c>
      <c r="G864" s="161"/>
      <c r="H864" s="161"/>
      <c r="I864" s="162" t="str">
        <f t="shared" si="72"/>
        <v/>
      </c>
      <c r="J864" s="162" t="str">
        <f t="shared" si="73"/>
        <v/>
      </c>
    </row>
    <row r="865" spans="1:10" ht="25.5">
      <c r="A865" s="19"/>
      <c r="B865" s="47" t="s">
        <v>223</v>
      </c>
      <c r="C865" s="9" t="s">
        <v>12</v>
      </c>
      <c r="D865" s="262">
        <v>1</v>
      </c>
      <c r="E865" s="289">
        <f t="shared" si="70"/>
        <v>0</v>
      </c>
      <c r="F865" s="164">
        <f t="shared" si="71"/>
        <v>0</v>
      </c>
      <c r="G865" s="161"/>
      <c r="H865" s="161"/>
      <c r="I865" s="162">
        <f t="shared" si="72"/>
        <v>0</v>
      </c>
      <c r="J865" s="162">
        <f t="shared" si="73"/>
        <v>0</v>
      </c>
    </row>
    <row r="866" spans="1:10" ht="16.5">
      <c r="A866" s="19"/>
      <c r="B866" s="47"/>
      <c r="C866" s="9"/>
      <c r="D866" s="262"/>
      <c r="E866" s="289" t="str">
        <f t="shared" si="70"/>
        <v/>
      </c>
      <c r="F866" s="164" t="str">
        <f t="shared" si="71"/>
        <v/>
      </c>
      <c r="G866" s="161"/>
      <c r="H866" s="161"/>
      <c r="I866" s="162" t="str">
        <f t="shared" si="72"/>
        <v/>
      </c>
      <c r="J866" s="162" t="str">
        <f t="shared" si="73"/>
        <v/>
      </c>
    </row>
    <row r="867" spans="1:10" ht="25.5">
      <c r="A867" s="19"/>
      <c r="B867" s="84" t="s">
        <v>74</v>
      </c>
      <c r="C867" s="33" t="s">
        <v>12</v>
      </c>
      <c r="D867" s="262">
        <v>1</v>
      </c>
      <c r="E867" s="289">
        <f t="shared" si="70"/>
        <v>0</v>
      </c>
      <c r="F867" s="164">
        <f t="shared" si="71"/>
        <v>0</v>
      </c>
      <c r="G867" s="161"/>
      <c r="H867" s="161"/>
      <c r="I867" s="162">
        <f t="shared" si="72"/>
        <v>0</v>
      </c>
      <c r="J867" s="162">
        <f t="shared" si="73"/>
        <v>0</v>
      </c>
    </row>
    <row r="868" spans="1:10" ht="16.5">
      <c r="A868" s="19"/>
      <c r="B868" s="84"/>
      <c r="C868" s="33"/>
      <c r="D868" s="262"/>
      <c r="E868" s="289" t="str">
        <f t="shared" si="70"/>
        <v/>
      </c>
      <c r="F868" s="164" t="str">
        <f t="shared" si="71"/>
        <v/>
      </c>
      <c r="G868" s="161"/>
      <c r="H868" s="161"/>
      <c r="I868" s="162" t="str">
        <f t="shared" si="72"/>
        <v/>
      </c>
      <c r="J868" s="162" t="str">
        <f t="shared" si="73"/>
        <v/>
      </c>
    </row>
    <row r="869" spans="1:10" ht="16.5">
      <c r="A869" s="19"/>
      <c r="B869" s="83" t="s">
        <v>367</v>
      </c>
      <c r="C869" s="33"/>
      <c r="D869" s="262"/>
      <c r="E869" s="289" t="str">
        <f t="shared" si="70"/>
        <v/>
      </c>
      <c r="F869" s="164" t="str">
        <f t="shared" si="71"/>
        <v/>
      </c>
      <c r="G869" s="161"/>
      <c r="H869" s="161"/>
      <c r="I869" s="162" t="str">
        <f t="shared" si="72"/>
        <v/>
      </c>
      <c r="J869" s="162" t="str">
        <f t="shared" si="73"/>
        <v/>
      </c>
    </row>
    <row r="870" spans="1:10" ht="16.5">
      <c r="A870" s="19"/>
      <c r="B870" s="84"/>
      <c r="C870" s="33"/>
      <c r="D870" s="262"/>
      <c r="E870" s="289" t="str">
        <f t="shared" si="70"/>
        <v/>
      </c>
      <c r="F870" s="164" t="str">
        <f t="shared" si="71"/>
        <v/>
      </c>
      <c r="G870" s="161"/>
      <c r="H870" s="161"/>
      <c r="I870" s="162" t="str">
        <f t="shared" si="72"/>
        <v/>
      </c>
      <c r="J870" s="162" t="str">
        <f t="shared" si="73"/>
        <v/>
      </c>
    </row>
    <row r="871" spans="1:10" ht="16.5">
      <c r="A871" s="19" t="s">
        <v>403</v>
      </c>
      <c r="B871" s="87" t="s">
        <v>34</v>
      </c>
      <c r="C871" s="33"/>
      <c r="D871" s="262"/>
      <c r="E871" s="289" t="str">
        <f t="shared" si="70"/>
        <v/>
      </c>
      <c r="F871" s="164" t="str">
        <f t="shared" si="71"/>
        <v/>
      </c>
      <c r="G871" s="161"/>
      <c r="H871" s="161"/>
      <c r="I871" s="162" t="str">
        <f t="shared" si="72"/>
        <v/>
      </c>
      <c r="J871" s="162" t="str">
        <f t="shared" si="73"/>
        <v/>
      </c>
    </row>
    <row r="872" spans="1:10" ht="16.5">
      <c r="A872" s="19"/>
      <c r="B872" s="86"/>
      <c r="C872" s="33"/>
      <c r="D872" s="262"/>
      <c r="E872" s="289" t="str">
        <f t="shared" si="70"/>
        <v/>
      </c>
      <c r="F872" s="164" t="str">
        <f t="shared" si="71"/>
        <v/>
      </c>
      <c r="G872" s="161"/>
      <c r="H872" s="161"/>
      <c r="I872" s="162" t="str">
        <f t="shared" si="72"/>
        <v/>
      </c>
      <c r="J872" s="162" t="str">
        <f t="shared" si="73"/>
        <v/>
      </c>
    </row>
    <row r="873" spans="1:10" ht="16.5">
      <c r="A873" s="19"/>
      <c r="B873" s="86" t="s">
        <v>396</v>
      </c>
      <c r="C873" s="33" t="s">
        <v>12</v>
      </c>
      <c r="D873" s="262">
        <v>1</v>
      </c>
      <c r="E873" s="289">
        <f t="shared" si="70"/>
        <v>0</v>
      </c>
      <c r="F873" s="164">
        <f t="shared" si="71"/>
        <v>0</v>
      </c>
      <c r="G873" s="161"/>
      <c r="H873" s="161"/>
      <c r="I873" s="162">
        <f t="shared" si="72"/>
        <v>0</v>
      </c>
      <c r="J873" s="162">
        <f t="shared" si="73"/>
        <v>0</v>
      </c>
    </row>
    <row r="874" spans="1:10" ht="16.5">
      <c r="A874" s="19"/>
      <c r="B874" s="86" t="s">
        <v>32</v>
      </c>
      <c r="C874" s="33" t="s">
        <v>12</v>
      </c>
      <c r="D874" s="262">
        <v>1</v>
      </c>
      <c r="E874" s="289">
        <f t="shared" si="70"/>
        <v>0</v>
      </c>
      <c r="F874" s="164">
        <f t="shared" si="71"/>
        <v>0</v>
      </c>
      <c r="G874" s="161"/>
      <c r="H874" s="161"/>
      <c r="I874" s="162">
        <f t="shared" si="72"/>
        <v>0</v>
      </c>
      <c r="J874" s="162">
        <f t="shared" si="73"/>
        <v>0</v>
      </c>
    </row>
    <row r="875" spans="1:10" ht="16.5">
      <c r="A875" s="19" t="s">
        <v>562</v>
      </c>
      <c r="B875" s="86" t="s">
        <v>398</v>
      </c>
      <c r="C875" s="57" t="s">
        <v>12</v>
      </c>
      <c r="D875" s="262">
        <v>1</v>
      </c>
      <c r="E875" s="289">
        <f t="shared" si="70"/>
        <v>0</v>
      </c>
      <c r="F875" s="164">
        <f t="shared" si="71"/>
        <v>0</v>
      </c>
      <c r="G875" s="161"/>
      <c r="H875" s="161"/>
      <c r="I875" s="162">
        <f t="shared" si="72"/>
        <v>0</v>
      </c>
      <c r="J875" s="162">
        <f t="shared" si="73"/>
        <v>0</v>
      </c>
    </row>
    <row r="876" spans="1:10" ht="16.5">
      <c r="A876" s="19" t="s">
        <v>565</v>
      </c>
      <c r="B876" s="86" t="s">
        <v>402</v>
      </c>
      <c r="C876" s="57" t="s">
        <v>12</v>
      </c>
      <c r="D876" s="262">
        <v>1</v>
      </c>
      <c r="E876" s="289">
        <f t="shared" si="70"/>
        <v>0</v>
      </c>
      <c r="F876" s="164">
        <f t="shared" si="71"/>
        <v>0</v>
      </c>
      <c r="G876" s="161"/>
      <c r="H876" s="161"/>
      <c r="I876" s="162">
        <f t="shared" si="72"/>
        <v>0</v>
      </c>
      <c r="J876" s="162">
        <f t="shared" si="73"/>
        <v>0</v>
      </c>
    </row>
    <row r="877" spans="1:10" ht="16.5">
      <c r="A877" s="19"/>
      <c r="B877" s="86" t="s">
        <v>397</v>
      </c>
      <c r="C877" s="57" t="s">
        <v>12</v>
      </c>
      <c r="D877" s="262">
        <v>1</v>
      </c>
      <c r="E877" s="289">
        <f t="shared" si="70"/>
        <v>0</v>
      </c>
      <c r="F877" s="164">
        <f t="shared" si="71"/>
        <v>0</v>
      </c>
      <c r="G877" s="161"/>
      <c r="H877" s="161"/>
      <c r="I877" s="162">
        <f t="shared" si="72"/>
        <v>0</v>
      </c>
      <c r="J877" s="162">
        <f t="shared" si="73"/>
        <v>0</v>
      </c>
    </row>
    <row r="878" spans="1:10" ht="16.5">
      <c r="A878" s="19"/>
      <c r="B878" s="86" t="s">
        <v>399</v>
      </c>
      <c r="C878" s="57" t="s">
        <v>12</v>
      </c>
      <c r="D878" s="262">
        <v>1</v>
      </c>
      <c r="E878" s="289">
        <f t="shared" si="70"/>
        <v>0</v>
      </c>
      <c r="F878" s="164">
        <f t="shared" si="71"/>
        <v>0</v>
      </c>
      <c r="G878" s="161"/>
      <c r="H878" s="161"/>
      <c r="I878" s="162">
        <f t="shared" si="72"/>
        <v>0</v>
      </c>
      <c r="J878" s="162">
        <f t="shared" si="73"/>
        <v>0</v>
      </c>
    </row>
    <row r="879" spans="1:10" ht="16.5">
      <c r="A879" s="19" t="s">
        <v>561</v>
      </c>
      <c r="B879" s="86" t="s">
        <v>304</v>
      </c>
      <c r="C879" s="57" t="s">
        <v>12</v>
      </c>
      <c r="D879" s="262">
        <v>1</v>
      </c>
      <c r="E879" s="289">
        <f t="shared" si="70"/>
        <v>0</v>
      </c>
      <c r="F879" s="164">
        <f t="shared" si="71"/>
        <v>0</v>
      </c>
      <c r="G879" s="161"/>
      <c r="H879" s="161"/>
      <c r="I879" s="162">
        <f t="shared" si="72"/>
        <v>0</v>
      </c>
      <c r="J879" s="162">
        <f t="shared" si="73"/>
        <v>0</v>
      </c>
    </row>
    <row r="880" spans="1:10" ht="16.5">
      <c r="A880" s="19"/>
      <c r="B880" s="86" t="s">
        <v>38</v>
      </c>
      <c r="C880" s="33" t="s">
        <v>12</v>
      </c>
      <c r="D880" s="262"/>
      <c r="E880" s="289" t="str">
        <f t="shared" si="70"/>
        <v/>
      </c>
      <c r="F880" s="164" t="str">
        <f t="shared" si="71"/>
        <v/>
      </c>
      <c r="G880" s="161"/>
      <c r="H880" s="161"/>
      <c r="I880" s="162" t="str">
        <f t="shared" si="72"/>
        <v/>
      </c>
      <c r="J880" s="162" t="str">
        <f t="shared" si="73"/>
        <v/>
      </c>
    </row>
    <row r="881" spans="1:10" ht="16.5">
      <c r="A881" s="19"/>
      <c r="B881" s="90"/>
      <c r="C881" s="33"/>
      <c r="D881" s="262"/>
      <c r="E881" s="289" t="str">
        <f t="shared" si="70"/>
        <v/>
      </c>
      <c r="F881" s="164" t="str">
        <f t="shared" si="71"/>
        <v/>
      </c>
      <c r="G881" s="161"/>
      <c r="H881" s="161"/>
      <c r="I881" s="162" t="str">
        <f t="shared" si="72"/>
        <v/>
      </c>
      <c r="J881" s="162" t="str">
        <f t="shared" si="73"/>
        <v/>
      </c>
    </row>
    <row r="882" spans="1:10" ht="16.5">
      <c r="A882" s="19"/>
      <c r="B882" s="83" t="s">
        <v>404</v>
      </c>
      <c r="C882" s="33"/>
      <c r="D882" s="262"/>
      <c r="E882" s="289" t="str">
        <f t="shared" si="70"/>
        <v/>
      </c>
      <c r="F882" s="164" t="str">
        <f t="shared" si="71"/>
        <v/>
      </c>
      <c r="G882" s="161"/>
      <c r="H882" s="161"/>
      <c r="I882" s="162" t="str">
        <f t="shared" si="72"/>
        <v/>
      </c>
      <c r="J882" s="162" t="str">
        <f t="shared" si="73"/>
        <v/>
      </c>
    </row>
    <row r="883" spans="1:10" ht="16.5">
      <c r="A883" s="19"/>
      <c r="B883" s="26"/>
      <c r="C883" s="33"/>
      <c r="D883" s="262"/>
      <c r="E883" s="289" t="str">
        <f t="shared" si="70"/>
        <v/>
      </c>
      <c r="F883" s="164" t="str">
        <f t="shared" si="71"/>
        <v/>
      </c>
      <c r="G883" s="161"/>
      <c r="H883" s="161"/>
      <c r="I883" s="162" t="str">
        <f t="shared" si="72"/>
        <v/>
      </c>
      <c r="J883" s="162" t="str">
        <f t="shared" si="73"/>
        <v/>
      </c>
    </row>
    <row r="884" spans="1:10" ht="16.5">
      <c r="A884" s="19" t="s">
        <v>405</v>
      </c>
      <c r="B884" s="85" t="s">
        <v>25</v>
      </c>
      <c r="C884" s="33"/>
      <c r="D884" s="262"/>
      <c r="E884" s="289" t="str">
        <f t="shared" si="70"/>
        <v/>
      </c>
      <c r="F884" s="164" t="str">
        <f t="shared" si="71"/>
        <v/>
      </c>
      <c r="G884" s="161"/>
      <c r="H884" s="161"/>
      <c r="I884" s="162" t="str">
        <f t="shared" si="72"/>
        <v/>
      </c>
      <c r="J884" s="162" t="str">
        <f t="shared" si="73"/>
        <v/>
      </c>
    </row>
    <row r="885" spans="1:10" ht="16.5">
      <c r="A885" s="19"/>
      <c r="B885" s="47"/>
      <c r="C885" s="33"/>
      <c r="D885" s="262"/>
      <c r="E885" s="289" t="str">
        <f t="shared" si="70"/>
        <v/>
      </c>
      <c r="F885" s="164" t="str">
        <f t="shared" si="71"/>
        <v/>
      </c>
      <c r="G885" s="161"/>
      <c r="H885" s="161"/>
      <c r="I885" s="162" t="str">
        <f t="shared" si="72"/>
        <v/>
      </c>
      <c r="J885" s="162" t="str">
        <f t="shared" si="73"/>
        <v/>
      </c>
    </row>
    <row r="886" spans="1:10" ht="25.5">
      <c r="A886" s="19"/>
      <c r="B886" s="47" t="s">
        <v>307</v>
      </c>
      <c r="C886" s="33" t="s">
        <v>12</v>
      </c>
      <c r="D886" s="262">
        <v>1</v>
      </c>
      <c r="E886" s="289">
        <f t="shared" si="70"/>
        <v>0</v>
      </c>
      <c r="F886" s="164">
        <f t="shared" si="71"/>
        <v>0</v>
      </c>
      <c r="G886" s="161"/>
      <c r="H886" s="161"/>
      <c r="I886" s="162">
        <f t="shared" si="72"/>
        <v>0</v>
      </c>
      <c r="J886" s="162">
        <f t="shared" si="73"/>
        <v>0</v>
      </c>
    </row>
    <row r="887" spans="1:10" ht="27">
      <c r="A887" s="19"/>
      <c r="B887" s="47" t="s">
        <v>20</v>
      </c>
      <c r="C887" s="33" t="s">
        <v>12</v>
      </c>
      <c r="D887" s="262">
        <v>1</v>
      </c>
      <c r="E887" s="289">
        <f t="shared" si="70"/>
        <v>0</v>
      </c>
      <c r="F887" s="164">
        <f t="shared" si="71"/>
        <v>0</v>
      </c>
      <c r="G887" s="161"/>
      <c r="H887" s="161"/>
      <c r="I887" s="162">
        <f t="shared" si="72"/>
        <v>0</v>
      </c>
      <c r="J887" s="162">
        <f t="shared" si="73"/>
        <v>0</v>
      </c>
    </row>
    <row r="888" spans="1:10" ht="16.5">
      <c r="A888" s="19"/>
      <c r="B888" s="26"/>
      <c r="C888" s="33"/>
      <c r="D888" s="262"/>
      <c r="E888" s="289" t="str">
        <f t="shared" si="70"/>
        <v/>
      </c>
      <c r="F888" s="164" t="str">
        <f t="shared" si="71"/>
        <v/>
      </c>
      <c r="G888" s="161"/>
      <c r="H888" s="161"/>
      <c r="I888" s="162" t="str">
        <f t="shared" si="72"/>
        <v/>
      </c>
      <c r="J888" s="162" t="str">
        <f t="shared" si="73"/>
        <v/>
      </c>
    </row>
    <row r="889" spans="1:10" ht="16.5">
      <c r="A889" s="19"/>
      <c r="B889" s="83" t="s">
        <v>406</v>
      </c>
      <c r="C889" s="33"/>
      <c r="D889" s="262"/>
      <c r="E889" s="289" t="str">
        <f t="shared" si="70"/>
        <v/>
      </c>
      <c r="F889" s="164" t="str">
        <f t="shared" si="71"/>
        <v/>
      </c>
      <c r="G889" s="161"/>
      <c r="H889" s="161"/>
      <c r="I889" s="162" t="str">
        <f t="shared" si="72"/>
        <v/>
      </c>
      <c r="J889" s="162" t="str">
        <f t="shared" si="73"/>
        <v/>
      </c>
    </row>
    <row r="890" spans="1:10" ht="16.5">
      <c r="A890" s="19"/>
      <c r="B890" s="86"/>
      <c r="C890" s="33"/>
      <c r="D890" s="262"/>
      <c r="E890" s="289" t="str">
        <f t="shared" si="70"/>
        <v/>
      </c>
      <c r="F890" s="164" t="str">
        <f t="shared" si="71"/>
        <v/>
      </c>
      <c r="G890" s="161"/>
      <c r="H890" s="161"/>
      <c r="I890" s="162" t="str">
        <f t="shared" si="72"/>
        <v/>
      </c>
      <c r="J890" s="162" t="str">
        <f t="shared" si="73"/>
        <v/>
      </c>
    </row>
    <row r="891" spans="1:10" ht="16.5">
      <c r="A891" s="19" t="s">
        <v>407</v>
      </c>
      <c r="B891" s="23" t="s">
        <v>87</v>
      </c>
      <c r="C891" s="57"/>
      <c r="D891" s="262"/>
      <c r="E891" s="289" t="str">
        <f t="shared" si="70"/>
        <v/>
      </c>
      <c r="F891" s="164" t="str">
        <f t="shared" si="71"/>
        <v/>
      </c>
      <c r="G891" s="161"/>
      <c r="H891" s="161"/>
      <c r="I891" s="162" t="str">
        <f t="shared" si="72"/>
        <v/>
      </c>
      <c r="J891" s="162" t="str">
        <f t="shared" si="73"/>
        <v/>
      </c>
    </row>
    <row r="892" spans="1:10" ht="16.5">
      <c r="A892" s="19"/>
      <c r="B892" s="23"/>
      <c r="C892" s="57"/>
      <c r="D892" s="262"/>
      <c r="E892" s="289" t="str">
        <f t="shared" si="70"/>
        <v/>
      </c>
      <c r="F892" s="164" t="str">
        <f t="shared" si="71"/>
        <v/>
      </c>
      <c r="G892" s="161"/>
      <c r="H892" s="161"/>
      <c r="I892" s="162" t="str">
        <f t="shared" si="72"/>
        <v/>
      </c>
      <c r="J892" s="162" t="str">
        <f t="shared" si="73"/>
        <v/>
      </c>
    </row>
    <row r="893" spans="1:10" ht="16.5">
      <c r="A893" s="19"/>
      <c r="B893" s="88" t="s">
        <v>408</v>
      </c>
      <c r="C893" s="57" t="s">
        <v>13</v>
      </c>
      <c r="D893" s="262">
        <f>+QTE!J958</f>
        <v>0</v>
      </c>
      <c r="E893" s="289" t="e">
        <f t="shared" si="70"/>
        <v>#DIV/0!</v>
      </c>
      <c r="F893" s="164" t="e">
        <f t="shared" si="71"/>
        <v>#DIV/0!</v>
      </c>
      <c r="G893" s="161"/>
      <c r="H893" s="161"/>
      <c r="I893" s="162">
        <f t="shared" si="72"/>
        <v>0</v>
      </c>
      <c r="J893" s="162">
        <f t="shared" si="73"/>
        <v>0</v>
      </c>
    </row>
    <row r="894" spans="1:10" ht="16.5">
      <c r="A894" s="19"/>
      <c r="B894" s="88" t="s">
        <v>409</v>
      </c>
      <c r="C894" s="57" t="s">
        <v>13</v>
      </c>
      <c r="D894" s="262"/>
      <c r="E894" s="289" t="str">
        <f t="shared" si="70"/>
        <v/>
      </c>
      <c r="F894" s="164" t="str">
        <f t="shared" si="71"/>
        <v/>
      </c>
      <c r="G894" s="161"/>
      <c r="H894" s="161"/>
      <c r="I894" s="162" t="str">
        <f t="shared" si="72"/>
        <v/>
      </c>
      <c r="J894" s="162" t="str">
        <f t="shared" si="73"/>
        <v/>
      </c>
    </row>
    <row r="895" spans="1:10" ht="16.5">
      <c r="A895" s="19"/>
      <c r="B895" s="88" t="s">
        <v>88</v>
      </c>
      <c r="C895" s="57" t="s">
        <v>13</v>
      </c>
      <c r="D895" s="262">
        <v>2</v>
      </c>
      <c r="E895" s="289">
        <f t="shared" si="70"/>
        <v>0</v>
      </c>
      <c r="F895" s="164">
        <f t="shared" si="71"/>
        <v>0</v>
      </c>
      <c r="G895" s="161"/>
      <c r="H895" s="161"/>
      <c r="I895" s="162">
        <f t="shared" si="72"/>
        <v>0</v>
      </c>
      <c r="J895" s="162">
        <f t="shared" si="73"/>
        <v>0</v>
      </c>
    </row>
    <row r="896" spans="1:10" ht="16.5">
      <c r="A896" s="19"/>
      <c r="B896" s="88" t="s">
        <v>36</v>
      </c>
      <c r="C896" s="57" t="s">
        <v>12</v>
      </c>
      <c r="D896" s="262">
        <v>1</v>
      </c>
      <c r="E896" s="289">
        <f t="shared" si="70"/>
        <v>0</v>
      </c>
      <c r="F896" s="164">
        <f t="shared" si="71"/>
        <v>0</v>
      </c>
      <c r="G896" s="161"/>
      <c r="H896" s="161"/>
      <c r="I896" s="162">
        <f t="shared" si="72"/>
        <v>0</v>
      </c>
      <c r="J896" s="162">
        <f t="shared" si="73"/>
        <v>0</v>
      </c>
    </row>
    <row r="897" spans="1:10" ht="16.5">
      <c r="A897" s="19"/>
      <c r="B897" s="88" t="s">
        <v>37</v>
      </c>
      <c r="C897" s="57" t="s">
        <v>12</v>
      </c>
      <c r="D897" s="262">
        <f>+D893*15</f>
        <v>0</v>
      </c>
      <c r="E897" s="289" t="e">
        <f t="shared" si="70"/>
        <v>#DIV/0!</v>
      </c>
      <c r="F897" s="164" t="e">
        <f t="shared" si="71"/>
        <v>#DIV/0!</v>
      </c>
      <c r="G897" s="161"/>
      <c r="H897" s="161"/>
      <c r="I897" s="162">
        <f t="shared" si="72"/>
        <v>0</v>
      </c>
      <c r="J897" s="162">
        <f t="shared" si="73"/>
        <v>0</v>
      </c>
    </row>
    <row r="898" spans="1:10" ht="16.5">
      <c r="A898" s="19"/>
      <c r="B898" s="88" t="s">
        <v>314</v>
      </c>
      <c r="C898" s="57" t="s">
        <v>13</v>
      </c>
      <c r="D898" s="262"/>
      <c r="E898" s="289" t="str">
        <f t="shared" si="70"/>
        <v/>
      </c>
      <c r="F898" s="164" t="str">
        <f t="shared" si="71"/>
        <v/>
      </c>
      <c r="G898" s="161"/>
      <c r="H898" s="161"/>
      <c r="I898" s="162" t="str">
        <f t="shared" si="72"/>
        <v/>
      </c>
      <c r="J898" s="162" t="str">
        <f t="shared" si="73"/>
        <v/>
      </c>
    </row>
    <row r="899" spans="1:10" ht="16.5">
      <c r="A899" s="19"/>
      <c r="B899" s="88" t="s">
        <v>313</v>
      </c>
      <c r="C899" s="57" t="s">
        <v>1</v>
      </c>
      <c r="D899" s="262"/>
      <c r="E899" s="289" t="str">
        <f t="shared" si="70"/>
        <v/>
      </c>
      <c r="F899" s="164" t="str">
        <f t="shared" si="71"/>
        <v/>
      </c>
      <c r="G899" s="161"/>
      <c r="H899" s="161"/>
      <c r="I899" s="162" t="str">
        <f t="shared" si="72"/>
        <v/>
      </c>
      <c r="J899" s="162" t="str">
        <f t="shared" si="73"/>
        <v/>
      </c>
    </row>
    <row r="900" spans="1:10" ht="16.5">
      <c r="A900" s="19"/>
      <c r="B900" s="29"/>
      <c r="C900" s="57"/>
      <c r="D900" s="262"/>
      <c r="E900" s="289" t="str">
        <f t="shared" si="70"/>
        <v/>
      </c>
      <c r="F900" s="164" t="str">
        <f t="shared" si="71"/>
        <v/>
      </c>
      <c r="G900" s="161"/>
      <c r="H900" s="161"/>
      <c r="I900" s="162" t="str">
        <f t="shared" si="72"/>
        <v/>
      </c>
      <c r="J900" s="162" t="str">
        <f t="shared" si="73"/>
        <v/>
      </c>
    </row>
    <row r="901" spans="1:10" ht="16.5">
      <c r="A901" s="19"/>
      <c r="B901" s="122" t="s">
        <v>410</v>
      </c>
      <c r="C901" s="57"/>
      <c r="D901" s="262"/>
      <c r="E901" s="289" t="str">
        <f t="shared" si="70"/>
        <v/>
      </c>
      <c r="F901" s="164" t="str">
        <f t="shared" si="71"/>
        <v/>
      </c>
      <c r="G901" s="161"/>
      <c r="H901" s="161"/>
      <c r="I901" s="162" t="str">
        <f t="shared" si="72"/>
        <v/>
      </c>
      <c r="J901" s="162" t="str">
        <f t="shared" si="73"/>
        <v/>
      </c>
    </row>
    <row r="902" spans="1:10" ht="16.5">
      <c r="A902" s="19"/>
      <c r="B902" s="86"/>
      <c r="C902" s="33"/>
      <c r="D902" s="262"/>
      <c r="E902" s="289" t="str">
        <f t="shared" si="70"/>
        <v/>
      </c>
      <c r="F902" s="164" t="str">
        <f t="shared" si="71"/>
        <v/>
      </c>
      <c r="G902" s="161"/>
      <c r="H902" s="161"/>
      <c r="I902" s="162" t="str">
        <f t="shared" si="72"/>
        <v/>
      </c>
      <c r="J902" s="162" t="str">
        <f t="shared" si="73"/>
        <v/>
      </c>
    </row>
    <row r="903" spans="1:10" ht="16.5">
      <c r="A903" s="19" t="s">
        <v>411</v>
      </c>
      <c r="B903" s="23" t="s">
        <v>60</v>
      </c>
      <c r="C903" s="33"/>
      <c r="D903" s="262"/>
      <c r="E903" s="289" t="str">
        <f t="shared" si="70"/>
        <v/>
      </c>
      <c r="F903" s="164" t="str">
        <f t="shared" si="71"/>
        <v/>
      </c>
      <c r="G903" s="161"/>
      <c r="H903" s="161"/>
      <c r="I903" s="162" t="str">
        <f t="shared" si="72"/>
        <v/>
      </c>
      <c r="J903" s="162" t="str">
        <f t="shared" si="73"/>
        <v/>
      </c>
    </row>
    <row r="904" spans="1:10" ht="16.5">
      <c r="A904" s="19"/>
      <c r="B904" s="88"/>
      <c r="C904" s="33"/>
      <c r="D904" s="262"/>
      <c r="E904" s="289" t="str">
        <f t="shared" si="70"/>
        <v/>
      </c>
      <c r="F904" s="164" t="str">
        <f t="shared" si="71"/>
        <v/>
      </c>
      <c r="G904" s="161"/>
      <c r="H904" s="161"/>
      <c r="I904" s="162" t="str">
        <f t="shared" si="72"/>
        <v/>
      </c>
      <c r="J904" s="162" t="str">
        <f t="shared" si="73"/>
        <v/>
      </c>
    </row>
    <row r="905" spans="1:10" ht="16.5">
      <c r="A905" s="19" t="s">
        <v>412</v>
      </c>
      <c r="B905" s="23" t="s">
        <v>26</v>
      </c>
      <c r="C905" s="33"/>
      <c r="D905" s="262"/>
      <c r="E905" s="289" t="str">
        <f t="shared" si="70"/>
        <v/>
      </c>
      <c r="F905" s="164" t="str">
        <f t="shared" si="71"/>
        <v/>
      </c>
      <c r="G905" s="161"/>
      <c r="H905" s="161"/>
      <c r="I905" s="162" t="str">
        <f t="shared" si="72"/>
        <v/>
      </c>
      <c r="J905" s="162" t="str">
        <f t="shared" si="73"/>
        <v/>
      </c>
    </row>
    <row r="906" spans="1:10" ht="25.5">
      <c r="A906" s="19"/>
      <c r="B906" s="88" t="s">
        <v>181</v>
      </c>
      <c r="C906" s="33" t="s">
        <v>138</v>
      </c>
      <c r="D906" s="262">
        <v>120</v>
      </c>
      <c r="E906" s="289">
        <f t="shared" si="70"/>
        <v>0</v>
      </c>
      <c r="F906" s="164">
        <f t="shared" si="71"/>
        <v>0</v>
      </c>
      <c r="G906" s="161"/>
      <c r="H906" s="161"/>
      <c r="I906" s="162">
        <f t="shared" si="72"/>
        <v>0</v>
      </c>
      <c r="J906" s="162">
        <f t="shared" si="73"/>
        <v>0</v>
      </c>
    </row>
    <row r="907" spans="1:10" ht="25.5">
      <c r="A907" s="19"/>
      <c r="B907" s="88" t="s">
        <v>183</v>
      </c>
      <c r="C907" s="33" t="s">
        <v>138</v>
      </c>
      <c r="D907" s="262">
        <f>SUM(D816:D818)*12</f>
        <v>0</v>
      </c>
      <c r="E907" s="289" t="e">
        <f t="shared" si="70"/>
        <v>#DIV/0!</v>
      </c>
      <c r="F907" s="164" t="e">
        <f t="shared" si="71"/>
        <v>#DIV/0!</v>
      </c>
      <c r="G907" s="161"/>
      <c r="H907" s="161"/>
      <c r="I907" s="162">
        <f t="shared" si="72"/>
        <v>0</v>
      </c>
      <c r="J907" s="162">
        <f t="shared" si="73"/>
        <v>0</v>
      </c>
    </row>
    <row r="908" spans="1:10" ht="16.5">
      <c r="A908" s="104"/>
      <c r="B908" s="88" t="s">
        <v>171</v>
      </c>
      <c r="C908" s="33" t="s">
        <v>12</v>
      </c>
      <c r="D908" s="262">
        <v>1</v>
      </c>
      <c r="E908" s="289">
        <f t="shared" si="70"/>
        <v>0</v>
      </c>
      <c r="F908" s="164">
        <f t="shared" si="71"/>
        <v>0</v>
      </c>
      <c r="G908" s="161"/>
      <c r="H908" s="161"/>
      <c r="I908" s="162">
        <f t="shared" si="72"/>
        <v>0</v>
      </c>
      <c r="J908" s="162">
        <f t="shared" si="73"/>
        <v>0</v>
      </c>
    </row>
    <row r="909" spans="1:10" ht="16.5">
      <c r="A909" s="104"/>
      <c r="B909" s="88" t="s">
        <v>90</v>
      </c>
      <c r="C909" s="33" t="s">
        <v>12</v>
      </c>
      <c r="D909" s="262">
        <v>1</v>
      </c>
      <c r="E909" s="289">
        <f t="shared" si="70"/>
        <v>0</v>
      </c>
      <c r="F909" s="164">
        <f t="shared" si="71"/>
        <v>0</v>
      </c>
      <c r="G909" s="161"/>
      <c r="H909" s="161"/>
      <c r="I909" s="162">
        <f t="shared" si="72"/>
        <v>0</v>
      </c>
      <c r="J909" s="162">
        <f t="shared" si="73"/>
        <v>0</v>
      </c>
    </row>
    <row r="910" spans="1:10" ht="16.5">
      <c r="A910" s="104"/>
      <c r="B910" s="88" t="s">
        <v>182</v>
      </c>
      <c r="C910" s="33" t="s">
        <v>12</v>
      </c>
      <c r="D910" s="262">
        <v>1</v>
      </c>
      <c r="E910" s="289">
        <f t="shared" si="70"/>
        <v>0</v>
      </c>
      <c r="F910" s="164">
        <f t="shared" si="71"/>
        <v>0</v>
      </c>
      <c r="G910" s="161"/>
      <c r="H910" s="161"/>
      <c r="I910" s="162">
        <f t="shared" si="72"/>
        <v>0</v>
      </c>
      <c r="J910" s="162">
        <f t="shared" si="73"/>
        <v>0</v>
      </c>
    </row>
    <row r="911" spans="1:10" ht="25.5">
      <c r="A911" s="104"/>
      <c r="B911" s="88" t="s">
        <v>184</v>
      </c>
      <c r="C911" s="33" t="s">
        <v>12</v>
      </c>
      <c r="D911" s="262">
        <v>1</v>
      </c>
      <c r="E911" s="289">
        <f t="shared" si="70"/>
        <v>0</v>
      </c>
      <c r="F911" s="164">
        <f t="shared" si="71"/>
        <v>0</v>
      </c>
      <c r="G911" s="161"/>
      <c r="H911" s="161"/>
      <c r="I911" s="162">
        <f t="shared" si="72"/>
        <v>0</v>
      </c>
      <c r="J911" s="162">
        <f t="shared" si="73"/>
        <v>0</v>
      </c>
    </row>
    <row r="912" spans="1:10" ht="16.5">
      <c r="A912" s="104"/>
      <c r="B912" s="88" t="s">
        <v>174</v>
      </c>
      <c r="C912" s="33" t="s">
        <v>33</v>
      </c>
      <c r="D912" s="262"/>
      <c r="E912" s="289" t="str">
        <f t="shared" si="70"/>
        <v/>
      </c>
      <c r="F912" s="164" t="str">
        <f t="shared" si="71"/>
        <v/>
      </c>
      <c r="G912" s="161"/>
      <c r="H912" s="161"/>
      <c r="I912" s="162" t="str">
        <f t="shared" si="72"/>
        <v/>
      </c>
      <c r="J912" s="162" t="str">
        <f t="shared" si="73"/>
        <v/>
      </c>
    </row>
    <row r="913" spans="1:10" ht="25.5">
      <c r="A913" s="104"/>
      <c r="B913" s="88" t="s">
        <v>317</v>
      </c>
      <c r="C913" s="33" t="s">
        <v>13</v>
      </c>
      <c r="D913" s="262">
        <f>+(QTE!D1062+QTE!D1063+QTE!F1063+QTE!V1062+QTE!V1063+QTE!X1062+QTE!X1063)*12</f>
        <v>0</v>
      </c>
      <c r="E913" s="289" t="e">
        <f t="shared" si="70"/>
        <v>#DIV/0!</v>
      </c>
      <c r="F913" s="164" t="e">
        <f t="shared" si="71"/>
        <v>#DIV/0!</v>
      </c>
      <c r="G913" s="161"/>
      <c r="H913" s="161"/>
      <c r="I913" s="162">
        <f t="shared" si="72"/>
        <v>0</v>
      </c>
      <c r="J913" s="162">
        <f t="shared" si="73"/>
        <v>0</v>
      </c>
    </row>
    <row r="914" spans="1:10" ht="25.5">
      <c r="A914" s="104"/>
      <c r="B914" s="88" t="s">
        <v>316</v>
      </c>
      <c r="C914" s="33" t="s">
        <v>13</v>
      </c>
      <c r="D914" s="262">
        <f>(QTE!E1063+QTE!E1062+QTE!W1063+QTE!W1062)*15</f>
        <v>0</v>
      </c>
      <c r="E914" s="289" t="e">
        <f t="shared" si="70"/>
        <v>#DIV/0!</v>
      </c>
      <c r="F914" s="164" t="e">
        <f t="shared" si="71"/>
        <v>#DIV/0!</v>
      </c>
      <c r="G914" s="161"/>
      <c r="H914" s="161"/>
      <c r="I914" s="162">
        <f t="shared" si="72"/>
        <v>0</v>
      </c>
      <c r="J914" s="162">
        <f t="shared" si="73"/>
        <v>0</v>
      </c>
    </row>
    <row r="915" spans="1:10" ht="16.5">
      <c r="A915" s="104"/>
      <c r="B915" s="88" t="s">
        <v>44</v>
      </c>
      <c r="C915" s="33" t="s">
        <v>12</v>
      </c>
      <c r="D915" s="262">
        <v>1</v>
      </c>
      <c r="E915" s="289">
        <f t="shared" si="70"/>
        <v>0</v>
      </c>
      <c r="F915" s="164">
        <f t="shared" si="71"/>
        <v>0</v>
      </c>
      <c r="G915" s="161"/>
      <c r="H915" s="161"/>
      <c r="I915" s="162">
        <f t="shared" si="72"/>
        <v>0</v>
      </c>
      <c r="J915" s="162">
        <f t="shared" si="73"/>
        <v>0</v>
      </c>
    </row>
    <row r="916" spans="1:10" ht="16.5">
      <c r="A916" s="104"/>
      <c r="B916" s="88" t="s">
        <v>43</v>
      </c>
      <c r="C916" s="33" t="s">
        <v>12</v>
      </c>
      <c r="D916" s="262">
        <v>1</v>
      </c>
      <c r="E916" s="289">
        <f t="shared" si="70"/>
        <v>0</v>
      </c>
      <c r="F916" s="164">
        <f t="shared" si="71"/>
        <v>0</v>
      </c>
      <c r="G916" s="161"/>
      <c r="H916" s="161"/>
      <c r="I916" s="162">
        <f t="shared" si="72"/>
        <v>0</v>
      </c>
      <c r="J916" s="162">
        <f t="shared" si="73"/>
        <v>0</v>
      </c>
    </row>
    <row r="917" spans="1:10" ht="16.5">
      <c r="A917" s="104"/>
      <c r="B917" s="88" t="s">
        <v>319</v>
      </c>
      <c r="C917" s="33" t="s">
        <v>12</v>
      </c>
      <c r="D917" s="262">
        <v>1</v>
      </c>
      <c r="E917" s="289">
        <f t="shared" si="70"/>
        <v>0</v>
      </c>
      <c r="F917" s="164">
        <f t="shared" si="71"/>
        <v>0</v>
      </c>
      <c r="G917" s="161"/>
      <c r="H917" s="161"/>
      <c r="I917" s="162">
        <f t="shared" si="72"/>
        <v>0</v>
      </c>
      <c r="J917" s="162">
        <f t="shared" si="73"/>
        <v>0</v>
      </c>
    </row>
    <row r="918" spans="1:10" ht="16.5">
      <c r="A918" s="104"/>
      <c r="B918" s="88" t="s">
        <v>318</v>
      </c>
      <c r="C918" s="33" t="s">
        <v>12</v>
      </c>
      <c r="D918" s="262">
        <v>1</v>
      </c>
      <c r="E918" s="289">
        <f t="shared" ref="E918:E981" si="74">IF(D918="","",(((I918*$J$2)+(J918*$H$2*$H$3))*$J$3)/D918)</f>
        <v>0</v>
      </c>
      <c r="F918" s="164">
        <f t="shared" ref="F918:F981" si="75">IF(D918="","",D918*E918)</f>
        <v>0</v>
      </c>
      <c r="G918" s="161"/>
      <c r="H918" s="161"/>
      <c r="I918" s="162">
        <f t="shared" ref="I918:I981" si="76">IF(D918="","",G918*D918)</f>
        <v>0</v>
      </c>
      <c r="J918" s="162">
        <f t="shared" ref="J918:J981" si="77">IF(D918="","",D918*H918)</f>
        <v>0</v>
      </c>
    </row>
    <row r="919" spans="1:10" ht="16.5">
      <c r="A919" s="104"/>
      <c r="B919" s="88"/>
      <c r="C919" s="33"/>
      <c r="D919" s="262"/>
      <c r="E919" s="289" t="str">
        <f t="shared" si="74"/>
        <v/>
      </c>
      <c r="F919" s="164" t="str">
        <f t="shared" si="75"/>
        <v/>
      </c>
      <c r="G919" s="161"/>
      <c r="H919" s="161"/>
      <c r="I919" s="162" t="str">
        <f t="shared" si="76"/>
        <v/>
      </c>
      <c r="J919" s="162" t="str">
        <f t="shared" si="77"/>
        <v/>
      </c>
    </row>
    <row r="920" spans="1:10" ht="38.25">
      <c r="A920" s="104"/>
      <c r="B920" s="88" t="s">
        <v>315</v>
      </c>
      <c r="C920" s="57" t="s">
        <v>12</v>
      </c>
      <c r="D920" s="262">
        <v>1</v>
      </c>
      <c r="E920" s="289">
        <f t="shared" si="74"/>
        <v>0</v>
      </c>
      <c r="F920" s="164">
        <f t="shared" si="75"/>
        <v>0</v>
      </c>
      <c r="G920" s="161"/>
      <c r="H920" s="161"/>
      <c r="I920" s="162">
        <f t="shared" si="76"/>
        <v>0</v>
      </c>
      <c r="J920" s="162">
        <f t="shared" si="77"/>
        <v>0</v>
      </c>
    </row>
    <row r="921" spans="1:10" ht="16.5">
      <c r="A921" s="19"/>
      <c r="B921" s="88"/>
      <c r="C921" s="33"/>
      <c r="D921" s="262"/>
      <c r="E921" s="289" t="str">
        <f t="shared" si="74"/>
        <v/>
      </c>
      <c r="F921" s="164" t="str">
        <f t="shared" si="75"/>
        <v/>
      </c>
      <c r="G921" s="161"/>
      <c r="H921" s="161"/>
      <c r="I921" s="162" t="str">
        <f t="shared" si="76"/>
        <v/>
      </c>
      <c r="J921" s="162" t="str">
        <f t="shared" si="77"/>
        <v/>
      </c>
    </row>
    <row r="922" spans="1:10" ht="16.5">
      <c r="A922" s="19" t="s">
        <v>413</v>
      </c>
      <c r="B922" s="23" t="s">
        <v>63</v>
      </c>
      <c r="C922" s="33"/>
      <c r="D922" s="262"/>
      <c r="E922" s="289" t="str">
        <f t="shared" si="74"/>
        <v/>
      </c>
      <c r="F922" s="164" t="str">
        <f t="shared" si="75"/>
        <v/>
      </c>
      <c r="G922" s="161"/>
      <c r="H922" s="161"/>
      <c r="I922" s="162" t="str">
        <f t="shared" si="76"/>
        <v/>
      </c>
      <c r="J922" s="162" t="str">
        <f t="shared" si="77"/>
        <v/>
      </c>
    </row>
    <row r="923" spans="1:10" ht="16.5">
      <c r="A923" s="19"/>
      <c r="B923" s="85"/>
      <c r="C923" s="57"/>
      <c r="D923" s="262"/>
      <c r="E923" s="289" t="str">
        <f t="shared" si="74"/>
        <v/>
      </c>
      <c r="F923" s="164" t="str">
        <f t="shared" si="75"/>
        <v/>
      </c>
      <c r="G923" s="161"/>
      <c r="H923" s="161"/>
      <c r="I923" s="162" t="str">
        <f t="shared" si="76"/>
        <v/>
      </c>
      <c r="J923" s="162" t="str">
        <f t="shared" si="77"/>
        <v/>
      </c>
    </row>
    <row r="924" spans="1:10" ht="25.5">
      <c r="A924" s="19"/>
      <c r="B924" s="88" t="s">
        <v>181</v>
      </c>
      <c r="C924" s="57" t="s">
        <v>12</v>
      </c>
      <c r="D924" s="262">
        <v>1</v>
      </c>
      <c r="E924" s="289">
        <f t="shared" si="74"/>
        <v>0</v>
      </c>
      <c r="F924" s="164">
        <f t="shared" si="75"/>
        <v>0</v>
      </c>
      <c r="G924" s="161"/>
      <c r="H924" s="161"/>
      <c r="I924" s="162">
        <f t="shared" si="76"/>
        <v>0</v>
      </c>
      <c r="J924" s="162">
        <f t="shared" si="77"/>
        <v>0</v>
      </c>
    </row>
    <row r="925" spans="1:10" ht="25.5">
      <c r="A925" s="19"/>
      <c r="B925" s="88" t="s">
        <v>183</v>
      </c>
      <c r="C925" s="33" t="s">
        <v>138</v>
      </c>
      <c r="D925" s="262">
        <f>D914</f>
        <v>0</v>
      </c>
      <c r="E925" s="289" t="e">
        <f t="shared" si="74"/>
        <v>#DIV/0!</v>
      </c>
      <c r="F925" s="164" t="e">
        <f t="shared" si="75"/>
        <v>#DIV/0!</v>
      </c>
      <c r="G925" s="161"/>
      <c r="H925" s="161"/>
      <c r="I925" s="162">
        <f t="shared" si="76"/>
        <v>0</v>
      </c>
      <c r="J925" s="162">
        <f t="shared" si="77"/>
        <v>0</v>
      </c>
    </row>
    <row r="926" spans="1:10" ht="16.5">
      <c r="A926" s="19"/>
      <c r="B926" s="88"/>
      <c r="C926" s="57"/>
      <c r="D926" s="262"/>
      <c r="E926" s="289" t="str">
        <f t="shared" si="74"/>
        <v/>
      </c>
      <c r="F926" s="164" t="str">
        <f t="shared" si="75"/>
        <v/>
      </c>
      <c r="G926" s="161"/>
      <c r="H926" s="161"/>
      <c r="I926" s="162" t="str">
        <f t="shared" si="76"/>
        <v/>
      </c>
      <c r="J926" s="162" t="str">
        <f t="shared" si="77"/>
        <v/>
      </c>
    </row>
    <row r="927" spans="1:10" ht="16.5">
      <c r="A927" s="19"/>
      <c r="B927" s="88" t="s">
        <v>174</v>
      </c>
      <c r="C927" s="57" t="s">
        <v>33</v>
      </c>
      <c r="D927" s="262"/>
      <c r="E927" s="289" t="str">
        <f t="shared" si="74"/>
        <v/>
      </c>
      <c r="F927" s="164" t="str">
        <f t="shared" si="75"/>
        <v/>
      </c>
      <c r="G927" s="161"/>
      <c r="H927" s="161"/>
      <c r="I927" s="162" t="str">
        <f t="shared" si="76"/>
        <v/>
      </c>
      <c r="J927" s="162" t="str">
        <f t="shared" si="77"/>
        <v/>
      </c>
    </row>
    <row r="928" spans="1:10" ht="16.5">
      <c r="A928" s="19"/>
      <c r="B928" s="88" t="s">
        <v>175</v>
      </c>
      <c r="C928" s="57" t="s">
        <v>13</v>
      </c>
      <c r="D928" s="262">
        <v>2</v>
      </c>
      <c r="E928" s="289">
        <f t="shared" si="74"/>
        <v>0</v>
      </c>
      <c r="F928" s="164">
        <f t="shared" si="75"/>
        <v>0</v>
      </c>
      <c r="G928" s="161"/>
      <c r="H928" s="161"/>
      <c r="I928" s="162">
        <f t="shared" si="76"/>
        <v>0</v>
      </c>
      <c r="J928" s="162">
        <f t="shared" si="77"/>
        <v>0</v>
      </c>
    </row>
    <row r="929" spans="1:10" ht="16.5">
      <c r="A929" s="19"/>
      <c r="B929" s="88" t="s">
        <v>176</v>
      </c>
      <c r="C929" s="57" t="s">
        <v>138</v>
      </c>
      <c r="D929" s="262">
        <v>75</v>
      </c>
      <c r="E929" s="289">
        <f t="shared" si="74"/>
        <v>0</v>
      </c>
      <c r="F929" s="164">
        <f t="shared" si="75"/>
        <v>0</v>
      </c>
      <c r="G929" s="161"/>
      <c r="H929" s="161"/>
      <c r="I929" s="162">
        <f t="shared" si="76"/>
        <v>0</v>
      </c>
      <c r="J929" s="162">
        <f t="shared" si="77"/>
        <v>0</v>
      </c>
    </row>
    <row r="930" spans="1:10" ht="16.5">
      <c r="A930" s="19"/>
      <c r="B930" s="88" t="s">
        <v>177</v>
      </c>
      <c r="C930" s="57" t="s">
        <v>12</v>
      </c>
      <c r="D930" s="262">
        <v>1</v>
      </c>
      <c r="E930" s="289">
        <f t="shared" si="74"/>
        <v>0</v>
      </c>
      <c r="F930" s="164">
        <f t="shared" si="75"/>
        <v>0</v>
      </c>
      <c r="G930" s="161"/>
      <c r="H930" s="161"/>
      <c r="I930" s="162">
        <f t="shared" si="76"/>
        <v>0</v>
      </c>
      <c r="J930" s="162">
        <f t="shared" si="77"/>
        <v>0</v>
      </c>
    </row>
    <row r="931" spans="1:10" ht="16.5">
      <c r="A931" s="19"/>
      <c r="B931" s="88"/>
      <c r="C931" s="57"/>
      <c r="D931" s="262"/>
      <c r="E931" s="289" t="str">
        <f t="shared" si="74"/>
        <v/>
      </c>
      <c r="F931" s="164" t="str">
        <f t="shared" si="75"/>
        <v/>
      </c>
      <c r="G931" s="161"/>
      <c r="H931" s="161"/>
      <c r="I931" s="162" t="str">
        <f t="shared" si="76"/>
        <v/>
      </c>
      <c r="J931" s="162" t="str">
        <f t="shared" si="77"/>
        <v/>
      </c>
    </row>
    <row r="932" spans="1:10" ht="51">
      <c r="A932" s="19"/>
      <c r="B932" s="88" t="s">
        <v>178</v>
      </c>
      <c r="C932" s="57" t="s">
        <v>12</v>
      </c>
      <c r="D932" s="262">
        <v>1</v>
      </c>
      <c r="E932" s="289">
        <f t="shared" si="74"/>
        <v>0</v>
      </c>
      <c r="F932" s="164">
        <f t="shared" si="75"/>
        <v>0</v>
      </c>
      <c r="G932" s="161"/>
      <c r="H932" s="161"/>
      <c r="I932" s="162">
        <f t="shared" si="76"/>
        <v>0</v>
      </c>
      <c r="J932" s="162">
        <f t="shared" si="77"/>
        <v>0</v>
      </c>
    </row>
    <row r="933" spans="1:10" ht="16.5">
      <c r="A933" s="19"/>
      <c r="B933" s="88"/>
      <c r="C933" s="57"/>
      <c r="D933" s="262"/>
      <c r="E933" s="289" t="str">
        <f t="shared" si="74"/>
        <v/>
      </c>
      <c r="F933" s="164" t="str">
        <f t="shared" si="75"/>
        <v/>
      </c>
      <c r="G933" s="161"/>
      <c r="H933" s="161"/>
      <c r="I933" s="162" t="str">
        <f t="shared" si="76"/>
        <v/>
      </c>
      <c r="J933" s="162" t="str">
        <f t="shared" si="77"/>
        <v/>
      </c>
    </row>
    <row r="934" spans="1:10" ht="38.25">
      <c r="A934" s="19"/>
      <c r="B934" s="88" t="s">
        <v>185</v>
      </c>
      <c r="C934" s="57" t="s">
        <v>12</v>
      </c>
      <c r="D934" s="262">
        <v>1</v>
      </c>
      <c r="E934" s="289">
        <f t="shared" si="74"/>
        <v>0</v>
      </c>
      <c r="F934" s="164">
        <f t="shared" si="75"/>
        <v>0</v>
      </c>
      <c r="G934" s="161"/>
      <c r="H934" s="161"/>
      <c r="I934" s="162">
        <f t="shared" si="76"/>
        <v>0</v>
      </c>
      <c r="J934" s="162">
        <f t="shared" si="77"/>
        <v>0</v>
      </c>
    </row>
    <row r="935" spans="1:10" ht="16.5">
      <c r="A935" s="19"/>
      <c r="B935" s="88"/>
      <c r="C935" s="57"/>
      <c r="D935" s="262"/>
      <c r="E935" s="289" t="str">
        <f t="shared" si="74"/>
        <v/>
      </c>
      <c r="F935" s="164" t="str">
        <f t="shared" si="75"/>
        <v/>
      </c>
      <c r="G935" s="161"/>
      <c r="H935" s="161"/>
      <c r="I935" s="162" t="str">
        <f t="shared" si="76"/>
        <v/>
      </c>
      <c r="J935" s="162" t="str">
        <f t="shared" si="77"/>
        <v/>
      </c>
    </row>
    <row r="936" spans="1:10" ht="25.5">
      <c r="A936" s="19"/>
      <c r="B936" s="88" t="s">
        <v>186</v>
      </c>
      <c r="C936" s="57" t="s">
        <v>12</v>
      </c>
      <c r="D936" s="262">
        <v>1</v>
      </c>
      <c r="E936" s="289">
        <f t="shared" si="74"/>
        <v>0</v>
      </c>
      <c r="F936" s="164">
        <f t="shared" si="75"/>
        <v>0</v>
      </c>
      <c r="G936" s="161"/>
      <c r="H936" s="161"/>
      <c r="I936" s="162">
        <f t="shared" si="76"/>
        <v>0</v>
      </c>
      <c r="J936" s="162">
        <f t="shared" si="77"/>
        <v>0</v>
      </c>
    </row>
    <row r="937" spans="1:10" ht="25.5">
      <c r="A937" s="19"/>
      <c r="B937" s="88" t="s">
        <v>187</v>
      </c>
      <c r="C937" s="57" t="s">
        <v>12</v>
      </c>
      <c r="D937" s="262">
        <v>1</v>
      </c>
      <c r="E937" s="289">
        <f t="shared" si="74"/>
        <v>0</v>
      </c>
      <c r="F937" s="164">
        <f t="shared" si="75"/>
        <v>0</v>
      </c>
      <c r="G937" s="161"/>
      <c r="H937" s="161"/>
      <c r="I937" s="162">
        <f t="shared" si="76"/>
        <v>0</v>
      </c>
      <c r="J937" s="162">
        <f t="shared" si="77"/>
        <v>0</v>
      </c>
    </row>
    <row r="938" spans="1:10" ht="51">
      <c r="A938" s="19"/>
      <c r="B938" s="88" t="s">
        <v>188</v>
      </c>
      <c r="C938" s="57" t="s">
        <v>12</v>
      </c>
      <c r="D938" s="262">
        <v>1</v>
      </c>
      <c r="E938" s="289">
        <f t="shared" si="74"/>
        <v>0</v>
      </c>
      <c r="F938" s="164">
        <f t="shared" si="75"/>
        <v>0</v>
      </c>
      <c r="G938" s="161"/>
      <c r="H938" s="161"/>
      <c r="I938" s="162">
        <f t="shared" si="76"/>
        <v>0</v>
      </c>
      <c r="J938" s="162">
        <f t="shared" si="77"/>
        <v>0</v>
      </c>
    </row>
    <row r="939" spans="1:10" ht="16.5">
      <c r="A939" s="19"/>
      <c r="B939" s="88"/>
      <c r="C939" s="57"/>
      <c r="D939" s="262"/>
      <c r="E939" s="289" t="str">
        <f t="shared" si="74"/>
        <v/>
      </c>
      <c r="F939" s="164" t="str">
        <f t="shared" si="75"/>
        <v/>
      </c>
      <c r="G939" s="161"/>
      <c r="H939" s="161"/>
      <c r="I939" s="162" t="str">
        <f t="shared" si="76"/>
        <v/>
      </c>
      <c r="J939" s="162" t="str">
        <f t="shared" si="77"/>
        <v/>
      </c>
    </row>
    <row r="940" spans="1:10" ht="16.5">
      <c r="A940" s="19"/>
      <c r="B940" s="88" t="s">
        <v>179</v>
      </c>
      <c r="C940" s="57" t="s">
        <v>12</v>
      </c>
      <c r="D940" s="262">
        <v>1</v>
      </c>
      <c r="E940" s="289">
        <f t="shared" si="74"/>
        <v>0</v>
      </c>
      <c r="F940" s="164">
        <f t="shared" si="75"/>
        <v>0</v>
      </c>
      <c r="G940" s="161"/>
      <c r="H940" s="161"/>
      <c r="I940" s="162">
        <f t="shared" si="76"/>
        <v>0</v>
      </c>
      <c r="J940" s="162">
        <f t="shared" si="77"/>
        <v>0</v>
      </c>
    </row>
    <row r="941" spans="1:10" ht="16.5">
      <c r="A941" s="19"/>
      <c r="B941" s="88" t="s">
        <v>180</v>
      </c>
      <c r="C941" s="57" t="s">
        <v>12</v>
      </c>
      <c r="D941" s="262">
        <v>1</v>
      </c>
      <c r="E941" s="289">
        <f t="shared" si="74"/>
        <v>0</v>
      </c>
      <c r="F941" s="164">
        <f t="shared" si="75"/>
        <v>0</v>
      </c>
      <c r="G941" s="161"/>
      <c r="H941" s="161"/>
      <c r="I941" s="162">
        <f t="shared" si="76"/>
        <v>0</v>
      </c>
      <c r="J941" s="162">
        <f t="shared" si="77"/>
        <v>0</v>
      </c>
    </row>
    <row r="942" spans="1:10" ht="16.5">
      <c r="A942" s="19"/>
      <c r="B942" s="89"/>
      <c r="C942" s="57"/>
      <c r="D942" s="262"/>
      <c r="E942" s="289" t="str">
        <f t="shared" si="74"/>
        <v/>
      </c>
      <c r="F942" s="164" t="str">
        <f t="shared" si="75"/>
        <v/>
      </c>
      <c r="G942" s="161"/>
      <c r="H942" s="161"/>
      <c r="I942" s="162" t="str">
        <f t="shared" si="76"/>
        <v/>
      </c>
      <c r="J942" s="162" t="str">
        <f t="shared" si="77"/>
        <v/>
      </c>
    </row>
    <row r="943" spans="1:10" ht="16.5">
      <c r="A943" s="19"/>
      <c r="B943" s="83" t="s">
        <v>415</v>
      </c>
      <c r="C943" s="33"/>
      <c r="D943" s="262"/>
      <c r="E943" s="289" t="str">
        <f t="shared" si="74"/>
        <v/>
      </c>
      <c r="F943" s="164" t="str">
        <f t="shared" si="75"/>
        <v/>
      </c>
      <c r="G943" s="161"/>
      <c r="H943" s="161"/>
      <c r="I943" s="162" t="str">
        <f t="shared" si="76"/>
        <v/>
      </c>
      <c r="J943" s="162" t="str">
        <f t="shared" si="77"/>
        <v/>
      </c>
    </row>
    <row r="944" spans="1:10" ht="16.5">
      <c r="A944" s="19"/>
      <c r="B944" s="86"/>
      <c r="C944" s="33"/>
      <c r="D944" s="262"/>
      <c r="E944" s="289" t="str">
        <f t="shared" si="74"/>
        <v/>
      </c>
      <c r="F944" s="164" t="str">
        <f t="shared" si="75"/>
        <v/>
      </c>
      <c r="G944" s="161"/>
      <c r="H944" s="161"/>
      <c r="I944" s="162" t="str">
        <f t="shared" si="76"/>
        <v/>
      </c>
      <c r="J944" s="162" t="str">
        <f t="shared" si="77"/>
        <v/>
      </c>
    </row>
    <row r="945" spans="1:10" ht="16.5">
      <c r="A945" s="19" t="s">
        <v>417</v>
      </c>
      <c r="B945" s="87" t="s">
        <v>27</v>
      </c>
      <c r="C945" s="33"/>
      <c r="D945" s="262"/>
      <c r="E945" s="289" t="str">
        <f t="shared" si="74"/>
        <v/>
      </c>
      <c r="F945" s="164" t="str">
        <f t="shared" si="75"/>
        <v/>
      </c>
      <c r="G945" s="161"/>
      <c r="H945" s="161"/>
      <c r="I945" s="162" t="str">
        <f t="shared" si="76"/>
        <v/>
      </c>
      <c r="J945" s="162" t="str">
        <f t="shared" si="77"/>
        <v/>
      </c>
    </row>
    <row r="946" spans="1:10" ht="16.5">
      <c r="A946" s="19"/>
      <c r="B946" s="86"/>
      <c r="C946" s="33"/>
      <c r="D946" s="262"/>
      <c r="E946" s="289" t="str">
        <f t="shared" si="74"/>
        <v/>
      </c>
      <c r="F946" s="164" t="str">
        <f t="shared" si="75"/>
        <v/>
      </c>
      <c r="G946" s="161"/>
      <c r="H946" s="161"/>
      <c r="I946" s="162" t="str">
        <f t="shared" si="76"/>
        <v/>
      </c>
      <c r="J946" s="162" t="str">
        <f t="shared" si="77"/>
        <v/>
      </c>
    </row>
    <row r="947" spans="1:10" ht="16.5">
      <c r="A947" s="19"/>
      <c r="B947" s="86" t="s">
        <v>38</v>
      </c>
      <c r="C947" s="33" t="s">
        <v>33</v>
      </c>
      <c r="D947" s="262"/>
      <c r="E947" s="289" t="str">
        <f t="shared" si="74"/>
        <v/>
      </c>
      <c r="F947" s="164" t="str">
        <f t="shared" si="75"/>
        <v/>
      </c>
      <c r="G947" s="161"/>
      <c r="H947" s="161"/>
      <c r="I947" s="162" t="str">
        <f t="shared" si="76"/>
        <v/>
      </c>
      <c r="J947" s="162" t="str">
        <f t="shared" si="77"/>
        <v/>
      </c>
    </row>
    <row r="948" spans="1:10" ht="16.5">
      <c r="A948" s="19"/>
      <c r="B948" s="86" t="s">
        <v>133</v>
      </c>
      <c r="C948" s="33" t="s">
        <v>12</v>
      </c>
      <c r="D948" s="262">
        <v>1</v>
      </c>
      <c r="E948" s="289">
        <f t="shared" si="74"/>
        <v>0</v>
      </c>
      <c r="F948" s="164">
        <f t="shared" si="75"/>
        <v>0</v>
      </c>
      <c r="G948" s="161"/>
      <c r="H948" s="161"/>
      <c r="I948" s="162">
        <f t="shared" si="76"/>
        <v>0</v>
      </c>
      <c r="J948" s="162">
        <f t="shared" si="77"/>
        <v>0</v>
      </c>
    </row>
    <row r="949" spans="1:10" ht="16.5">
      <c r="A949" s="19"/>
      <c r="B949" s="86" t="s">
        <v>39</v>
      </c>
      <c r="C949" s="33" t="s">
        <v>12</v>
      </c>
      <c r="D949" s="262">
        <v>1</v>
      </c>
      <c r="E949" s="289">
        <f t="shared" si="74"/>
        <v>0</v>
      </c>
      <c r="F949" s="164">
        <f t="shared" si="75"/>
        <v>0</v>
      </c>
      <c r="G949" s="161"/>
      <c r="H949" s="161"/>
      <c r="I949" s="162">
        <f t="shared" si="76"/>
        <v>0</v>
      </c>
      <c r="J949" s="162">
        <f t="shared" si="77"/>
        <v>0</v>
      </c>
    </row>
    <row r="950" spans="1:10" ht="16.5">
      <c r="A950" s="19"/>
      <c r="B950" s="86" t="s">
        <v>40</v>
      </c>
      <c r="C950" s="33" t="s">
        <v>12</v>
      </c>
      <c r="D950" s="262">
        <v>1</v>
      </c>
      <c r="E950" s="289">
        <f t="shared" si="74"/>
        <v>0</v>
      </c>
      <c r="F950" s="164">
        <f t="shared" si="75"/>
        <v>0</v>
      </c>
      <c r="G950" s="161"/>
      <c r="H950" s="161"/>
      <c r="I950" s="162">
        <f t="shared" si="76"/>
        <v>0</v>
      </c>
      <c r="J950" s="162">
        <f t="shared" si="77"/>
        <v>0</v>
      </c>
    </row>
    <row r="951" spans="1:10" ht="16.5">
      <c r="A951" s="19"/>
      <c r="B951" s="86"/>
      <c r="C951" s="33"/>
      <c r="D951" s="262"/>
      <c r="E951" s="289" t="str">
        <f t="shared" si="74"/>
        <v/>
      </c>
      <c r="F951" s="164" t="str">
        <f t="shared" si="75"/>
        <v/>
      </c>
      <c r="G951" s="161"/>
      <c r="H951" s="161"/>
      <c r="I951" s="162" t="str">
        <f t="shared" si="76"/>
        <v/>
      </c>
      <c r="J951" s="162" t="str">
        <f t="shared" si="77"/>
        <v/>
      </c>
    </row>
    <row r="952" spans="1:10" ht="25.5">
      <c r="A952" s="19"/>
      <c r="B952" s="88" t="s">
        <v>393</v>
      </c>
      <c r="C952" s="33" t="s">
        <v>138</v>
      </c>
      <c r="D952" s="262">
        <f>8*3+30+3*2*3</f>
        <v>72</v>
      </c>
      <c r="E952" s="289">
        <f t="shared" si="74"/>
        <v>0</v>
      </c>
      <c r="F952" s="164">
        <f t="shared" si="75"/>
        <v>0</v>
      </c>
      <c r="G952" s="161"/>
      <c r="H952" s="161"/>
      <c r="I952" s="162">
        <f t="shared" si="76"/>
        <v>0</v>
      </c>
      <c r="J952" s="162">
        <f t="shared" si="77"/>
        <v>0</v>
      </c>
    </row>
    <row r="953" spans="1:10" ht="16.5">
      <c r="A953" s="19"/>
      <c r="B953" s="86" t="s">
        <v>41</v>
      </c>
      <c r="C953" s="33" t="s">
        <v>12</v>
      </c>
      <c r="D953" s="262">
        <v>1</v>
      </c>
      <c r="E953" s="289">
        <f t="shared" si="74"/>
        <v>0</v>
      </c>
      <c r="F953" s="164">
        <f t="shared" si="75"/>
        <v>0</v>
      </c>
      <c r="G953" s="161"/>
      <c r="H953" s="161"/>
      <c r="I953" s="162">
        <f t="shared" si="76"/>
        <v>0</v>
      </c>
      <c r="J953" s="162">
        <f t="shared" si="77"/>
        <v>0</v>
      </c>
    </row>
    <row r="954" spans="1:10" ht="16.5">
      <c r="A954" s="19"/>
      <c r="B954" s="86"/>
      <c r="C954" s="33"/>
      <c r="D954" s="262"/>
      <c r="E954" s="289" t="str">
        <f t="shared" si="74"/>
        <v/>
      </c>
      <c r="F954" s="164" t="str">
        <f t="shared" si="75"/>
        <v/>
      </c>
      <c r="G954" s="161"/>
      <c r="H954" s="161"/>
      <c r="I954" s="162" t="str">
        <f t="shared" si="76"/>
        <v/>
      </c>
      <c r="J954" s="162" t="str">
        <f t="shared" si="77"/>
        <v/>
      </c>
    </row>
    <row r="955" spans="1:10" ht="16.5">
      <c r="A955" s="19"/>
      <c r="B955" s="83" t="s">
        <v>418</v>
      </c>
      <c r="C955" s="33"/>
      <c r="D955" s="262"/>
      <c r="E955" s="289" t="str">
        <f t="shared" si="74"/>
        <v/>
      </c>
      <c r="F955" s="164" t="str">
        <f t="shared" si="75"/>
        <v/>
      </c>
      <c r="G955" s="161"/>
      <c r="H955" s="161"/>
      <c r="I955" s="162" t="str">
        <f t="shared" si="76"/>
        <v/>
      </c>
      <c r="J955" s="162" t="str">
        <f t="shared" si="77"/>
        <v/>
      </c>
    </row>
    <row r="956" spans="1:10" ht="16.5">
      <c r="A956" s="19"/>
      <c r="B956" s="86"/>
      <c r="C956" s="33"/>
      <c r="D956" s="262"/>
      <c r="E956" s="289" t="str">
        <f t="shared" si="74"/>
        <v/>
      </c>
      <c r="F956" s="164" t="str">
        <f t="shared" si="75"/>
        <v/>
      </c>
      <c r="G956" s="161"/>
      <c r="H956" s="161"/>
      <c r="I956" s="162" t="str">
        <f t="shared" si="76"/>
        <v/>
      </c>
      <c r="J956" s="162" t="str">
        <f t="shared" si="77"/>
        <v/>
      </c>
    </row>
    <row r="957" spans="1:10" ht="16.5">
      <c r="A957" s="19" t="s">
        <v>419</v>
      </c>
      <c r="B957" s="87" t="s">
        <v>192</v>
      </c>
      <c r="C957" s="33"/>
      <c r="D957" s="262"/>
      <c r="E957" s="289" t="str">
        <f t="shared" si="74"/>
        <v/>
      </c>
      <c r="F957" s="164" t="str">
        <f t="shared" si="75"/>
        <v/>
      </c>
      <c r="G957" s="161"/>
      <c r="H957" s="161"/>
      <c r="I957" s="162" t="str">
        <f t="shared" si="76"/>
        <v/>
      </c>
      <c r="J957" s="162" t="str">
        <f t="shared" si="77"/>
        <v/>
      </c>
    </row>
    <row r="958" spans="1:10" ht="16.5">
      <c r="A958" s="17"/>
      <c r="B958" s="86"/>
      <c r="C958" s="33"/>
      <c r="D958" s="262"/>
      <c r="E958" s="289" t="str">
        <f t="shared" si="74"/>
        <v/>
      </c>
      <c r="F958" s="164" t="str">
        <f t="shared" si="75"/>
        <v/>
      </c>
      <c r="G958" s="161"/>
      <c r="H958" s="161"/>
      <c r="I958" s="162" t="str">
        <f t="shared" si="76"/>
        <v/>
      </c>
      <c r="J958" s="162" t="str">
        <f t="shared" si="77"/>
        <v/>
      </c>
    </row>
    <row r="959" spans="1:10" ht="16.5">
      <c r="A959" s="17"/>
      <c r="B959" s="90" t="s">
        <v>21</v>
      </c>
      <c r="C959" s="33" t="s">
        <v>12</v>
      </c>
      <c r="D959" s="262">
        <v>1</v>
      </c>
      <c r="E959" s="289">
        <f t="shared" si="74"/>
        <v>0</v>
      </c>
      <c r="F959" s="164">
        <f t="shared" si="75"/>
        <v>0</v>
      </c>
      <c r="G959" s="161"/>
      <c r="H959" s="161"/>
      <c r="I959" s="162">
        <f t="shared" si="76"/>
        <v>0</v>
      </c>
      <c r="J959" s="162">
        <f t="shared" si="77"/>
        <v>0</v>
      </c>
    </row>
    <row r="960" spans="1:10" ht="16.5">
      <c r="A960" s="17"/>
      <c r="B960" s="91" t="s">
        <v>193</v>
      </c>
      <c r="C960" s="33"/>
      <c r="D960" s="262"/>
      <c r="E960" s="289" t="str">
        <f t="shared" si="74"/>
        <v/>
      </c>
      <c r="F960" s="164" t="str">
        <f t="shared" si="75"/>
        <v/>
      </c>
      <c r="G960" s="161"/>
      <c r="H960" s="161"/>
      <c r="I960" s="162" t="str">
        <f t="shared" si="76"/>
        <v/>
      </c>
      <c r="J960" s="162" t="str">
        <f t="shared" si="77"/>
        <v/>
      </c>
    </row>
    <row r="961" spans="1:10" ht="16.5">
      <c r="A961" s="17"/>
      <c r="B961" s="91" t="s">
        <v>194</v>
      </c>
      <c r="C961" s="33"/>
      <c r="D961" s="262"/>
      <c r="E961" s="289" t="str">
        <f t="shared" si="74"/>
        <v/>
      </c>
      <c r="F961" s="164" t="str">
        <f t="shared" si="75"/>
        <v/>
      </c>
      <c r="G961" s="161"/>
      <c r="H961" s="161"/>
      <c r="I961" s="162" t="str">
        <f t="shared" si="76"/>
        <v/>
      </c>
      <c r="J961" s="162" t="str">
        <f t="shared" si="77"/>
        <v/>
      </c>
    </row>
    <row r="962" spans="1:10" ht="16.5">
      <c r="A962" s="17"/>
      <c r="B962" s="91" t="s">
        <v>384</v>
      </c>
      <c r="C962" s="33"/>
      <c r="D962" s="262"/>
      <c r="E962" s="289" t="str">
        <f t="shared" si="74"/>
        <v/>
      </c>
      <c r="F962" s="164" t="str">
        <f t="shared" si="75"/>
        <v/>
      </c>
      <c r="G962" s="161"/>
      <c r="H962" s="161"/>
      <c r="I962" s="162" t="str">
        <f t="shared" si="76"/>
        <v/>
      </c>
      <c r="J962" s="162" t="str">
        <f t="shared" si="77"/>
        <v/>
      </c>
    </row>
    <row r="963" spans="1:10" ht="16.5">
      <c r="A963" s="17"/>
      <c r="B963" s="91" t="s">
        <v>195</v>
      </c>
      <c r="C963" s="33"/>
      <c r="D963" s="262"/>
      <c r="E963" s="289" t="str">
        <f t="shared" si="74"/>
        <v/>
      </c>
      <c r="F963" s="164" t="str">
        <f t="shared" si="75"/>
        <v/>
      </c>
      <c r="G963" s="161"/>
      <c r="H963" s="161"/>
      <c r="I963" s="162" t="str">
        <f t="shared" si="76"/>
        <v/>
      </c>
      <c r="J963" s="162" t="str">
        <f t="shared" si="77"/>
        <v/>
      </c>
    </row>
    <row r="964" spans="1:10" ht="16.5">
      <c r="A964" s="17"/>
      <c r="B964" s="91" t="s">
        <v>196</v>
      </c>
      <c r="C964" s="33"/>
      <c r="D964" s="262"/>
      <c r="E964" s="289" t="str">
        <f t="shared" si="74"/>
        <v/>
      </c>
      <c r="F964" s="164" t="str">
        <f t="shared" si="75"/>
        <v/>
      </c>
      <c r="G964" s="161"/>
      <c r="H964" s="161"/>
      <c r="I964" s="162" t="str">
        <f t="shared" si="76"/>
        <v/>
      </c>
      <c r="J964" s="162" t="str">
        <f t="shared" si="77"/>
        <v/>
      </c>
    </row>
    <row r="965" spans="1:10" ht="16.5">
      <c r="A965" s="17"/>
      <c r="B965" s="90"/>
      <c r="C965" s="33"/>
      <c r="D965" s="262"/>
      <c r="E965" s="289" t="str">
        <f t="shared" si="74"/>
        <v/>
      </c>
      <c r="F965" s="164" t="str">
        <f t="shared" si="75"/>
        <v/>
      </c>
      <c r="G965" s="161"/>
      <c r="H965" s="161"/>
      <c r="I965" s="162" t="str">
        <f t="shared" si="76"/>
        <v/>
      </c>
      <c r="J965" s="162" t="str">
        <f t="shared" si="77"/>
        <v/>
      </c>
    </row>
    <row r="966" spans="1:10" ht="16.5">
      <c r="A966" s="17"/>
      <c r="B966" s="90" t="s">
        <v>42</v>
      </c>
      <c r="C966" s="33" t="s">
        <v>12</v>
      </c>
      <c r="D966" s="262">
        <v>1</v>
      </c>
      <c r="E966" s="289">
        <f t="shared" si="74"/>
        <v>0</v>
      </c>
      <c r="F966" s="164">
        <f t="shared" si="75"/>
        <v>0</v>
      </c>
      <c r="G966" s="161"/>
      <c r="H966" s="161"/>
      <c r="I966" s="162">
        <f t="shared" si="76"/>
        <v>0</v>
      </c>
      <c r="J966" s="162">
        <f t="shared" si="77"/>
        <v>0</v>
      </c>
    </row>
    <row r="967" spans="1:10" ht="16.5">
      <c r="A967" s="17"/>
      <c r="B967" s="90" t="s">
        <v>45</v>
      </c>
      <c r="C967" s="33" t="s">
        <v>12</v>
      </c>
      <c r="D967" s="262">
        <v>1</v>
      </c>
      <c r="E967" s="289">
        <f t="shared" si="74"/>
        <v>0</v>
      </c>
      <c r="F967" s="164">
        <f t="shared" si="75"/>
        <v>0</v>
      </c>
      <c r="G967" s="161"/>
      <c r="H967" s="161"/>
      <c r="I967" s="162">
        <f t="shared" si="76"/>
        <v>0</v>
      </c>
      <c r="J967" s="162">
        <f t="shared" si="77"/>
        <v>0</v>
      </c>
    </row>
    <row r="968" spans="1:10" ht="25.5">
      <c r="A968" s="105"/>
      <c r="B968" s="92" t="s">
        <v>22</v>
      </c>
      <c r="C968" s="56" t="s">
        <v>13</v>
      </c>
      <c r="D968" s="262">
        <v>12</v>
      </c>
      <c r="E968" s="289">
        <f t="shared" si="74"/>
        <v>0</v>
      </c>
      <c r="F968" s="164">
        <f t="shared" si="75"/>
        <v>0</v>
      </c>
      <c r="G968" s="161"/>
      <c r="H968" s="161"/>
      <c r="I968" s="162">
        <f t="shared" si="76"/>
        <v>0</v>
      </c>
      <c r="J968" s="162">
        <f t="shared" si="77"/>
        <v>0</v>
      </c>
    </row>
    <row r="969" spans="1:10" ht="16.5">
      <c r="A969" s="17"/>
      <c r="B969" s="90"/>
      <c r="C969" s="33"/>
      <c r="D969" s="262"/>
      <c r="E969" s="289" t="str">
        <f t="shared" si="74"/>
        <v/>
      </c>
      <c r="F969" s="164" t="str">
        <f t="shared" si="75"/>
        <v/>
      </c>
      <c r="G969" s="161"/>
      <c r="H969" s="161"/>
      <c r="I969" s="162" t="str">
        <f t="shared" si="76"/>
        <v/>
      </c>
      <c r="J969" s="162" t="str">
        <f t="shared" si="77"/>
        <v/>
      </c>
    </row>
    <row r="970" spans="1:10" ht="16.5">
      <c r="A970" s="17"/>
      <c r="B970" s="90" t="s">
        <v>198</v>
      </c>
      <c r="C970" s="33" t="s">
        <v>13</v>
      </c>
      <c r="D970" s="262">
        <v>1</v>
      </c>
      <c r="E970" s="289">
        <f t="shared" si="74"/>
        <v>0</v>
      </c>
      <c r="F970" s="164">
        <f t="shared" si="75"/>
        <v>0</v>
      </c>
      <c r="G970" s="161"/>
      <c r="H970" s="161"/>
      <c r="I970" s="162">
        <f t="shared" si="76"/>
        <v>0</v>
      </c>
      <c r="J970" s="162">
        <f t="shared" si="77"/>
        <v>0</v>
      </c>
    </row>
    <row r="971" spans="1:10" ht="16.5">
      <c r="A971" s="17"/>
      <c r="B971" s="90" t="s">
        <v>46</v>
      </c>
      <c r="C971" s="33" t="s">
        <v>13</v>
      </c>
      <c r="D971" s="262">
        <v>1</v>
      </c>
      <c r="E971" s="289">
        <f t="shared" si="74"/>
        <v>0</v>
      </c>
      <c r="F971" s="164">
        <f t="shared" si="75"/>
        <v>0</v>
      </c>
      <c r="G971" s="161"/>
      <c r="H971" s="161"/>
      <c r="I971" s="162">
        <f t="shared" si="76"/>
        <v>0</v>
      </c>
      <c r="J971" s="162">
        <f t="shared" si="77"/>
        <v>0</v>
      </c>
    </row>
    <row r="972" spans="1:10" ht="16.5">
      <c r="A972" s="17"/>
      <c r="B972" s="90" t="s">
        <v>135</v>
      </c>
      <c r="C972" s="33" t="s">
        <v>13</v>
      </c>
      <c r="D972" s="262">
        <v>3</v>
      </c>
      <c r="E972" s="289">
        <f t="shared" si="74"/>
        <v>0</v>
      </c>
      <c r="F972" s="164">
        <f t="shared" si="75"/>
        <v>0</v>
      </c>
      <c r="G972" s="161"/>
      <c r="H972" s="161"/>
      <c r="I972" s="162">
        <f t="shared" si="76"/>
        <v>0</v>
      </c>
      <c r="J972" s="162">
        <f t="shared" si="77"/>
        <v>0</v>
      </c>
    </row>
    <row r="973" spans="1:10" ht="16.5">
      <c r="A973" s="17"/>
      <c r="B973" s="90" t="s">
        <v>420</v>
      </c>
      <c r="C973" s="33" t="s">
        <v>12</v>
      </c>
      <c r="D973" s="262">
        <v>1</v>
      </c>
      <c r="E973" s="289">
        <f t="shared" si="74"/>
        <v>0</v>
      </c>
      <c r="F973" s="164">
        <f t="shared" si="75"/>
        <v>0</v>
      </c>
      <c r="G973" s="161"/>
      <c r="H973" s="161"/>
      <c r="I973" s="162">
        <f t="shared" si="76"/>
        <v>0</v>
      </c>
      <c r="J973" s="162">
        <f t="shared" si="77"/>
        <v>0</v>
      </c>
    </row>
    <row r="974" spans="1:10" ht="16.5">
      <c r="A974" s="17"/>
      <c r="B974" s="90" t="s">
        <v>197</v>
      </c>
      <c r="C974" s="33" t="s">
        <v>12</v>
      </c>
      <c r="D974" s="262">
        <v>1</v>
      </c>
      <c r="E974" s="289">
        <f t="shared" si="74"/>
        <v>0</v>
      </c>
      <c r="F974" s="164">
        <f t="shared" si="75"/>
        <v>0</v>
      </c>
      <c r="G974" s="161"/>
      <c r="H974" s="161"/>
      <c r="I974" s="162">
        <f t="shared" si="76"/>
        <v>0</v>
      </c>
      <c r="J974" s="162">
        <f t="shared" si="77"/>
        <v>0</v>
      </c>
    </row>
    <row r="975" spans="1:10" ht="16.5">
      <c r="A975" s="17"/>
      <c r="B975" s="90"/>
      <c r="C975" s="33"/>
      <c r="D975" s="262"/>
      <c r="E975" s="289" t="str">
        <f t="shared" si="74"/>
        <v/>
      </c>
      <c r="F975" s="164" t="str">
        <f t="shared" si="75"/>
        <v/>
      </c>
      <c r="G975" s="161"/>
      <c r="H975" s="161"/>
      <c r="I975" s="162" t="str">
        <f t="shared" si="76"/>
        <v/>
      </c>
      <c r="J975" s="162" t="str">
        <f t="shared" si="77"/>
        <v/>
      </c>
    </row>
    <row r="976" spans="1:10" ht="16.5">
      <c r="A976" s="17"/>
      <c r="B976" s="90" t="s">
        <v>47</v>
      </c>
      <c r="C976" s="33" t="s">
        <v>13</v>
      </c>
      <c r="D976" s="262">
        <f>10+(QTE!D1062+QTE!D1063+QTE!V1062+QTE!V1063)*2+(QTE!F1063+QTE!X1062+QTE!X1063)*3</f>
        <v>10</v>
      </c>
      <c r="E976" s="289">
        <f t="shared" si="74"/>
        <v>0</v>
      </c>
      <c r="F976" s="164">
        <f t="shared" si="75"/>
        <v>0</v>
      </c>
      <c r="G976" s="161"/>
      <c r="H976" s="161"/>
      <c r="I976" s="162">
        <f t="shared" si="76"/>
        <v>0</v>
      </c>
      <c r="J976" s="162">
        <f t="shared" si="77"/>
        <v>0</v>
      </c>
    </row>
    <row r="977" spans="1:10" ht="16.5">
      <c r="A977" s="17"/>
      <c r="B977" s="90"/>
      <c r="C977" s="33"/>
      <c r="D977" s="262"/>
      <c r="E977" s="289" t="str">
        <f t="shared" si="74"/>
        <v/>
      </c>
      <c r="F977" s="164" t="str">
        <f t="shared" si="75"/>
        <v/>
      </c>
      <c r="G977" s="161"/>
      <c r="H977" s="161"/>
      <c r="I977" s="162" t="str">
        <f t="shared" si="76"/>
        <v/>
      </c>
      <c r="J977" s="162" t="str">
        <f t="shared" si="77"/>
        <v/>
      </c>
    </row>
    <row r="978" spans="1:10" ht="16.5">
      <c r="A978" s="17"/>
      <c r="B978" s="90" t="s">
        <v>23</v>
      </c>
      <c r="C978" s="33" t="s">
        <v>12</v>
      </c>
      <c r="D978" s="262">
        <v>1</v>
      </c>
      <c r="E978" s="289">
        <f t="shared" si="74"/>
        <v>0</v>
      </c>
      <c r="F978" s="164">
        <f t="shared" si="75"/>
        <v>0</v>
      </c>
      <c r="G978" s="161"/>
      <c r="H978" s="161"/>
      <c r="I978" s="162">
        <f t="shared" si="76"/>
        <v>0</v>
      </c>
      <c r="J978" s="162">
        <f t="shared" si="77"/>
        <v>0</v>
      </c>
    </row>
    <row r="979" spans="1:10" ht="16.5">
      <c r="A979" s="17"/>
      <c r="B979" s="90" t="s">
        <v>24</v>
      </c>
      <c r="C979" s="33" t="s">
        <v>12</v>
      </c>
      <c r="D979" s="262">
        <v>1</v>
      </c>
      <c r="E979" s="289">
        <f t="shared" si="74"/>
        <v>0</v>
      </c>
      <c r="F979" s="164">
        <f t="shared" si="75"/>
        <v>0</v>
      </c>
      <c r="G979" s="161"/>
      <c r="H979" s="161"/>
      <c r="I979" s="162">
        <f t="shared" si="76"/>
        <v>0</v>
      </c>
      <c r="J979" s="162">
        <f t="shared" si="77"/>
        <v>0</v>
      </c>
    </row>
    <row r="980" spans="1:10" ht="16.5">
      <c r="A980" s="19"/>
      <c r="B980" s="26"/>
      <c r="C980" s="33"/>
      <c r="D980" s="262"/>
      <c r="E980" s="289" t="str">
        <f t="shared" si="74"/>
        <v/>
      </c>
      <c r="F980" s="164" t="str">
        <f t="shared" si="75"/>
        <v/>
      </c>
      <c r="G980" s="161"/>
      <c r="H980" s="161"/>
      <c r="I980" s="162" t="str">
        <f t="shared" si="76"/>
        <v/>
      </c>
      <c r="J980" s="162" t="str">
        <f t="shared" si="77"/>
        <v/>
      </c>
    </row>
    <row r="981" spans="1:10" ht="16.5">
      <c r="A981" s="19"/>
      <c r="B981" s="83" t="s">
        <v>421</v>
      </c>
      <c r="C981" s="33"/>
      <c r="D981" s="262"/>
      <c r="E981" s="289" t="str">
        <f t="shared" si="74"/>
        <v/>
      </c>
      <c r="F981" s="164" t="str">
        <f t="shared" si="75"/>
        <v/>
      </c>
      <c r="G981" s="161"/>
      <c r="H981" s="161"/>
      <c r="I981" s="162" t="str">
        <f t="shared" si="76"/>
        <v/>
      </c>
      <c r="J981" s="162" t="str">
        <f t="shared" si="77"/>
        <v/>
      </c>
    </row>
    <row r="982" spans="1:10" ht="16.5">
      <c r="A982" s="19"/>
      <c r="B982" s="83"/>
      <c r="C982" s="33"/>
      <c r="D982" s="262"/>
      <c r="E982" s="289" t="str">
        <f t="shared" ref="E982:E1044" si="78">IF(D982="","",(((I982*$J$2)+(J982*$H$2*$H$3))*$J$3)/D982)</f>
        <v/>
      </c>
      <c r="F982" s="164" t="str">
        <f t="shared" ref="F982:F1044" si="79">IF(D982="","",D982*E982)</f>
        <v/>
      </c>
      <c r="G982" s="161"/>
      <c r="H982" s="161"/>
      <c r="I982" s="162" t="str">
        <f t="shared" ref="I982:I1044" si="80">IF(D982="","",G982*D982)</f>
        <v/>
      </c>
      <c r="J982" s="162" t="str">
        <f t="shared" ref="J982:J1044" si="81">IF(D982="","",D982*H982)</f>
        <v/>
      </c>
    </row>
    <row r="983" spans="1:10" ht="16.5">
      <c r="A983" s="19" t="s">
        <v>422</v>
      </c>
      <c r="B983" s="23" t="s">
        <v>69</v>
      </c>
      <c r="C983" s="57"/>
      <c r="D983" s="262"/>
      <c r="E983" s="289" t="str">
        <f t="shared" si="78"/>
        <v/>
      </c>
      <c r="F983" s="164" t="str">
        <f t="shared" si="79"/>
        <v/>
      </c>
      <c r="G983" s="161"/>
      <c r="H983" s="161"/>
      <c r="I983" s="162" t="str">
        <f t="shared" si="80"/>
        <v/>
      </c>
      <c r="J983" s="162" t="str">
        <f t="shared" si="81"/>
        <v/>
      </c>
    </row>
    <row r="984" spans="1:10" ht="16.5">
      <c r="A984" s="19"/>
      <c r="B984" s="88"/>
      <c r="C984" s="57"/>
      <c r="D984" s="262"/>
      <c r="E984" s="289" t="str">
        <f t="shared" si="78"/>
        <v/>
      </c>
      <c r="F984" s="164" t="str">
        <f t="shared" si="79"/>
        <v/>
      </c>
      <c r="G984" s="161"/>
      <c r="H984" s="161"/>
      <c r="I984" s="162" t="str">
        <f t="shared" si="80"/>
        <v/>
      </c>
      <c r="J984" s="162" t="str">
        <f t="shared" si="81"/>
        <v/>
      </c>
    </row>
    <row r="985" spans="1:10" ht="16.5">
      <c r="A985" s="19"/>
      <c r="B985" s="88" t="s">
        <v>199</v>
      </c>
      <c r="C985" s="57" t="s">
        <v>13</v>
      </c>
      <c r="D985" s="262"/>
      <c r="E985" s="289" t="str">
        <f t="shared" si="78"/>
        <v/>
      </c>
      <c r="F985" s="164" t="str">
        <f t="shared" si="79"/>
        <v/>
      </c>
      <c r="G985" s="161"/>
      <c r="H985" s="161"/>
      <c r="I985" s="162" t="str">
        <f t="shared" si="80"/>
        <v/>
      </c>
      <c r="J985" s="162" t="str">
        <f t="shared" si="81"/>
        <v/>
      </c>
    </row>
    <row r="986" spans="1:10" ht="16.5">
      <c r="A986" s="19"/>
      <c r="B986" s="88" t="s">
        <v>53</v>
      </c>
      <c r="C986" s="57" t="s">
        <v>13</v>
      </c>
      <c r="D986" s="262"/>
      <c r="E986" s="289" t="str">
        <f t="shared" si="78"/>
        <v/>
      </c>
      <c r="F986" s="164" t="str">
        <f t="shared" si="79"/>
        <v/>
      </c>
      <c r="G986" s="161"/>
      <c r="H986" s="161"/>
      <c r="I986" s="162" t="str">
        <f t="shared" si="80"/>
        <v/>
      </c>
      <c r="J986" s="162" t="str">
        <f t="shared" si="81"/>
        <v/>
      </c>
    </row>
    <row r="987" spans="1:10" ht="16.5">
      <c r="A987" s="19"/>
      <c r="B987" s="88" t="s">
        <v>200</v>
      </c>
      <c r="C987" s="57" t="s">
        <v>13</v>
      </c>
      <c r="D987" s="262"/>
      <c r="E987" s="289" t="str">
        <f t="shared" si="78"/>
        <v/>
      </c>
      <c r="F987" s="164" t="str">
        <f t="shared" si="79"/>
        <v/>
      </c>
      <c r="G987" s="161"/>
      <c r="H987" s="161"/>
      <c r="I987" s="162" t="str">
        <f t="shared" si="80"/>
        <v/>
      </c>
      <c r="J987" s="162" t="str">
        <f t="shared" si="81"/>
        <v/>
      </c>
    </row>
    <row r="988" spans="1:10" ht="16.5">
      <c r="A988" s="19"/>
      <c r="B988" s="88" t="s">
        <v>459</v>
      </c>
      <c r="C988" s="57" t="s">
        <v>13</v>
      </c>
      <c r="D988" s="262">
        <f>QTE!J980</f>
        <v>0</v>
      </c>
      <c r="E988" s="289" t="e">
        <f t="shared" si="78"/>
        <v>#DIV/0!</v>
      </c>
      <c r="F988" s="164" t="e">
        <f t="shared" si="79"/>
        <v>#DIV/0!</v>
      </c>
      <c r="G988" s="161"/>
      <c r="H988" s="161"/>
      <c r="I988" s="162">
        <f t="shared" si="80"/>
        <v>0</v>
      </c>
      <c r="J988" s="162">
        <f t="shared" si="81"/>
        <v>0</v>
      </c>
    </row>
    <row r="989" spans="1:10" ht="16.5">
      <c r="A989" s="19"/>
      <c r="B989" s="88"/>
      <c r="C989" s="57"/>
      <c r="D989" s="262"/>
      <c r="E989" s="289" t="str">
        <f t="shared" si="78"/>
        <v/>
      </c>
      <c r="F989" s="164" t="str">
        <f t="shared" si="79"/>
        <v/>
      </c>
      <c r="G989" s="161"/>
      <c r="H989" s="161"/>
      <c r="I989" s="162" t="str">
        <f t="shared" si="80"/>
        <v/>
      </c>
      <c r="J989" s="162" t="str">
        <f t="shared" si="81"/>
        <v/>
      </c>
    </row>
    <row r="990" spans="1:10" ht="25.5">
      <c r="A990" s="19"/>
      <c r="B990" s="88" t="s">
        <v>98</v>
      </c>
      <c r="C990" s="57" t="s">
        <v>13</v>
      </c>
      <c r="D990" s="262"/>
      <c r="E990" s="289" t="str">
        <f t="shared" si="78"/>
        <v/>
      </c>
      <c r="F990" s="164" t="str">
        <f t="shared" si="79"/>
        <v/>
      </c>
      <c r="G990" s="161"/>
      <c r="H990" s="161"/>
      <c r="I990" s="162" t="str">
        <f t="shared" si="80"/>
        <v/>
      </c>
      <c r="J990" s="162" t="str">
        <f t="shared" si="81"/>
        <v/>
      </c>
    </row>
    <row r="991" spans="1:10" ht="16.5">
      <c r="A991" s="19"/>
      <c r="B991" s="88" t="s">
        <v>201</v>
      </c>
      <c r="C991" s="57" t="s">
        <v>13</v>
      </c>
      <c r="D991" s="262"/>
      <c r="E991" s="289" t="str">
        <f t="shared" si="78"/>
        <v/>
      </c>
      <c r="F991" s="164" t="str">
        <f t="shared" si="79"/>
        <v/>
      </c>
      <c r="G991" s="161"/>
      <c r="H991" s="161"/>
      <c r="I991" s="162" t="str">
        <f t="shared" si="80"/>
        <v/>
      </c>
      <c r="J991" s="162" t="str">
        <f t="shared" si="81"/>
        <v/>
      </c>
    </row>
    <row r="992" spans="1:10" ht="16.5">
      <c r="A992" s="19"/>
      <c r="B992" s="88" t="s">
        <v>203</v>
      </c>
      <c r="C992" s="57" t="s">
        <v>13</v>
      </c>
      <c r="D992" s="262">
        <v>9</v>
      </c>
      <c r="E992" s="289">
        <f t="shared" si="78"/>
        <v>0</v>
      </c>
      <c r="F992" s="164">
        <f t="shared" si="79"/>
        <v>0</v>
      </c>
      <c r="G992" s="161"/>
      <c r="H992" s="161"/>
      <c r="I992" s="162">
        <f t="shared" si="80"/>
        <v>0</v>
      </c>
      <c r="J992" s="162">
        <f t="shared" si="81"/>
        <v>0</v>
      </c>
    </row>
    <row r="993" spans="1:10" ht="16.5">
      <c r="A993" s="19"/>
      <c r="B993" s="88" t="s">
        <v>202</v>
      </c>
      <c r="C993" s="57" t="s">
        <v>13</v>
      </c>
      <c r="D993" s="262"/>
      <c r="E993" s="289" t="str">
        <f t="shared" si="78"/>
        <v/>
      </c>
      <c r="F993" s="164" t="str">
        <f t="shared" si="79"/>
        <v/>
      </c>
      <c r="G993" s="161"/>
      <c r="H993" s="161"/>
      <c r="I993" s="162" t="str">
        <f t="shared" si="80"/>
        <v/>
      </c>
      <c r="J993" s="162" t="str">
        <f t="shared" si="81"/>
        <v/>
      </c>
    </row>
    <row r="994" spans="1:10" ht="16.5">
      <c r="A994" s="19"/>
      <c r="B994" s="88"/>
      <c r="C994" s="57" t="s">
        <v>13</v>
      </c>
      <c r="D994" s="262"/>
      <c r="E994" s="289" t="str">
        <f t="shared" si="78"/>
        <v/>
      </c>
      <c r="F994" s="164" t="str">
        <f t="shared" si="79"/>
        <v/>
      </c>
      <c r="G994" s="161"/>
      <c r="H994" s="161"/>
      <c r="I994" s="162" t="str">
        <f t="shared" si="80"/>
        <v/>
      </c>
      <c r="J994" s="162" t="str">
        <f t="shared" si="81"/>
        <v/>
      </c>
    </row>
    <row r="995" spans="1:10" ht="16.5">
      <c r="A995" s="19"/>
      <c r="B995" s="88" t="s">
        <v>204</v>
      </c>
      <c r="C995" s="57" t="s">
        <v>12</v>
      </c>
      <c r="D995" s="262">
        <v>1</v>
      </c>
      <c r="E995" s="289">
        <f t="shared" si="78"/>
        <v>0</v>
      </c>
      <c r="F995" s="164">
        <f t="shared" si="79"/>
        <v>0</v>
      </c>
      <c r="G995" s="161"/>
      <c r="H995" s="161"/>
      <c r="I995" s="162">
        <f t="shared" si="80"/>
        <v>0</v>
      </c>
      <c r="J995" s="162">
        <f t="shared" si="81"/>
        <v>0</v>
      </c>
    </row>
    <row r="996" spans="1:10" ht="16.5">
      <c r="A996" s="19"/>
      <c r="B996" s="88" t="s">
        <v>64</v>
      </c>
      <c r="C996" s="57" t="s">
        <v>12</v>
      </c>
      <c r="D996" s="262"/>
      <c r="E996" s="289" t="str">
        <f t="shared" si="78"/>
        <v/>
      </c>
      <c r="F996" s="164" t="str">
        <f t="shared" si="79"/>
        <v/>
      </c>
      <c r="G996" s="161"/>
      <c r="H996" s="161"/>
      <c r="I996" s="162" t="str">
        <f t="shared" si="80"/>
        <v/>
      </c>
      <c r="J996" s="162" t="str">
        <f t="shared" si="81"/>
        <v/>
      </c>
    </row>
    <row r="997" spans="1:10" ht="16.5">
      <c r="A997" s="19"/>
      <c r="B997" s="88"/>
      <c r="C997" s="57"/>
      <c r="D997" s="262"/>
      <c r="E997" s="289" t="str">
        <f t="shared" si="78"/>
        <v/>
      </c>
      <c r="F997" s="164" t="str">
        <f t="shared" si="79"/>
        <v/>
      </c>
      <c r="G997" s="161"/>
      <c r="H997" s="161"/>
      <c r="I997" s="162" t="str">
        <f t="shared" si="80"/>
        <v/>
      </c>
      <c r="J997" s="162" t="str">
        <f t="shared" si="81"/>
        <v/>
      </c>
    </row>
    <row r="998" spans="1:10" ht="16.5">
      <c r="A998" s="19"/>
      <c r="B998" s="88" t="s">
        <v>205</v>
      </c>
      <c r="C998" s="57" t="s">
        <v>13</v>
      </c>
      <c r="D998" s="262"/>
      <c r="E998" s="289" t="str">
        <f t="shared" si="78"/>
        <v/>
      </c>
      <c r="F998" s="164" t="str">
        <f t="shared" si="79"/>
        <v/>
      </c>
      <c r="G998" s="161"/>
      <c r="H998" s="161"/>
      <c r="I998" s="162" t="str">
        <f t="shared" si="80"/>
        <v/>
      </c>
      <c r="J998" s="162" t="str">
        <f t="shared" si="81"/>
        <v/>
      </c>
    </row>
    <row r="999" spans="1:10" ht="16.5">
      <c r="A999" s="19"/>
      <c r="B999" s="88" t="s">
        <v>206</v>
      </c>
      <c r="C999" s="57" t="s">
        <v>13</v>
      </c>
      <c r="D999" s="262"/>
      <c r="E999" s="289" t="str">
        <f t="shared" si="78"/>
        <v/>
      </c>
      <c r="F999" s="164" t="str">
        <f t="shared" si="79"/>
        <v/>
      </c>
      <c r="G999" s="161"/>
      <c r="H999" s="161"/>
      <c r="I999" s="162" t="str">
        <f t="shared" si="80"/>
        <v/>
      </c>
      <c r="J999" s="162" t="str">
        <f t="shared" si="81"/>
        <v/>
      </c>
    </row>
    <row r="1000" spans="1:10" ht="16.5">
      <c r="A1000" s="19"/>
      <c r="B1000" s="88" t="s">
        <v>207</v>
      </c>
      <c r="C1000" s="57" t="s">
        <v>13</v>
      </c>
      <c r="D1000" s="262"/>
      <c r="E1000" s="289" t="str">
        <f t="shared" si="78"/>
        <v/>
      </c>
      <c r="F1000" s="164" t="str">
        <f t="shared" si="79"/>
        <v/>
      </c>
      <c r="G1000" s="161"/>
      <c r="H1000" s="161"/>
      <c r="I1000" s="162" t="str">
        <f t="shared" si="80"/>
        <v/>
      </c>
      <c r="J1000" s="162" t="str">
        <f t="shared" si="81"/>
        <v/>
      </c>
    </row>
    <row r="1001" spans="1:10" ht="16.5">
      <c r="A1001" s="19"/>
      <c r="B1001" s="88" t="s">
        <v>208</v>
      </c>
      <c r="C1001" s="57" t="s">
        <v>13</v>
      </c>
      <c r="D1001" s="262"/>
      <c r="E1001" s="289" t="str">
        <f t="shared" si="78"/>
        <v/>
      </c>
      <c r="F1001" s="164" t="str">
        <f t="shared" si="79"/>
        <v/>
      </c>
      <c r="G1001" s="161"/>
      <c r="H1001" s="161"/>
      <c r="I1001" s="162" t="str">
        <f t="shared" si="80"/>
        <v/>
      </c>
      <c r="J1001" s="162" t="str">
        <f t="shared" si="81"/>
        <v/>
      </c>
    </row>
    <row r="1002" spans="1:10" ht="16.5">
      <c r="A1002" s="19"/>
      <c r="B1002" s="88" t="s">
        <v>209</v>
      </c>
      <c r="C1002" s="57" t="s">
        <v>13</v>
      </c>
      <c r="D1002" s="262"/>
      <c r="E1002" s="289" t="str">
        <f t="shared" si="78"/>
        <v/>
      </c>
      <c r="F1002" s="164" t="str">
        <f t="shared" si="79"/>
        <v/>
      </c>
      <c r="G1002" s="161"/>
      <c r="H1002" s="161"/>
      <c r="I1002" s="162" t="str">
        <f t="shared" si="80"/>
        <v/>
      </c>
      <c r="J1002" s="162" t="str">
        <f t="shared" si="81"/>
        <v/>
      </c>
    </row>
    <row r="1003" spans="1:10" ht="16.5">
      <c r="A1003" s="19"/>
      <c r="B1003" s="26"/>
      <c r="C1003" s="33"/>
      <c r="D1003" s="262"/>
      <c r="E1003" s="289" t="str">
        <f t="shared" si="78"/>
        <v/>
      </c>
      <c r="F1003" s="164" t="str">
        <f t="shared" si="79"/>
        <v/>
      </c>
      <c r="G1003" s="161"/>
      <c r="H1003" s="161"/>
      <c r="I1003" s="162" t="str">
        <f t="shared" si="80"/>
        <v/>
      </c>
      <c r="J1003" s="162" t="str">
        <f t="shared" si="81"/>
        <v/>
      </c>
    </row>
    <row r="1004" spans="1:10" ht="16.5">
      <c r="A1004" s="19"/>
      <c r="B1004" s="83" t="s">
        <v>423</v>
      </c>
      <c r="C1004" s="33"/>
      <c r="D1004" s="262"/>
      <c r="E1004" s="289" t="str">
        <f t="shared" si="78"/>
        <v/>
      </c>
      <c r="F1004" s="164" t="str">
        <f t="shared" si="79"/>
        <v/>
      </c>
      <c r="G1004" s="161"/>
      <c r="H1004" s="161"/>
      <c r="I1004" s="162" t="str">
        <f t="shared" si="80"/>
        <v/>
      </c>
      <c r="J1004" s="162" t="str">
        <f t="shared" si="81"/>
        <v/>
      </c>
    </row>
    <row r="1005" spans="1:10" ht="16.5">
      <c r="A1005" s="19"/>
      <c r="B1005" s="86"/>
      <c r="C1005" s="33"/>
      <c r="D1005" s="262"/>
      <c r="E1005" s="289" t="str">
        <f t="shared" si="78"/>
        <v/>
      </c>
      <c r="F1005" s="164" t="str">
        <f t="shared" si="79"/>
        <v/>
      </c>
      <c r="G1005" s="161"/>
      <c r="H1005" s="161"/>
      <c r="I1005" s="162" t="str">
        <f t="shared" si="80"/>
        <v/>
      </c>
      <c r="J1005" s="162" t="str">
        <f t="shared" si="81"/>
        <v/>
      </c>
    </row>
    <row r="1006" spans="1:10" ht="16.5">
      <c r="A1006" s="19" t="s">
        <v>424</v>
      </c>
      <c r="B1006" s="87" t="s">
        <v>35</v>
      </c>
      <c r="C1006" s="57"/>
      <c r="D1006" s="262"/>
      <c r="E1006" s="289" t="str">
        <f t="shared" si="78"/>
        <v/>
      </c>
      <c r="F1006" s="164" t="str">
        <f t="shared" si="79"/>
        <v/>
      </c>
      <c r="G1006" s="161"/>
      <c r="H1006" s="161"/>
      <c r="I1006" s="162" t="str">
        <f t="shared" si="80"/>
        <v/>
      </c>
      <c r="J1006" s="162" t="str">
        <f t="shared" si="81"/>
        <v/>
      </c>
    </row>
    <row r="1007" spans="1:10" ht="16.5">
      <c r="A1007" s="19"/>
      <c r="B1007" s="86"/>
      <c r="C1007" s="57"/>
      <c r="D1007" s="262"/>
      <c r="E1007" s="289" t="str">
        <f t="shared" si="78"/>
        <v/>
      </c>
      <c r="F1007" s="164" t="str">
        <f t="shared" si="79"/>
        <v/>
      </c>
      <c r="G1007" s="161"/>
      <c r="H1007" s="161"/>
      <c r="I1007" s="162" t="str">
        <f t="shared" si="80"/>
        <v/>
      </c>
      <c r="J1007" s="162" t="str">
        <f t="shared" si="81"/>
        <v/>
      </c>
    </row>
    <row r="1008" spans="1:10" ht="16.5">
      <c r="A1008" s="19"/>
      <c r="B1008" s="86" t="s">
        <v>100</v>
      </c>
      <c r="C1008" s="57" t="s">
        <v>13</v>
      </c>
      <c r="D1008" s="264">
        <f>QTE!J833</f>
        <v>0</v>
      </c>
      <c r="E1008" s="289" t="e">
        <f t="shared" si="78"/>
        <v>#DIV/0!</v>
      </c>
      <c r="F1008" s="164" t="e">
        <f t="shared" si="79"/>
        <v>#DIV/0!</v>
      </c>
      <c r="G1008" s="161"/>
      <c r="H1008" s="161"/>
      <c r="I1008" s="162">
        <f t="shared" si="80"/>
        <v>0</v>
      </c>
      <c r="J1008" s="162">
        <f t="shared" si="81"/>
        <v>0</v>
      </c>
    </row>
    <row r="1009" spans="1:10" ht="16.5">
      <c r="A1009" s="19"/>
      <c r="B1009" s="86" t="s">
        <v>99</v>
      </c>
      <c r="C1009" s="57" t="s">
        <v>13</v>
      </c>
      <c r="D1009" s="262"/>
      <c r="E1009" s="289" t="str">
        <f t="shared" si="78"/>
        <v/>
      </c>
      <c r="F1009" s="164" t="str">
        <f t="shared" si="79"/>
        <v/>
      </c>
      <c r="G1009" s="161"/>
      <c r="H1009" s="161"/>
      <c r="I1009" s="162" t="str">
        <f t="shared" si="80"/>
        <v/>
      </c>
      <c r="J1009" s="162" t="str">
        <f t="shared" si="81"/>
        <v/>
      </c>
    </row>
    <row r="1010" spans="1:10" ht="16.5">
      <c r="A1010" s="19"/>
      <c r="B1010" s="86" t="s">
        <v>70</v>
      </c>
      <c r="C1010" s="57" t="s">
        <v>13</v>
      </c>
      <c r="D1010" s="262">
        <f>3+2+1</f>
        <v>6</v>
      </c>
      <c r="E1010" s="289">
        <f t="shared" si="78"/>
        <v>0</v>
      </c>
      <c r="F1010" s="164">
        <f t="shared" si="79"/>
        <v>0</v>
      </c>
      <c r="G1010" s="161"/>
      <c r="H1010" s="161"/>
      <c r="I1010" s="162">
        <f t="shared" si="80"/>
        <v>0</v>
      </c>
      <c r="J1010" s="162">
        <f t="shared" si="81"/>
        <v>0</v>
      </c>
    </row>
    <row r="1011" spans="1:10" ht="16.5">
      <c r="A1011" s="19"/>
      <c r="B1011" s="86" t="s">
        <v>71</v>
      </c>
      <c r="C1011" s="57" t="s">
        <v>13</v>
      </c>
      <c r="D1011" s="262">
        <v>3</v>
      </c>
      <c r="E1011" s="289">
        <f t="shared" si="78"/>
        <v>0</v>
      </c>
      <c r="F1011" s="164">
        <f t="shared" si="79"/>
        <v>0</v>
      </c>
      <c r="G1011" s="161"/>
      <c r="H1011" s="161"/>
      <c r="I1011" s="162">
        <f t="shared" si="80"/>
        <v>0</v>
      </c>
      <c r="J1011" s="162">
        <f t="shared" si="81"/>
        <v>0</v>
      </c>
    </row>
    <row r="1012" spans="1:10" ht="16.5">
      <c r="A1012" s="19"/>
      <c r="B1012" s="86" t="s">
        <v>210</v>
      </c>
      <c r="C1012" s="57" t="s">
        <v>13</v>
      </c>
      <c r="D1012" s="262"/>
      <c r="E1012" s="289" t="str">
        <f t="shared" si="78"/>
        <v/>
      </c>
      <c r="F1012" s="164" t="str">
        <f t="shared" si="79"/>
        <v/>
      </c>
      <c r="G1012" s="161"/>
      <c r="H1012" s="161"/>
      <c r="I1012" s="162" t="str">
        <f t="shared" si="80"/>
        <v/>
      </c>
      <c r="J1012" s="162" t="str">
        <f t="shared" si="81"/>
        <v/>
      </c>
    </row>
    <row r="1013" spans="1:10" ht="16.5">
      <c r="A1013" s="19"/>
      <c r="B1013" s="86"/>
      <c r="C1013" s="57"/>
      <c r="D1013" s="262"/>
      <c r="E1013" s="289" t="str">
        <f t="shared" si="78"/>
        <v/>
      </c>
      <c r="F1013" s="164" t="str">
        <f t="shared" si="79"/>
        <v/>
      </c>
      <c r="G1013" s="161"/>
      <c r="H1013" s="161"/>
      <c r="I1013" s="162" t="str">
        <f t="shared" si="80"/>
        <v/>
      </c>
      <c r="J1013" s="162" t="str">
        <f t="shared" si="81"/>
        <v/>
      </c>
    </row>
    <row r="1014" spans="1:10" ht="16.5">
      <c r="A1014" s="19"/>
      <c r="B1014" s="86" t="s">
        <v>17</v>
      </c>
      <c r="C1014" s="57" t="s">
        <v>12</v>
      </c>
      <c r="D1014" s="262">
        <f>SUM(D1008:D1012)*8</f>
        <v>72</v>
      </c>
      <c r="E1014" s="289">
        <f t="shared" si="78"/>
        <v>0</v>
      </c>
      <c r="F1014" s="164">
        <f t="shared" si="79"/>
        <v>0</v>
      </c>
      <c r="G1014" s="161"/>
      <c r="H1014" s="161"/>
      <c r="I1014" s="162">
        <f t="shared" si="80"/>
        <v>0</v>
      </c>
      <c r="J1014" s="162">
        <f t="shared" si="81"/>
        <v>0</v>
      </c>
    </row>
    <row r="1015" spans="1:10" ht="16.5">
      <c r="A1015" s="19"/>
      <c r="B1015" s="86" t="s">
        <v>18</v>
      </c>
      <c r="C1015" s="57" t="s">
        <v>12</v>
      </c>
      <c r="D1015" s="262"/>
      <c r="E1015" s="289" t="str">
        <f t="shared" si="78"/>
        <v/>
      </c>
      <c r="F1015" s="164" t="str">
        <f t="shared" si="79"/>
        <v/>
      </c>
      <c r="G1015" s="161"/>
      <c r="H1015" s="161"/>
      <c r="I1015" s="162" t="str">
        <f t="shared" si="80"/>
        <v/>
      </c>
      <c r="J1015" s="162" t="str">
        <f t="shared" si="81"/>
        <v/>
      </c>
    </row>
    <row r="1016" spans="1:10" ht="16.5">
      <c r="A1016" s="19"/>
      <c r="B1016" s="86" t="s">
        <v>19</v>
      </c>
      <c r="C1016" s="57" t="s">
        <v>12</v>
      </c>
      <c r="D1016" s="262">
        <v>1</v>
      </c>
      <c r="E1016" s="289">
        <f t="shared" si="78"/>
        <v>0</v>
      </c>
      <c r="F1016" s="164">
        <f t="shared" si="79"/>
        <v>0</v>
      </c>
      <c r="G1016" s="161"/>
      <c r="H1016" s="161"/>
      <c r="I1016" s="162">
        <f t="shared" si="80"/>
        <v>0</v>
      </c>
      <c r="J1016" s="162">
        <f t="shared" si="81"/>
        <v>0</v>
      </c>
    </row>
    <row r="1017" spans="1:10" ht="16.5">
      <c r="A1017" s="19"/>
      <c r="B1017" s="26"/>
      <c r="C1017" s="33"/>
      <c r="D1017" s="262"/>
      <c r="E1017" s="289" t="str">
        <f t="shared" si="78"/>
        <v/>
      </c>
      <c r="F1017" s="164" t="str">
        <f t="shared" si="79"/>
        <v/>
      </c>
      <c r="G1017" s="161"/>
      <c r="H1017" s="161"/>
      <c r="I1017" s="162" t="str">
        <f t="shared" si="80"/>
        <v/>
      </c>
      <c r="J1017" s="162" t="str">
        <f t="shared" si="81"/>
        <v/>
      </c>
    </row>
    <row r="1018" spans="1:10" ht="16.5">
      <c r="A1018" s="19"/>
      <c r="B1018" s="83" t="s">
        <v>425</v>
      </c>
      <c r="C1018" s="33"/>
      <c r="D1018" s="262"/>
      <c r="E1018" s="289" t="str">
        <f t="shared" si="78"/>
        <v/>
      </c>
      <c r="F1018" s="164" t="str">
        <f t="shared" si="79"/>
        <v/>
      </c>
      <c r="G1018" s="161"/>
      <c r="H1018" s="161"/>
      <c r="I1018" s="162" t="str">
        <f t="shared" si="80"/>
        <v/>
      </c>
      <c r="J1018" s="162" t="str">
        <f t="shared" si="81"/>
        <v/>
      </c>
    </row>
    <row r="1019" spans="1:10" ht="16.5">
      <c r="A1019" s="19"/>
      <c r="B1019" s="26"/>
      <c r="C1019" s="33"/>
      <c r="D1019" s="262"/>
      <c r="E1019" s="289" t="str">
        <f t="shared" si="78"/>
        <v/>
      </c>
      <c r="F1019" s="164" t="str">
        <f t="shared" si="79"/>
        <v/>
      </c>
      <c r="G1019" s="161"/>
      <c r="H1019" s="161"/>
      <c r="I1019" s="162" t="str">
        <f t="shared" si="80"/>
        <v/>
      </c>
      <c r="J1019" s="162" t="str">
        <f t="shared" si="81"/>
        <v/>
      </c>
    </row>
    <row r="1020" spans="1:10" ht="16.5">
      <c r="A1020" s="19" t="s">
        <v>427</v>
      </c>
      <c r="B1020" s="87" t="s">
        <v>426</v>
      </c>
      <c r="C1020" s="33"/>
      <c r="D1020" s="262"/>
      <c r="E1020" s="289" t="str">
        <f t="shared" si="78"/>
        <v/>
      </c>
      <c r="F1020" s="164" t="str">
        <f t="shared" si="79"/>
        <v/>
      </c>
      <c r="G1020" s="161"/>
      <c r="H1020" s="161"/>
      <c r="I1020" s="162" t="str">
        <f t="shared" si="80"/>
        <v/>
      </c>
      <c r="J1020" s="162" t="str">
        <f t="shared" si="81"/>
        <v/>
      </c>
    </row>
    <row r="1021" spans="1:10" ht="16.5">
      <c r="A1021" s="19"/>
      <c r="B1021" s="26"/>
      <c r="C1021" s="33"/>
      <c r="D1021" s="262"/>
      <c r="E1021" s="289" t="str">
        <f t="shared" si="78"/>
        <v/>
      </c>
      <c r="F1021" s="164" t="str">
        <f t="shared" si="79"/>
        <v/>
      </c>
      <c r="G1021" s="161"/>
      <c r="H1021" s="161"/>
      <c r="I1021" s="162" t="str">
        <f t="shared" si="80"/>
        <v/>
      </c>
      <c r="J1021" s="162" t="str">
        <f t="shared" si="81"/>
        <v/>
      </c>
    </row>
    <row r="1022" spans="1:10" ht="16.5">
      <c r="A1022" s="19"/>
      <c r="B1022" s="90" t="s">
        <v>433</v>
      </c>
      <c r="C1022" s="57" t="s">
        <v>12</v>
      </c>
      <c r="D1022" s="262">
        <f>QTE!J996</f>
        <v>0</v>
      </c>
      <c r="E1022" s="289" t="e">
        <f t="shared" si="78"/>
        <v>#DIV/0!</v>
      </c>
      <c r="F1022" s="164" t="e">
        <f t="shared" si="79"/>
        <v>#DIV/0!</v>
      </c>
      <c r="G1022" s="161"/>
      <c r="H1022" s="161"/>
      <c r="I1022" s="162">
        <f t="shared" si="80"/>
        <v>0</v>
      </c>
      <c r="J1022" s="162">
        <f t="shared" si="81"/>
        <v>0</v>
      </c>
    </row>
    <row r="1023" spans="1:10" ht="16.5">
      <c r="A1023" s="19"/>
      <c r="B1023" s="90" t="s">
        <v>434</v>
      </c>
      <c r="C1023" s="57" t="s">
        <v>13</v>
      </c>
      <c r="D1023" s="262">
        <f>QTE!J995</f>
        <v>0</v>
      </c>
      <c r="E1023" s="289" t="e">
        <f t="shared" si="78"/>
        <v>#DIV/0!</v>
      </c>
      <c r="F1023" s="164" t="e">
        <f t="shared" si="79"/>
        <v>#DIV/0!</v>
      </c>
      <c r="G1023" s="161"/>
      <c r="H1023" s="161"/>
      <c r="I1023" s="162">
        <f t="shared" si="80"/>
        <v>0</v>
      </c>
      <c r="J1023" s="162">
        <f t="shared" si="81"/>
        <v>0</v>
      </c>
    </row>
    <row r="1024" spans="1:10" ht="16.5">
      <c r="A1024" s="19"/>
      <c r="B1024" s="90" t="s">
        <v>435</v>
      </c>
      <c r="C1024" s="57" t="s">
        <v>13</v>
      </c>
      <c r="D1024" s="262">
        <f>QTE!J993</f>
        <v>0</v>
      </c>
      <c r="E1024" s="289" t="e">
        <f t="shared" si="78"/>
        <v>#DIV/0!</v>
      </c>
      <c r="F1024" s="164" t="e">
        <f t="shared" si="79"/>
        <v>#DIV/0!</v>
      </c>
      <c r="G1024" s="161"/>
      <c r="H1024" s="161"/>
      <c r="I1024" s="162">
        <f t="shared" si="80"/>
        <v>0</v>
      </c>
      <c r="J1024" s="162">
        <f t="shared" si="81"/>
        <v>0</v>
      </c>
    </row>
    <row r="1025" spans="1:10" ht="16.5">
      <c r="A1025" s="19"/>
      <c r="B1025" s="90" t="s">
        <v>441</v>
      </c>
      <c r="C1025" s="57" t="s">
        <v>13</v>
      </c>
      <c r="D1025" s="262">
        <f>QTE!J994</f>
        <v>0</v>
      </c>
      <c r="E1025" s="289" t="e">
        <f t="shared" si="78"/>
        <v>#DIV/0!</v>
      </c>
      <c r="F1025" s="164" t="e">
        <f t="shared" si="79"/>
        <v>#DIV/0!</v>
      </c>
      <c r="G1025" s="161"/>
      <c r="H1025" s="161"/>
      <c r="I1025" s="162">
        <f t="shared" si="80"/>
        <v>0</v>
      </c>
      <c r="J1025" s="162">
        <f t="shared" si="81"/>
        <v>0</v>
      </c>
    </row>
    <row r="1026" spans="1:10" ht="16.5">
      <c r="A1026" s="19"/>
      <c r="B1026" s="90" t="s">
        <v>436</v>
      </c>
      <c r="C1026" s="57" t="s">
        <v>12</v>
      </c>
      <c r="D1026" s="262">
        <v>1</v>
      </c>
      <c r="E1026" s="289">
        <f t="shared" si="78"/>
        <v>0</v>
      </c>
      <c r="F1026" s="164">
        <f t="shared" si="79"/>
        <v>0</v>
      </c>
      <c r="G1026" s="161"/>
      <c r="H1026" s="161"/>
      <c r="I1026" s="162">
        <f t="shared" si="80"/>
        <v>0</v>
      </c>
      <c r="J1026" s="162">
        <f t="shared" si="81"/>
        <v>0</v>
      </c>
    </row>
    <row r="1027" spans="1:10" ht="16.5">
      <c r="A1027" s="19"/>
      <c r="B1027" s="90" t="s">
        <v>437</v>
      </c>
      <c r="C1027" s="57" t="s">
        <v>12</v>
      </c>
      <c r="D1027" s="262">
        <v>1</v>
      </c>
      <c r="E1027" s="289">
        <f t="shared" si="78"/>
        <v>0</v>
      </c>
      <c r="F1027" s="164">
        <f t="shared" si="79"/>
        <v>0</v>
      </c>
      <c r="G1027" s="161"/>
      <c r="H1027" s="161"/>
      <c r="I1027" s="162">
        <f t="shared" si="80"/>
        <v>0</v>
      </c>
      <c r="J1027" s="162">
        <f t="shared" si="81"/>
        <v>0</v>
      </c>
    </row>
    <row r="1028" spans="1:10" ht="16.5">
      <c r="A1028" s="19"/>
      <c r="B1028" s="90" t="s">
        <v>438</v>
      </c>
      <c r="C1028" s="57" t="s">
        <v>12</v>
      </c>
      <c r="D1028" s="262">
        <v>1</v>
      </c>
      <c r="E1028" s="289">
        <f t="shared" si="78"/>
        <v>0</v>
      </c>
      <c r="F1028" s="164">
        <f t="shared" si="79"/>
        <v>0</v>
      </c>
      <c r="G1028" s="161"/>
      <c r="H1028" s="161"/>
      <c r="I1028" s="162">
        <f t="shared" si="80"/>
        <v>0</v>
      </c>
      <c r="J1028" s="162">
        <f t="shared" si="81"/>
        <v>0</v>
      </c>
    </row>
    <row r="1029" spans="1:10" ht="16.5">
      <c r="A1029" s="19"/>
      <c r="B1029" s="90" t="s">
        <v>439</v>
      </c>
      <c r="C1029" s="57" t="s">
        <v>12</v>
      </c>
      <c r="D1029" s="264">
        <v>1</v>
      </c>
      <c r="E1029" s="289">
        <f t="shared" si="78"/>
        <v>0</v>
      </c>
      <c r="F1029" s="164">
        <f t="shared" si="79"/>
        <v>0</v>
      </c>
      <c r="G1029" s="161"/>
      <c r="H1029" s="161"/>
      <c r="I1029" s="162">
        <f t="shared" si="80"/>
        <v>0</v>
      </c>
      <c r="J1029" s="162">
        <f t="shared" si="81"/>
        <v>0</v>
      </c>
    </row>
    <row r="1030" spans="1:10" ht="16.5">
      <c r="A1030" s="19"/>
      <c r="B1030" s="90" t="s">
        <v>440</v>
      </c>
      <c r="C1030" s="57" t="s">
        <v>12</v>
      </c>
      <c r="D1030" s="262">
        <v>1</v>
      </c>
      <c r="E1030" s="289">
        <f t="shared" si="78"/>
        <v>0</v>
      </c>
      <c r="F1030" s="164">
        <f t="shared" si="79"/>
        <v>0</v>
      </c>
      <c r="G1030" s="161"/>
      <c r="H1030" s="161"/>
      <c r="I1030" s="162">
        <f t="shared" si="80"/>
        <v>0</v>
      </c>
      <c r="J1030" s="162">
        <f t="shared" si="81"/>
        <v>0</v>
      </c>
    </row>
    <row r="1031" spans="1:10" ht="16.5">
      <c r="A1031" s="19"/>
      <c r="B1031" s="140"/>
      <c r="C1031" s="33"/>
      <c r="D1031" s="262"/>
      <c r="E1031" s="289" t="str">
        <f t="shared" si="78"/>
        <v/>
      </c>
      <c r="F1031" s="164" t="str">
        <f t="shared" si="79"/>
        <v/>
      </c>
      <c r="G1031" s="161"/>
      <c r="H1031" s="161"/>
      <c r="I1031" s="162" t="str">
        <f t="shared" si="80"/>
        <v/>
      </c>
      <c r="J1031" s="162" t="str">
        <f t="shared" si="81"/>
        <v/>
      </c>
    </row>
    <row r="1032" spans="1:10" ht="16.5">
      <c r="A1032" s="19"/>
      <c r="B1032" s="83" t="s">
        <v>428</v>
      </c>
      <c r="C1032" s="33"/>
      <c r="D1032" s="262"/>
      <c r="E1032" s="289" t="str">
        <f t="shared" si="78"/>
        <v/>
      </c>
      <c r="F1032" s="164" t="str">
        <f t="shared" si="79"/>
        <v/>
      </c>
      <c r="G1032" s="161"/>
      <c r="H1032" s="161"/>
      <c r="I1032" s="162" t="str">
        <f t="shared" si="80"/>
        <v/>
      </c>
      <c r="J1032" s="162" t="str">
        <f t="shared" si="81"/>
        <v/>
      </c>
    </row>
    <row r="1033" spans="1:10" ht="16.5">
      <c r="A1033" s="19"/>
      <c r="B1033" s="26"/>
      <c r="C1033" s="33"/>
      <c r="D1033" s="262"/>
      <c r="E1033" s="289" t="str">
        <f t="shared" si="78"/>
        <v/>
      </c>
      <c r="F1033" s="164" t="str">
        <f t="shared" si="79"/>
        <v/>
      </c>
      <c r="G1033" s="161"/>
      <c r="H1033" s="161"/>
      <c r="I1033" s="162" t="str">
        <f t="shared" si="80"/>
        <v/>
      </c>
      <c r="J1033" s="162" t="str">
        <f t="shared" si="81"/>
        <v/>
      </c>
    </row>
    <row r="1034" spans="1:10" ht="16.5">
      <c r="A1034" s="19" t="s">
        <v>429</v>
      </c>
      <c r="B1034" s="87" t="s">
        <v>211</v>
      </c>
      <c r="C1034" s="33"/>
      <c r="D1034" s="262"/>
      <c r="E1034" s="289" t="str">
        <f t="shared" si="78"/>
        <v/>
      </c>
      <c r="F1034" s="164" t="str">
        <f t="shared" si="79"/>
        <v/>
      </c>
      <c r="G1034" s="161"/>
      <c r="H1034" s="161"/>
      <c r="I1034" s="162" t="str">
        <f t="shared" si="80"/>
        <v/>
      </c>
      <c r="J1034" s="162" t="str">
        <f t="shared" si="81"/>
        <v/>
      </c>
    </row>
    <row r="1035" spans="1:10" ht="16.5">
      <c r="A1035" s="17"/>
      <c r="B1035" s="90"/>
      <c r="C1035" s="33"/>
      <c r="D1035" s="262"/>
      <c r="E1035" s="289" t="str">
        <f t="shared" si="78"/>
        <v/>
      </c>
      <c r="F1035" s="164" t="str">
        <f t="shared" si="79"/>
        <v/>
      </c>
      <c r="G1035" s="161"/>
      <c r="H1035" s="161"/>
      <c r="I1035" s="162" t="str">
        <f t="shared" si="80"/>
        <v/>
      </c>
      <c r="J1035" s="162" t="str">
        <f t="shared" si="81"/>
        <v/>
      </c>
    </row>
    <row r="1036" spans="1:10" ht="16.5">
      <c r="A1036" s="17"/>
      <c r="B1036" s="90" t="s">
        <v>65</v>
      </c>
      <c r="C1036" s="33" t="s">
        <v>12</v>
      </c>
      <c r="D1036" s="262"/>
      <c r="E1036" s="289" t="str">
        <f t="shared" si="78"/>
        <v/>
      </c>
      <c r="F1036" s="164" t="str">
        <f t="shared" si="79"/>
        <v/>
      </c>
      <c r="G1036" s="161"/>
      <c r="H1036" s="161"/>
      <c r="I1036" s="162" t="str">
        <f t="shared" si="80"/>
        <v/>
      </c>
      <c r="J1036" s="162" t="str">
        <f t="shared" si="81"/>
        <v/>
      </c>
    </row>
    <row r="1037" spans="1:10" ht="16.5">
      <c r="A1037" s="17"/>
      <c r="B1037" s="90"/>
      <c r="C1037" s="33"/>
      <c r="D1037" s="262"/>
      <c r="E1037" s="289" t="str">
        <f t="shared" si="78"/>
        <v/>
      </c>
      <c r="F1037" s="164" t="str">
        <f t="shared" si="79"/>
        <v/>
      </c>
      <c r="G1037" s="161"/>
      <c r="H1037" s="161"/>
      <c r="I1037" s="162" t="str">
        <f t="shared" si="80"/>
        <v/>
      </c>
      <c r="J1037" s="162" t="str">
        <f t="shared" si="81"/>
        <v/>
      </c>
    </row>
    <row r="1038" spans="1:10" ht="16.5">
      <c r="A1038" s="19"/>
      <c r="B1038" s="83" t="s">
        <v>430</v>
      </c>
      <c r="C1038" s="33"/>
      <c r="D1038" s="262"/>
      <c r="E1038" s="289" t="str">
        <f t="shared" si="78"/>
        <v/>
      </c>
      <c r="F1038" s="164" t="str">
        <f t="shared" si="79"/>
        <v/>
      </c>
      <c r="G1038" s="161"/>
      <c r="H1038" s="161"/>
      <c r="I1038" s="162" t="str">
        <f t="shared" si="80"/>
        <v/>
      </c>
      <c r="J1038" s="162" t="str">
        <f t="shared" si="81"/>
        <v/>
      </c>
    </row>
    <row r="1039" spans="1:10" ht="16.5">
      <c r="A1039" s="19"/>
      <c r="B1039" s="86"/>
      <c r="C1039" s="33"/>
      <c r="D1039" s="262"/>
      <c r="E1039" s="289" t="str">
        <f t="shared" si="78"/>
        <v/>
      </c>
      <c r="F1039" s="164" t="str">
        <f t="shared" si="79"/>
        <v/>
      </c>
      <c r="G1039" s="161"/>
      <c r="H1039" s="161"/>
      <c r="I1039" s="162" t="str">
        <f t="shared" si="80"/>
        <v/>
      </c>
      <c r="J1039" s="162" t="str">
        <f t="shared" si="81"/>
        <v/>
      </c>
    </row>
    <row r="1040" spans="1:10" ht="16.5">
      <c r="A1040" s="19" t="s">
        <v>431</v>
      </c>
      <c r="B1040" s="87" t="s">
        <v>58</v>
      </c>
      <c r="C1040" s="33"/>
      <c r="D1040" s="262"/>
      <c r="E1040" s="289" t="str">
        <f t="shared" si="78"/>
        <v/>
      </c>
      <c r="F1040" s="164" t="str">
        <f t="shared" si="79"/>
        <v/>
      </c>
      <c r="G1040" s="161"/>
      <c r="H1040" s="161"/>
      <c r="I1040" s="162" t="str">
        <f t="shared" si="80"/>
        <v/>
      </c>
      <c r="J1040" s="162" t="str">
        <f t="shared" si="81"/>
        <v/>
      </c>
    </row>
    <row r="1041" spans="1:10" ht="16.5">
      <c r="A1041" s="19"/>
      <c r="B1041" s="86"/>
      <c r="C1041" s="33"/>
      <c r="D1041" s="262"/>
      <c r="E1041" s="289" t="str">
        <f t="shared" si="78"/>
        <v/>
      </c>
      <c r="F1041" s="164" t="str">
        <f t="shared" si="79"/>
        <v/>
      </c>
      <c r="G1041" s="161"/>
      <c r="H1041" s="161"/>
      <c r="I1041" s="162" t="str">
        <f t="shared" si="80"/>
        <v/>
      </c>
      <c r="J1041" s="162" t="str">
        <f t="shared" si="81"/>
        <v/>
      </c>
    </row>
    <row r="1042" spans="1:10" ht="16.5">
      <c r="A1042" s="17"/>
      <c r="B1042" s="90" t="s">
        <v>48</v>
      </c>
      <c r="C1042" s="33" t="s">
        <v>12</v>
      </c>
      <c r="D1042" s="262">
        <v>1</v>
      </c>
      <c r="E1042" s="289">
        <f t="shared" si="78"/>
        <v>0</v>
      </c>
      <c r="F1042" s="164">
        <f t="shared" si="79"/>
        <v>0</v>
      </c>
      <c r="G1042" s="161"/>
      <c r="H1042" s="161"/>
      <c r="I1042" s="162">
        <f t="shared" si="80"/>
        <v>0</v>
      </c>
      <c r="J1042" s="162">
        <f t="shared" si="81"/>
        <v>0</v>
      </c>
    </row>
    <row r="1043" spans="1:10" ht="16.5">
      <c r="A1043" s="17"/>
      <c r="B1043" s="90" t="s">
        <v>49</v>
      </c>
      <c r="C1043" s="33" t="s">
        <v>12</v>
      </c>
      <c r="D1043" s="262">
        <v>1</v>
      </c>
      <c r="E1043" s="289">
        <f t="shared" si="78"/>
        <v>0</v>
      </c>
      <c r="F1043" s="164">
        <f t="shared" si="79"/>
        <v>0</v>
      </c>
      <c r="G1043" s="161"/>
      <c r="H1043" s="161"/>
      <c r="I1043" s="162">
        <f t="shared" si="80"/>
        <v>0</v>
      </c>
      <c r="J1043" s="162">
        <f t="shared" si="81"/>
        <v>0</v>
      </c>
    </row>
    <row r="1044" spans="1:10" ht="17.25" thickBot="1">
      <c r="A1044" s="19"/>
      <c r="B1044" s="26"/>
      <c r="C1044" s="33"/>
      <c r="D1044" s="262"/>
      <c r="E1044" s="289" t="str">
        <f t="shared" si="78"/>
        <v/>
      </c>
      <c r="F1044" s="164" t="str">
        <f t="shared" si="79"/>
        <v/>
      </c>
      <c r="G1044" s="161"/>
      <c r="H1044" s="161"/>
      <c r="I1044" s="162" t="str">
        <f t="shared" si="80"/>
        <v/>
      </c>
      <c r="J1044" s="162" t="str">
        <f t="shared" si="81"/>
        <v/>
      </c>
    </row>
    <row r="1045" spans="1:10" ht="13.5" thickBot="1">
      <c r="A1045" s="106"/>
      <c r="B1045" s="93" t="s">
        <v>432</v>
      </c>
      <c r="C1045" s="67"/>
      <c r="D1045" s="265"/>
      <c r="E1045" s="68"/>
      <c r="F1045" s="112"/>
      <c r="G1045" s="5"/>
      <c r="H1045" s="5"/>
      <c r="I1045" s="5"/>
      <c r="J1045" s="5"/>
    </row>
    <row r="1046" spans="1:10" ht="13.5" thickBot="1">
      <c r="A1046" s="107"/>
      <c r="B1046" s="94"/>
      <c r="C1046" s="55"/>
      <c r="D1046" s="266"/>
      <c r="E1046" s="13"/>
      <c r="F1046" s="58"/>
      <c r="G1046" s="5"/>
      <c r="H1046" s="5"/>
      <c r="I1046" s="5"/>
      <c r="J1046" s="5"/>
    </row>
    <row r="1047" spans="1:10" ht="13.5" thickBot="1">
      <c r="A1047" s="312" t="s">
        <v>130</v>
      </c>
      <c r="B1047" s="312"/>
      <c r="C1047" s="312"/>
      <c r="D1047" s="312"/>
      <c r="E1047" s="319"/>
      <c r="F1047" s="112"/>
      <c r="G1047" s="1"/>
      <c r="H1047" s="1"/>
      <c r="I1047" s="1"/>
      <c r="J1047" s="1"/>
    </row>
    <row r="1048" spans="1:10">
      <c r="A1048" s="95"/>
      <c r="B1048" s="95"/>
      <c r="C1048" s="294"/>
      <c r="D1048" s="258"/>
      <c r="E1048" s="294"/>
      <c r="F1048" s="58"/>
      <c r="G1048" s="1"/>
      <c r="H1048" s="1"/>
      <c r="I1048" s="1"/>
      <c r="J1048" s="1"/>
    </row>
    <row r="1049" spans="1:10">
      <c r="A1049" s="312" t="s">
        <v>131</v>
      </c>
      <c r="B1049" s="312"/>
      <c r="C1049" s="312"/>
      <c r="D1049" s="312"/>
      <c r="E1049" s="312"/>
      <c r="F1049" s="118"/>
      <c r="G1049" s="1"/>
      <c r="H1049" s="1"/>
      <c r="I1049" s="1"/>
      <c r="J1049" s="1"/>
    </row>
    <row r="1050" spans="1:10">
      <c r="A1050" s="108"/>
      <c r="B1050" s="96"/>
      <c r="C1050" s="12"/>
      <c r="D1050" s="267"/>
      <c r="E1050" s="13"/>
      <c r="F1050" s="58"/>
      <c r="G1050" s="1"/>
      <c r="H1050" s="1"/>
      <c r="I1050" s="1"/>
      <c r="J1050" s="1"/>
    </row>
    <row r="1051" spans="1:10">
      <c r="A1051" s="312" t="s">
        <v>212</v>
      </c>
      <c r="B1051" s="312"/>
      <c r="C1051" s="312"/>
      <c r="D1051" s="312"/>
      <c r="E1051" s="312"/>
      <c r="F1051" s="118"/>
      <c r="G1051" s="1"/>
      <c r="H1051" s="1"/>
      <c r="I1051" s="1"/>
      <c r="J1051" s="1"/>
    </row>
    <row r="1052" spans="1:10">
      <c r="A1052" s="31"/>
      <c r="B1052" s="30"/>
      <c r="C1052" s="7"/>
      <c r="D1052" s="261"/>
      <c r="E1052" s="51"/>
      <c r="F1052" s="51"/>
      <c r="G1052" s="1"/>
      <c r="H1052" s="1"/>
      <c r="I1052" s="1"/>
      <c r="J1052" s="1"/>
    </row>
    <row r="1053" spans="1:10">
      <c r="A1053" s="109"/>
      <c r="B1053" s="16"/>
      <c r="C1053" s="3"/>
      <c r="D1053" s="260"/>
      <c r="E1053" s="4"/>
      <c r="F1053" s="4"/>
      <c r="G1053" s="1"/>
      <c r="H1053" s="1"/>
      <c r="I1053" s="1"/>
      <c r="J1053" s="1"/>
    </row>
    <row r="1054" spans="1:10">
      <c r="A1054" s="109"/>
      <c r="B1054" s="16"/>
      <c r="C1054" s="3"/>
      <c r="D1054" s="260"/>
      <c r="E1054" s="4"/>
      <c r="F1054" s="4"/>
      <c r="G1054" s="1"/>
      <c r="H1054" s="1"/>
      <c r="I1054" s="1"/>
      <c r="J1054" s="1"/>
    </row>
    <row r="1055" spans="1:10">
      <c r="A1055" s="109"/>
      <c r="B1055" s="16"/>
      <c r="C1055" s="3"/>
      <c r="D1055" s="260"/>
      <c r="E1055" s="4"/>
      <c r="F1055" s="4"/>
      <c r="G1055" s="1"/>
      <c r="H1055" s="1"/>
      <c r="I1055" s="1"/>
      <c r="J1055" s="1"/>
    </row>
    <row r="1056" spans="1:10" ht="16.5">
      <c r="A1056" s="19" t="s">
        <v>568</v>
      </c>
      <c r="B1056" s="301" t="s">
        <v>567</v>
      </c>
      <c r="C1056" s="57" t="s">
        <v>12</v>
      </c>
      <c r="D1056" s="262">
        <v>1</v>
      </c>
      <c r="E1056" s="289">
        <f t="shared" ref="E1056" si="82">IF(D1056="","",(((I1056*$J$2)+(J1056*$H$2*$H$3))*$J$3)/D1056)</f>
        <v>0</v>
      </c>
      <c r="F1056" s="164">
        <f t="shared" ref="F1056" si="83">IF(D1056="","",D1056*E1056)</f>
        <v>0</v>
      </c>
      <c r="G1056" s="161"/>
      <c r="H1056" s="161"/>
      <c r="I1056" s="162">
        <f t="shared" ref="I1056" si="84">IF(D1056="","",G1056*D1056)</f>
        <v>0</v>
      </c>
      <c r="J1056" s="162">
        <f t="shared" ref="J1056" si="85">IF(D1056="","",D1056*H1056)</f>
        <v>0</v>
      </c>
    </row>
    <row r="1057" spans="1:10">
      <c r="A1057" s="109"/>
      <c r="B1057" s="16"/>
      <c r="C1057" s="3"/>
      <c r="D1057" s="260"/>
      <c r="E1057" s="4"/>
      <c r="F1057" s="4"/>
      <c r="G1057" s="1"/>
      <c r="H1057" s="1"/>
      <c r="I1057" s="1"/>
      <c r="J1057" s="1"/>
    </row>
    <row r="1058" spans="1:10">
      <c r="A1058" s="109"/>
      <c r="B1058" s="16"/>
      <c r="C1058" s="3"/>
      <c r="D1058" s="260"/>
      <c r="E1058" s="4"/>
      <c r="F1058" s="4"/>
      <c r="G1058" s="1"/>
      <c r="H1058" s="1"/>
      <c r="I1058" s="1"/>
      <c r="J1058" s="1"/>
    </row>
    <row r="1059" spans="1:10">
      <c r="A1059" s="109"/>
      <c r="B1059" s="16"/>
      <c r="C1059" s="3"/>
      <c r="D1059" s="260"/>
      <c r="E1059" s="4"/>
      <c r="F1059" s="4"/>
      <c r="G1059" s="1"/>
      <c r="H1059" s="1"/>
      <c r="I1059" s="1"/>
      <c r="J1059" s="1"/>
    </row>
    <row r="1060" spans="1:10">
      <c r="A1060" s="3"/>
      <c r="B1060" s="1"/>
      <c r="C1060" s="3"/>
      <c r="D1060" s="260"/>
      <c r="E1060" s="3"/>
      <c r="F1060" s="3"/>
      <c r="G1060" s="142"/>
      <c r="H1060" s="143"/>
      <c r="I1060" s="144"/>
      <c r="J1060" s="145"/>
    </row>
    <row r="1061" spans="1:10">
      <c r="A1061" s="3"/>
      <c r="B1061" s="1"/>
      <c r="C1061" s="3"/>
      <c r="D1061" s="260"/>
      <c r="E1061" s="3"/>
      <c r="F1061" s="3"/>
      <c r="G1061" s="146" t="s">
        <v>470</v>
      </c>
      <c r="H1061" s="147">
        <v>26</v>
      </c>
      <c r="I1061" s="148" t="s">
        <v>471</v>
      </c>
      <c r="J1061" s="147">
        <v>1.25</v>
      </c>
    </row>
    <row r="1062" spans="1:10">
      <c r="A1062" s="3"/>
      <c r="B1062" s="1"/>
      <c r="C1062" s="3"/>
      <c r="D1062" s="260"/>
      <c r="E1062" s="3"/>
      <c r="F1062" s="3"/>
      <c r="G1062" s="146" t="s">
        <v>472</v>
      </c>
      <c r="H1062" s="149">
        <v>1.3</v>
      </c>
      <c r="I1062" s="150" t="s">
        <v>473</v>
      </c>
      <c r="J1062" s="149">
        <v>1</v>
      </c>
    </row>
    <row r="1063" spans="1:10" ht="15">
      <c r="A1063" s="3"/>
      <c r="B1063" s="1"/>
      <c r="C1063" s="3"/>
      <c r="D1063" s="260"/>
      <c r="E1063" s="3"/>
      <c r="F1063" s="3"/>
      <c r="G1063" s="146"/>
      <c r="H1063" s="151" t="s">
        <v>474</v>
      </c>
      <c r="I1063" s="151"/>
      <c r="J1063" s="151" t="e">
        <f>SUM(I1068:I1324)</f>
        <v>#DIV/0!</v>
      </c>
    </row>
    <row r="1064" spans="1:10" ht="15">
      <c r="A1064" s="3"/>
      <c r="B1064" s="1"/>
      <c r="C1064" s="3"/>
      <c r="D1064" s="260"/>
      <c r="E1064" s="3"/>
      <c r="F1064" s="3"/>
      <c r="G1064" s="151"/>
      <c r="H1064" s="151" t="s">
        <v>475</v>
      </c>
      <c r="I1064" s="151"/>
      <c r="J1064" s="151" t="e">
        <f>SUM(J1068:J1324)</f>
        <v>#DIV/0!</v>
      </c>
    </row>
    <row r="1065" spans="1:10" ht="15">
      <c r="A1065" s="3"/>
      <c r="B1065" s="1"/>
      <c r="C1065" s="3"/>
      <c r="D1065" s="260"/>
      <c r="E1065" s="3"/>
      <c r="F1065" s="3"/>
      <c r="G1065" s="151"/>
      <c r="H1065" s="151" t="s">
        <v>476</v>
      </c>
      <c r="I1065" s="151"/>
      <c r="J1065" s="151" t="e">
        <f>J1063+J1064*$H$2</f>
        <v>#DIV/0!</v>
      </c>
    </row>
    <row r="1066" spans="1:10" ht="15">
      <c r="A1066" s="3"/>
      <c r="B1066" s="1"/>
      <c r="C1066" s="3"/>
      <c r="D1066" s="260"/>
      <c r="E1066" s="3"/>
      <c r="F1066" s="3"/>
      <c r="G1066" s="151"/>
      <c r="H1066" s="151" t="s">
        <v>477</v>
      </c>
      <c r="I1066" s="151"/>
      <c r="J1066" s="151" t="e">
        <f>#REF!</f>
        <v>#REF!</v>
      </c>
    </row>
    <row r="1067" spans="1:10" ht="15">
      <c r="A1067" s="3"/>
      <c r="B1067" s="1"/>
      <c r="C1067" s="3"/>
      <c r="D1067" s="260"/>
      <c r="E1067" s="3"/>
      <c r="F1067" s="3"/>
      <c r="G1067" s="151"/>
      <c r="H1067" s="151"/>
      <c r="I1067" s="151"/>
      <c r="J1067" s="151"/>
    </row>
    <row r="1068" spans="1:10" ht="15">
      <c r="A1068" s="17"/>
      <c r="B1068" s="52" t="s">
        <v>2</v>
      </c>
      <c r="C1068" s="18"/>
      <c r="D1068" s="262"/>
      <c r="E1068" s="18"/>
      <c r="F1068" s="119"/>
      <c r="G1068" s="161"/>
      <c r="H1068" s="161"/>
      <c r="I1068" s="162"/>
      <c r="J1068" s="162"/>
    </row>
    <row r="1069" spans="1:10" ht="15">
      <c r="A1069" s="17"/>
      <c r="B1069" s="52"/>
      <c r="C1069" s="18"/>
      <c r="D1069" s="262"/>
      <c r="E1069" s="18"/>
      <c r="F1069" s="119"/>
      <c r="G1069" s="161"/>
      <c r="H1069" s="161"/>
      <c r="I1069" s="162"/>
      <c r="J1069" s="162"/>
    </row>
    <row r="1070" spans="1:10" ht="15">
      <c r="A1070" s="19"/>
      <c r="B1070" s="139" t="s">
        <v>321</v>
      </c>
      <c r="C1070" s="21"/>
      <c r="D1070" s="263"/>
      <c r="E1070" s="21"/>
      <c r="F1070" s="115"/>
      <c r="G1070" s="161"/>
      <c r="H1070" s="161"/>
      <c r="I1070" s="162"/>
      <c r="J1070" s="162"/>
    </row>
    <row r="1071" spans="1:10" ht="15">
      <c r="A1071" s="19"/>
      <c r="B1071" s="136"/>
      <c r="C1071" s="21"/>
      <c r="D1071" s="263"/>
      <c r="E1071" s="21"/>
      <c r="F1071" s="115"/>
      <c r="G1071" s="161"/>
      <c r="H1071" s="161"/>
      <c r="I1071" s="162"/>
      <c r="J1071" s="162"/>
    </row>
    <row r="1072" spans="1:10" ht="15">
      <c r="A1072" s="19">
        <v>3</v>
      </c>
      <c r="B1072" s="23" t="s">
        <v>59</v>
      </c>
      <c r="C1072" s="24"/>
      <c r="D1072" s="263"/>
      <c r="E1072" s="24"/>
      <c r="F1072" s="116"/>
      <c r="G1072" s="161"/>
      <c r="H1072" s="161"/>
      <c r="I1072" s="162"/>
      <c r="J1072" s="162"/>
    </row>
    <row r="1073" spans="1:10" ht="15">
      <c r="A1073" s="19"/>
      <c r="B1073" s="24"/>
      <c r="C1073" s="24"/>
      <c r="D1073" s="263"/>
      <c r="E1073" s="24"/>
      <c r="F1073" s="116"/>
      <c r="G1073" s="161"/>
      <c r="H1073" s="161"/>
      <c r="I1073" s="162"/>
      <c r="J1073" s="162"/>
    </row>
    <row r="1074" spans="1:10" ht="15">
      <c r="A1074" s="19" t="s">
        <v>370</v>
      </c>
      <c r="B1074" s="37" t="s">
        <v>50</v>
      </c>
      <c r="C1074" s="25"/>
      <c r="D1074" s="262"/>
      <c r="E1074" s="25"/>
      <c r="F1074" s="117"/>
      <c r="G1074" s="161"/>
      <c r="H1074" s="161"/>
      <c r="I1074" s="162"/>
      <c r="J1074" s="162"/>
    </row>
    <row r="1075" spans="1:10" ht="15">
      <c r="A1075" s="19"/>
      <c r="B1075" s="37"/>
      <c r="C1075" s="25"/>
      <c r="D1075" s="262"/>
      <c r="E1075" s="25"/>
      <c r="F1075" s="117"/>
      <c r="G1075" s="161"/>
      <c r="H1075" s="161"/>
      <c r="I1075" s="162" t="str">
        <f t="shared" ref="I1075" si="86">IF(B1075="","",G1075*B1075)</f>
        <v/>
      </c>
      <c r="J1075" s="162" t="str">
        <f t="shared" ref="J1075" si="87">IF(B1075="","",B1075*H1075)</f>
        <v/>
      </c>
    </row>
    <row r="1076" spans="1:10" ht="16.5">
      <c r="A1076" s="19"/>
      <c r="B1076" s="114" t="s">
        <v>227</v>
      </c>
      <c r="C1076" s="25" t="s">
        <v>13</v>
      </c>
      <c r="D1076" s="264">
        <f>QTE!D1356+QTE!D1357+QTE!V1356+QTE!V1357</f>
        <v>0</v>
      </c>
      <c r="E1076" s="289" t="e">
        <f>IF(D1076="","",(((I1076*$J$2)+(J1076*$H$2*$H$3))*$J$3)/D1076)</f>
        <v>#DIV/0!</v>
      </c>
      <c r="F1076" s="164" t="e">
        <f>IF(D1076="","",D1076*E1076)</f>
        <v>#DIV/0!</v>
      </c>
      <c r="G1076" s="161"/>
      <c r="H1076" s="161"/>
      <c r="I1076" s="162">
        <f>IF(D1076="","",G1076*D1076)</f>
        <v>0</v>
      </c>
      <c r="J1076" s="162">
        <f>IF(D1076="","",D1076*H1076)</f>
        <v>0</v>
      </c>
    </row>
    <row r="1077" spans="1:10" ht="16.5">
      <c r="A1077" s="45"/>
      <c r="B1077" s="114" t="s">
        <v>229</v>
      </c>
      <c r="C1077" s="48" t="s">
        <v>13</v>
      </c>
      <c r="D1077" s="264">
        <f>QTE!F1357+QTE!X1356+QTE!X1357</f>
        <v>0</v>
      </c>
      <c r="E1077" s="289" t="e">
        <f t="shared" ref="E1077:E1140" si="88">IF(D1077="","",(((I1077*$J$2)+(J1077*$H$2*$H$3))*$J$3)/D1077)</f>
        <v>#DIV/0!</v>
      </c>
      <c r="F1077" s="164" t="e">
        <f t="shared" ref="F1077:F1140" si="89">IF(D1077="","",D1077*E1077)</f>
        <v>#DIV/0!</v>
      </c>
      <c r="G1077" s="161"/>
      <c r="H1077" s="161"/>
      <c r="I1077" s="162">
        <f t="shared" ref="I1077:I1140" si="90">IF(D1077="","",G1077*D1077)</f>
        <v>0</v>
      </c>
      <c r="J1077" s="162">
        <f t="shared" ref="J1077:J1140" si="91">IF(D1077="","",D1077*H1077)</f>
        <v>0</v>
      </c>
    </row>
    <row r="1078" spans="1:10" ht="16.5">
      <c r="A1078" s="19"/>
      <c r="B1078" s="26"/>
      <c r="C1078" s="25"/>
      <c r="D1078" s="264"/>
      <c r="E1078" s="289" t="str">
        <f t="shared" si="88"/>
        <v/>
      </c>
      <c r="F1078" s="164" t="str">
        <f t="shared" si="89"/>
        <v/>
      </c>
      <c r="G1078" s="161"/>
      <c r="H1078" s="161"/>
      <c r="I1078" s="162" t="str">
        <f t="shared" si="90"/>
        <v/>
      </c>
      <c r="J1078" s="162" t="str">
        <f t="shared" si="91"/>
        <v/>
      </c>
    </row>
    <row r="1079" spans="1:10" ht="16.5">
      <c r="A1079" s="2"/>
      <c r="B1079" s="35" t="s">
        <v>371</v>
      </c>
      <c r="C1079" s="9"/>
      <c r="D1079" s="264"/>
      <c r="E1079" s="289" t="str">
        <f t="shared" si="88"/>
        <v/>
      </c>
      <c r="F1079" s="164" t="str">
        <f t="shared" si="89"/>
        <v/>
      </c>
      <c r="G1079" s="161"/>
      <c r="H1079" s="161"/>
      <c r="I1079" s="162" t="str">
        <f t="shared" si="90"/>
        <v/>
      </c>
      <c r="J1079" s="162" t="str">
        <f t="shared" si="91"/>
        <v/>
      </c>
    </row>
    <row r="1080" spans="1:10" ht="16.5">
      <c r="A1080" s="19"/>
      <c r="B1080" s="26"/>
      <c r="C1080" s="25"/>
      <c r="D1080" s="264"/>
      <c r="E1080" s="289" t="str">
        <f t="shared" si="88"/>
        <v/>
      </c>
      <c r="F1080" s="164" t="str">
        <f t="shared" si="89"/>
        <v/>
      </c>
      <c r="G1080" s="161"/>
      <c r="H1080" s="161"/>
      <c r="I1080" s="162" t="str">
        <f t="shared" si="90"/>
        <v/>
      </c>
      <c r="J1080" s="162" t="str">
        <f t="shared" si="91"/>
        <v/>
      </c>
    </row>
    <row r="1081" spans="1:10" ht="16.5">
      <c r="A1081" s="19" t="s">
        <v>369</v>
      </c>
      <c r="B1081" s="37" t="s">
        <v>379</v>
      </c>
      <c r="C1081" s="25"/>
      <c r="D1081" s="264"/>
      <c r="E1081" s="289" t="str">
        <f t="shared" si="88"/>
        <v/>
      </c>
      <c r="F1081" s="164" t="str">
        <f t="shared" si="89"/>
        <v/>
      </c>
      <c r="G1081" s="161"/>
      <c r="H1081" s="161"/>
      <c r="I1081" s="162" t="str">
        <f t="shared" si="90"/>
        <v/>
      </c>
      <c r="J1081" s="162" t="str">
        <f t="shared" si="91"/>
        <v/>
      </c>
    </row>
    <row r="1082" spans="1:10" ht="16.5">
      <c r="A1082" s="19"/>
      <c r="B1082" s="26"/>
      <c r="C1082" s="25"/>
      <c r="D1082" s="264"/>
      <c r="E1082" s="289" t="str">
        <f t="shared" si="88"/>
        <v/>
      </c>
      <c r="F1082" s="164" t="str">
        <f t="shared" si="89"/>
        <v/>
      </c>
      <c r="G1082" s="161"/>
      <c r="H1082" s="161"/>
      <c r="I1082" s="162" t="str">
        <f t="shared" si="90"/>
        <v/>
      </c>
      <c r="J1082" s="162" t="str">
        <f t="shared" si="91"/>
        <v/>
      </c>
    </row>
    <row r="1083" spans="1:10" ht="16.5">
      <c r="A1083" s="45"/>
      <c r="B1083" s="114" t="s">
        <v>368</v>
      </c>
      <c r="C1083" s="48" t="s">
        <v>13</v>
      </c>
      <c r="D1083" s="264">
        <f>QTE!E1356+QTE!E1357+QTE!W1356+QTE!W1357</f>
        <v>0</v>
      </c>
      <c r="E1083" s="289" t="e">
        <f t="shared" si="88"/>
        <v>#DIV/0!</v>
      </c>
      <c r="F1083" s="164" t="e">
        <f t="shared" si="89"/>
        <v>#DIV/0!</v>
      </c>
      <c r="G1083" s="161"/>
      <c r="H1083" s="161"/>
      <c r="I1083" s="162">
        <f t="shared" si="90"/>
        <v>0</v>
      </c>
      <c r="J1083" s="162">
        <f t="shared" si="91"/>
        <v>0</v>
      </c>
    </row>
    <row r="1084" spans="1:10" ht="16.5">
      <c r="A1084" s="19"/>
      <c r="B1084" s="26"/>
      <c r="C1084" s="25"/>
      <c r="D1084" s="264"/>
      <c r="E1084" s="289" t="str">
        <f t="shared" si="88"/>
        <v/>
      </c>
      <c r="F1084" s="164" t="str">
        <f t="shared" si="89"/>
        <v/>
      </c>
      <c r="G1084" s="161"/>
      <c r="H1084" s="161"/>
      <c r="I1084" s="162" t="str">
        <f t="shared" si="90"/>
        <v/>
      </c>
      <c r="J1084" s="162" t="str">
        <f t="shared" si="91"/>
        <v/>
      </c>
    </row>
    <row r="1085" spans="1:10" ht="16.5">
      <c r="A1085" s="2"/>
      <c r="B1085" s="35" t="s">
        <v>372</v>
      </c>
      <c r="C1085" s="9"/>
      <c r="D1085" s="264"/>
      <c r="E1085" s="289" t="str">
        <f t="shared" si="88"/>
        <v/>
      </c>
      <c r="F1085" s="164" t="str">
        <f t="shared" si="89"/>
        <v/>
      </c>
      <c r="G1085" s="161"/>
      <c r="H1085" s="161"/>
      <c r="I1085" s="162" t="str">
        <f t="shared" si="90"/>
        <v/>
      </c>
      <c r="J1085" s="162" t="str">
        <f t="shared" si="91"/>
        <v/>
      </c>
    </row>
    <row r="1086" spans="1:10" ht="16.5">
      <c r="A1086" s="19"/>
      <c r="B1086" s="26"/>
      <c r="C1086" s="25"/>
      <c r="D1086" s="264"/>
      <c r="E1086" s="289" t="str">
        <f t="shared" si="88"/>
        <v/>
      </c>
      <c r="F1086" s="164" t="str">
        <f t="shared" si="89"/>
        <v/>
      </c>
      <c r="G1086" s="161"/>
      <c r="H1086" s="161"/>
      <c r="I1086" s="162" t="str">
        <f t="shared" si="90"/>
        <v/>
      </c>
      <c r="J1086" s="162" t="str">
        <f t="shared" si="91"/>
        <v/>
      </c>
    </row>
    <row r="1087" spans="1:10" ht="16.5">
      <c r="A1087" s="19" t="s">
        <v>373</v>
      </c>
      <c r="B1087" s="37" t="s">
        <v>51</v>
      </c>
      <c r="C1087" s="25"/>
      <c r="D1087" s="264"/>
      <c r="E1087" s="289" t="str">
        <f t="shared" si="88"/>
        <v/>
      </c>
      <c r="F1087" s="164" t="str">
        <f t="shared" si="89"/>
        <v/>
      </c>
      <c r="G1087" s="161"/>
      <c r="H1087" s="161"/>
      <c r="I1087" s="162" t="str">
        <f t="shared" si="90"/>
        <v/>
      </c>
      <c r="J1087" s="162" t="str">
        <f t="shared" si="91"/>
        <v/>
      </c>
    </row>
    <row r="1088" spans="1:10" ht="16.5">
      <c r="A1088" s="2"/>
      <c r="B1088" s="40"/>
      <c r="C1088" s="9"/>
      <c r="D1088" s="264"/>
      <c r="E1088" s="289" t="str">
        <f t="shared" si="88"/>
        <v/>
      </c>
      <c r="F1088" s="164" t="str">
        <f t="shared" si="89"/>
        <v/>
      </c>
      <c r="G1088" s="161"/>
      <c r="H1088" s="161"/>
      <c r="I1088" s="162" t="str">
        <f t="shared" si="90"/>
        <v/>
      </c>
      <c r="J1088" s="162" t="str">
        <f t="shared" si="91"/>
        <v/>
      </c>
    </row>
    <row r="1089" spans="1:10" ht="16.5">
      <c r="A1089" s="2" t="s">
        <v>374</v>
      </c>
      <c r="B1089" s="39" t="s">
        <v>232</v>
      </c>
      <c r="C1089" s="9"/>
      <c r="D1089" s="264"/>
      <c r="E1089" s="289" t="str">
        <f t="shared" si="88"/>
        <v/>
      </c>
      <c r="F1089" s="164" t="str">
        <f t="shared" si="89"/>
        <v/>
      </c>
      <c r="G1089" s="161"/>
      <c r="H1089" s="161"/>
      <c r="I1089" s="162" t="str">
        <f t="shared" si="90"/>
        <v/>
      </c>
      <c r="J1089" s="162" t="str">
        <f t="shared" si="91"/>
        <v/>
      </c>
    </row>
    <row r="1090" spans="1:10" ht="16.5">
      <c r="A1090" s="2"/>
      <c r="B1090" s="40"/>
      <c r="C1090" s="9"/>
      <c r="D1090" s="264"/>
      <c r="E1090" s="289" t="str">
        <f t="shared" si="88"/>
        <v/>
      </c>
      <c r="F1090" s="164" t="str">
        <f t="shared" si="89"/>
        <v/>
      </c>
      <c r="G1090" s="161"/>
      <c r="H1090" s="161"/>
      <c r="I1090" s="162" t="str">
        <f t="shared" si="90"/>
        <v/>
      </c>
      <c r="J1090" s="162" t="str">
        <f t="shared" si="91"/>
        <v/>
      </c>
    </row>
    <row r="1091" spans="1:10" ht="16.5">
      <c r="A1091" s="2"/>
      <c r="B1091" s="131" t="s">
        <v>262</v>
      </c>
      <c r="C1091" s="9"/>
      <c r="D1091" s="264"/>
      <c r="E1091" s="289" t="str">
        <f t="shared" si="88"/>
        <v/>
      </c>
      <c r="F1091" s="164" t="str">
        <f t="shared" si="89"/>
        <v/>
      </c>
      <c r="G1091" s="161"/>
      <c r="H1091" s="161"/>
      <c r="I1091" s="162" t="str">
        <f t="shared" si="90"/>
        <v/>
      </c>
      <c r="J1091" s="162" t="str">
        <f t="shared" si="91"/>
        <v/>
      </c>
    </row>
    <row r="1092" spans="1:10" ht="16.5">
      <c r="A1092" s="43"/>
      <c r="B1092" s="44" t="s">
        <v>52</v>
      </c>
      <c r="C1092" s="9" t="s">
        <v>13</v>
      </c>
      <c r="D1092" s="264">
        <v>0.13385826771653542</v>
      </c>
      <c r="E1092" s="289">
        <f t="shared" si="88"/>
        <v>0</v>
      </c>
      <c r="F1092" s="164">
        <f t="shared" si="89"/>
        <v>0</v>
      </c>
      <c r="G1092" s="161"/>
      <c r="H1092" s="161"/>
      <c r="I1092" s="162">
        <f t="shared" si="90"/>
        <v>0</v>
      </c>
      <c r="J1092" s="162">
        <f t="shared" si="91"/>
        <v>0</v>
      </c>
    </row>
    <row r="1093" spans="1:10" ht="16.5">
      <c r="A1093" s="43"/>
      <c r="B1093" s="132" t="s">
        <v>269</v>
      </c>
      <c r="C1093" s="9" t="s">
        <v>13</v>
      </c>
      <c r="D1093" s="264"/>
      <c r="E1093" s="289" t="str">
        <f t="shared" si="88"/>
        <v/>
      </c>
      <c r="F1093" s="164" t="str">
        <f t="shared" si="89"/>
        <v/>
      </c>
      <c r="G1093" s="161"/>
      <c r="H1093" s="161"/>
      <c r="I1093" s="162" t="str">
        <f t="shared" si="90"/>
        <v/>
      </c>
      <c r="J1093" s="162" t="str">
        <f t="shared" si="91"/>
        <v/>
      </c>
    </row>
    <row r="1094" spans="1:10" ht="16.5">
      <c r="A1094" s="43"/>
      <c r="B1094" s="44" t="s">
        <v>53</v>
      </c>
      <c r="C1094" s="9" t="s">
        <v>13</v>
      </c>
      <c r="D1094" s="264">
        <v>1</v>
      </c>
      <c r="E1094" s="289">
        <f t="shared" si="88"/>
        <v>0</v>
      </c>
      <c r="F1094" s="164">
        <f t="shared" si="89"/>
        <v>0</v>
      </c>
      <c r="G1094" s="161"/>
      <c r="H1094" s="161"/>
      <c r="I1094" s="162">
        <f t="shared" si="90"/>
        <v>0</v>
      </c>
      <c r="J1094" s="162">
        <f t="shared" si="91"/>
        <v>0</v>
      </c>
    </row>
    <row r="1095" spans="1:10" ht="16.5">
      <c r="A1095" s="43"/>
      <c r="B1095" s="44" t="s">
        <v>72</v>
      </c>
      <c r="C1095" s="9" t="s">
        <v>13</v>
      </c>
      <c r="D1095" s="264">
        <v>4</v>
      </c>
      <c r="E1095" s="289">
        <f t="shared" si="88"/>
        <v>0</v>
      </c>
      <c r="F1095" s="164">
        <f t="shared" si="89"/>
        <v>0</v>
      </c>
      <c r="G1095" s="161"/>
      <c r="H1095" s="161"/>
      <c r="I1095" s="162">
        <f t="shared" si="90"/>
        <v>0</v>
      </c>
      <c r="J1095" s="162">
        <f t="shared" si="91"/>
        <v>0</v>
      </c>
    </row>
    <row r="1096" spans="1:10" ht="16.5">
      <c r="A1096" s="43"/>
      <c r="B1096" s="44"/>
      <c r="C1096" s="9"/>
      <c r="D1096" s="264"/>
      <c r="E1096" s="289" t="str">
        <f t="shared" si="88"/>
        <v/>
      </c>
      <c r="F1096" s="164" t="str">
        <f t="shared" si="89"/>
        <v/>
      </c>
      <c r="G1096" s="161"/>
      <c r="H1096" s="161"/>
      <c r="I1096" s="162" t="str">
        <f t="shared" si="90"/>
        <v/>
      </c>
      <c r="J1096" s="162" t="str">
        <f t="shared" si="91"/>
        <v/>
      </c>
    </row>
    <row r="1097" spans="1:10" ht="16.5">
      <c r="A1097" s="43"/>
      <c r="B1097" s="44" t="s">
        <v>54</v>
      </c>
      <c r="C1097" s="9" t="s">
        <v>13</v>
      </c>
      <c r="D1097" s="264">
        <f>8+3+1</f>
        <v>12</v>
      </c>
      <c r="E1097" s="289">
        <f t="shared" si="88"/>
        <v>0</v>
      </c>
      <c r="F1097" s="164">
        <f t="shared" si="89"/>
        <v>0</v>
      </c>
      <c r="G1097" s="161"/>
      <c r="H1097" s="161"/>
      <c r="I1097" s="162">
        <f t="shared" si="90"/>
        <v>0</v>
      </c>
      <c r="J1097" s="162">
        <f t="shared" si="91"/>
        <v>0</v>
      </c>
    </row>
    <row r="1098" spans="1:10" ht="16.5">
      <c r="A1098" s="43"/>
      <c r="B1098" s="44" t="s">
        <v>55</v>
      </c>
      <c r="C1098" s="9" t="s">
        <v>13</v>
      </c>
      <c r="D1098" s="264">
        <v>3</v>
      </c>
      <c r="E1098" s="289">
        <f t="shared" si="88"/>
        <v>0</v>
      </c>
      <c r="F1098" s="164">
        <f t="shared" si="89"/>
        <v>0</v>
      </c>
      <c r="G1098" s="161"/>
      <c r="H1098" s="161"/>
      <c r="I1098" s="162">
        <f t="shared" si="90"/>
        <v>0</v>
      </c>
      <c r="J1098" s="162">
        <f t="shared" si="91"/>
        <v>0</v>
      </c>
    </row>
    <row r="1099" spans="1:10" ht="16.5">
      <c r="A1099" s="43"/>
      <c r="B1099" s="44" t="s">
        <v>268</v>
      </c>
      <c r="C1099" s="9" t="s">
        <v>13</v>
      </c>
      <c r="D1099" s="264"/>
      <c r="E1099" s="289" t="str">
        <f t="shared" si="88"/>
        <v/>
      </c>
      <c r="F1099" s="164" t="str">
        <f t="shared" si="89"/>
        <v/>
      </c>
      <c r="G1099" s="161"/>
      <c r="H1099" s="161"/>
      <c r="I1099" s="162" t="str">
        <f t="shared" si="90"/>
        <v/>
      </c>
      <c r="J1099" s="162" t="str">
        <f t="shared" si="91"/>
        <v/>
      </c>
    </row>
    <row r="1100" spans="1:10" ht="16.5">
      <c r="A1100" s="43"/>
      <c r="B1100" s="44" t="s">
        <v>126</v>
      </c>
      <c r="C1100" s="9" t="s">
        <v>13</v>
      </c>
      <c r="D1100" s="264">
        <v>1</v>
      </c>
      <c r="E1100" s="289">
        <f t="shared" si="88"/>
        <v>0</v>
      </c>
      <c r="F1100" s="164">
        <f t="shared" si="89"/>
        <v>0</v>
      </c>
      <c r="G1100" s="161"/>
      <c r="H1100" s="161"/>
      <c r="I1100" s="162">
        <f t="shared" si="90"/>
        <v>0</v>
      </c>
      <c r="J1100" s="162">
        <f t="shared" si="91"/>
        <v>0</v>
      </c>
    </row>
    <row r="1101" spans="1:10" ht="16.5">
      <c r="A1101" s="43"/>
      <c r="B1101" s="44" t="s">
        <v>161</v>
      </c>
      <c r="C1101" s="9" t="s">
        <v>13</v>
      </c>
      <c r="D1101" s="264">
        <v>1</v>
      </c>
      <c r="E1101" s="289">
        <f t="shared" si="88"/>
        <v>0</v>
      </c>
      <c r="F1101" s="164">
        <f t="shared" si="89"/>
        <v>0</v>
      </c>
      <c r="G1101" s="161"/>
      <c r="H1101" s="161"/>
      <c r="I1101" s="162">
        <f t="shared" si="90"/>
        <v>0</v>
      </c>
      <c r="J1101" s="162">
        <f t="shared" si="91"/>
        <v>0</v>
      </c>
    </row>
    <row r="1102" spans="1:10" ht="16.5">
      <c r="A1102" s="43"/>
      <c r="B1102" s="44" t="s">
        <v>101</v>
      </c>
      <c r="C1102" s="9" t="s">
        <v>13</v>
      </c>
      <c r="D1102" s="264">
        <v>1</v>
      </c>
      <c r="E1102" s="289">
        <f t="shared" si="88"/>
        <v>0</v>
      </c>
      <c r="F1102" s="164">
        <f t="shared" si="89"/>
        <v>0</v>
      </c>
      <c r="G1102" s="161"/>
      <c r="H1102" s="161"/>
      <c r="I1102" s="162">
        <f t="shared" si="90"/>
        <v>0</v>
      </c>
      <c r="J1102" s="162">
        <f t="shared" si="91"/>
        <v>0</v>
      </c>
    </row>
    <row r="1103" spans="1:10" ht="16.5">
      <c r="A1103" s="43"/>
      <c r="B1103" s="44" t="s">
        <v>266</v>
      </c>
      <c r="C1103" s="9" t="s">
        <v>13</v>
      </c>
      <c r="D1103" s="264">
        <v>1</v>
      </c>
      <c r="E1103" s="289">
        <f t="shared" si="88"/>
        <v>0</v>
      </c>
      <c r="F1103" s="164">
        <f t="shared" si="89"/>
        <v>0</v>
      </c>
      <c r="G1103" s="161"/>
      <c r="H1103" s="161"/>
      <c r="I1103" s="162">
        <f t="shared" si="90"/>
        <v>0</v>
      </c>
      <c r="J1103" s="162">
        <f t="shared" si="91"/>
        <v>0</v>
      </c>
    </row>
    <row r="1104" spans="1:10" ht="16.5">
      <c r="A1104" s="43"/>
      <c r="B1104" s="44" t="s">
        <v>276</v>
      </c>
      <c r="C1104" s="9" t="s">
        <v>13</v>
      </c>
      <c r="D1104" s="264">
        <v>1</v>
      </c>
      <c r="E1104" s="289">
        <f t="shared" si="88"/>
        <v>0</v>
      </c>
      <c r="F1104" s="164">
        <f t="shared" si="89"/>
        <v>0</v>
      </c>
      <c r="G1104" s="161"/>
      <c r="H1104" s="161"/>
      <c r="I1104" s="162">
        <f t="shared" si="90"/>
        <v>0</v>
      </c>
      <c r="J1104" s="162">
        <f t="shared" si="91"/>
        <v>0</v>
      </c>
    </row>
    <row r="1105" spans="1:10" ht="16.5">
      <c r="A1105" s="43"/>
      <c r="B1105" s="44" t="s">
        <v>277</v>
      </c>
      <c r="C1105" s="9" t="s">
        <v>13</v>
      </c>
      <c r="D1105" s="264">
        <v>1</v>
      </c>
      <c r="E1105" s="289">
        <f t="shared" si="88"/>
        <v>0</v>
      </c>
      <c r="F1105" s="164">
        <f t="shared" si="89"/>
        <v>0</v>
      </c>
      <c r="G1105" s="161"/>
      <c r="H1105" s="161"/>
      <c r="I1105" s="162">
        <f t="shared" si="90"/>
        <v>0</v>
      </c>
      <c r="J1105" s="162">
        <f t="shared" si="91"/>
        <v>0</v>
      </c>
    </row>
    <row r="1106" spans="1:10" ht="16.5">
      <c r="A1106" s="43"/>
      <c r="B1106" s="128"/>
      <c r="C1106" s="9"/>
      <c r="D1106" s="264"/>
      <c r="E1106" s="289" t="str">
        <f t="shared" si="88"/>
        <v/>
      </c>
      <c r="F1106" s="164" t="str">
        <f t="shared" si="89"/>
        <v/>
      </c>
      <c r="G1106" s="161"/>
      <c r="H1106" s="161"/>
      <c r="I1106" s="162" t="str">
        <f t="shared" si="90"/>
        <v/>
      </c>
      <c r="J1106" s="162" t="str">
        <f t="shared" si="91"/>
        <v/>
      </c>
    </row>
    <row r="1107" spans="1:10" ht="16.5">
      <c r="A1107" s="43"/>
      <c r="B1107" s="131" t="s">
        <v>263</v>
      </c>
      <c r="C1107" s="9"/>
      <c r="D1107" s="264"/>
      <c r="E1107" s="289" t="str">
        <f t="shared" si="88"/>
        <v/>
      </c>
      <c r="F1107" s="164" t="str">
        <f t="shared" si="89"/>
        <v/>
      </c>
      <c r="G1107" s="161"/>
      <c r="H1107" s="161"/>
      <c r="I1107" s="162" t="str">
        <f t="shared" si="90"/>
        <v/>
      </c>
      <c r="J1107" s="162" t="str">
        <f t="shared" si="91"/>
        <v/>
      </c>
    </row>
    <row r="1108" spans="1:10" ht="16.5">
      <c r="A1108" s="43"/>
      <c r="B1108" s="44" t="s">
        <v>52</v>
      </c>
      <c r="C1108" s="9" t="s">
        <v>13</v>
      </c>
      <c r="D1108" s="264"/>
      <c r="E1108" s="289" t="str">
        <f t="shared" si="88"/>
        <v/>
      </c>
      <c r="F1108" s="164" t="str">
        <f t="shared" si="89"/>
        <v/>
      </c>
      <c r="G1108" s="161"/>
      <c r="H1108" s="161"/>
      <c r="I1108" s="162" t="str">
        <f t="shared" si="90"/>
        <v/>
      </c>
      <c r="J1108" s="162" t="str">
        <f t="shared" si="91"/>
        <v/>
      </c>
    </row>
    <row r="1109" spans="1:10" ht="16.5">
      <c r="A1109" s="43"/>
      <c r="B1109" s="132" t="s">
        <v>269</v>
      </c>
      <c r="C1109" s="9" t="s">
        <v>13</v>
      </c>
      <c r="D1109" s="264"/>
      <c r="E1109" s="289" t="str">
        <f t="shared" si="88"/>
        <v/>
      </c>
      <c r="F1109" s="164" t="str">
        <f t="shared" si="89"/>
        <v/>
      </c>
      <c r="G1109" s="161"/>
      <c r="H1109" s="161"/>
      <c r="I1109" s="162" t="str">
        <f t="shared" si="90"/>
        <v/>
      </c>
      <c r="J1109" s="162" t="str">
        <f t="shared" si="91"/>
        <v/>
      </c>
    </row>
    <row r="1110" spans="1:10" ht="16.5">
      <c r="A1110" s="43"/>
      <c r="B1110" s="44" t="s">
        <v>53</v>
      </c>
      <c r="C1110" s="9" t="s">
        <v>13</v>
      </c>
      <c r="D1110" s="264"/>
      <c r="E1110" s="289" t="str">
        <f t="shared" si="88"/>
        <v/>
      </c>
      <c r="F1110" s="164" t="str">
        <f t="shared" si="89"/>
        <v/>
      </c>
      <c r="G1110" s="161"/>
      <c r="H1110" s="161"/>
      <c r="I1110" s="162" t="str">
        <f t="shared" si="90"/>
        <v/>
      </c>
      <c r="J1110" s="162" t="str">
        <f t="shared" si="91"/>
        <v/>
      </c>
    </row>
    <row r="1111" spans="1:10" ht="16.5">
      <c r="A1111" s="43"/>
      <c r="B1111" s="44" t="s">
        <v>72</v>
      </c>
      <c r="C1111" s="9" t="s">
        <v>13</v>
      </c>
      <c r="D1111" s="264"/>
      <c r="E1111" s="289" t="str">
        <f t="shared" si="88"/>
        <v/>
      </c>
      <c r="F1111" s="164" t="str">
        <f t="shared" si="89"/>
        <v/>
      </c>
      <c r="G1111" s="161"/>
      <c r="H1111" s="161"/>
      <c r="I1111" s="162" t="str">
        <f t="shared" si="90"/>
        <v/>
      </c>
      <c r="J1111" s="162" t="str">
        <f t="shared" si="91"/>
        <v/>
      </c>
    </row>
    <row r="1112" spans="1:10" ht="16.5">
      <c r="A1112" s="43"/>
      <c r="B1112" s="44"/>
      <c r="C1112" s="9"/>
      <c r="D1112" s="264"/>
      <c r="E1112" s="289" t="str">
        <f t="shared" si="88"/>
        <v/>
      </c>
      <c r="F1112" s="164" t="str">
        <f t="shared" si="89"/>
        <v/>
      </c>
      <c r="G1112" s="161"/>
      <c r="H1112" s="161"/>
      <c r="I1112" s="162" t="str">
        <f t="shared" si="90"/>
        <v/>
      </c>
      <c r="J1112" s="162" t="str">
        <f t="shared" si="91"/>
        <v/>
      </c>
    </row>
    <row r="1113" spans="1:10" ht="16.5">
      <c r="A1113" s="43"/>
      <c r="B1113" s="44" t="s">
        <v>54</v>
      </c>
      <c r="C1113" s="9" t="s">
        <v>13</v>
      </c>
      <c r="D1113" s="264"/>
      <c r="E1113" s="289" t="str">
        <f t="shared" si="88"/>
        <v/>
      </c>
      <c r="F1113" s="164" t="str">
        <f t="shared" si="89"/>
        <v/>
      </c>
      <c r="G1113" s="161"/>
      <c r="H1113" s="161"/>
      <c r="I1113" s="162" t="str">
        <f t="shared" si="90"/>
        <v/>
      </c>
      <c r="J1113" s="162" t="str">
        <f t="shared" si="91"/>
        <v/>
      </c>
    </row>
    <row r="1114" spans="1:10" ht="16.5">
      <c r="A1114" s="43"/>
      <c r="B1114" s="44" t="s">
        <v>55</v>
      </c>
      <c r="C1114" s="9" t="s">
        <v>13</v>
      </c>
      <c r="D1114" s="264"/>
      <c r="E1114" s="289" t="str">
        <f t="shared" si="88"/>
        <v/>
      </c>
      <c r="F1114" s="164" t="str">
        <f t="shared" si="89"/>
        <v/>
      </c>
      <c r="G1114" s="161"/>
      <c r="H1114" s="161"/>
      <c r="I1114" s="162" t="str">
        <f t="shared" si="90"/>
        <v/>
      </c>
      <c r="J1114" s="162" t="str">
        <f t="shared" si="91"/>
        <v/>
      </c>
    </row>
    <row r="1115" spans="1:10" ht="16.5">
      <c r="A1115" s="43"/>
      <c r="B1115" s="44" t="s">
        <v>268</v>
      </c>
      <c r="C1115" s="9" t="s">
        <v>13</v>
      </c>
      <c r="D1115" s="264">
        <v>1</v>
      </c>
      <c r="E1115" s="289">
        <f t="shared" si="88"/>
        <v>0</v>
      </c>
      <c r="F1115" s="164">
        <f t="shared" si="89"/>
        <v>0</v>
      </c>
      <c r="G1115" s="161"/>
      <c r="H1115" s="161"/>
      <c r="I1115" s="162">
        <f t="shared" si="90"/>
        <v>0</v>
      </c>
      <c r="J1115" s="162">
        <f t="shared" si="91"/>
        <v>0</v>
      </c>
    </row>
    <row r="1116" spans="1:10" ht="16.5">
      <c r="A1116" s="43"/>
      <c r="B1116" s="44" t="s">
        <v>126</v>
      </c>
      <c r="C1116" s="9" t="s">
        <v>13</v>
      </c>
      <c r="D1116" s="264"/>
      <c r="E1116" s="289" t="str">
        <f t="shared" si="88"/>
        <v/>
      </c>
      <c r="F1116" s="164" t="str">
        <f t="shared" si="89"/>
        <v/>
      </c>
      <c r="G1116" s="161"/>
      <c r="H1116" s="161"/>
      <c r="I1116" s="162" t="str">
        <f t="shared" si="90"/>
        <v/>
      </c>
      <c r="J1116" s="162" t="str">
        <f t="shared" si="91"/>
        <v/>
      </c>
    </row>
    <row r="1117" spans="1:10" ht="16.5">
      <c r="A1117" s="43"/>
      <c r="B1117" s="44" t="s">
        <v>101</v>
      </c>
      <c r="C1117" s="9" t="s">
        <v>13</v>
      </c>
      <c r="D1117" s="264"/>
      <c r="E1117" s="289" t="str">
        <f t="shared" si="88"/>
        <v/>
      </c>
      <c r="F1117" s="164" t="str">
        <f t="shared" si="89"/>
        <v/>
      </c>
      <c r="G1117" s="161"/>
      <c r="H1117" s="161"/>
      <c r="I1117" s="162" t="str">
        <f t="shared" si="90"/>
        <v/>
      </c>
      <c r="J1117" s="162" t="str">
        <f t="shared" si="91"/>
        <v/>
      </c>
    </row>
    <row r="1118" spans="1:10" ht="16.5">
      <c r="A1118" s="43"/>
      <c r="B1118" s="44" t="s">
        <v>266</v>
      </c>
      <c r="C1118" s="9" t="s">
        <v>13</v>
      </c>
      <c r="D1118" s="264"/>
      <c r="E1118" s="289" t="str">
        <f t="shared" si="88"/>
        <v/>
      </c>
      <c r="F1118" s="164" t="str">
        <f t="shared" si="89"/>
        <v/>
      </c>
      <c r="G1118" s="161"/>
      <c r="H1118" s="161"/>
      <c r="I1118" s="162" t="str">
        <f t="shared" si="90"/>
        <v/>
      </c>
      <c r="J1118" s="162" t="str">
        <f t="shared" si="91"/>
        <v/>
      </c>
    </row>
    <row r="1119" spans="1:10" ht="16.5">
      <c r="A1119" s="43"/>
      <c r="B1119" s="44" t="s">
        <v>276</v>
      </c>
      <c r="C1119" s="9" t="s">
        <v>13</v>
      </c>
      <c r="D1119" s="264"/>
      <c r="E1119" s="289" t="str">
        <f t="shared" si="88"/>
        <v/>
      </c>
      <c r="F1119" s="164" t="str">
        <f t="shared" si="89"/>
        <v/>
      </c>
      <c r="G1119" s="161"/>
      <c r="H1119" s="161"/>
      <c r="I1119" s="162" t="str">
        <f t="shared" si="90"/>
        <v/>
      </c>
      <c r="J1119" s="162" t="str">
        <f t="shared" si="91"/>
        <v/>
      </c>
    </row>
    <row r="1120" spans="1:10" ht="16.5">
      <c r="A1120" s="43"/>
      <c r="B1120" s="44" t="s">
        <v>277</v>
      </c>
      <c r="C1120" s="9" t="s">
        <v>13</v>
      </c>
      <c r="D1120" s="264"/>
      <c r="E1120" s="289" t="str">
        <f t="shared" si="88"/>
        <v/>
      </c>
      <c r="F1120" s="164" t="str">
        <f t="shared" si="89"/>
        <v/>
      </c>
      <c r="G1120" s="161"/>
      <c r="H1120" s="161"/>
      <c r="I1120" s="162" t="str">
        <f t="shared" si="90"/>
        <v/>
      </c>
      <c r="J1120" s="162" t="str">
        <f t="shared" si="91"/>
        <v/>
      </c>
    </row>
    <row r="1121" spans="1:10" ht="16.5">
      <c r="A1121" s="43"/>
      <c r="B1121" s="128"/>
      <c r="C1121" s="9"/>
      <c r="D1121" s="264"/>
      <c r="E1121" s="289" t="str">
        <f t="shared" si="88"/>
        <v/>
      </c>
      <c r="F1121" s="164" t="str">
        <f t="shared" si="89"/>
        <v/>
      </c>
      <c r="G1121" s="161"/>
      <c r="H1121" s="161"/>
      <c r="I1121" s="162" t="str">
        <f t="shared" si="90"/>
        <v/>
      </c>
      <c r="J1121" s="162" t="str">
        <f t="shared" si="91"/>
        <v/>
      </c>
    </row>
    <row r="1122" spans="1:10" ht="16.5">
      <c r="A1122" s="43"/>
      <c r="B1122" s="44" t="s">
        <v>167</v>
      </c>
      <c r="C1122" s="9" t="s">
        <v>13</v>
      </c>
      <c r="D1122" s="264">
        <v>1</v>
      </c>
      <c r="E1122" s="289">
        <f t="shared" si="88"/>
        <v>0</v>
      </c>
      <c r="F1122" s="164">
        <f t="shared" si="89"/>
        <v>0</v>
      </c>
      <c r="G1122" s="161"/>
      <c r="H1122" s="161"/>
      <c r="I1122" s="162">
        <f t="shared" si="90"/>
        <v>0</v>
      </c>
      <c r="J1122" s="162">
        <f t="shared" si="91"/>
        <v>0</v>
      </c>
    </row>
    <row r="1123" spans="1:10" ht="16.5">
      <c r="A1123" s="43"/>
      <c r="B1123" s="44"/>
      <c r="C1123" s="9"/>
      <c r="D1123" s="264"/>
      <c r="E1123" s="289" t="str">
        <f t="shared" si="88"/>
        <v/>
      </c>
      <c r="F1123" s="164" t="str">
        <f t="shared" si="89"/>
        <v/>
      </c>
      <c r="G1123" s="161"/>
      <c r="H1123" s="161"/>
      <c r="I1123" s="162" t="str">
        <f t="shared" si="90"/>
        <v/>
      </c>
      <c r="J1123" s="162" t="str">
        <f t="shared" si="91"/>
        <v/>
      </c>
    </row>
    <row r="1124" spans="1:10" ht="16.5">
      <c r="A1124" s="2"/>
      <c r="B1124" s="132" t="s">
        <v>442</v>
      </c>
      <c r="C1124" s="9" t="s">
        <v>13</v>
      </c>
      <c r="D1124" s="264" t="e">
        <f>18/D1131</f>
        <v>#DIV/0!</v>
      </c>
      <c r="E1124" s="289" t="e">
        <f t="shared" si="88"/>
        <v>#DIV/0!</v>
      </c>
      <c r="F1124" s="164" t="e">
        <f t="shared" si="89"/>
        <v>#DIV/0!</v>
      </c>
      <c r="G1124" s="161"/>
      <c r="H1124" s="161"/>
      <c r="I1124" s="162" t="e">
        <f t="shared" si="90"/>
        <v>#DIV/0!</v>
      </c>
      <c r="J1124" s="162" t="e">
        <f t="shared" si="91"/>
        <v>#DIV/0!</v>
      </c>
    </row>
    <row r="1125" spans="1:10" ht="16.5">
      <c r="A1125" s="2"/>
      <c r="B1125" s="132" t="s">
        <v>264</v>
      </c>
      <c r="C1125" s="9" t="s">
        <v>13</v>
      </c>
      <c r="D1125" s="264">
        <v>2</v>
      </c>
      <c r="E1125" s="289">
        <f t="shared" si="88"/>
        <v>0</v>
      </c>
      <c r="F1125" s="164">
        <f t="shared" si="89"/>
        <v>0</v>
      </c>
      <c r="G1125" s="161"/>
      <c r="H1125" s="161"/>
      <c r="I1125" s="162">
        <f t="shared" si="90"/>
        <v>0</v>
      </c>
      <c r="J1125" s="162">
        <f t="shared" si="91"/>
        <v>0</v>
      </c>
    </row>
    <row r="1126" spans="1:10" ht="16.5">
      <c r="A1126" s="2"/>
      <c r="B1126" s="132" t="s">
        <v>265</v>
      </c>
      <c r="C1126" s="9" t="s">
        <v>13</v>
      </c>
      <c r="D1126" s="264">
        <v>2</v>
      </c>
      <c r="E1126" s="289">
        <f t="shared" si="88"/>
        <v>0</v>
      </c>
      <c r="F1126" s="164">
        <f t="shared" si="89"/>
        <v>0</v>
      </c>
      <c r="G1126" s="161"/>
      <c r="H1126" s="161"/>
      <c r="I1126" s="162">
        <f t="shared" si="90"/>
        <v>0</v>
      </c>
      <c r="J1126" s="162">
        <f t="shared" si="91"/>
        <v>0</v>
      </c>
    </row>
    <row r="1127" spans="1:10" ht="16.5">
      <c r="A1127" s="2"/>
      <c r="B1127" s="44"/>
      <c r="C1127" s="9"/>
      <c r="D1127" s="264"/>
      <c r="E1127" s="289" t="str">
        <f t="shared" si="88"/>
        <v/>
      </c>
      <c r="F1127" s="164" t="str">
        <f t="shared" si="89"/>
        <v/>
      </c>
      <c r="G1127" s="161"/>
      <c r="H1127" s="161"/>
      <c r="I1127" s="162" t="str">
        <f t="shared" si="90"/>
        <v/>
      </c>
      <c r="J1127" s="162" t="str">
        <f t="shared" si="91"/>
        <v/>
      </c>
    </row>
    <row r="1128" spans="1:10" ht="16.5">
      <c r="A1128" s="2"/>
      <c r="B1128" s="44" t="s">
        <v>166</v>
      </c>
      <c r="C1128" s="9" t="s">
        <v>13</v>
      </c>
      <c r="D1128" s="264">
        <v>1</v>
      </c>
      <c r="E1128" s="289">
        <f t="shared" si="88"/>
        <v>0</v>
      </c>
      <c r="F1128" s="164">
        <f t="shared" si="89"/>
        <v>0</v>
      </c>
      <c r="G1128" s="161"/>
      <c r="H1128" s="161"/>
      <c r="I1128" s="162">
        <f t="shared" si="90"/>
        <v>0</v>
      </c>
      <c r="J1128" s="162">
        <f t="shared" si="91"/>
        <v>0</v>
      </c>
    </row>
    <row r="1129" spans="1:10" ht="16.5">
      <c r="A1129" s="2"/>
      <c r="B1129" s="40"/>
      <c r="C1129" s="9"/>
      <c r="D1129" s="264"/>
      <c r="E1129" s="289" t="str">
        <f t="shared" si="88"/>
        <v/>
      </c>
      <c r="F1129" s="164" t="str">
        <f t="shared" si="89"/>
        <v/>
      </c>
      <c r="G1129" s="161"/>
      <c r="H1129" s="161"/>
      <c r="I1129" s="162" t="str">
        <f t="shared" si="90"/>
        <v/>
      </c>
      <c r="J1129" s="162" t="str">
        <f t="shared" si="91"/>
        <v/>
      </c>
    </row>
    <row r="1130" spans="1:10" ht="16.5">
      <c r="A1130" s="2"/>
      <c r="B1130" s="39" t="s">
        <v>233</v>
      </c>
      <c r="C1130" s="27"/>
      <c r="D1130" s="264"/>
      <c r="E1130" s="289" t="str">
        <f t="shared" si="88"/>
        <v/>
      </c>
      <c r="F1130" s="164" t="str">
        <f t="shared" si="89"/>
        <v/>
      </c>
      <c r="G1130" s="161"/>
      <c r="H1130" s="161"/>
      <c r="I1130" s="162" t="str">
        <f t="shared" si="90"/>
        <v/>
      </c>
      <c r="J1130" s="162" t="str">
        <f t="shared" si="91"/>
        <v/>
      </c>
    </row>
    <row r="1131" spans="1:10" ht="16.5">
      <c r="A1131" s="2"/>
      <c r="B1131" s="39" t="s">
        <v>234</v>
      </c>
      <c r="C1131" s="27" t="s">
        <v>12</v>
      </c>
      <c r="D1131" s="264">
        <f>D1076</f>
        <v>0</v>
      </c>
      <c r="E1131" s="289" t="e">
        <f t="shared" si="88"/>
        <v>#DIV/0!</v>
      </c>
      <c r="F1131" s="164" t="e">
        <f t="shared" si="89"/>
        <v>#DIV/0!</v>
      </c>
      <c r="G1131" s="161"/>
      <c r="H1131" s="161"/>
      <c r="I1131" s="162">
        <f t="shared" si="90"/>
        <v>0</v>
      </c>
      <c r="J1131" s="162">
        <f t="shared" si="91"/>
        <v>0</v>
      </c>
    </row>
    <row r="1132" spans="1:10" ht="16.5">
      <c r="A1132" s="19"/>
      <c r="B1132" s="38"/>
      <c r="C1132" s="9"/>
      <c r="D1132" s="264"/>
      <c r="E1132" s="289" t="str">
        <f t="shared" si="88"/>
        <v/>
      </c>
      <c r="F1132" s="164" t="str">
        <f t="shared" si="89"/>
        <v/>
      </c>
      <c r="G1132" s="161"/>
      <c r="H1132" s="161"/>
      <c r="I1132" s="162" t="str">
        <f t="shared" si="90"/>
        <v/>
      </c>
      <c r="J1132" s="162" t="str">
        <f t="shared" si="91"/>
        <v/>
      </c>
    </row>
    <row r="1133" spans="1:10" ht="16.5">
      <c r="A1133" s="2"/>
      <c r="B1133" s="73" t="s">
        <v>375</v>
      </c>
      <c r="C1133" s="72"/>
      <c r="D1133" s="264"/>
      <c r="E1133" s="289" t="str">
        <f t="shared" si="88"/>
        <v/>
      </c>
      <c r="F1133" s="164" t="str">
        <f t="shared" si="89"/>
        <v/>
      </c>
      <c r="G1133" s="161"/>
      <c r="H1133" s="161"/>
      <c r="I1133" s="162" t="str">
        <f t="shared" si="90"/>
        <v/>
      </c>
      <c r="J1133" s="162" t="str">
        <f t="shared" si="91"/>
        <v/>
      </c>
    </row>
    <row r="1134" spans="1:10" ht="16.5">
      <c r="A1134" s="2"/>
      <c r="B1134" s="127"/>
      <c r="C1134" s="9"/>
      <c r="D1134" s="264"/>
      <c r="E1134" s="289" t="str">
        <f t="shared" si="88"/>
        <v/>
      </c>
      <c r="F1134" s="164" t="str">
        <f t="shared" si="89"/>
        <v/>
      </c>
      <c r="G1134" s="161"/>
      <c r="H1134" s="161"/>
      <c r="I1134" s="162" t="str">
        <f t="shared" si="90"/>
        <v/>
      </c>
      <c r="J1134" s="162" t="str">
        <f t="shared" si="91"/>
        <v/>
      </c>
    </row>
    <row r="1135" spans="1:10" ht="16.5">
      <c r="A1135" s="2" t="s">
        <v>374</v>
      </c>
      <c r="B1135" s="39" t="s">
        <v>235</v>
      </c>
      <c r="C1135" s="9"/>
      <c r="D1135" s="264"/>
      <c r="E1135" s="289" t="str">
        <f t="shared" si="88"/>
        <v/>
      </c>
      <c r="F1135" s="164" t="str">
        <f t="shared" si="89"/>
        <v/>
      </c>
      <c r="G1135" s="161"/>
      <c r="H1135" s="161"/>
      <c r="I1135" s="162" t="str">
        <f t="shared" si="90"/>
        <v/>
      </c>
      <c r="J1135" s="162" t="str">
        <f t="shared" si="91"/>
        <v/>
      </c>
    </row>
    <row r="1136" spans="1:10" ht="16.5">
      <c r="A1136" s="2"/>
      <c r="B1136" s="40"/>
      <c r="C1136" s="9"/>
      <c r="D1136" s="264"/>
      <c r="E1136" s="289" t="str">
        <f t="shared" si="88"/>
        <v/>
      </c>
      <c r="F1136" s="164" t="str">
        <f t="shared" si="89"/>
        <v/>
      </c>
      <c r="G1136" s="161"/>
      <c r="H1136" s="161"/>
      <c r="I1136" s="162" t="str">
        <f t="shared" si="90"/>
        <v/>
      </c>
      <c r="J1136" s="162" t="str">
        <f t="shared" si="91"/>
        <v/>
      </c>
    </row>
    <row r="1137" spans="1:10" ht="16.5">
      <c r="A1137" s="2"/>
      <c r="B1137" s="131" t="s">
        <v>262</v>
      </c>
      <c r="C1137" s="9"/>
      <c r="D1137" s="264"/>
      <c r="E1137" s="289" t="str">
        <f t="shared" si="88"/>
        <v/>
      </c>
      <c r="F1137" s="164" t="str">
        <f t="shared" si="89"/>
        <v/>
      </c>
      <c r="G1137" s="161"/>
      <c r="H1137" s="161"/>
      <c r="I1137" s="162" t="str">
        <f t="shared" si="90"/>
        <v/>
      </c>
      <c r="J1137" s="162" t="str">
        <f t="shared" si="91"/>
        <v/>
      </c>
    </row>
    <row r="1138" spans="1:10" ht="16.5">
      <c r="A1138" s="43"/>
      <c r="B1138" s="44" t="s">
        <v>52</v>
      </c>
      <c r="C1138" s="9" t="s">
        <v>13</v>
      </c>
      <c r="D1138" s="264">
        <v>5.1338582677165352</v>
      </c>
      <c r="E1138" s="289">
        <f t="shared" si="88"/>
        <v>0</v>
      </c>
      <c r="F1138" s="164">
        <f t="shared" si="89"/>
        <v>0</v>
      </c>
      <c r="G1138" s="161"/>
      <c r="H1138" s="161"/>
      <c r="I1138" s="162">
        <f t="shared" si="90"/>
        <v>0</v>
      </c>
      <c r="J1138" s="162">
        <f t="shared" si="91"/>
        <v>0</v>
      </c>
    </row>
    <row r="1139" spans="1:10" ht="16.5">
      <c r="A1139" s="43"/>
      <c r="B1139" s="44" t="s">
        <v>269</v>
      </c>
      <c r="C1139" s="9" t="s">
        <v>13</v>
      </c>
      <c r="D1139" s="264">
        <v>1</v>
      </c>
      <c r="E1139" s="289">
        <f t="shared" si="88"/>
        <v>0</v>
      </c>
      <c r="F1139" s="164">
        <f t="shared" si="89"/>
        <v>0</v>
      </c>
      <c r="G1139" s="161"/>
      <c r="H1139" s="161"/>
      <c r="I1139" s="162">
        <f t="shared" si="90"/>
        <v>0</v>
      </c>
      <c r="J1139" s="162">
        <f t="shared" si="91"/>
        <v>0</v>
      </c>
    </row>
    <row r="1140" spans="1:10" ht="16.5">
      <c r="A1140" s="43"/>
      <c r="B1140" s="44" t="s">
        <v>53</v>
      </c>
      <c r="C1140" s="9" t="s">
        <v>13</v>
      </c>
      <c r="D1140" s="264"/>
      <c r="E1140" s="289" t="str">
        <f t="shared" si="88"/>
        <v/>
      </c>
      <c r="F1140" s="164" t="str">
        <f t="shared" si="89"/>
        <v/>
      </c>
      <c r="G1140" s="161"/>
      <c r="H1140" s="161"/>
      <c r="I1140" s="162" t="str">
        <f t="shared" si="90"/>
        <v/>
      </c>
      <c r="J1140" s="162" t="str">
        <f t="shared" si="91"/>
        <v/>
      </c>
    </row>
    <row r="1141" spans="1:10" ht="16.5">
      <c r="A1141" s="2"/>
      <c r="B1141" s="44" t="s">
        <v>72</v>
      </c>
      <c r="C1141" s="9" t="s">
        <v>13</v>
      </c>
      <c r="D1141" s="264">
        <v>6</v>
      </c>
      <c r="E1141" s="289">
        <f t="shared" ref="E1141:E1204" si="92">IF(D1141="","",(((I1141*$J$2)+(J1141*$H$2*$H$3))*$J$3)/D1141)</f>
        <v>0</v>
      </c>
      <c r="F1141" s="164">
        <f t="shared" ref="F1141:F1204" si="93">IF(D1141="","",D1141*E1141)</f>
        <v>0</v>
      </c>
      <c r="G1141" s="161"/>
      <c r="H1141" s="161"/>
      <c r="I1141" s="162">
        <f t="shared" ref="I1141:I1204" si="94">IF(D1141="","",G1141*D1141)</f>
        <v>0</v>
      </c>
      <c r="J1141" s="162">
        <f t="shared" ref="J1141:J1204" si="95">IF(D1141="","",D1141*H1141)</f>
        <v>0</v>
      </c>
    </row>
    <row r="1142" spans="1:10" ht="16.5">
      <c r="A1142" s="2"/>
      <c r="B1142" s="44" t="s">
        <v>275</v>
      </c>
      <c r="C1142" s="9" t="s">
        <v>13</v>
      </c>
      <c r="D1142" s="264"/>
      <c r="E1142" s="289" t="str">
        <f t="shared" si="92"/>
        <v/>
      </c>
      <c r="F1142" s="164" t="str">
        <f t="shared" si="93"/>
        <v/>
      </c>
      <c r="G1142" s="161"/>
      <c r="H1142" s="161"/>
      <c r="I1142" s="162" t="str">
        <f t="shared" si="94"/>
        <v/>
      </c>
      <c r="J1142" s="162" t="str">
        <f t="shared" si="95"/>
        <v/>
      </c>
    </row>
    <row r="1143" spans="1:10" ht="16.5">
      <c r="A1143" s="43"/>
      <c r="B1143" s="44" t="s">
        <v>447</v>
      </c>
      <c r="C1143" s="9" t="s">
        <v>13</v>
      </c>
      <c r="D1143" s="264">
        <v>1</v>
      </c>
      <c r="E1143" s="289">
        <f t="shared" si="92"/>
        <v>0</v>
      </c>
      <c r="F1143" s="164">
        <f t="shared" si="93"/>
        <v>0</v>
      </c>
      <c r="G1143" s="161"/>
      <c r="H1143" s="161"/>
      <c r="I1143" s="162">
        <f t="shared" si="94"/>
        <v>0</v>
      </c>
      <c r="J1143" s="162">
        <f t="shared" si="95"/>
        <v>0</v>
      </c>
    </row>
    <row r="1144" spans="1:10" ht="16.5">
      <c r="A1144" s="43"/>
      <c r="B1144" s="44" t="s">
        <v>54</v>
      </c>
      <c r="C1144" s="9" t="s">
        <v>13</v>
      </c>
      <c r="D1144" s="264">
        <f>11+5+1</f>
        <v>17</v>
      </c>
      <c r="E1144" s="289">
        <f t="shared" si="92"/>
        <v>0</v>
      </c>
      <c r="F1144" s="164">
        <f t="shared" si="93"/>
        <v>0</v>
      </c>
      <c r="G1144" s="161"/>
      <c r="H1144" s="161"/>
      <c r="I1144" s="162">
        <f t="shared" si="94"/>
        <v>0</v>
      </c>
      <c r="J1144" s="162">
        <f t="shared" si="95"/>
        <v>0</v>
      </c>
    </row>
    <row r="1145" spans="1:10" ht="16.5">
      <c r="A1145" s="43"/>
      <c r="B1145" s="44" t="s">
        <v>448</v>
      </c>
      <c r="C1145" s="9" t="s">
        <v>13</v>
      </c>
      <c r="D1145" s="264"/>
      <c r="E1145" s="289" t="str">
        <f t="shared" si="92"/>
        <v/>
      </c>
      <c r="F1145" s="164" t="str">
        <f t="shared" si="93"/>
        <v/>
      </c>
      <c r="G1145" s="161"/>
      <c r="H1145" s="161"/>
      <c r="I1145" s="162" t="str">
        <f t="shared" si="94"/>
        <v/>
      </c>
      <c r="J1145" s="162" t="str">
        <f t="shared" si="95"/>
        <v/>
      </c>
    </row>
    <row r="1146" spans="1:10" ht="16.5">
      <c r="A1146" s="43"/>
      <c r="B1146" s="44"/>
      <c r="C1146" s="9"/>
      <c r="D1146" s="264"/>
      <c r="E1146" s="289" t="str">
        <f t="shared" si="92"/>
        <v/>
      </c>
      <c r="F1146" s="164" t="str">
        <f t="shared" si="93"/>
        <v/>
      </c>
      <c r="G1146" s="161"/>
      <c r="H1146" s="161"/>
      <c r="I1146" s="162" t="str">
        <f t="shared" si="94"/>
        <v/>
      </c>
      <c r="J1146" s="162" t="str">
        <f t="shared" si="95"/>
        <v/>
      </c>
    </row>
    <row r="1147" spans="1:10" ht="16.5">
      <c r="A1147" s="43"/>
      <c r="B1147" s="131" t="s">
        <v>263</v>
      </c>
      <c r="C1147" s="9"/>
      <c r="D1147" s="264"/>
      <c r="E1147" s="289" t="str">
        <f t="shared" si="92"/>
        <v/>
      </c>
      <c r="F1147" s="164" t="str">
        <f t="shared" si="93"/>
        <v/>
      </c>
      <c r="G1147" s="161"/>
      <c r="H1147" s="161"/>
      <c r="I1147" s="162" t="str">
        <f t="shared" si="94"/>
        <v/>
      </c>
      <c r="J1147" s="162" t="str">
        <f t="shared" si="95"/>
        <v/>
      </c>
    </row>
    <row r="1148" spans="1:10" ht="16.5">
      <c r="A1148" s="43"/>
      <c r="B1148" s="44" t="s">
        <v>52</v>
      </c>
      <c r="C1148" s="9" t="s">
        <v>13</v>
      </c>
      <c r="D1148" s="264"/>
      <c r="E1148" s="289" t="str">
        <f t="shared" si="92"/>
        <v/>
      </c>
      <c r="F1148" s="164" t="str">
        <f t="shared" si="93"/>
        <v/>
      </c>
      <c r="G1148" s="161"/>
      <c r="H1148" s="161"/>
      <c r="I1148" s="162" t="str">
        <f t="shared" si="94"/>
        <v/>
      </c>
      <c r="J1148" s="162" t="str">
        <f t="shared" si="95"/>
        <v/>
      </c>
    </row>
    <row r="1149" spans="1:10" ht="16.5">
      <c r="A1149" s="43"/>
      <c r="B1149" s="44" t="s">
        <v>269</v>
      </c>
      <c r="C1149" s="9" t="s">
        <v>13</v>
      </c>
      <c r="D1149" s="264"/>
      <c r="E1149" s="289" t="str">
        <f t="shared" si="92"/>
        <v/>
      </c>
      <c r="F1149" s="164" t="str">
        <f t="shared" si="93"/>
        <v/>
      </c>
      <c r="G1149" s="161"/>
      <c r="H1149" s="161"/>
      <c r="I1149" s="162" t="str">
        <f t="shared" si="94"/>
        <v/>
      </c>
      <c r="J1149" s="162" t="str">
        <f t="shared" si="95"/>
        <v/>
      </c>
    </row>
    <row r="1150" spans="1:10" ht="16.5">
      <c r="A1150" s="43"/>
      <c r="B1150" s="44" t="s">
        <v>53</v>
      </c>
      <c r="C1150" s="9" t="s">
        <v>13</v>
      </c>
      <c r="D1150" s="264"/>
      <c r="E1150" s="289" t="str">
        <f t="shared" si="92"/>
        <v/>
      </c>
      <c r="F1150" s="164" t="str">
        <f t="shared" si="93"/>
        <v/>
      </c>
      <c r="G1150" s="161"/>
      <c r="H1150" s="161"/>
      <c r="I1150" s="162" t="str">
        <f t="shared" si="94"/>
        <v/>
      </c>
      <c r="J1150" s="162" t="str">
        <f t="shared" si="95"/>
        <v/>
      </c>
    </row>
    <row r="1151" spans="1:10" ht="16.5">
      <c r="A1151" s="43"/>
      <c r="B1151" s="44" t="s">
        <v>72</v>
      </c>
      <c r="C1151" s="9" t="s">
        <v>13</v>
      </c>
      <c r="D1151" s="264"/>
      <c r="E1151" s="289" t="str">
        <f t="shared" si="92"/>
        <v/>
      </c>
      <c r="F1151" s="164" t="str">
        <f t="shared" si="93"/>
        <v/>
      </c>
      <c r="G1151" s="161"/>
      <c r="H1151" s="161"/>
      <c r="I1151" s="162" t="str">
        <f t="shared" si="94"/>
        <v/>
      </c>
      <c r="J1151" s="162" t="str">
        <f t="shared" si="95"/>
        <v/>
      </c>
    </row>
    <row r="1152" spans="1:10" ht="16.5">
      <c r="A1152" s="43"/>
      <c r="B1152" s="44" t="s">
        <v>275</v>
      </c>
      <c r="C1152" s="9" t="s">
        <v>13</v>
      </c>
      <c r="D1152" s="264"/>
      <c r="E1152" s="289" t="str">
        <f t="shared" si="92"/>
        <v/>
      </c>
      <c r="F1152" s="164" t="str">
        <f t="shared" si="93"/>
        <v/>
      </c>
      <c r="G1152" s="161"/>
      <c r="H1152" s="161"/>
      <c r="I1152" s="162" t="str">
        <f t="shared" si="94"/>
        <v/>
      </c>
      <c r="J1152" s="162" t="str">
        <f t="shared" si="95"/>
        <v/>
      </c>
    </row>
    <row r="1153" spans="1:10" ht="16.5">
      <c r="A1153" s="43"/>
      <c r="B1153" s="44" t="s">
        <v>447</v>
      </c>
      <c r="C1153" s="9" t="s">
        <v>13</v>
      </c>
      <c r="D1153" s="264"/>
      <c r="E1153" s="289" t="str">
        <f t="shared" si="92"/>
        <v/>
      </c>
      <c r="F1153" s="164" t="str">
        <f t="shared" si="93"/>
        <v/>
      </c>
      <c r="G1153" s="161"/>
      <c r="H1153" s="161"/>
      <c r="I1153" s="162" t="str">
        <f t="shared" si="94"/>
        <v/>
      </c>
      <c r="J1153" s="162" t="str">
        <f t="shared" si="95"/>
        <v/>
      </c>
    </row>
    <row r="1154" spans="1:10" ht="16.5">
      <c r="A1154" s="43"/>
      <c r="B1154" s="44" t="s">
        <v>54</v>
      </c>
      <c r="C1154" s="9" t="s">
        <v>13</v>
      </c>
      <c r="D1154" s="264"/>
      <c r="E1154" s="289" t="str">
        <f t="shared" si="92"/>
        <v/>
      </c>
      <c r="F1154" s="164" t="str">
        <f t="shared" si="93"/>
        <v/>
      </c>
      <c r="G1154" s="161"/>
      <c r="H1154" s="161"/>
      <c r="I1154" s="162" t="str">
        <f t="shared" si="94"/>
        <v/>
      </c>
      <c r="J1154" s="162" t="str">
        <f t="shared" si="95"/>
        <v/>
      </c>
    </row>
    <row r="1155" spans="1:10" ht="16.5">
      <c r="A1155" s="43"/>
      <c r="B1155" s="44" t="s">
        <v>448</v>
      </c>
      <c r="C1155" s="9" t="s">
        <v>13</v>
      </c>
      <c r="D1155" s="264"/>
      <c r="E1155" s="289" t="str">
        <f t="shared" si="92"/>
        <v/>
      </c>
      <c r="F1155" s="164" t="str">
        <f t="shared" si="93"/>
        <v/>
      </c>
      <c r="G1155" s="161"/>
      <c r="H1155" s="161"/>
      <c r="I1155" s="162" t="str">
        <f t="shared" si="94"/>
        <v/>
      </c>
      <c r="J1155" s="162" t="str">
        <f t="shared" si="95"/>
        <v/>
      </c>
    </row>
    <row r="1156" spans="1:10" ht="16.5">
      <c r="A1156" s="43"/>
      <c r="B1156" s="44"/>
      <c r="C1156" s="9"/>
      <c r="D1156" s="264"/>
      <c r="E1156" s="289" t="str">
        <f t="shared" si="92"/>
        <v/>
      </c>
      <c r="F1156" s="164" t="str">
        <f t="shared" si="93"/>
        <v/>
      </c>
      <c r="G1156" s="161"/>
      <c r="H1156" s="161"/>
      <c r="I1156" s="162" t="str">
        <f t="shared" si="94"/>
        <v/>
      </c>
      <c r="J1156" s="162" t="str">
        <f t="shared" si="95"/>
        <v/>
      </c>
    </row>
    <row r="1157" spans="1:10" ht="16.5">
      <c r="A1157" s="43"/>
      <c r="B1157" s="44" t="s">
        <v>266</v>
      </c>
      <c r="C1157" s="9" t="s">
        <v>13</v>
      </c>
      <c r="D1157" s="264">
        <v>3</v>
      </c>
      <c r="E1157" s="289">
        <f t="shared" si="92"/>
        <v>0</v>
      </c>
      <c r="F1157" s="164">
        <f t="shared" si="93"/>
        <v>0</v>
      </c>
      <c r="G1157" s="161"/>
      <c r="H1157" s="161"/>
      <c r="I1157" s="162">
        <f t="shared" si="94"/>
        <v>0</v>
      </c>
      <c r="J1157" s="162">
        <f t="shared" si="95"/>
        <v>0</v>
      </c>
    </row>
    <row r="1158" spans="1:10" ht="16.5">
      <c r="A1158" s="43"/>
      <c r="B1158" s="44" t="s">
        <v>449</v>
      </c>
      <c r="C1158" s="9" t="s">
        <v>13</v>
      </c>
      <c r="D1158" s="264"/>
      <c r="E1158" s="289" t="str">
        <f t="shared" si="92"/>
        <v/>
      </c>
      <c r="F1158" s="164" t="str">
        <f t="shared" si="93"/>
        <v/>
      </c>
      <c r="G1158" s="161"/>
      <c r="H1158" s="161"/>
      <c r="I1158" s="162" t="str">
        <f t="shared" si="94"/>
        <v/>
      </c>
      <c r="J1158" s="162" t="str">
        <f t="shared" si="95"/>
        <v/>
      </c>
    </row>
    <row r="1159" spans="1:10" ht="16.5">
      <c r="A1159" s="43"/>
      <c r="B1159" s="128"/>
      <c r="C1159" s="9"/>
      <c r="D1159" s="264"/>
      <c r="E1159" s="289" t="str">
        <f t="shared" si="92"/>
        <v/>
      </c>
      <c r="F1159" s="164" t="str">
        <f t="shared" si="93"/>
        <v/>
      </c>
      <c r="G1159" s="161"/>
      <c r="H1159" s="161"/>
      <c r="I1159" s="162" t="str">
        <f t="shared" si="94"/>
        <v/>
      </c>
      <c r="J1159" s="162" t="str">
        <f t="shared" si="95"/>
        <v/>
      </c>
    </row>
    <row r="1160" spans="1:10" ht="16.5">
      <c r="A1160" s="43"/>
      <c r="B1160" s="132" t="s">
        <v>450</v>
      </c>
      <c r="C1160" s="9" t="s">
        <v>13</v>
      </c>
      <c r="D1160" s="264"/>
      <c r="E1160" s="289" t="str">
        <f t="shared" si="92"/>
        <v/>
      </c>
      <c r="F1160" s="164" t="str">
        <f t="shared" si="93"/>
        <v/>
      </c>
      <c r="G1160" s="161"/>
      <c r="H1160" s="161"/>
      <c r="I1160" s="162" t="str">
        <f t="shared" si="94"/>
        <v/>
      </c>
      <c r="J1160" s="162" t="str">
        <f t="shared" si="95"/>
        <v/>
      </c>
    </row>
    <row r="1161" spans="1:10" ht="16.5">
      <c r="A1161" s="2"/>
      <c r="B1161" s="132" t="s">
        <v>451</v>
      </c>
      <c r="C1161" s="9" t="s">
        <v>13</v>
      </c>
      <c r="D1161" s="264"/>
      <c r="E1161" s="289" t="str">
        <f t="shared" si="92"/>
        <v/>
      </c>
      <c r="F1161" s="164" t="str">
        <f t="shared" si="93"/>
        <v/>
      </c>
      <c r="G1161" s="161"/>
      <c r="H1161" s="161"/>
      <c r="I1161" s="162" t="str">
        <f t="shared" si="94"/>
        <v/>
      </c>
      <c r="J1161" s="162" t="str">
        <f t="shared" si="95"/>
        <v/>
      </c>
    </row>
    <row r="1162" spans="1:10" ht="16.5">
      <c r="A1162" s="2"/>
      <c r="B1162" s="132" t="s">
        <v>388</v>
      </c>
      <c r="C1162" s="9" t="s">
        <v>13</v>
      </c>
      <c r="D1162" s="264"/>
      <c r="E1162" s="289" t="str">
        <f t="shared" si="92"/>
        <v/>
      </c>
      <c r="F1162" s="164" t="str">
        <f t="shared" si="93"/>
        <v/>
      </c>
      <c r="G1162" s="161"/>
      <c r="H1162" s="161"/>
      <c r="I1162" s="162" t="str">
        <f t="shared" si="94"/>
        <v/>
      </c>
      <c r="J1162" s="162" t="str">
        <f t="shared" si="95"/>
        <v/>
      </c>
    </row>
    <row r="1163" spans="1:10" ht="16.5">
      <c r="A1163" s="2"/>
      <c r="B1163" s="44"/>
      <c r="C1163" s="9" t="s">
        <v>13</v>
      </c>
      <c r="D1163" s="264"/>
      <c r="E1163" s="289" t="str">
        <f t="shared" si="92"/>
        <v/>
      </c>
      <c r="F1163" s="164" t="str">
        <f t="shared" si="93"/>
        <v/>
      </c>
      <c r="G1163" s="161"/>
      <c r="H1163" s="161"/>
      <c r="I1163" s="162" t="str">
        <f t="shared" si="94"/>
        <v/>
      </c>
      <c r="J1163" s="162" t="str">
        <f t="shared" si="95"/>
        <v/>
      </c>
    </row>
    <row r="1164" spans="1:10" ht="16.5">
      <c r="A1164" s="2"/>
      <c r="B1164" s="39" t="s">
        <v>236</v>
      </c>
      <c r="C1164" s="9"/>
      <c r="D1164" s="264"/>
      <c r="E1164" s="289" t="str">
        <f t="shared" si="92"/>
        <v/>
      </c>
      <c r="F1164" s="164" t="str">
        <f t="shared" si="93"/>
        <v/>
      </c>
      <c r="G1164" s="161"/>
      <c r="H1164" s="161"/>
      <c r="I1164" s="162" t="str">
        <f t="shared" si="94"/>
        <v/>
      </c>
      <c r="J1164" s="162" t="str">
        <f t="shared" si="95"/>
        <v/>
      </c>
    </row>
    <row r="1165" spans="1:10" ht="16.5">
      <c r="A1165" s="2"/>
      <c r="B1165" s="39" t="s">
        <v>237</v>
      </c>
      <c r="C1165" s="27" t="s">
        <v>12</v>
      </c>
      <c r="D1165" s="264">
        <f>D1077</f>
        <v>0</v>
      </c>
      <c r="E1165" s="289" t="e">
        <f t="shared" si="92"/>
        <v>#DIV/0!</v>
      </c>
      <c r="F1165" s="164" t="e">
        <f t="shared" si="93"/>
        <v>#DIV/0!</v>
      </c>
      <c r="G1165" s="161"/>
      <c r="H1165" s="161"/>
      <c r="I1165" s="162">
        <f t="shared" si="94"/>
        <v>0</v>
      </c>
      <c r="J1165" s="162">
        <f t="shared" si="95"/>
        <v>0</v>
      </c>
    </row>
    <row r="1166" spans="1:10" ht="16.5">
      <c r="A1166" s="19"/>
      <c r="B1166" s="38"/>
      <c r="C1166" s="9"/>
      <c r="D1166" s="264"/>
      <c r="E1166" s="289" t="str">
        <f t="shared" si="92"/>
        <v/>
      </c>
      <c r="F1166" s="164" t="str">
        <f t="shared" si="93"/>
        <v/>
      </c>
      <c r="G1166" s="161"/>
      <c r="H1166" s="161"/>
      <c r="I1166" s="162" t="str">
        <f t="shared" si="94"/>
        <v/>
      </c>
      <c r="J1166" s="162" t="str">
        <f t="shared" si="95"/>
        <v/>
      </c>
    </row>
    <row r="1167" spans="1:10" ht="16.5">
      <c r="A1167" s="2"/>
      <c r="B1167" s="73" t="s">
        <v>376</v>
      </c>
      <c r="C1167" s="72"/>
      <c r="D1167" s="264"/>
      <c r="E1167" s="289" t="str">
        <f t="shared" si="92"/>
        <v/>
      </c>
      <c r="F1167" s="164" t="str">
        <f t="shared" si="93"/>
        <v/>
      </c>
      <c r="G1167" s="161"/>
      <c r="H1167" s="161"/>
      <c r="I1167" s="162" t="str">
        <f t="shared" si="94"/>
        <v/>
      </c>
      <c r="J1167" s="162" t="str">
        <f t="shared" si="95"/>
        <v/>
      </c>
    </row>
    <row r="1168" spans="1:10" ht="16.5">
      <c r="A1168" s="2"/>
      <c r="B1168" s="127"/>
      <c r="C1168" s="9"/>
      <c r="D1168" s="264"/>
      <c r="E1168" s="289" t="str">
        <f t="shared" si="92"/>
        <v/>
      </c>
      <c r="F1168" s="164" t="str">
        <f t="shared" si="93"/>
        <v/>
      </c>
      <c r="G1168" s="161"/>
      <c r="H1168" s="161"/>
      <c r="I1168" s="162" t="str">
        <f t="shared" si="94"/>
        <v/>
      </c>
      <c r="J1168" s="162" t="str">
        <f t="shared" si="95"/>
        <v/>
      </c>
    </row>
    <row r="1169" spans="1:10" ht="16.5">
      <c r="A1169" s="2"/>
      <c r="B1169" s="35" t="s">
        <v>377</v>
      </c>
      <c r="C1169" s="9"/>
      <c r="D1169" s="264"/>
      <c r="E1169" s="289" t="str">
        <f t="shared" si="92"/>
        <v/>
      </c>
      <c r="F1169" s="164" t="str">
        <f t="shared" si="93"/>
        <v/>
      </c>
      <c r="G1169" s="161"/>
      <c r="H1169" s="161"/>
      <c r="I1169" s="162" t="str">
        <f t="shared" si="94"/>
        <v/>
      </c>
      <c r="J1169" s="162" t="str">
        <f t="shared" si="95"/>
        <v/>
      </c>
    </row>
    <row r="1170" spans="1:10" ht="16.5">
      <c r="A1170" s="2"/>
      <c r="B1170" s="35"/>
      <c r="C1170" s="9"/>
      <c r="D1170" s="264"/>
      <c r="E1170" s="289" t="str">
        <f t="shared" si="92"/>
        <v/>
      </c>
      <c r="F1170" s="164" t="str">
        <f t="shared" si="93"/>
        <v/>
      </c>
      <c r="G1170" s="161"/>
      <c r="H1170" s="161"/>
      <c r="I1170" s="162" t="str">
        <f t="shared" si="94"/>
        <v/>
      </c>
      <c r="J1170" s="162" t="str">
        <f t="shared" si="95"/>
        <v/>
      </c>
    </row>
    <row r="1171" spans="1:10" ht="16.5">
      <c r="A1171" s="19" t="s">
        <v>378</v>
      </c>
      <c r="B1171" s="37" t="s">
        <v>380</v>
      </c>
      <c r="C1171" s="9"/>
      <c r="D1171" s="264"/>
      <c r="E1171" s="289" t="str">
        <f t="shared" si="92"/>
        <v/>
      </c>
      <c r="F1171" s="164" t="str">
        <f t="shared" si="93"/>
        <v/>
      </c>
      <c r="G1171" s="161"/>
      <c r="H1171" s="161"/>
      <c r="I1171" s="162" t="str">
        <f t="shared" si="94"/>
        <v/>
      </c>
      <c r="J1171" s="162" t="str">
        <f t="shared" si="95"/>
        <v/>
      </c>
    </row>
    <row r="1172" spans="1:10" ht="16.5">
      <c r="A1172" s="19"/>
      <c r="B1172" s="37"/>
      <c r="C1172" s="9"/>
      <c r="D1172" s="264"/>
      <c r="E1172" s="289" t="str">
        <f t="shared" si="92"/>
        <v/>
      </c>
      <c r="F1172" s="164" t="str">
        <f t="shared" si="93"/>
        <v/>
      </c>
      <c r="G1172" s="161"/>
      <c r="H1172" s="161"/>
      <c r="I1172" s="162" t="str">
        <f t="shared" si="94"/>
        <v/>
      </c>
      <c r="J1172" s="162" t="str">
        <f t="shared" si="95"/>
        <v/>
      </c>
    </row>
    <row r="1173" spans="1:10" ht="16.5">
      <c r="A1173" s="43"/>
      <c r="B1173" s="131" t="s">
        <v>262</v>
      </c>
      <c r="C1173" s="9"/>
      <c r="D1173" s="264"/>
      <c r="E1173" s="289" t="str">
        <f t="shared" si="92"/>
        <v/>
      </c>
      <c r="F1173" s="164" t="str">
        <f t="shared" si="93"/>
        <v/>
      </c>
      <c r="G1173" s="161"/>
      <c r="H1173" s="161"/>
      <c r="I1173" s="162" t="str">
        <f t="shared" si="94"/>
        <v/>
      </c>
      <c r="J1173" s="162" t="str">
        <f t="shared" si="95"/>
        <v/>
      </c>
    </row>
    <row r="1174" spans="1:10" ht="16.5">
      <c r="A1174" s="43"/>
      <c r="B1174" s="44" t="s">
        <v>52</v>
      </c>
      <c r="C1174" s="9" t="s">
        <v>13</v>
      </c>
      <c r="D1174" s="264"/>
      <c r="E1174" s="289" t="str">
        <f t="shared" si="92"/>
        <v/>
      </c>
      <c r="F1174" s="164" t="str">
        <f t="shared" si="93"/>
        <v/>
      </c>
      <c r="G1174" s="161"/>
      <c r="H1174" s="161"/>
      <c r="I1174" s="162" t="str">
        <f t="shared" si="94"/>
        <v/>
      </c>
      <c r="J1174" s="162" t="str">
        <f t="shared" si="95"/>
        <v/>
      </c>
    </row>
    <row r="1175" spans="1:10" ht="16.5">
      <c r="A1175" s="43"/>
      <c r="B1175" s="44" t="s">
        <v>269</v>
      </c>
      <c r="C1175" s="9" t="s">
        <v>13</v>
      </c>
      <c r="D1175" s="264"/>
      <c r="E1175" s="289" t="str">
        <f t="shared" si="92"/>
        <v/>
      </c>
      <c r="F1175" s="164" t="str">
        <f t="shared" si="93"/>
        <v/>
      </c>
      <c r="G1175" s="161"/>
      <c r="H1175" s="161"/>
      <c r="I1175" s="162" t="str">
        <f t="shared" si="94"/>
        <v/>
      </c>
      <c r="J1175" s="162" t="str">
        <f t="shared" si="95"/>
        <v/>
      </c>
    </row>
    <row r="1176" spans="1:10" ht="16.5">
      <c r="A1176" s="43"/>
      <c r="B1176" s="44" t="s">
        <v>53</v>
      </c>
      <c r="C1176" s="9" t="s">
        <v>13</v>
      </c>
      <c r="D1176" s="264"/>
      <c r="E1176" s="289" t="str">
        <f t="shared" si="92"/>
        <v/>
      </c>
      <c r="F1176" s="164" t="str">
        <f t="shared" si="93"/>
        <v/>
      </c>
      <c r="G1176" s="161"/>
      <c r="H1176" s="161"/>
      <c r="I1176" s="162" t="str">
        <f t="shared" si="94"/>
        <v/>
      </c>
      <c r="J1176" s="162" t="str">
        <f t="shared" si="95"/>
        <v/>
      </c>
    </row>
    <row r="1177" spans="1:10" ht="16.5">
      <c r="A1177" s="43"/>
      <c r="B1177" s="44" t="s">
        <v>72</v>
      </c>
      <c r="C1177" s="9" t="s">
        <v>13</v>
      </c>
      <c r="D1177" s="264"/>
      <c r="E1177" s="289" t="str">
        <f t="shared" si="92"/>
        <v/>
      </c>
      <c r="F1177" s="164" t="str">
        <f t="shared" si="93"/>
        <v/>
      </c>
      <c r="G1177" s="161"/>
      <c r="H1177" s="161"/>
      <c r="I1177" s="162" t="str">
        <f t="shared" si="94"/>
        <v/>
      </c>
      <c r="J1177" s="162" t="str">
        <f t="shared" si="95"/>
        <v/>
      </c>
    </row>
    <row r="1178" spans="1:10" ht="16.5">
      <c r="A1178" s="43"/>
      <c r="B1178" s="44" t="s">
        <v>275</v>
      </c>
      <c r="C1178" s="9" t="s">
        <v>13</v>
      </c>
      <c r="D1178" s="264"/>
      <c r="E1178" s="289" t="str">
        <f t="shared" si="92"/>
        <v/>
      </c>
      <c r="F1178" s="164" t="str">
        <f t="shared" si="93"/>
        <v/>
      </c>
      <c r="G1178" s="161"/>
      <c r="H1178" s="161"/>
      <c r="I1178" s="162" t="str">
        <f t="shared" si="94"/>
        <v/>
      </c>
      <c r="J1178" s="162" t="str">
        <f t="shared" si="95"/>
        <v/>
      </c>
    </row>
    <row r="1179" spans="1:10" ht="16.5">
      <c r="A1179" s="43"/>
      <c r="B1179" s="44" t="s">
        <v>447</v>
      </c>
      <c r="C1179" s="9" t="s">
        <v>13</v>
      </c>
      <c r="D1179" s="264">
        <v>1</v>
      </c>
      <c r="E1179" s="289">
        <f t="shared" si="92"/>
        <v>0</v>
      </c>
      <c r="F1179" s="164">
        <f t="shared" si="93"/>
        <v>0</v>
      </c>
      <c r="G1179" s="161"/>
      <c r="H1179" s="161"/>
      <c r="I1179" s="162">
        <f t="shared" si="94"/>
        <v>0</v>
      </c>
      <c r="J1179" s="162">
        <f t="shared" si="95"/>
        <v>0</v>
      </c>
    </row>
    <row r="1180" spans="1:10" ht="16.5">
      <c r="A1180" s="43"/>
      <c r="B1180" s="44" t="s">
        <v>54</v>
      </c>
      <c r="C1180" s="9" t="s">
        <v>13</v>
      </c>
      <c r="D1180" s="264"/>
      <c r="E1180" s="289" t="str">
        <f t="shared" si="92"/>
        <v/>
      </c>
      <c r="F1180" s="164" t="str">
        <f t="shared" si="93"/>
        <v/>
      </c>
      <c r="G1180" s="161"/>
      <c r="H1180" s="161"/>
      <c r="I1180" s="162" t="str">
        <f t="shared" si="94"/>
        <v/>
      </c>
      <c r="J1180" s="162" t="str">
        <f t="shared" si="95"/>
        <v/>
      </c>
    </row>
    <row r="1181" spans="1:10" ht="16.5">
      <c r="A1181" s="43"/>
      <c r="B1181" s="44" t="s">
        <v>448</v>
      </c>
      <c r="C1181" s="9" t="s">
        <v>13</v>
      </c>
      <c r="D1181" s="264">
        <v>1</v>
      </c>
      <c r="E1181" s="289">
        <f t="shared" si="92"/>
        <v>0</v>
      </c>
      <c r="F1181" s="164">
        <f t="shared" si="93"/>
        <v>0</v>
      </c>
      <c r="G1181" s="161"/>
      <c r="H1181" s="161"/>
      <c r="I1181" s="162">
        <f t="shared" si="94"/>
        <v>0</v>
      </c>
      <c r="J1181" s="162">
        <f t="shared" si="95"/>
        <v>0</v>
      </c>
    </row>
    <row r="1182" spans="1:10" ht="16.5">
      <c r="A1182" s="43"/>
      <c r="B1182" s="44"/>
      <c r="C1182" s="9"/>
      <c r="D1182" s="264"/>
      <c r="E1182" s="289" t="str">
        <f t="shared" si="92"/>
        <v/>
      </c>
      <c r="F1182" s="164" t="str">
        <f t="shared" si="93"/>
        <v/>
      </c>
      <c r="G1182" s="161"/>
      <c r="H1182" s="161"/>
      <c r="I1182" s="162" t="str">
        <f t="shared" si="94"/>
        <v/>
      </c>
      <c r="J1182" s="162" t="str">
        <f t="shared" si="95"/>
        <v/>
      </c>
    </row>
    <row r="1183" spans="1:10" ht="16.5">
      <c r="A1183" s="43"/>
      <c r="B1183" s="131" t="s">
        <v>263</v>
      </c>
      <c r="C1183" s="9"/>
      <c r="D1183" s="264"/>
      <c r="E1183" s="289" t="str">
        <f t="shared" si="92"/>
        <v/>
      </c>
      <c r="F1183" s="164" t="str">
        <f t="shared" si="93"/>
        <v/>
      </c>
      <c r="G1183" s="161"/>
      <c r="H1183" s="161"/>
      <c r="I1183" s="162" t="str">
        <f t="shared" si="94"/>
        <v/>
      </c>
      <c r="J1183" s="162" t="str">
        <f t="shared" si="95"/>
        <v/>
      </c>
    </row>
    <row r="1184" spans="1:10" ht="16.5">
      <c r="A1184" s="43"/>
      <c r="B1184" s="44" t="s">
        <v>52</v>
      </c>
      <c r="C1184" s="9" t="s">
        <v>13</v>
      </c>
      <c r="D1184" s="264"/>
      <c r="E1184" s="289" t="str">
        <f t="shared" si="92"/>
        <v/>
      </c>
      <c r="F1184" s="164" t="str">
        <f t="shared" si="93"/>
        <v/>
      </c>
      <c r="G1184" s="161"/>
      <c r="H1184" s="161"/>
      <c r="I1184" s="162" t="str">
        <f t="shared" si="94"/>
        <v/>
      </c>
      <c r="J1184" s="162" t="str">
        <f t="shared" si="95"/>
        <v/>
      </c>
    </row>
    <row r="1185" spans="1:10" ht="16.5">
      <c r="A1185" s="43"/>
      <c r="B1185" s="44" t="s">
        <v>269</v>
      </c>
      <c r="C1185" s="9" t="s">
        <v>13</v>
      </c>
      <c r="D1185" s="264"/>
      <c r="E1185" s="289" t="str">
        <f t="shared" si="92"/>
        <v/>
      </c>
      <c r="F1185" s="164" t="str">
        <f t="shared" si="93"/>
        <v/>
      </c>
      <c r="G1185" s="161"/>
      <c r="H1185" s="161"/>
      <c r="I1185" s="162" t="str">
        <f t="shared" si="94"/>
        <v/>
      </c>
      <c r="J1185" s="162" t="str">
        <f t="shared" si="95"/>
        <v/>
      </c>
    </row>
    <row r="1186" spans="1:10" ht="16.5">
      <c r="A1186" s="43"/>
      <c r="B1186" s="44" t="s">
        <v>53</v>
      </c>
      <c r="C1186" s="9" t="s">
        <v>13</v>
      </c>
      <c r="D1186" s="264"/>
      <c r="E1186" s="289" t="str">
        <f t="shared" si="92"/>
        <v/>
      </c>
      <c r="F1186" s="164" t="str">
        <f t="shared" si="93"/>
        <v/>
      </c>
      <c r="G1186" s="161"/>
      <c r="H1186" s="161"/>
      <c r="I1186" s="162" t="str">
        <f t="shared" si="94"/>
        <v/>
      </c>
      <c r="J1186" s="162" t="str">
        <f t="shared" si="95"/>
        <v/>
      </c>
    </row>
    <row r="1187" spans="1:10" ht="16.5">
      <c r="A1187" s="43"/>
      <c r="B1187" s="44" t="s">
        <v>72</v>
      </c>
      <c r="C1187" s="9" t="s">
        <v>13</v>
      </c>
      <c r="D1187" s="264"/>
      <c r="E1187" s="289" t="str">
        <f t="shared" si="92"/>
        <v/>
      </c>
      <c r="F1187" s="164" t="str">
        <f t="shared" si="93"/>
        <v/>
      </c>
      <c r="G1187" s="161"/>
      <c r="H1187" s="161"/>
      <c r="I1187" s="162" t="str">
        <f t="shared" si="94"/>
        <v/>
      </c>
      <c r="J1187" s="162" t="str">
        <f t="shared" si="95"/>
        <v/>
      </c>
    </row>
    <row r="1188" spans="1:10" ht="16.5">
      <c r="A1188" s="43"/>
      <c r="B1188" s="44" t="s">
        <v>275</v>
      </c>
      <c r="C1188" s="9" t="s">
        <v>13</v>
      </c>
      <c r="D1188" s="264"/>
      <c r="E1188" s="289" t="str">
        <f t="shared" si="92"/>
        <v/>
      </c>
      <c r="F1188" s="164" t="str">
        <f t="shared" si="93"/>
        <v/>
      </c>
      <c r="G1188" s="161"/>
      <c r="H1188" s="161"/>
      <c r="I1188" s="162" t="str">
        <f t="shared" si="94"/>
        <v/>
      </c>
      <c r="J1188" s="162" t="str">
        <f t="shared" si="95"/>
        <v/>
      </c>
    </row>
    <row r="1189" spans="1:10" ht="16.5">
      <c r="A1189" s="43"/>
      <c r="B1189" s="44" t="s">
        <v>447</v>
      </c>
      <c r="C1189" s="9" t="s">
        <v>13</v>
      </c>
      <c r="D1189" s="264"/>
      <c r="E1189" s="289" t="str">
        <f t="shared" si="92"/>
        <v/>
      </c>
      <c r="F1189" s="164" t="str">
        <f t="shared" si="93"/>
        <v/>
      </c>
      <c r="G1189" s="161"/>
      <c r="H1189" s="161"/>
      <c r="I1189" s="162" t="str">
        <f t="shared" si="94"/>
        <v/>
      </c>
      <c r="J1189" s="162" t="str">
        <f t="shared" si="95"/>
        <v/>
      </c>
    </row>
    <row r="1190" spans="1:10" ht="16.5">
      <c r="A1190" s="43"/>
      <c r="B1190" s="44" t="s">
        <v>54</v>
      </c>
      <c r="C1190" s="9" t="s">
        <v>13</v>
      </c>
      <c r="D1190" s="264"/>
      <c r="E1190" s="289" t="str">
        <f t="shared" si="92"/>
        <v/>
      </c>
      <c r="F1190" s="164" t="str">
        <f t="shared" si="93"/>
        <v/>
      </c>
      <c r="G1190" s="161"/>
      <c r="H1190" s="161"/>
      <c r="I1190" s="162" t="str">
        <f t="shared" si="94"/>
        <v/>
      </c>
      <c r="J1190" s="162" t="str">
        <f t="shared" si="95"/>
        <v/>
      </c>
    </row>
    <row r="1191" spans="1:10" ht="16.5">
      <c r="A1191" s="43"/>
      <c r="B1191" s="44" t="s">
        <v>448</v>
      </c>
      <c r="C1191" s="9" t="s">
        <v>13</v>
      </c>
      <c r="D1191" s="264"/>
      <c r="E1191" s="289" t="str">
        <f t="shared" si="92"/>
        <v/>
      </c>
      <c r="F1191" s="164" t="str">
        <f t="shared" si="93"/>
        <v/>
      </c>
      <c r="G1191" s="161"/>
      <c r="H1191" s="161"/>
      <c r="I1191" s="162" t="str">
        <f t="shared" si="94"/>
        <v/>
      </c>
      <c r="J1191" s="162" t="str">
        <f t="shared" si="95"/>
        <v/>
      </c>
    </row>
    <row r="1192" spans="1:10" ht="16.5">
      <c r="A1192" s="43"/>
      <c r="B1192" s="44"/>
      <c r="C1192" s="9"/>
      <c r="D1192" s="264"/>
      <c r="E1192" s="289" t="str">
        <f t="shared" si="92"/>
        <v/>
      </c>
      <c r="F1192" s="164" t="str">
        <f t="shared" si="93"/>
        <v/>
      </c>
      <c r="G1192" s="161"/>
      <c r="H1192" s="161"/>
      <c r="I1192" s="162" t="str">
        <f t="shared" si="94"/>
        <v/>
      </c>
      <c r="J1192" s="162" t="str">
        <f t="shared" si="95"/>
        <v/>
      </c>
    </row>
    <row r="1193" spans="1:10" ht="16.5">
      <c r="A1193" s="43"/>
      <c r="B1193" s="44" t="s">
        <v>266</v>
      </c>
      <c r="C1193" s="9" t="s">
        <v>13</v>
      </c>
      <c r="D1193" s="264"/>
      <c r="E1193" s="289" t="str">
        <f t="shared" si="92"/>
        <v/>
      </c>
      <c r="F1193" s="164" t="str">
        <f t="shared" si="93"/>
        <v/>
      </c>
      <c r="G1193" s="161"/>
      <c r="H1193" s="161"/>
      <c r="I1193" s="162" t="str">
        <f t="shared" si="94"/>
        <v/>
      </c>
      <c r="J1193" s="162" t="str">
        <f t="shared" si="95"/>
        <v/>
      </c>
    </row>
    <row r="1194" spans="1:10" ht="16.5">
      <c r="A1194" s="43"/>
      <c r="B1194" s="44" t="s">
        <v>449</v>
      </c>
      <c r="C1194" s="9" t="s">
        <v>13</v>
      </c>
      <c r="D1194" s="264" t="e">
        <f>30/D1201</f>
        <v>#DIV/0!</v>
      </c>
      <c r="E1194" s="289" t="e">
        <f t="shared" si="92"/>
        <v>#DIV/0!</v>
      </c>
      <c r="F1194" s="164" t="e">
        <f t="shared" si="93"/>
        <v>#DIV/0!</v>
      </c>
      <c r="G1194" s="161"/>
      <c r="H1194" s="161"/>
      <c r="I1194" s="162" t="e">
        <f t="shared" si="94"/>
        <v>#DIV/0!</v>
      </c>
      <c r="J1194" s="162" t="e">
        <f t="shared" si="95"/>
        <v>#DIV/0!</v>
      </c>
    </row>
    <row r="1195" spans="1:10" ht="16.5">
      <c r="A1195" s="43"/>
      <c r="B1195" s="128"/>
      <c r="C1195" s="9"/>
      <c r="D1195" s="264"/>
      <c r="E1195" s="289" t="str">
        <f t="shared" si="92"/>
        <v/>
      </c>
      <c r="F1195" s="164" t="str">
        <f t="shared" si="93"/>
        <v/>
      </c>
      <c r="G1195" s="161"/>
      <c r="H1195" s="161"/>
      <c r="I1195" s="162" t="str">
        <f t="shared" si="94"/>
        <v/>
      </c>
      <c r="J1195" s="162" t="str">
        <f t="shared" si="95"/>
        <v/>
      </c>
    </row>
    <row r="1196" spans="1:10" ht="16.5">
      <c r="A1196" s="43"/>
      <c r="B1196" s="132" t="s">
        <v>450</v>
      </c>
      <c r="C1196" s="9" t="s">
        <v>13</v>
      </c>
      <c r="D1196" s="264"/>
      <c r="E1196" s="289" t="str">
        <f t="shared" si="92"/>
        <v/>
      </c>
      <c r="F1196" s="164" t="str">
        <f t="shared" si="93"/>
        <v/>
      </c>
      <c r="G1196" s="161"/>
      <c r="H1196" s="161"/>
      <c r="I1196" s="162" t="str">
        <f t="shared" si="94"/>
        <v/>
      </c>
      <c r="J1196" s="162" t="str">
        <f t="shared" si="95"/>
        <v/>
      </c>
    </row>
    <row r="1197" spans="1:10" ht="16.5">
      <c r="A1197" s="2"/>
      <c r="B1197" s="132" t="s">
        <v>451</v>
      </c>
      <c r="C1197" s="9" t="s">
        <v>13</v>
      </c>
      <c r="D1197" s="264"/>
      <c r="E1197" s="289" t="str">
        <f t="shared" si="92"/>
        <v/>
      </c>
      <c r="F1197" s="164" t="str">
        <f t="shared" si="93"/>
        <v/>
      </c>
      <c r="G1197" s="161"/>
      <c r="H1197" s="161"/>
      <c r="I1197" s="162" t="str">
        <f t="shared" si="94"/>
        <v/>
      </c>
      <c r="J1197" s="162" t="str">
        <f t="shared" si="95"/>
        <v/>
      </c>
    </row>
    <row r="1198" spans="1:10" ht="16.5">
      <c r="A1198" s="2"/>
      <c r="B1198" s="132" t="s">
        <v>388</v>
      </c>
      <c r="C1198" s="9" t="s">
        <v>13</v>
      </c>
      <c r="D1198" s="264"/>
      <c r="E1198" s="289" t="str">
        <f t="shared" si="92"/>
        <v/>
      </c>
      <c r="F1198" s="164" t="str">
        <f t="shared" si="93"/>
        <v/>
      </c>
      <c r="G1198" s="161"/>
      <c r="H1198" s="161"/>
      <c r="I1198" s="162" t="str">
        <f t="shared" si="94"/>
        <v/>
      </c>
      <c r="J1198" s="162" t="str">
        <f t="shared" si="95"/>
        <v/>
      </c>
    </row>
    <row r="1199" spans="1:10" ht="16.5">
      <c r="A1199" s="43"/>
      <c r="B1199" s="44"/>
      <c r="C1199" s="9"/>
      <c r="D1199" s="264"/>
      <c r="E1199" s="289" t="str">
        <f t="shared" si="92"/>
        <v/>
      </c>
      <c r="F1199" s="164" t="str">
        <f t="shared" si="93"/>
        <v/>
      </c>
      <c r="G1199" s="161"/>
      <c r="H1199" s="161"/>
      <c r="I1199" s="162" t="str">
        <f t="shared" si="94"/>
        <v/>
      </c>
      <c r="J1199" s="162" t="str">
        <f t="shared" si="95"/>
        <v/>
      </c>
    </row>
    <row r="1200" spans="1:10" ht="16.5">
      <c r="A1200" s="43"/>
      <c r="B1200" s="39" t="s">
        <v>543</v>
      </c>
      <c r="C1200" s="9"/>
      <c r="D1200" s="264"/>
      <c r="E1200" s="289" t="str">
        <f t="shared" si="92"/>
        <v/>
      </c>
      <c r="F1200" s="164" t="str">
        <f t="shared" si="93"/>
        <v/>
      </c>
      <c r="G1200" s="161"/>
      <c r="H1200" s="161"/>
      <c r="I1200" s="162" t="str">
        <f t="shared" si="94"/>
        <v/>
      </c>
      <c r="J1200" s="162" t="str">
        <f t="shared" si="95"/>
        <v/>
      </c>
    </row>
    <row r="1201" spans="1:10" ht="16.5">
      <c r="A1201" s="43"/>
      <c r="B1201" s="39" t="s">
        <v>544</v>
      </c>
      <c r="C1201" s="27" t="s">
        <v>12</v>
      </c>
      <c r="D1201" s="264">
        <f>D1083</f>
        <v>0</v>
      </c>
      <c r="E1201" s="289" t="e">
        <f t="shared" si="92"/>
        <v>#DIV/0!</v>
      </c>
      <c r="F1201" s="164" t="e">
        <f t="shared" si="93"/>
        <v>#DIV/0!</v>
      </c>
      <c r="G1201" s="161"/>
      <c r="H1201" s="161"/>
      <c r="I1201" s="162">
        <f t="shared" si="94"/>
        <v>0</v>
      </c>
      <c r="J1201" s="162">
        <f t="shared" si="95"/>
        <v>0</v>
      </c>
    </row>
    <row r="1202" spans="1:10" ht="16.5">
      <c r="A1202" s="2"/>
      <c r="B1202" s="127"/>
      <c r="C1202" s="9"/>
      <c r="D1202" s="264"/>
      <c r="E1202" s="289" t="str">
        <f t="shared" si="92"/>
        <v/>
      </c>
      <c r="F1202" s="164" t="str">
        <f t="shared" si="93"/>
        <v/>
      </c>
      <c r="G1202" s="161"/>
      <c r="H1202" s="161"/>
      <c r="I1202" s="162" t="str">
        <f t="shared" si="94"/>
        <v/>
      </c>
      <c r="J1202" s="162" t="str">
        <f t="shared" si="95"/>
        <v/>
      </c>
    </row>
    <row r="1203" spans="1:10" ht="16.5">
      <c r="A1203" s="2"/>
      <c r="B1203" s="35" t="s">
        <v>381</v>
      </c>
      <c r="C1203" s="9"/>
      <c r="D1203" s="264"/>
      <c r="E1203" s="289" t="str">
        <f t="shared" si="92"/>
        <v/>
      </c>
      <c r="F1203" s="164" t="str">
        <f t="shared" si="93"/>
        <v/>
      </c>
      <c r="G1203" s="161"/>
      <c r="H1203" s="161"/>
      <c r="I1203" s="162" t="str">
        <f t="shared" si="94"/>
        <v/>
      </c>
      <c r="J1203" s="162" t="str">
        <f t="shared" si="95"/>
        <v/>
      </c>
    </row>
    <row r="1204" spans="1:10" ht="16.5">
      <c r="A1204" s="2"/>
      <c r="B1204" s="35"/>
      <c r="C1204" s="9"/>
      <c r="D1204" s="264"/>
      <c r="E1204" s="289" t="str">
        <f t="shared" si="92"/>
        <v/>
      </c>
      <c r="F1204" s="164" t="str">
        <f t="shared" si="93"/>
        <v/>
      </c>
      <c r="G1204" s="161"/>
      <c r="H1204" s="161"/>
      <c r="I1204" s="162" t="str">
        <f t="shared" si="94"/>
        <v/>
      </c>
      <c r="J1204" s="162" t="str">
        <f t="shared" si="95"/>
        <v/>
      </c>
    </row>
    <row r="1205" spans="1:10" ht="16.5">
      <c r="A1205" s="2" t="s">
        <v>411</v>
      </c>
      <c r="B1205" s="41" t="s">
        <v>60</v>
      </c>
      <c r="C1205" s="9"/>
      <c r="D1205" s="264"/>
      <c r="E1205" s="289" t="str">
        <f t="shared" ref="E1205:E1237" si="96">IF(D1205="","",(((I1205*$J$2)+(J1205*$H$2*$H$3))*$J$3)/D1205)</f>
        <v/>
      </c>
      <c r="F1205" s="164" t="str">
        <f t="shared" ref="F1205:F1237" si="97">IF(D1205="","",D1205*E1205)</f>
        <v/>
      </c>
      <c r="G1205" s="161"/>
      <c r="H1205" s="161"/>
      <c r="I1205" s="162" t="str">
        <f t="shared" ref="I1205:I1237" si="98">IF(D1205="","",G1205*D1205)</f>
        <v/>
      </c>
      <c r="J1205" s="162" t="str">
        <f t="shared" ref="J1205:J1237" si="99">IF(D1205="","",D1205*H1205)</f>
        <v/>
      </c>
    </row>
    <row r="1206" spans="1:10" ht="16.5">
      <c r="A1206" s="2"/>
      <c r="B1206" s="42"/>
      <c r="C1206" s="9"/>
      <c r="D1206" s="264"/>
      <c r="E1206" s="289" t="str">
        <f t="shared" si="96"/>
        <v/>
      </c>
      <c r="F1206" s="164" t="str">
        <f t="shared" si="97"/>
        <v/>
      </c>
      <c r="G1206" s="161"/>
      <c r="H1206" s="161"/>
      <c r="I1206" s="162" t="str">
        <f t="shared" si="98"/>
        <v/>
      </c>
      <c r="J1206" s="162" t="str">
        <f t="shared" si="99"/>
        <v/>
      </c>
    </row>
    <row r="1207" spans="1:10" ht="16.5">
      <c r="A1207" s="69"/>
      <c r="B1207" s="42" t="s">
        <v>391</v>
      </c>
      <c r="C1207" s="9" t="s">
        <v>13</v>
      </c>
      <c r="D1207" s="264">
        <f>D1076+D1077</f>
        <v>0</v>
      </c>
      <c r="E1207" s="289" t="e">
        <f t="shared" si="96"/>
        <v>#DIV/0!</v>
      </c>
      <c r="F1207" s="164" t="e">
        <f t="shared" si="97"/>
        <v>#DIV/0!</v>
      </c>
      <c r="G1207" s="161"/>
      <c r="H1207" s="161"/>
      <c r="I1207" s="162">
        <f t="shared" si="98"/>
        <v>0</v>
      </c>
      <c r="J1207" s="162">
        <f t="shared" si="99"/>
        <v>0</v>
      </c>
    </row>
    <row r="1208" spans="1:10" ht="16.5">
      <c r="A1208" s="69"/>
      <c r="B1208" s="42" t="s">
        <v>392</v>
      </c>
      <c r="C1208" s="9" t="s">
        <v>12</v>
      </c>
      <c r="D1208" s="264">
        <v>1</v>
      </c>
      <c r="E1208" s="289">
        <f t="shared" si="96"/>
        <v>0</v>
      </c>
      <c r="F1208" s="164">
        <f t="shared" si="97"/>
        <v>0</v>
      </c>
      <c r="G1208" s="161"/>
      <c r="H1208" s="161"/>
      <c r="I1208" s="162">
        <f t="shared" si="98"/>
        <v>0</v>
      </c>
      <c r="J1208" s="162">
        <f t="shared" si="99"/>
        <v>0</v>
      </c>
    </row>
    <row r="1209" spans="1:10" ht="16.5">
      <c r="A1209" s="69"/>
      <c r="B1209" s="42" t="s">
        <v>56</v>
      </c>
      <c r="C1209" s="14" t="s">
        <v>12</v>
      </c>
      <c r="D1209" s="264">
        <v>1</v>
      </c>
      <c r="E1209" s="289">
        <f t="shared" si="96"/>
        <v>0</v>
      </c>
      <c r="F1209" s="164">
        <f t="shared" si="97"/>
        <v>0</v>
      </c>
      <c r="G1209" s="161"/>
      <c r="H1209" s="161"/>
      <c r="I1209" s="162">
        <f t="shared" si="98"/>
        <v>0</v>
      </c>
      <c r="J1209" s="162">
        <f t="shared" si="99"/>
        <v>0</v>
      </c>
    </row>
    <row r="1210" spans="1:10" ht="16.5">
      <c r="A1210" s="69"/>
      <c r="B1210" s="42"/>
      <c r="C1210" s="14"/>
      <c r="D1210" s="264"/>
      <c r="E1210" s="289" t="str">
        <f t="shared" si="96"/>
        <v/>
      </c>
      <c r="F1210" s="164" t="str">
        <f t="shared" si="97"/>
        <v/>
      </c>
      <c r="G1210" s="161"/>
      <c r="H1210" s="161"/>
      <c r="I1210" s="162" t="str">
        <f t="shared" si="98"/>
        <v/>
      </c>
      <c r="J1210" s="162" t="str">
        <f t="shared" si="99"/>
        <v/>
      </c>
    </row>
    <row r="1211" spans="1:10" ht="25.5">
      <c r="A1211" s="69"/>
      <c r="B1211" s="42" t="s">
        <v>454</v>
      </c>
      <c r="C1211" s="9" t="s">
        <v>12</v>
      </c>
      <c r="D1211" s="264">
        <v>1</v>
      </c>
      <c r="E1211" s="289">
        <f t="shared" si="96"/>
        <v>0</v>
      </c>
      <c r="F1211" s="164">
        <f t="shared" si="97"/>
        <v>0</v>
      </c>
      <c r="G1211" s="161"/>
      <c r="H1211" s="161"/>
      <c r="I1211" s="162">
        <f t="shared" si="98"/>
        <v>0</v>
      </c>
      <c r="J1211" s="162">
        <f t="shared" si="99"/>
        <v>0</v>
      </c>
    </row>
    <row r="1212" spans="1:10" ht="16.5">
      <c r="A1212" s="70"/>
      <c r="B1212" s="38"/>
      <c r="C1212" s="9"/>
      <c r="D1212" s="264"/>
      <c r="E1212" s="289" t="str">
        <f t="shared" si="96"/>
        <v/>
      </c>
      <c r="F1212" s="164" t="str">
        <f t="shared" si="97"/>
        <v/>
      </c>
      <c r="G1212" s="161"/>
      <c r="H1212" s="161"/>
      <c r="I1212" s="162" t="str">
        <f t="shared" si="98"/>
        <v/>
      </c>
      <c r="J1212" s="162" t="str">
        <f t="shared" si="99"/>
        <v/>
      </c>
    </row>
    <row r="1213" spans="1:10" ht="16.5">
      <c r="A1213" s="2"/>
      <c r="B1213" s="35" t="s">
        <v>415</v>
      </c>
      <c r="C1213" s="9"/>
      <c r="D1213" s="264"/>
      <c r="E1213" s="289" t="str">
        <f t="shared" si="96"/>
        <v/>
      </c>
      <c r="F1213" s="164" t="str">
        <f t="shared" si="97"/>
        <v/>
      </c>
      <c r="G1213" s="161"/>
      <c r="H1213" s="161"/>
      <c r="I1213" s="162" t="str">
        <f t="shared" si="98"/>
        <v/>
      </c>
      <c r="J1213" s="162" t="str">
        <f t="shared" si="99"/>
        <v/>
      </c>
    </row>
    <row r="1214" spans="1:10" ht="16.5">
      <c r="A1214" s="2"/>
      <c r="B1214" s="35"/>
      <c r="C1214" s="9"/>
      <c r="D1214" s="264"/>
      <c r="E1214" s="289" t="str">
        <f t="shared" si="96"/>
        <v/>
      </c>
      <c r="F1214" s="164" t="str">
        <f t="shared" si="97"/>
        <v/>
      </c>
      <c r="G1214" s="161"/>
      <c r="H1214" s="161"/>
      <c r="I1214" s="162" t="str">
        <f t="shared" si="98"/>
        <v/>
      </c>
      <c r="J1214" s="162" t="str">
        <f t="shared" si="99"/>
        <v/>
      </c>
    </row>
    <row r="1215" spans="1:10" ht="16.5">
      <c r="A1215" s="19" t="s">
        <v>416</v>
      </c>
      <c r="B1215" s="87" t="s">
        <v>92</v>
      </c>
      <c r="C1215" s="33"/>
      <c r="D1215" s="264"/>
      <c r="E1215" s="289" t="str">
        <f t="shared" si="96"/>
        <v/>
      </c>
      <c r="F1215" s="164" t="str">
        <f t="shared" si="97"/>
        <v/>
      </c>
      <c r="G1215" s="161"/>
      <c r="H1215" s="161"/>
      <c r="I1215" s="162" t="str">
        <f t="shared" si="98"/>
        <v/>
      </c>
      <c r="J1215" s="162" t="str">
        <f t="shared" si="99"/>
        <v/>
      </c>
    </row>
    <row r="1216" spans="1:10" ht="16.5">
      <c r="A1216" s="19"/>
      <c r="B1216" s="86"/>
      <c r="C1216" s="33"/>
      <c r="D1216" s="264"/>
      <c r="E1216" s="289" t="str">
        <f t="shared" si="96"/>
        <v/>
      </c>
      <c r="F1216" s="164" t="str">
        <f t="shared" si="97"/>
        <v/>
      </c>
      <c r="G1216" s="161"/>
      <c r="H1216" s="161"/>
      <c r="I1216" s="162" t="str">
        <f t="shared" si="98"/>
        <v/>
      </c>
      <c r="J1216" s="162" t="str">
        <f t="shared" si="99"/>
        <v/>
      </c>
    </row>
    <row r="1217" spans="1:10" ht="16.5">
      <c r="A1217" s="19"/>
      <c r="B1217" s="86" t="s">
        <v>93</v>
      </c>
      <c r="C1217" s="33" t="s">
        <v>12</v>
      </c>
      <c r="D1217" s="264">
        <f>QTE!J1283</f>
        <v>0</v>
      </c>
      <c r="E1217" s="289" t="e">
        <f t="shared" si="96"/>
        <v>#DIV/0!</v>
      </c>
      <c r="F1217" s="164" t="e">
        <f t="shared" si="97"/>
        <v>#DIV/0!</v>
      </c>
      <c r="G1217" s="161"/>
      <c r="H1217" s="161"/>
      <c r="I1217" s="162">
        <f t="shared" si="98"/>
        <v>0</v>
      </c>
      <c r="J1217" s="162">
        <f t="shared" si="99"/>
        <v>0</v>
      </c>
    </row>
    <row r="1218" spans="1:10" ht="16.5">
      <c r="A1218" s="19"/>
      <c r="B1218" s="88"/>
      <c r="C1218" s="33"/>
      <c r="D1218" s="264"/>
      <c r="E1218" s="289" t="str">
        <f t="shared" si="96"/>
        <v/>
      </c>
      <c r="F1218" s="164" t="str">
        <f t="shared" si="97"/>
        <v/>
      </c>
      <c r="G1218" s="161"/>
      <c r="H1218" s="161"/>
      <c r="I1218" s="162" t="str">
        <f t="shared" si="98"/>
        <v/>
      </c>
      <c r="J1218" s="162" t="str">
        <f t="shared" si="99"/>
        <v/>
      </c>
    </row>
    <row r="1219" spans="1:10" ht="16.5">
      <c r="A1219" s="19"/>
      <c r="B1219" s="86" t="s">
        <v>94</v>
      </c>
      <c r="C1219" s="33" t="s">
        <v>13</v>
      </c>
      <c r="D1219" s="264">
        <f>1*D1265</f>
        <v>0</v>
      </c>
      <c r="E1219" s="289" t="e">
        <f t="shared" si="96"/>
        <v>#DIV/0!</v>
      </c>
      <c r="F1219" s="164" t="e">
        <f t="shared" si="97"/>
        <v>#DIV/0!</v>
      </c>
      <c r="G1219" s="161"/>
      <c r="H1219" s="161"/>
      <c r="I1219" s="162">
        <f t="shared" si="98"/>
        <v>0</v>
      </c>
      <c r="J1219" s="162">
        <f t="shared" si="99"/>
        <v>0</v>
      </c>
    </row>
    <row r="1220" spans="1:10" ht="16.5">
      <c r="A1220" s="19"/>
      <c r="B1220" s="86" t="s">
        <v>95</v>
      </c>
      <c r="C1220" s="33" t="s">
        <v>13</v>
      </c>
      <c r="D1220" s="264">
        <f>1*D1265</f>
        <v>0</v>
      </c>
      <c r="E1220" s="289" t="e">
        <f t="shared" si="96"/>
        <v>#DIV/0!</v>
      </c>
      <c r="F1220" s="164" t="e">
        <f t="shared" si="97"/>
        <v>#DIV/0!</v>
      </c>
      <c r="G1220" s="161"/>
      <c r="H1220" s="161"/>
      <c r="I1220" s="162">
        <f t="shared" si="98"/>
        <v>0</v>
      </c>
      <c r="J1220" s="162">
        <f t="shared" si="99"/>
        <v>0</v>
      </c>
    </row>
    <row r="1221" spans="1:10" ht="16.5">
      <c r="A1221" s="19"/>
      <c r="B1221" s="86" t="s">
        <v>96</v>
      </c>
      <c r="C1221" s="33" t="s">
        <v>12</v>
      </c>
      <c r="D1221" s="264">
        <v>1</v>
      </c>
      <c r="E1221" s="289">
        <f t="shared" si="96"/>
        <v>0</v>
      </c>
      <c r="F1221" s="164">
        <f t="shared" si="97"/>
        <v>0</v>
      </c>
      <c r="G1221" s="161"/>
      <c r="H1221" s="161"/>
      <c r="I1221" s="162">
        <f t="shared" si="98"/>
        <v>0</v>
      </c>
      <c r="J1221" s="162">
        <f t="shared" si="99"/>
        <v>0</v>
      </c>
    </row>
    <row r="1222" spans="1:10" ht="16.5">
      <c r="A1222" s="19"/>
      <c r="B1222" s="86" t="s">
        <v>189</v>
      </c>
      <c r="C1222" s="33" t="s">
        <v>12</v>
      </c>
      <c r="D1222" s="264">
        <v>1</v>
      </c>
      <c r="E1222" s="289">
        <f t="shared" si="96"/>
        <v>0</v>
      </c>
      <c r="F1222" s="164">
        <f t="shared" si="97"/>
        <v>0</v>
      </c>
      <c r="G1222" s="161"/>
      <c r="H1222" s="161"/>
      <c r="I1222" s="162">
        <f t="shared" si="98"/>
        <v>0</v>
      </c>
      <c r="J1222" s="162">
        <f t="shared" si="99"/>
        <v>0</v>
      </c>
    </row>
    <row r="1223" spans="1:10" ht="16.5">
      <c r="A1223" s="19"/>
      <c r="B1223" s="26"/>
      <c r="C1223" s="33"/>
      <c r="D1223" s="264"/>
      <c r="E1223" s="289" t="str">
        <f t="shared" si="96"/>
        <v/>
      </c>
      <c r="F1223" s="164" t="str">
        <f t="shared" si="97"/>
        <v/>
      </c>
      <c r="G1223" s="161"/>
      <c r="H1223" s="161"/>
      <c r="I1223" s="162" t="str">
        <f t="shared" si="98"/>
        <v/>
      </c>
      <c r="J1223" s="162" t="str">
        <f t="shared" si="99"/>
        <v/>
      </c>
    </row>
    <row r="1224" spans="1:10" ht="16.5">
      <c r="A1224" s="19"/>
      <c r="B1224" s="83" t="s">
        <v>414</v>
      </c>
      <c r="C1224" s="33"/>
      <c r="D1224" s="264"/>
      <c r="E1224" s="289" t="str">
        <f t="shared" si="96"/>
        <v/>
      </c>
      <c r="F1224" s="164" t="str">
        <f t="shared" si="97"/>
        <v/>
      </c>
      <c r="G1224" s="161"/>
      <c r="H1224" s="161"/>
      <c r="I1224" s="162" t="str">
        <f t="shared" si="98"/>
        <v/>
      </c>
      <c r="J1224" s="162" t="str">
        <f t="shared" si="99"/>
        <v/>
      </c>
    </row>
    <row r="1225" spans="1:10" ht="16.5">
      <c r="A1225" s="19"/>
      <c r="B1225" s="83"/>
      <c r="C1225" s="33"/>
      <c r="D1225" s="264"/>
      <c r="E1225" s="289" t="str">
        <f t="shared" si="96"/>
        <v/>
      </c>
      <c r="F1225" s="164" t="str">
        <f t="shared" si="97"/>
        <v/>
      </c>
      <c r="G1225" s="161"/>
      <c r="H1225" s="161"/>
      <c r="I1225" s="162" t="str">
        <f t="shared" si="98"/>
        <v/>
      </c>
      <c r="J1225" s="162" t="str">
        <f t="shared" si="99"/>
        <v/>
      </c>
    </row>
    <row r="1226" spans="1:10" ht="16.5">
      <c r="A1226" s="19" t="s">
        <v>427</v>
      </c>
      <c r="B1226" s="87" t="s">
        <v>426</v>
      </c>
      <c r="C1226" s="33"/>
      <c r="D1226" s="264"/>
      <c r="E1226" s="289" t="str">
        <f t="shared" si="96"/>
        <v/>
      </c>
      <c r="F1226" s="164" t="str">
        <f t="shared" si="97"/>
        <v/>
      </c>
      <c r="G1226" s="161"/>
      <c r="H1226" s="161"/>
      <c r="I1226" s="162" t="str">
        <f t="shared" si="98"/>
        <v/>
      </c>
      <c r="J1226" s="162" t="str">
        <f t="shared" si="99"/>
        <v/>
      </c>
    </row>
    <row r="1227" spans="1:10" ht="16.5">
      <c r="A1227" s="19"/>
      <c r="B1227" s="26"/>
      <c r="C1227" s="33"/>
      <c r="D1227" s="264"/>
      <c r="E1227" s="289" t="str">
        <f t="shared" si="96"/>
        <v/>
      </c>
      <c r="F1227" s="164" t="str">
        <f t="shared" si="97"/>
        <v/>
      </c>
      <c r="G1227" s="161"/>
      <c r="H1227" s="161"/>
      <c r="I1227" s="162" t="str">
        <f t="shared" si="98"/>
        <v/>
      </c>
      <c r="J1227" s="162" t="str">
        <f t="shared" si="99"/>
        <v/>
      </c>
    </row>
    <row r="1228" spans="1:10" ht="16.5">
      <c r="A1228" s="19"/>
      <c r="B1228" s="90" t="s">
        <v>433</v>
      </c>
      <c r="C1228" s="57" t="s">
        <v>12</v>
      </c>
      <c r="D1228" s="283"/>
      <c r="E1228" s="289" t="str">
        <f t="shared" si="96"/>
        <v/>
      </c>
      <c r="F1228" s="164" t="str">
        <f t="shared" si="97"/>
        <v/>
      </c>
      <c r="G1228" s="161"/>
      <c r="H1228" s="161"/>
      <c r="I1228" s="162" t="str">
        <f t="shared" si="98"/>
        <v/>
      </c>
      <c r="J1228" s="162" t="str">
        <f t="shared" si="99"/>
        <v/>
      </c>
    </row>
    <row r="1229" spans="1:10" ht="16.5">
      <c r="A1229" s="19"/>
      <c r="B1229" s="90" t="s">
        <v>434</v>
      </c>
      <c r="C1229" s="57" t="s">
        <v>13</v>
      </c>
      <c r="D1229" s="283"/>
      <c r="E1229" s="289" t="str">
        <f t="shared" si="96"/>
        <v/>
      </c>
      <c r="F1229" s="164" t="str">
        <f t="shared" si="97"/>
        <v/>
      </c>
      <c r="G1229" s="161"/>
      <c r="H1229" s="161"/>
      <c r="I1229" s="162" t="str">
        <f t="shared" si="98"/>
        <v/>
      </c>
      <c r="J1229" s="162" t="str">
        <f t="shared" si="99"/>
        <v/>
      </c>
    </row>
    <row r="1230" spans="1:10" ht="16.5">
      <c r="A1230" s="19"/>
      <c r="B1230" s="90" t="s">
        <v>435</v>
      </c>
      <c r="C1230" s="57" t="s">
        <v>13</v>
      </c>
      <c r="D1230" s="283"/>
      <c r="E1230" s="289" t="str">
        <f t="shared" si="96"/>
        <v/>
      </c>
      <c r="F1230" s="164" t="str">
        <f t="shared" si="97"/>
        <v/>
      </c>
      <c r="G1230" s="161"/>
      <c r="H1230" s="161"/>
      <c r="I1230" s="162" t="str">
        <f t="shared" si="98"/>
        <v/>
      </c>
      <c r="J1230" s="162" t="str">
        <f t="shared" si="99"/>
        <v/>
      </c>
    </row>
    <row r="1231" spans="1:10" ht="16.5">
      <c r="A1231" s="19"/>
      <c r="B1231" s="90" t="s">
        <v>441</v>
      </c>
      <c r="C1231" s="57" t="s">
        <v>13</v>
      </c>
      <c r="D1231" s="283"/>
      <c r="E1231" s="289" t="str">
        <f t="shared" si="96"/>
        <v/>
      </c>
      <c r="F1231" s="164" t="str">
        <f t="shared" si="97"/>
        <v/>
      </c>
      <c r="G1231" s="161"/>
      <c r="H1231" s="161"/>
      <c r="I1231" s="162" t="str">
        <f t="shared" si="98"/>
        <v/>
      </c>
      <c r="J1231" s="162" t="str">
        <f t="shared" si="99"/>
        <v/>
      </c>
    </row>
    <row r="1232" spans="1:10" ht="16.5">
      <c r="A1232" s="19"/>
      <c r="B1232" s="90" t="s">
        <v>436</v>
      </c>
      <c r="C1232" s="57" t="s">
        <v>12</v>
      </c>
      <c r="D1232" s="283"/>
      <c r="E1232" s="289" t="str">
        <f t="shared" si="96"/>
        <v/>
      </c>
      <c r="F1232" s="164" t="str">
        <f t="shared" si="97"/>
        <v/>
      </c>
      <c r="G1232" s="161"/>
      <c r="H1232" s="161"/>
      <c r="I1232" s="162" t="str">
        <f t="shared" si="98"/>
        <v/>
      </c>
      <c r="J1232" s="162" t="str">
        <f t="shared" si="99"/>
        <v/>
      </c>
    </row>
    <row r="1233" spans="1:10" ht="16.5">
      <c r="A1233" s="19"/>
      <c r="B1233" s="90" t="s">
        <v>437</v>
      </c>
      <c r="C1233" s="57" t="s">
        <v>12</v>
      </c>
      <c r="D1233" s="283"/>
      <c r="E1233" s="289" t="str">
        <f t="shared" si="96"/>
        <v/>
      </c>
      <c r="F1233" s="164" t="str">
        <f t="shared" si="97"/>
        <v/>
      </c>
      <c r="G1233" s="161"/>
      <c r="H1233" s="161"/>
      <c r="I1233" s="162" t="str">
        <f t="shared" si="98"/>
        <v/>
      </c>
      <c r="J1233" s="162" t="str">
        <f t="shared" si="99"/>
        <v/>
      </c>
    </row>
    <row r="1234" spans="1:10" ht="16.5">
      <c r="A1234" s="19"/>
      <c r="B1234" s="90" t="s">
        <v>438</v>
      </c>
      <c r="C1234" s="57" t="s">
        <v>12</v>
      </c>
      <c r="D1234" s="283"/>
      <c r="E1234" s="289" t="str">
        <f t="shared" si="96"/>
        <v/>
      </c>
      <c r="F1234" s="164" t="str">
        <f t="shared" si="97"/>
        <v/>
      </c>
      <c r="G1234" s="161"/>
      <c r="H1234" s="161"/>
      <c r="I1234" s="162" t="str">
        <f t="shared" si="98"/>
        <v/>
      </c>
      <c r="J1234" s="162" t="str">
        <f t="shared" si="99"/>
        <v/>
      </c>
    </row>
    <row r="1235" spans="1:10" ht="16.5">
      <c r="A1235" s="19"/>
      <c r="B1235" s="90" t="s">
        <v>439</v>
      </c>
      <c r="C1235" s="57" t="s">
        <v>12</v>
      </c>
      <c r="D1235" s="283"/>
      <c r="E1235" s="289" t="str">
        <f t="shared" si="96"/>
        <v/>
      </c>
      <c r="F1235" s="164" t="str">
        <f t="shared" si="97"/>
        <v/>
      </c>
      <c r="G1235" s="161"/>
      <c r="H1235" s="161"/>
      <c r="I1235" s="162" t="str">
        <f t="shared" si="98"/>
        <v/>
      </c>
      <c r="J1235" s="162" t="str">
        <f t="shared" si="99"/>
        <v/>
      </c>
    </row>
    <row r="1236" spans="1:10" ht="16.5">
      <c r="A1236" s="19"/>
      <c r="B1236" s="90" t="s">
        <v>440</v>
      </c>
      <c r="C1236" s="57" t="s">
        <v>12</v>
      </c>
      <c r="D1236" s="283"/>
      <c r="E1236" s="289" t="str">
        <f t="shared" si="96"/>
        <v/>
      </c>
      <c r="F1236" s="164" t="str">
        <f t="shared" si="97"/>
        <v/>
      </c>
      <c r="G1236" s="161"/>
      <c r="H1236" s="161"/>
      <c r="I1236" s="162" t="str">
        <f t="shared" si="98"/>
        <v/>
      </c>
      <c r="J1236" s="162" t="str">
        <f t="shared" si="99"/>
        <v/>
      </c>
    </row>
    <row r="1237" spans="1:10" ht="17.25" thickBot="1">
      <c r="A1237" s="19"/>
      <c r="B1237" s="140"/>
      <c r="C1237" s="33"/>
      <c r="D1237" s="264"/>
      <c r="E1237" s="289" t="str">
        <f t="shared" si="96"/>
        <v/>
      </c>
      <c r="F1237" s="164" t="str">
        <f t="shared" si="97"/>
        <v/>
      </c>
      <c r="G1237" s="161"/>
      <c r="H1237" s="161"/>
      <c r="I1237" s="162" t="str">
        <f t="shared" si="98"/>
        <v/>
      </c>
      <c r="J1237" s="162" t="str">
        <f t="shared" si="99"/>
        <v/>
      </c>
    </row>
    <row r="1238" spans="1:10" ht="13.5" thickBot="1">
      <c r="A1238" s="65"/>
      <c r="B1238" s="66" t="s">
        <v>428</v>
      </c>
      <c r="C1238" s="74"/>
      <c r="D1238" s="265"/>
      <c r="E1238" s="75"/>
      <c r="F1238" s="120"/>
      <c r="G1238" s="5"/>
      <c r="H1238" s="5"/>
      <c r="I1238" s="5"/>
      <c r="J1238" s="5"/>
    </row>
    <row r="1239" spans="1:10" ht="13.5" thickBot="1">
      <c r="A1239" s="62"/>
      <c r="B1239" s="64"/>
      <c r="C1239" s="55"/>
      <c r="D1239" s="266"/>
      <c r="E1239" s="13"/>
      <c r="F1239" s="58"/>
      <c r="G1239" s="5"/>
      <c r="H1239" s="5"/>
      <c r="I1239" s="5"/>
      <c r="J1239" s="5"/>
    </row>
    <row r="1240" spans="1:10" ht="13.5" thickBot="1">
      <c r="A1240" s="60" t="s">
        <v>452</v>
      </c>
      <c r="B1240" s="294"/>
      <c r="C1240" s="294"/>
      <c r="D1240" s="258"/>
      <c r="E1240" s="295"/>
      <c r="F1240" s="112"/>
      <c r="G1240" s="1"/>
      <c r="H1240" s="1"/>
      <c r="I1240" s="1"/>
      <c r="J1240" s="1"/>
    </row>
    <row r="1241" spans="1:10">
      <c r="A1241" s="60"/>
      <c r="B1241" s="12"/>
      <c r="C1241" s="12"/>
      <c r="D1241" s="267"/>
      <c r="E1241" s="13"/>
      <c r="F1241" s="58"/>
      <c r="G1241" s="1"/>
      <c r="H1241" s="1"/>
      <c r="I1241" s="1"/>
      <c r="J1241" s="1"/>
    </row>
    <row r="1242" spans="1:10">
      <c r="A1242" s="312" t="s">
        <v>131</v>
      </c>
      <c r="B1242" s="312"/>
      <c r="C1242" s="312"/>
      <c r="D1242" s="312"/>
      <c r="E1242" s="320"/>
      <c r="F1242" s="118"/>
      <c r="G1242" s="1"/>
      <c r="H1242" s="1"/>
      <c r="I1242" s="1"/>
      <c r="J1242" s="1"/>
    </row>
    <row r="1243" spans="1:10">
      <c r="A1243" s="60"/>
      <c r="B1243" s="61"/>
      <c r="C1243" s="12"/>
      <c r="D1243" s="267"/>
      <c r="E1243" s="13"/>
      <c r="F1243" s="58"/>
      <c r="G1243" s="1"/>
      <c r="H1243" s="1"/>
      <c r="I1243" s="1"/>
      <c r="J1243" s="1"/>
    </row>
    <row r="1244" spans="1:10">
      <c r="A1244" s="312" t="s">
        <v>453</v>
      </c>
      <c r="B1244" s="312"/>
      <c r="C1244" s="312"/>
      <c r="D1244" s="312"/>
      <c r="E1244" s="320"/>
      <c r="F1244" s="118"/>
      <c r="G1244" s="1"/>
      <c r="H1244" s="1"/>
      <c r="I1244" s="1"/>
      <c r="J1244" s="1"/>
    </row>
    <row r="1245" spans="1:10">
      <c r="A1245" s="3"/>
      <c r="B1245" s="1"/>
      <c r="C1245" s="3"/>
      <c r="D1245" s="260"/>
      <c r="E1245" s="3"/>
      <c r="F1245" s="3"/>
      <c r="G1245" s="1"/>
      <c r="H1245" s="1"/>
      <c r="I1245" s="1"/>
      <c r="J1245" s="1"/>
    </row>
    <row r="1246" spans="1:10">
      <c r="A1246" s="3"/>
      <c r="B1246" s="1"/>
      <c r="C1246" s="3"/>
      <c r="D1246" s="260"/>
      <c r="E1246" s="3"/>
      <c r="F1246" s="3"/>
      <c r="G1246" s="1"/>
      <c r="H1246" s="1"/>
      <c r="I1246" s="1"/>
      <c r="J1246" s="1"/>
    </row>
    <row r="1247" spans="1:10">
      <c r="A1247" s="3"/>
      <c r="B1247" s="1"/>
      <c r="C1247" s="3"/>
      <c r="D1247" s="260"/>
      <c r="E1247" s="3"/>
      <c r="F1247" s="3"/>
      <c r="G1247" s="1"/>
      <c r="H1247" s="1"/>
      <c r="I1247" s="1"/>
      <c r="J1247" s="1"/>
    </row>
    <row r="1248" spans="1:10">
      <c r="A1248" s="3"/>
      <c r="B1248" s="1"/>
      <c r="C1248" s="3"/>
      <c r="D1248" s="260"/>
      <c r="E1248" s="3"/>
      <c r="F1248" s="3"/>
      <c r="G1248" s="1"/>
      <c r="H1248" s="1"/>
      <c r="I1248" s="1"/>
      <c r="J1248" s="1"/>
    </row>
    <row r="1249" spans="1:10">
      <c r="A1249" s="3"/>
      <c r="B1249" s="1"/>
      <c r="C1249" s="3"/>
      <c r="D1249" s="260"/>
      <c r="E1249" s="3"/>
      <c r="F1249" s="3"/>
      <c r="G1249" s="1"/>
      <c r="H1249" s="1"/>
      <c r="I1249" s="1"/>
      <c r="J1249" s="1"/>
    </row>
    <row r="1250" spans="1:10">
      <c r="A1250" s="3"/>
      <c r="B1250" s="1"/>
      <c r="C1250" s="3"/>
      <c r="D1250" s="260"/>
      <c r="E1250" s="3"/>
      <c r="F1250" s="3"/>
      <c r="G1250" s="1"/>
      <c r="H1250" s="1"/>
      <c r="I1250" s="1"/>
      <c r="J1250" s="1"/>
    </row>
    <row r="1251" spans="1:10" ht="16.5">
      <c r="A1251" s="43"/>
      <c r="B1251" s="167" t="s">
        <v>536</v>
      </c>
      <c r="C1251" s="9" t="s">
        <v>13</v>
      </c>
      <c r="D1251" s="264">
        <v>1</v>
      </c>
      <c r="E1251" s="289">
        <f t="shared" ref="E1251:E1267" si="100">IF(D1251="","",(((I1251*$J$2)+(J1251*$H$2*$H$3))*$J$3)/D1251)</f>
        <v>0</v>
      </c>
      <c r="F1251" s="164">
        <f t="shared" ref="F1251:F1267" si="101">IF(D1251="","",D1251*E1251)</f>
        <v>0</v>
      </c>
      <c r="G1251" s="161"/>
      <c r="H1251" s="161"/>
      <c r="I1251" s="162">
        <f t="shared" ref="I1251:I1267" si="102">IF(D1251="","",G1251*D1251)</f>
        <v>0</v>
      </c>
      <c r="J1251" s="162">
        <f t="shared" ref="J1251:J1267" si="103">IF(D1251="","",D1251*H1251)</f>
        <v>0</v>
      </c>
    </row>
    <row r="1252" spans="1:10">
      <c r="A1252" s="3"/>
      <c r="B1252" s="1"/>
      <c r="C1252" s="3"/>
      <c r="D1252" s="260"/>
      <c r="E1252" s="3"/>
      <c r="F1252" s="3"/>
      <c r="G1252" s="1"/>
      <c r="H1252" s="1"/>
      <c r="I1252" s="1"/>
      <c r="J1252" s="1"/>
    </row>
    <row r="1253" spans="1:10" ht="16.5">
      <c r="A1253" s="2"/>
      <c r="B1253" s="167" t="s">
        <v>538</v>
      </c>
      <c r="C1253" s="9" t="s">
        <v>13</v>
      </c>
      <c r="D1253" s="264">
        <v>8</v>
      </c>
      <c r="E1253" s="289">
        <f>IF(D1253="","",(((I1253*$J$2)+(J1253*$H$2*$H$3))*$J$3)/D1253)</f>
        <v>0</v>
      </c>
      <c r="F1253" s="164">
        <f>IF(D1253="","",D1253*E1253)</f>
        <v>0</v>
      </c>
      <c r="G1253" s="161"/>
      <c r="H1253" s="161"/>
      <c r="I1253" s="162">
        <f>IF(D1253="","",G1253*D1253)</f>
        <v>0</v>
      </c>
      <c r="J1253" s="162">
        <f>IF(D1253="","",D1253*H1253)</f>
        <v>0</v>
      </c>
    </row>
    <row r="1254" spans="1:10" ht="16.5">
      <c r="A1254" s="2"/>
      <c r="B1254" s="167" t="s">
        <v>539</v>
      </c>
      <c r="C1254" s="9" t="s">
        <v>13</v>
      </c>
      <c r="D1254" s="264">
        <v>8</v>
      </c>
      <c r="E1254" s="289">
        <f>IF(D1254="","",(((I1254*$J$2)+(J1254*$H$2*$H$3))*$J$3)/D1254)</f>
        <v>0</v>
      </c>
      <c r="F1254" s="164">
        <f>IF(D1254="","",D1254*E1254)</f>
        <v>0</v>
      </c>
      <c r="G1254" s="161"/>
      <c r="H1254" s="161"/>
      <c r="I1254" s="162">
        <f>IF(D1254="","",G1254*D1254)</f>
        <v>0</v>
      </c>
      <c r="J1254" s="162">
        <f>IF(D1254="","",D1254*H1254)</f>
        <v>0</v>
      </c>
    </row>
    <row r="1255" spans="1:10" ht="16.5">
      <c r="A1255" s="2"/>
      <c r="B1255" s="167" t="s">
        <v>540</v>
      </c>
      <c r="C1255" s="9" t="s">
        <v>13</v>
      </c>
      <c r="D1255" s="264">
        <v>1</v>
      </c>
      <c r="E1255" s="289">
        <f t="shared" si="100"/>
        <v>0</v>
      </c>
      <c r="F1255" s="164">
        <f t="shared" si="101"/>
        <v>0</v>
      </c>
      <c r="G1255" s="161"/>
      <c r="H1255" s="161"/>
      <c r="I1255" s="162">
        <f t="shared" si="102"/>
        <v>0</v>
      </c>
      <c r="J1255" s="162">
        <f t="shared" si="103"/>
        <v>0</v>
      </c>
    </row>
    <row r="1256" spans="1:10" ht="16.5">
      <c r="A1256" s="43"/>
      <c r="B1256" s="167" t="s">
        <v>542</v>
      </c>
      <c r="C1256" s="9" t="s">
        <v>13</v>
      </c>
      <c r="D1256" s="264">
        <v>1</v>
      </c>
      <c r="E1256" s="289">
        <f t="shared" si="100"/>
        <v>0</v>
      </c>
      <c r="F1256" s="164">
        <f t="shared" si="101"/>
        <v>0</v>
      </c>
      <c r="G1256" s="161"/>
      <c r="H1256" s="161"/>
      <c r="I1256" s="162">
        <f t="shared" si="102"/>
        <v>0</v>
      </c>
      <c r="J1256" s="162">
        <f t="shared" si="103"/>
        <v>0</v>
      </c>
    </row>
    <row r="1257" spans="1:10" ht="16.5">
      <c r="A1257" s="43"/>
      <c r="B1257" s="167" t="s">
        <v>541</v>
      </c>
      <c r="C1257" s="9" t="s">
        <v>13</v>
      </c>
      <c r="D1257" s="264">
        <v>1</v>
      </c>
      <c r="E1257" s="289">
        <f t="shared" si="100"/>
        <v>0</v>
      </c>
      <c r="F1257" s="164">
        <f t="shared" si="101"/>
        <v>0</v>
      </c>
      <c r="G1257" s="161"/>
      <c r="H1257" s="161"/>
      <c r="I1257" s="162">
        <f t="shared" si="102"/>
        <v>0</v>
      </c>
      <c r="J1257" s="162">
        <f t="shared" si="103"/>
        <v>0</v>
      </c>
    </row>
    <row r="1258" spans="1:10" ht="16.5">
      <c r="A1258" s="43"/>
      <c r="B1258" s="167" t="s">
        <v>537</v>
      </c>
      <c r="C1258" s="9" t="s">
        <v>13</v>
      </c>
      <c r="D1258" s="264">
        <v>1</v>
      </c>
      <c r="E1258" s="289">
        <f t="shared" si="100"/>
        <v>0</v>
      </c>
      <c r="F1258" s="164">
        <f t="shared" si="101"/>
        <v>0</v>
      </c>
      <c r="G1258" s="161"/>
      <c r="H1258" s="161"/>
      <c r="I1258" s="162">
        <f t="shared" si="102"/>
        <v>0</v>
      </c>
      <c r="J1258" s="162">
        <f t="shared" si="103"/>
        <v>0</v>
      </c>
    </row>
    <row r="1259" spans="1:10" ht="16.5">
      <c r="A1259" s="43"/>
      <c r="B1259" s="167"/>
      <c r="C1259" s="9"/>
      <c r="D1259" s="264"/>
      <c r="E1259" s="289"/>
      <c r="F1259" s="164"/>
      <c r="G1259" s="161"/>
      <c r="H1259" s="161"/>
      <c r="I1259" s="162"/>
      <c r="J1259" s="162"/>
    </row>
    <row r="1260" spans="1:10" ht="16.5">
      <c r="A1260" s="2"/>
      <c r="B1260" s="167" t="s">
        <v>556</v>
      </c>
      <c r="C1260" s="9" t="s">
        <v>13</v>
      </c>
      <c r="D1260" s="264">
        <f>+QTE!J1085</f>
        <v>0</v>
      </c>
      <c r="E1260" s="289" t="e">
        <f t="shared" ref="E1260:E1262" si="104">IF(D1260="","",(((I1260*$J$2)+(J1260*$H$2*$H$3))*$J$3)/D1260)</f>
        <v>#DIV/0!</v>
      </c>
      <c r="F1260" s="164" t="e">
        <f t="shared" ref="F1260:F1262" si="105">IF(D1260="","",D1260*E1260)</f>
        <v>#DIV/0!</v>
      </c>
      <c r="G1260" s="161"/>
      <c r="H1260" s="161"/>
      <c r="I1260" s="162">
        <f t="shared" ref="I1260:I1262" si="106">IF(D1260="","",G1260*D1260)</f>
        <v>0</v>
      </c>
      <c r="J1260" s="162">
        <f t="shared" ref="J1260:J1262" si="107">IF(D1260="","",D1260*H1260)</f>
        <v>0</v>
      </c>
    </row>
    <row r="1261" spans="1:10" ht="16.5">
      <c r="A1261" s="2"/>
      <c r="B1261" s="167" t="s">
        <v>555</v>
      </c>
      <c r="C1261" s="9" t="s">
        <v>13</v>
      </c>
      <c r="D1261" s="264">
        <f>+QTE!J1094</f>
        <v>0</v>
      </c>
      <c r="E1261" s="289" t="e">
        <f t="shared" si="104"/>
        <v>#DIV/0!</v>
      </c>
      <c r="F1261" s="164" t="e">
        <f t="shared" si="105"/>
        <v>#DIV/0!</v>
      </c>
      <c r="G1261" s="161"/>
      <c r="H1261" s="161"/>
      <c r="I1261" s="162">
        <f t="shared" si="106"/>
        <v>0</v>
      </c>
      <c r="J1261" s="162">
        <f t="shared" si="107"/>
        <v>0</v>
      </c>
    </row>
    <row r="1262" spans="1:10" ht="16.5">
      <c r="A1262" s="2"/>
      <c r="B1262" s="167" t="s">
        <v>554</v>
      </c>
      <c r="C1262" s="9" t="s">
        <v>13</v>
      </c>
      <c r="D1262" s="264">
        <f>+QTE!J1103</f>
        <v>0</v>
      </c>
      <c r="E1262" s="289" t="e">
        <f t="shared" si="104"/>
        <v>#DIV/0!</v>
      </c>
      <c r="F1262" s="164" t="e">
        <f t="shared" si="105"/>
        <v>#DIV/0!</v>
      </c>
      <c r="G1262" s="161"/>
      <c r="H1262" s="161"/>
      <c r="I1262" s="162">
        <f t="shared" si="106"/>
        <v>0</v>
      </c>
      <c r="J1262" s="162">
        <f t="shared" si="107"/>
        <v>0</v>
      </c>
    </row>
    <row r="1263" spans="1:10" ht="16.5">
      <c r="A1263" s="2"/>
      <c r="B1263" s="167" t="s">
        <v>553</v>
      </c>
      <c r="C1263" s="9" t="s">
        <v>13</v>
      </c>
      <c r="D1263" s="264">
        <f>94</f>
        <v>94</v>
      </c>
      <c r="E1263" s="289">
        <f t="shared" si="100"/>
        <v>0</v>
      </c>
      <c r="F1263" s="164">
        <f t="shared" si="101"/>
        <v>0</v>
      </c>
      <c r="G1263" s="161"/>
      <c r="H1263" s="161"/>
      <c r="I1263" s="162">
        <f t="shared" si="102"/>
        <v>0</v>
      </c>
      <c r="J1263" s="162">
        <f t="shared" si="103"/>
        <v>0</v>
      </c>
    </row>
    <row r="1264" spans="1:10" ht="16.5">
      <c r="A1264" s="43"/>
      <c r="B1264" s="167" t="s">
        <v>545</v>
      </c>
      <c r="C1264" s="9" t="s">
        <v>13</v>
      </c>
      <c r="D1264" s="264">
        <f>25</f>
        <v>25</v>
      </c>
      <c r="E1264" s="289">
        <f t="shared" si="100"/>
        <v>0</v>
      </c>
      <c r="F1264" s="164">
        <f t="shared" si="101"/>
        <v>0</v>
      </c>
      <c r="G1264" s="161"/>
      <c r="H1264" s="161"/>
      <c r="I1264" s="162">
        <f t="shared" si="102"/>
        <v>0</v>
      </c>
      <c r="J1264" s="162">
        <f t="shared" si="103"/>
        <v>0</v>
      </c>
    </row>
    <row r="1265" spans="1:10" ht="16.5">
      <c r="A1265" s="43"/>
      <c r="B1265" s="167" t="s">
        <v>546</v>
      </c>
      <c r="C1265" s="9" t="s">
        <v>13</v>
      </c>
      <c r="D1265" s="264">
        <f>QTE!J1222</f>
        <v>0</v>
      </c>
      <c r="E1265" s="289" t="e">
        <f t="shared" si="100"/>
        <v>#DIV/0!</v>
      </c>
      <c r="F1265" s="164" t="e">
        <f t="shared" si="101"/>
        <v>#DIV/0!</v>
      </c>
      <c r="G1265" s="161"/>
      <c r="H1265" s="161"/>
      <c r="I1265" s="162">
        <f t="shared" si="102"/>
        <v>0</v>
      </c>
      <c r="J1265" s="162">
        <f t="shared" si="103"/>
        <v>0</v>
      </c>
    </row>
    <row r="1266" spans="1:10" ht="16.5">
      <c r="A1266" s="43"/>
      <c r="B1266" s="167" t="s">
        <v>547</v>
      </c>
      <c r="C1266" s="9" t="s">
        <v>13</v>
      </c>
      <c r="D1266" s="264">
        <v>124</v>
      </c>
      <c r="E1266" s="289">
        <f t="shared" si="100"/>
        <v>0</v>
      </c>
      <c r="F1266" s="164">
        <f t="shared" si="101"/>
        <v>0</v>
      </c>
      <c r="G1266" s="161"/>
      <c r="H1266" s="161"/>
      <c r="I1266" s="162">
        <f t="shared" si="102"/>
        <v>0</v>
      </c>
      <c r="J1266" s="162">
        <f t="shared" si="103"/>
        <v>0</v>
      </c>
    </row>
    <row r="1267" spans="1:10" ht="16.5">
      <c r="A1267" s="2"/>
      <c r="B1267" s="206" t="s">
        <v>201</v>
      </c>
      <c r="C1267" s="189" t="s">
        <v>13</v>
      </c>
      <c r="D1267" s="252">
        <f>D1201</f>
        <v>0</v>
      </c>
      <c r="E1267" s="289" t="e">
        <f t="shared" si="100"/>
        <v>#DIV/0!</v>
      </c>
      <c r="F1267" s="164" t="e">
        <f t="shared" si="101"/>
        <v>#DIV/0!</v>
      </c>
      <c r="G1267" s="161"/>
      <c r="H1267" s="161"/>
      <c r="I1267" s="162">
        <f t="shared" si="102"/>
        <v>0</v>
      </c>
      <c r="J1267" s="162">
        <f t="shared" si="103"/>
        <v>0</v>
      </c>
    </row>
    <row r="1268" spans="1:10">
      <c r="A1268" s="3"/>
      <c r="B1268" s="1"/>
      <c r="C1268" s="3"/>
      <c r="D1268" s="260"/>
      <c r="E1268" s="3"/>
      <c r="F1268" s="3"/>
      <c r="G1268" s="1"/>
      <c r="H1268" s="1"/>
      <c r="I1268" s="1"/>
      <c r="J1268" s="1"/>
    </row>
    <row r="1269" spans="1:10">
      <c r="A1269" s="3"/>
      <c r="B1269" s="1"/>
      <c r="C1269" s="3"/>
      <c r="D1269" s="260"/>
      <c r="E1269" s="3"/>
      <c r="F1269" s="3"/>
      <c r="G1269" s="1"/>
      <c r="H1269" s="1"/>
      <c r="I1269" s="1"/>
      <c r="J1269" s="1"/>
    </row>
    <row r="1270" spans="1:10">
      <c r="A1270" s="3"/>
      <c r="B1270" s="1"/>
      <c r="C1270" s="3"/>
      <c r="D1270" s="260"/>
      <c r="E1270" s="3"/>
      <c r="F1270" s="3"/>
      <c r="G1270" s="1"/>
      <c r="H1270" s="1"/>
      <c r="I1270" s="1"/>
      <c r="J1270" s="1"/>
    </row>
    <row r="1271" spans="1:10">
      <c r="A1271" s="3"/>
      <c r="B1271" s="1"/>
      <c r="C1271" s="3"/>
      <c r="D1271" s="260"/>
      <c r="E1271" s="3"/>
      <c r="F1271" s="3"/>
      <c r="G1271" s="1"/>
      <c r="H1271" s="1"/>
      <c r="I1271" s="1"/>
      <c r="J1271" s="1"/>
    </row>
    <row r="1272" spans="1:10">
      <c r="A1272" s="3"/>
      <c r="B1272" s="1"/>
      <c r="C1272" s="3"/>
      <c r="D1272" s="260"/>
      <c r="E1272" s="3"/>
      <c r="F1272" s="3"/>
      <c r="G1272" s="1"/>
      <c r="H1272" s="1"/>
      <c r="I1272" s="1"/>
      <c r="J1272" s="1"/>
    </row>
    <row r="1273" spans="1:10">
      <c r="A1273" s="3"/>
      <c r="B1273" s="1"/>
      <c r="C1273" s="3"/>
      <c r="D1273" s="260"/>
      <c r="E1273" s="3"/>
      <c r="F1273" s="3"/>
      <c r="G1273" s="1"/>
      <c r="H1273" s="1"/>
      <c r="I1273" s="1"/>
      <c r="J1273" s="1"/>
    </row>
    <row r="1274" spans="1:10">
      <c r="A1274" s="3"/>
      <c r="B1274" s="1"/>
      <c r="C1274" s="3"/>
      <c r="D1274" s="260"/>
      <c r="E1274" s="3"/>
      <c r="F1274" s="3"/>
      <c r="G1274" s="1"/>
      <c r="H1274" s="1"/>
      <c r="I1274" s="1"/>
      <c r="J1274" s="1"/>
    </row>
    <row r="1275" spans="1:10">
      <c r="A1275" s="3"/>
      <c r="B1275" s="1"/>
      <c r="C1275" s="3"/>
      <c r="D1275" s="260"/>
      <c r="E1275" s="3"/>
      <c r="F1275" s="3"/>
      <c r="G1275" s="1"/>
      <c r="H1275" s="1"/>
      <c r="I1275" s="1"/>
      <c r="J1275" s="1"/>
    </row>
    <row r="1276" spans="1:10">
      <c r="A1276" s="3"/>
      <c r="B1276" s="1"/>
      <c r="C1276" s="3"/>
      <c r="D1276" s="260"/>
      <c r="E1276" s="3"/>
      <c r="F1276" s="3"/>
      <c r="G1276" s="1"/>
      <c r="H1276" s="1"/>
      <c r="I1276" s="1"/>
      <c r="J1276" s="1"/>
    </row>
    <row r="1277" spans="1:10">
      <c r="A1277" s="3"/>
      <c r="B1277" s="1"/>
      <c r="C1277" s="3"/>
      <c r="D1277" s="260"/>
      <c r="E1277" s="3"/>
      <c r="F1277" s="3"/>
      <c r="G1277" s="1"/>
      <c r="H1277" s="1"/>
      <c r="I1277" s="1"/>
      <c r="J1277" s="1"/>
    </row>
    <row r="1278" spans="1:10">
      <c r="A1278" s="3"/>
      <c r="B1278" s="1"/>
      <c r="C1278" s="3"/>
      <c r="D1278" s="260"/>
      <c r="E1278" s="3"/>
      <c r="F1278" s="3"/>
      <c r="G1278" s="1"/>
      <c r="H1278" s="1"/>
      <c r="I1278" s="1"/>
      <c r="J1278" s="1"/>
    </row>
    <row r="1279" spans="1:10">
      <c r="A1279" s="3"/>
      <c r="B1279" s="1"/>
      <c r="C1279" s="3"/>
      <c r="D1279" s="260"/>
      <c r="E1279" s="3"/>
      <c r="F1279" s="3"/>
      <c r="G1279" s="1"/>
      <c r="H1279" s="1"/>
      <c r="I1279" s="1"/>
      <c r="J1279" s="1"/>
    </row>
    <row r="1280" spans="1:10">
      <c r="A1280" s="3"/>
      <c r="B1280" s="1"/>
      <c r="C1280" s="3"/>
      <c r="D1280" s="260"/>
      <c r="E1280" s="3"/>
      <c r="F1280" s="3"/>
      <c r="G1280" s="1"/>
      <c r="H1280" s="1"/>
      <c r="I1280" s="1"/>
      <c r="J1280" s="1"/>
    </row>
    <row r="1281" spans="1:10">
      <c r="A1281" s="3"/>
      <c r="B1281" s="1"/>
      <c r="C1281" s="3"/>
      <c r="D1281" s="260"/>
      <c r="E1281" s="3"/>
      <c r="F1281" s="3"/>
      <c r="G1281" s="1"/>
      <c r="H1281" s="1"/>
      <c r="I1281" s="1"/>
      <c r="J1281" s="1"/>
    </row>
  </sheetData>
  <mergeCells count="11">
    <mergeCell ref="A1242:E1242"/>
    <mergeCell ref="A1244:E1244"/>
    <mergeCell ref="A1047:E1047"/>
    <mergeCell ref="A1049:E1049"/>
    <mergeCell ref="A1051:E1051"/>
    <mergeCell ref="A756:E756"/>
    <mergeCell ref="A758:E758"/>
    <mergeCell ref="A760:E760"/>
    <mergeCell ref="A355:E355"/>
    <mergeCell ref="A357:E357"/>
    <mergeCell ref="A359:E359"/>
  </mergeCells>
  <conditionalFormatting sqref="G4 I4:J4 H1:J1 G2:J3">
    <cfRule type="cellIs" dxfId="7" priority="4" stopIfTrue="1" operator="lessThan">
      <formula>0</formula>
    </cfRule>
  </conditionalFormatting>
  <conditionalFormatting sqref="G376 I376:J376 H373:J373 G374:J375">
    <cfRule type="cellIs" dxfId="6" priority="3" stopIfTrue="1" operator="lessThan">
      <formula>0</formula>
    </cfRule>
  </conditionalFormatting>
  <conditionalFormatting sqref="G776 I776:J776 H773:J773 G774:J775">
    <cfRule type="cellIs" dxfId="5" priority="2" stopIfTrue="1" operator="lessThan">
      <formula>0</formula>
    </cfRule>
  </conditionalFormatting>
  <conditionalFormatting sqref="G1063 I1063:J1063 H1060:J1060 G1061:J1062">
    <cfRule type="cellIs" dxfId="4" priority="1" stopIfTrue="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6"/>
  <sheetViews>
    <sheetView showZeros="0" view="pageBreakPreview" topLeftCell="A73" zoomScale="90" zoomScaleNormal="85" zoomScaleSheetLayoutView="90" workbookViewId="0">
      <selection activeCell="A73" sqref="A1:J1048576"/>
    </sheetView>
  </sheetViews>
  <sheetFormatPr baseColWidth="10" defaultRowHeight="12.75"/>
  <cols>
    <col min="1" max="1" width="6.5703125" style="171" customWidth="1"/>
    <col min="2" max="2" width="48.28515625" style="172" customWidth="1"/>
    <col min="3" max="3" width="7.7109375" style="171" customWidth="1"/>
    <col min="4" max="4" width="8.85546875" style="250" customWidth="1"/>
    <col min="5" max="5" width="9.5703125" style="173" bestFit="1" customWidth="1"/>
    <col min="6" max="6" width="11.140625" style="173" customWidth="1"/>
    <col min="7" max="7" width="10" style="172" bestFit="1" customWidth="1"/>
    <col min="8" max="8" width="9.5703125" style="172" customWidth="1"/>
    <col min="9" max="9" width="11.140625" style="172" bestFit="1" customWidth="1"/>
    <col min="10" max="10" width="11.5703125" style="172" bestFit="1" customWidth="1"/>
    <col min="11" max="16384" width="11.42578125" style="172"/>
  </cols>
  <sheetData>
    <row r="1" spans="1:10">
      <c r="G1" s="142"/>
      <c r="H1" s="143"/>
      <c r="I1" s="144"/>
      <c r="J1" s="145"/>
    </row>
    <row r="2" spans="1:10">
      <c r="G2" s="146" t="s">
        <v>470</v>
      </c>
      <c r="H2" s="147">
        <v>26</v>
      </c>
      <c r="I2" s="148" t="s">
        <v>471</v>
      </c>
      <c r="J2" s="147">
        <v>1.25</v>
      </c>
    </row>
    <row r="3" spans="1:10">
      <c r="G3" s="146" t="s">
        <v>472</v>
      </c>
      <c r="H3" s="149">
        <v>1.3</v>
      </c>
      <c r="I3" s="150" t="s">
        <v>473</v>
      </c>
      <c r="J3" s="149">
        <v>1</v>
      </c>
    </row>
    <row r="4" spans="1:10" ht="15">
      <c r="G4" s="146"/>
      <c r="H4" s="151" t="s">
        <v>474</v>
      </c>
      <c r="I4" s="151"/>
      <c r="J4" s="151">
        <f>SUM(I14:I268)</f>
        <v>0</v>
      </c>
    </row>
    <row r="5" spans="1:10" ht="15">
      <c r="G5" s="151"/>
      <c r="H5" s="151" t="s">
        <v>475</v>
      </c>
      <c r="I5" s="151"/>
      <c r="J5" s="151">
        <f>SUM(J14:J268)</f>
        <v>0</v>
      </c>
    </row>
    <row r="6" spans="1:10" ht="15">
      <c r="G6" s="151"/>
      <c r="H6" s="151" t="s">
        <v>476</v>
      </c>
      <c r="I6" s="151"/>
      <c r="J6" s="151">
        <f>J4+J5*$H$2</f>
        <v>0</v>
      </c>
    </row>
    <row r="7" spans="1:10" ht="15">
      <c r="G7" s="151"/>
      <c r="H7" s="151" t="s">
        <v>477</v>
      </c>
      <c r="I7" s="151"/>
      <c r="J7" s="151" t="e">
        <f>#REF!</f>
        <v>#REF!</v>
      </c>
    </row>
    <row r="8" spans="1:10" ht="15">
      <c r="G8" s="151"/>
      <c r="H8" s="151"/>
      <c r="I8" s="151"/>
      <c r="J8" s="151"/>
    </row>
    <row r="9" spans="1:10">
      <c r="G9" s="142"/>
      <c r="H9" s="142"/>
      <c r="I9" s="142"/>
      <c r="J9" s="142"/>
    </row>
    <row r="10" spans="1:10" ht="13.5" thickBot="1">
      <c r="G10" s="142"/>
      <c r="H10" s="142"/>
      <c r="I10" s="142"/>
      <c r="J10" s="142"/>
    </row>
    <row r="11" spans="1:10" ht="15.75">
      <c r="A11" s="49" t="s">
        <v>127</v>
      </c>
      <c r="B11" s="174"/>
      <c r="C11" s="175"/>
      <c r="D11" s="251"/>
      <c r="E11" s="176"/>
      <c r="F11" s="176"/>
      <c r="G11" s="152"/>
      <c r="H11" s="152"/>
      <c r="I11" s="153"/>
      <c r="J11" s="154"/>
    </row>
    <row r="12" spans="1:10" ht="15.75">
      <c r="A12" s="49" t="s">
        <v>455</v>
      </c>
      <c r="B12" s="174"/>
      <c r="C12" s="175"/>
      <c r="D12" s="251"/>
      <c r="E12" s="176"/>
      <c r="F12" s="176"/>
      <c r="G12" s="155" t="s">
        <v>478</v>
      </c>
      <c r="H12" s="155" t="s">
        <v>479</v>
      </c>
      <c r="I12" s="156" t="s">
        <v>480</v>
      </c>
      <c r="J12" s="157" t="s">
        <v>481</v>
      </c>
    </row>
    <row r="13" spans="1:10" ht="16.5" thickBot="1">
      <c r="A13" s="49"/>
      <c r="B13" s="177"/>
      <c r="G13" s="158"/>
      <c r="H13" s="158"/>
      <c r="I13" s="159"/>
      <c r="J13" s="160"/>
    </row>
    <row r="14" spans="1:10" s="178" customFormat="1" ht="15">
      <c r="A14" s="310" t="s">
        <v>104</v>
      </c>
      <c r="B14" s="308" t="s">
        <v>105</v>
      </c>
      <c r="C14" s="313" t="s">
        <v>0</v>
      </c>
      <c r="D14" s="317" t="s">
        <v>153</v>
      </c>
      <c r="E14" s="315" t="s">
        <v>128</v>
      </c>
      <c r="F14" s="306" t="s">
        <v>129</v>
      </c>
      <c r="G14" s="161"/>
      <c r="H14" s="161"/>
      <c r="I14" s="162"/>
      <c r="J14" s="162"/>
    </row>
    <row r="15" spans="1:10" s="178" customFormat="1" ht="15">
      <c r="A15" s="311"/>
      <c r="B15" s="309"/>
      <c r="C15" s="314"/>
      <c r="D15" s="318"/>
      <c r="E15" s="316"/>
      <c r="F15" s="307"/>
      <c r="G15" s="161"/>
      <c r="H15" s="161"/>
      <c r="I15" s="162"/>
      <c r="J15" s="162"/>
    </row>
    <row r="16" spans="1:10" ht="15">
      <c r="A16" s="179"/>
      <c r="B16" s="180" t="s">
        <v>2</v>
      </c>
      <c r="C16" s="181"/>
      <c r="D16" s="252"/>
      <c r="E16" s="58"/>
      <c r="F16" s="182"/>
      <c r="G16" s="161"/>
      <c r="H16" s="161"/>
      <c r="I16" s="162"/>
      <c r="J16" s="162"/>
    </row>
    <row r="17" spans="1:16" ht="15">
      <c r="A17" s="183"/>
      <c r="B17" s="180"/>
      <c r="C17" s="184"/>
      <c r="D17" s="252"/>
      <c r="E17" s="58"/>
      <c r="F17" s="182"/>
      <c r="G17" s="161"/>
      <c r="H17" s="161"/>
      <c r="I17" s="162"/>
      <c r="J17" s="162"/>
    </row>
    <row r="18" spans="1:16" ht="15">
      <c r="A18" s="183"/>
      <c r="B18" s="185" t="s">
        <v>343</v>
      </c>
      <c r="C18" s="184"/>
      <c r="D18" s="252"/>
      <c r="E18" s="58"/>
      <c r="F18" s="182"/>
      <c r="G18" s="161"/>
      <c r="H18" s="161"/>
      <c r="I18" s="162"/>
      <c r="J18" s="162"/>
    </row>
    <row r="19" spans="1:16" ht="15">
      <c r="A19" s="2"/>
      <c r="B19" s="186"/>
      <c r="C19" s="187"/>
      <c r="D19" s="253"/>
      <c r="E19" s="13"/>
      <c r="F19" s="182"/>
      <c r="G19" s="161"/>
      <c r="H19" s="161"/>
      <c r="I19" s="162"/>
      <c r="J19" s="162"/>
    </row>
    <row r="20" spans="1:16" ht="15">
      <c r="A20" s="2">
        <v>2</v>
      </c>
      <c r="B20" s="188" t="s">
        <v>61</v>
      </c>
      <c r="C20" s="189"/>
      <c r="D20" s="253"/>
      <c r="E20" s="13"/>
      <c r="F20" s="182"/>
      <c r="G20" s="161"/>
      <c r="H20" s="161"/>
      <c r="I20" s="162"/>
      <c r="J20" s="162"/>
    </row>
    <row r="21" spans="1:16" ht="15">
      <c r="A21" s="2"/>
      <c r="B21" s="188"/>
      <c r="C21" s="189"/>
      <c r="D21" s="253"/>
      <c r="E21" s="13"/>
      <c r="F21" s="182"/>
      <c r="G21" s="161"/>
      <c r="H21" s="161"/>
      <c r="I21" s="162"/>
      <c r="J21" s="162"/>
    </row>
    <row r="22" spans="1:16" ht="25.5">
      <c r="A22" s="2"/>
      <c r="B22" s="191" t="s">
        <v>154</v>
      </c>
      <c r="C22" s="189"/>
      <c r="D22" s="253"/>
      <c r="E22" s="13"/>
      <c r="F22" s="182"/>
      <c r="G22" s="161"/>
      <c r="H22" s="161"/>
      <c r="I22" s="162"/>
      <c r="J22" s="162"/>
    </row>
    <row r="23" spans="1:16" ht="15">
      <c r="A23" s="2"/>
      <c r="B23" s="190"/>
      <c r="C23" s="189"/>
      <c r="D23" s="253"/>
      <c r="E23" s="13"/>
      <c r="F23" s="182"/>
      <c r="G23" s="161"/>
      <c r="H23" s="161"/>
      <c r="I23" s="162" t="str">
        <f t="shared" ref="I23" si="0">IF(B23="","",G23*B23)</f>
        <v/>
      </c>
      <c r="J23" s="162" t="str">
        <f t="shared" ref="J23" si="1">IF(B23="","",B23*H23)</f>
        <v/>
      </c>
    </row>
    <row r="24" spans="1:16" ht="16.5">
      <c r="A24" s="2" t="s">
        <v>3</v>
      </c>
      <c r="B24" s="192" t="s">
        <v>122</v>
      </c>
      <c r="C24" s="189"/>
      <c r="D24" s="252"/>
      <c r="E24" s="163" t="str">
        <f>IF(D24="","",(((I24*$J$2)+(J24*$H$2*$H$3))*$J$3)/D24)</f>
        <v/>
      </c>
      <c r="F24" s="164" t="str">
        <f>IF(D24="","",D24*E24)</f>
        <v/>
      </c>
      <c r="G24" s="161"/>
      <c r="H24" s="161"/>
      <c r="I24" s="162" t="str">
        <f>IF(D24="","",G24*D24)</f>
        <v/>
      </c>
      <c r="J24" s="162" t="str">
        <f>IF(D24="","",D24*H24)</f>
        <v/>
      </c>
    </row>
    <row r="25" spans="1:16" ht="16.5">
      <c r="A25" s="2"/>
      <c r="B25" s="194"/>
      <c r="C25" s="189"/>
      <c r="D25" s="252"/>
      <c r="E25" s="163" t="str">
        <f t="shared" ref="E25:E88" si="2">IF(D25="","",(((I25*$J$2)+(J25*$H$2*$H$3))*$J$3)/D25)</f>
        <v/>
      </c>
      <c r="F25" s="164" t="str">
        <f t="shared" ref="F25:F88" si="3">IF(D25="","",D25*E25)</f>
        <v/>
      </c>
      <c r="G25" s="161"/>
      <c r="H25" s="161"/>
      <c r="I25" s="162" t="str">
        <f t="shared" ref="I25:I88" si="4">IF(D25="","",G25*D25)</f>
        <v/>
      </c>
      <c r="J25" s="162" t="str">
        <f t="shared" ref="J25:J88" si="5">IF(D25="","",D25*H25)</f>
        <v/>
      </c>
    </row>
    <row r="26" spans="1:16" s="198" customFormat="1" ht="25.5">
      <c r="A26" s="195"/>
      <c r="B26" s="196" t="s">
        <v>136</v>
      </c>
      <c r="C26" s="197" t="s">
        <v>12</v>
      </c>
      <c r="D26" s="254" t="s">
        <v>492</v>
      </c>
      <c r="E26" s="163"/>
      <c r="F26" s="164"/>
      <c r="G26" s="161"/>
      <c r="H26" s="161"/>
      <c r="I26" s="162">
        <f t="shared" si="4"/>
        <v>0</v>
      </c>
      <c r="J26" s="162">
        <f t="shared" si="5"/>
        <v>0</v>
      </c>
    </row>
    <row r="27" spans="1:16" s="198" customFormat="1" ht="25.5">
      <c r="A27" s="195"/>
      <c r="B27" s="196" t="s">
        <v>137</v>
      </c>
      <c r="C27" s="197" t="s">
        <v>33</v>
      </c>
      <c r="D27" s="252"/>
      <c r="E27" s="163" t="str">
        <f t="shared" si="2"/>
        <v/>
      </c>
      <c r="F27" s="164" t="str">
        <f t="shared" si="3"/>
        <v/>
      </c>
      <c r="G27" s="161"/>
      <c r="H27" s="161"/>
      <c r="I27" s="162" t="str">
        <f t="shared" si="4"/>
        <v/>
      </c>
      <c r="J27" s="162" t="str">
        <f t="shared" si="5"/>
        <v/>
      </c>
    </row>
    <row r="28" spans="1:16" s="198" customFormat="1" ht="25.5">
      <c r="A28" s="195"/>
      <c r="B28" s="199" t="s">
        <v>123</v>
      </c>
      <c r="C28" s="197" t="s">
        <v>12</v>
      </c>
      <c r="D28" s="254" t="s">
        <v>492</v>
      </c>
      <c r="E28" s="163"/>
      <c r="F28" s="164"/>
      <c r="G28" s="161"/>
      <c r="H28" s="161"/>
      <c r="I28" s="162">
        <f t="shared" si="4"/>
        <v>0</v>
      </c>
      <c r="J28" s="162">
        <f t="shared" si="5"/>
        <v>0</v>
      </c>
    </row>
    <row r="29" spans="1:16" ht="16.5">
      <c r="A29" s="2"/>
      <c r="B29" s="188"/>
      <c r="C29" s="189"/>
      <c r="D29" s="252"/>
      <c r="E29" s="163" t="str">
        <f t="shared" si="2"/>
        <v/>
      </c>
      <c r="F29" s="164" t="str">
        <f t="shared" si="3"/>
        <v/>
      </c>
      <c r="G29" s="161"/>
      <c r="H29" s="161"/>
      <c r="I29" s="162" t="str">
        <f t="shared" si="4"/>
        <v/>
      </c>
      <c r="J29" s="162" t="str">
        <f t="shared" si="5"/>
        <v/>
      </c>
    </row>
    <row r="30" spans="1:16" ht="38.25">
      <c r="A30" s="2"/>
      <c r="B30" s="200" t="s">
        <v>219</v>
      </c>
      <c r="C30" s="197" t="s">
        <v>12</v>
      </c>
      <c r="D30" s="254">
        <f>QTE!C271</f>
        <v>105</v>
      </c>
      <c r="E30" s="163">
        <f t="shared" si="2"/>
        <v>0</v>
      </c>
      <c r="F30" s="164">
        <f t="shared" si="3"/>
        <v>0</v>
      </c>
      <c r="G30" s="161"/>
      <c r="H30" s="161"/>
      <c r="I30" s="162">
        <f t="shared" si="4"/>
        <v>0</v>
      </c>
      <c r="J30" s="162">
        <f t="shared" si="5"/>
        <v>0</v>
      </c>
      <c r="P30" s="201"/>
    </row>
    <row r="31" spans="1:16" ht="16.5">
      <c r="A31" s="2"/>
      <c r="B31" s="200"/>
      <c r="C31" s="197"/>
      <c r="D31" s="252"/>
      <c r="E31" s="163" t="str">
        <f t="shared" si="2"/>
        <v/>
      </c>
      <c r="F31" s="164" t="str">
        <f t="shared" si="3"/>
        <v/>
      </c>
      <c r="G31" s="161"/>
      <c r="H31" s="161"/>
      <c r="I31" s="162" t="str">
        <f t="shared" si="4"/>
        <v/>
      </c>
      <c r="J31" s="162" t="str">
        <f t="shared" si="5"/>
        <v/>
      </c>
      <c r="P31" s="201"/>
    </row>
    <row r="32" spans="1:16" ht="38.25">
      <c r="A32" s="2"/>
      <c r="B32" s="200" t="s">
        <v>218</v>
      </c>
      <c r="C32" s="197" t="s">
        <v>12</v>
      </c>
      <c r="D32" s="252">
        <v>2</v>
      </c>
      <c r="E32" s="163">
        <f t="shared" si="2"/>
        <v>0</v>
      </c>
      <c r="F32" s="164">
        <f t="shared" si="3"/>
        <v>0</v>
      </c>
      <c r="G32" s="161"/>
      <c r="H32" s="161"/>
      <c r="I32" s="162">
        <f t="shared" si="4"/>
        <v>0</v>
      </c>
      <c r="J32" s="162">
        <f t="shared" si="5"/>
        <v>0</v>
      </c>
      <c r="P32" s="201"/>
    </row>
    <row r="33" spans="1:16" ht="16.5">
      <c r="A33" s="2"/>
      <c r="B33" s="200"/>
      <c r="C33" s="197"/>
      <c r="D33" s="252"/>
      <c r="E33" s="163" t="str">
        <f t="shared" si="2"/>
        <v/>
      </c>
      <c r="F33" s="164" t="str">
        <f t="shared" si="3"/>
        <v/>
      </c>
      <c r="G33" s="161"/>
      <c r="H33" s="161"/>
      <c r="I33" s="162" t="str">
        <f t="shared" si="4"/>
        <v/>
      </c>
      <c r="J33" s="162" t="str">
        <f t="shared" si="5"/>
        <v/>
      </c>
      <c r="P33" s="201"/>
    </row>
    <row r="34" spans="1:16" ht="38.25">
      <c r="A34" s="2"/>
      <c r="B34" s="200" t="s">
        <v>243</v>
      </c>
      <c r="C34" s="197" t="s">
        <v>12</v>
      </c>
      <c r="D34" s="252">
        <v>1</v>
      </c>
      <c r="E34" s="163">
        <f t="shared" si="2"/>
        <v>0</v>
      </c>
      <c r="F34" s="164">
        <f t="shared" si="3"/>
        <v>0</v>
      </c>
      <c r="G34" s="161"/>
      <c r="H34" s="161"/>
      <c r="I34" s="162">
        <f t="shared" si="4"/>
        <v>0</v>
      </c>
      <c r="J34" s="162">
        <f t="shared" si="5"/>
        <v>0</v>
      </c>
      <c r="P34" s="201"/>
    </row>
    <row r="35" spans="1:16" ht="16.5">
      <c r="A35" s="2"/>
      <c r="B35" s="200"/>
      <c r="C35" s="197"/>
      <c r="D35" s="252"/>
      <c r="E35" s="163" t="str">
        <f t="shared" si="2"/>
        <v/>
      </c>
      <c r="F35" s="164" t="str">
        <f t="shared" si="3"/>
        <v/>
      </c>
      <c r="G35" s="161"/>
      <c r="H35" s="161"/>
      <c r="I35" s="162" t="str">
        <f t="shared" si="4"/>
        <v/>
      </c>
      <c r="J35" s="162" t="str">
        <f t="shared" si="5"/>
        <v/>
      </c>
      <c r="P35" s="201"/>
    </row>
    <row r="36" spans="1:16" ht="25.5">
      <c r="A36" s="202"/>
      <c r="B36" s="196" t="s">
        <v>245</v>
      </c>
      <c r="C36" s="197" t="s">
        <v>12</v>
      </c>
      <c r="D36" s="252">
        <v>1</v>
      </c>
      <c r="E36" s="163">
        <f t="shared" si="2"/>
        <v>0</v>
      </c>
      <c r="F36" s="164">
        <f t="shared" si="3"/>
        <v>0</v>
      </c>
      <c r="G36" s="161"/>
      <c r="H36" s="161"/>
      <c r="I36" s="162">
        <f t="shared" si="4"/>
        <v>0</v>
      </c>
      <c r="J36" s="162">
        <f t="shared" si="5"/>
        <v>0</v>
      </c>
    </row>
    <row r="37" spans="1:16" ht="16.5">
      <c r="A37" s="202"/>
      <c r="B37" s="196"/>
      <c r="C37" s="197"/>
      <c r="D37" s="252"/>
      <c r="E37" s="163" t="str">
        <f t="shared" si="2"/>
        <v/>
      </c>
      <c r="F37" s="164" t="str">
        <f t="shared" si="3"/>
        <v/>
      </c>
      <c r="G37" s="161"/>
      <c r="H37" s="161"/>
      <c r="I37" s="162" t="str">
        <f t="shared" si="4"/>
        <v/>
      </c>
      <c r="J37" s="162" t="str">
        <f t="shared" si="5"/>
        <v/>
      </c>
    </row>
    <row r="38" spans="1:16" ht="25.5">
      <c r="A38" s="202"/>
      <c r="B38" s="196" t="s">
        <v>244</v>
      </c>
      <c r="C38" s="197" t="s">
        <v>12</v>
      </c>
      <c r="D38" s="252">
        <v>1</v>
      </c>
      <c r="E38" s="163">
        <f t="shared" si="2"/>
        <v>0</v>
      </c>
      <c r="F38" s="164">
        <f t="shared" si="3"/>
        <v>0</v>
      </c>
      <c r="G38" s="161"/>
      <c r="H38" s="161"/>
      <c r="I38" s="162">
        <f t="shared" si="4"/>
        <v>0</v>
      </c>
      <c r="J38" s="162">
        <f t="shared" si="5"/>
        <v>0</v>
      </c>
    </row>
    <row r="39" spans="1:16" ht="16.5">
      <c r="A39" s="202"/>
      <c r="B39" s="196"/>
      <c r="C39" s="197"/>
      <c r="D39" s="252"/>
      <c r="E39" s="163" t="str">
        <f t="shared" si="2"/>
        <v/>
      </c>
      <c r="F39" s="164" t="str">
        <f t="shared" si="3"/>
        <v/>
      </c>
      <c r="G39" s="161"/>
      <c r="H39" s="161"/>
      <c r="I39" s="162" t="str">
        <f t="shared" si="4"/>
        <v/>
      </c>
      <c r="J39" s="162" t="str">
        <f t="shared" si="5"/>
        <v/>
      </c>
    </row>
    <row r="40" spans="1:16" ht="51">
      <c r="A40" s="202"/>
      <c r="B40" s="196" t="s">
        <v>249</v>
      </c>
      <c r="C40" s="203" t="s">
        <v>254</v>
      </c>
      <c r="D40" s="252"/>
      <c r="E40" s="163" t="str">
        <f t="shared" si="2"/>
        <v/>
      </c>
      <c r="F40" s="164" t="str">
        <f t="shared" si="3"/>
        <v/>
      </c>
      <c r="G40" s="161"/>
      <c r="H40" s="161"/>
      <c r="I40" s="162" t="str">
        <f t="shared" si="4"/>
        <v/>
      </c>
      <c r="J40" s="162" t="str">
        <f t="shared" si="5"/>
        <v/>
      </c>
    </row>
    <row r="41" spans="1:16" ht="16.5">
      <c r="A41" s="202"/>
      <c r="B41" s="196"/>
      <c r="C41" s="197"/>
      <c r="D41" s="252"/>
      <c r="E41" s="163" t="str">
        <f t="shared" si="2"/>
        <v/>
      </c>
      <c r="F41" s="164" t="str">
        <f t="shared" si="3"/>
        <v/>
      </c>
      <c r="G41" s="161"/>
      <c r="H41" s="161"/>
      <c r="I41" s="162" t="str">
        <f t="shared" si="4"/>
        <v/>
      </c>
      <c r="J41" s="162" t="str">
        <f t="shared" si="5"/>
        <v/>
      </c>
    </row>
    <row r="42" spans="1:16" ht="25.5">
      <c r="A42" s="202"/>
      <c r="B42" s="204" t="s">
        <v>214</v>
      </c>
      <c r="C42" s="197" t="s">
        <v>13</v>
      </c>
      <c r="D42" s="252">
        <v>1</v>
      </c>
      <c r="E42" s="163">
        <f t="shared" si="2"/>
        <v>0</v>
      </c>
      <c r="F42" s="164">
        <f t="shared" si="3"/>
        <v>0</v>
      </c>
      <c r="G42" s="161"/>
      <c r="H42" s="161"/>
      <c r="I42" s="162">
        <f t="shared" si="4"/>
        <v>0</v>
      </c>
      <c r="J42" s="162">
        <f t="shared" si="5"/>
        <v>0</v>
      </c>
    </row>
    <row r="43" spans="1:16" ht="25.5">
      <c r="A43" s="202"/>
      <c r="B43" s="204" t="s">
        <v>216</v>
      </c>
      <c r="C43" s="197" t="s">
        <v>13</v>
      </c>
      <c r="D43" s="252">
        <v>1</v>
      </c>
      <c r="E43" s="163">
        <f t="shared" si="2"/>
        <v>0</v>
      </c>
      <c r="F43" s="164">
        <f t="shared" si="3"/>
        <v>0</v>
      </c>
      <c r="G43" s="161"/>
      <c r="H43" s="161"/>
      <c r="I43" s="162">
        <f t="shared" si="4"/>
        <v>0</v>
      </c>
      <c r="J43" s="162">
        <f t="shared" si="5"/>
        <v>0</v>
      </c>
    </row>
    <row r="44" spans="1:16" ht="16.5">
      <c r="A44" s="202"/>
      <c r="B44" s="205"/>
      <c r="C44" s="197"/>
      <c r="D44" s="252"/>
      <c r="E44" s="163" t="str">
        <f t="shared" si="2"/>
        <v/>
      </c>
      <c r="F44" s="164" t="str">
        <f t="shared" si="3"/>
        <v/>
      </c>
      <c r="G44" s="161"/>
      <c r="H44" s="161"/>
      <c r="I44" s="162" t="str">
        <f t="shared" si="4"/>
        <v/>
      </c>
      <c r="J44" s="162" t="str">
        <f t="shared" si="5"/>
        <v/>
      </c>
    </row>
    <row r="45" spans="1:16" ht="25.5">
      <c r="A45" s="202"/>
      <c r="B45" s="200" t="s">
        <v>247</v>
      </c>
      <c r="C45" s="197" t="s">
        <v>1</v>
      </c>
      <c r="D45" s="252">
        <v>20</v>
      </c>
      <c r="E45" s="163">
        <f t="shared" si="2"/>
        <v>0</v>
      </c>
      <c r="F45" s="164">
        <f t="shared" si="3"/>
        <v>0</v>
      </c>
      <c r="G45" s="161"/>
      <c r="H45" s="161"/>
      <c r="I45" s="162">
        <f t="shared" si="4"/>
        <v>0</v>
      </c>
      <c r="J45" s="162">
        <f t="shared" si="5"/>
        <v>0</v>
      </c>
    </row>
    <row r="46" spans="1:16" ht="25.5">
      <c r="A46" s="202"/>
      <c r="B46" s="200" t="s">
        <v>248</v>
      </c>
      <c r="C46" s="197" t="s">
        <v>1</v>
      </c>
      <c r="D46" s="252">
        <v>65</v>
      </c>
      <c r="E46" s="163">
        <f t="shared" si="2"/>
        <v>0</v>
      </c>
      <c r="F46" s="164">
        <f t="shared" si="3"/>
        <v>0</v>
      </c>
      <c r="G46" s="161"/>
      <c r="H46" s="161"/>
      <c r="I46" s="162">
        <f t="shared" si="4"/>
        <v>0</v>
      </c>
      <c r="J46" s="162">
        <f t="shared" si="5"/>
        <v>0</v>
      </c>
    </row>
    <row r="47" spans="1:16" ht="25.5">
      <c r="A47" s="202"/>
      <c r="B47" s="196" t="s">
        <v>215</v>
      </c>
      <c r="C47" s="197" t="s">
        <v>1</v>
      </c>
      <c r="D47" s="252">
        <v>5</v>
      </c>
      <c r="E47" s="163">
        <f t="shared" si="2"/>
        <v>0</v>
      </c>
      <c r="F47" s="164">
        <f t="shared" si="3"/>
        <v>0</v>
      </c>
      <c r="G47" s="161"/>
      <c r="H47" s="161"/>
      <c r="I47" s="162">
        <f t="shared" si="4"/>
        <v>0</v>
      </c>
      <c r="J47" s="162">
        <f t="shared" si="5"/>
        <v>0</v>
      </c>
    </row>
    <row r="48" spans="1:16" ht="25.5">
      <c r="A48" s="202"/>
      <c r="B48" s="196" t="s">
        <v>217</v>
      </c>
      <c r="C48" s="197" t="s">
        <v>1</v>
      </c>
      <c r="D48" s="252">
        <v>5</v>
      </c>
      <c r="E48" s="163">
        <f t="shared" si="2"/>
        <v>0</v>
      </c>
      <c r="F48" s="164">
        <f t="shared" si="3"/>
        <v>0</v>
      </c>
      <c r="G48" s="161"/>
      <c r="H48" s="161"/>
      <c r="I48" s="162">
        <f t="shared" si="4"/>
        <v>0</v>
      </c>
      <c r="J48" s="162">
        <f t="shared" si="5"/>
        <v>0</v>
      </c>
    </row>
    <row r="49" spans="1:16" ht="16.5">
      <c r="A49" s="202"/>
      <c r="B49" s="196"/>
      <c r="C49" s="197"/>
      <c r="D49" s="252"/>
      <c r="E49" s="163" t="str">
        <f t="shared" si="2"/>
        <v/>
      </c>
      <c r="F49" s="164" t="str">
        <f t="shared" si="3"/>
        <v/>
      </c>
      <c r="G49" s="161"/>
      <c r="H49" s="161"/>
      <c r="I49" s="162" t="str">
        <f t="shared" si="4"/>
        <v/>
      </c>
      <c r="J49" s="162" t="str">
        <f t="shared" si="5"/>
        <v/>
      </c>
    </row>
    <row r="50" spans="1:16" ht="25.5">
      <c r="A50" s="202"/>
      <c r="B50" s="199" t="s">
        <v>123</v>
      </c>
      <c r="C50" s="197" t="s">
        <v>12</v>
      </c>
      <c r="D50" s="252">
        <v>1</v>
      </c>
      <c r="E50" s="163">
        <f t="shared" si="2"/>
        <v>0</v>
      </c>
      <c r="F50" s="164">
        <f t="shared" si="3"/>
        <v>0</v>
      </c>
      <c r="G50" s="161"/>
      <c r="H50" s="161"/>
      <c r="I50" s="162">
        <f t="shared" si="4"/>
        <v>0</v>
      </c>
      <c r="J50" s="162">
        <f t="shared" si="5"/>
        <v>0</v>
      </c>
    </row>
    <row r="51" spans="1:16" ht="16.5">
      <c r="A51" s="202"/>
      <c r="B51" s="206" t="s">
        <v>124</v>
      </c>
      <c r="C51" s="189" t="s">
        <v>12</v>
      </c>
      <c r="D51" s="252">
        <v>1</v>
      </c>
      <c r="E51" s="163">
        <f t="shared" si="2"/>
        <v>0</v>
      </c>
      <c r="F51" s="164">
        <f t="shared" si="3"/>
        <v>0</v>
      </c>
      <c r="G51" s="161"/>
      <c r="H51" s="161"/>
      <c r="I51" s="162">
        <f t="shared" si="4"/>
        <v>0</v>
      </c>
      <c r="J51" s="162">
        <f t="shared" si="5"/>
        <v>0</v>
      </c>
    </row>
    <row r="52" spans="1:16" ht="16.5">
      <c r="A52" s="202"/>
      <c r="B52" s="206"/>
      <c r="C52" s="189"/>
      <c r="D52" s="252"/>
      <c r="E52" s="163" t="str">
        <f t="shared" si="2"/>
        <v/>
      </c>
      <c r="F52" s="164" t="str">
        <f t="shared" si="3"/>
        <v/>
      </c>
      <c r="G52" s="161"/>
      <c r="H52" s="161"/>
      <c r="I52" s="162" t="str">
        <f t="shared" si="4"/>
        <v/>
      </c>
      <c r="J52" s="162" t="str">
        <f t="shared" si="5"/>
        <v/>
      </c>
    </row>
    <row r="53" spans="1:16" ht="25.5">
      <c r="A53" s="202"/>
      <c r="B53" s="206" t="s">
        <v>143</v>
      </c>
      <c r="C53" s="189" t="s">
        <v>13</v>
      </c>
      <c r="D53" s="252">
        <v>8</v>
      </c>
      <c r="E53" s="163">
        <f t="shared" si="2"/>
        <v>0</v>
      </c>
      <c r="F53" s="164">
        <f t="shared" si="3"/>
        <v>0</v>
      </c>
      <c r="G53" s="161"/>
      <c r="H53" s="161"/>
      <c r="I53" s="162">
        <f t="shared" si="4"/>
        <v>0</v>
      </c>
      <c r="J53" s="162">
        <f t="shared" si="5"/>
        <v>0</v>
      </c>
    </row>
    <row r="54" spans="1:16" ht="16.5">
      <c r="A54" s="202"/>
      <c r="B54" s="206"/>
      <c r="C54" s="189"/>
      <c r="D54" s="252"/>
      <c r="E54" s="163" t="str">
        <f t="shared" si="2"/>
        <v/>
      </c>
      <c r="F54" s="164" t="str">
        <f t="shared" si="3"/>
        <v/>
      </c>
      <c r="G54" s="161"/>
      <c r="H54" s="161"/>
      <c r="I54" s="162" t="str">
        <f t="shared" si="4"/>
        <v/>
      </c>
      <c r="J54" s="162" t="str">
        <f t="shared" si="5"/>
        <v/>
      </c>
    </row>
    <row r="55" spans="1:16" ht="16.5">
      <c r="A55" s="202"/>
      <c r="B55" s="206" t="s">
        <v>124</v>
      </c>
      <c r="C55" s="189" t="s">
        <v>12</v>
      </c>
      <c r="D55" s="252">
        <v>1</v>
      </c>
      <c r="E55" s="163">
        <f t="shared" si="2"/>
        <v>0</v>
      </c>
      <c r="F55" s="164">
        <f t="shared" si="3"/>
        <v>0</v>
      </c>
      <c r="G55" s="161"/>
      <c r="H55" s="161"/>
      <c r="I55" s="162">
        <f t="shared" si="4"/>
        <v>0</v>
      </c>
      <c r="J55" s="162">
        <f t="shared" si="5"/>
        <v>0</v>
      </c>
    </row>
    <row r="56" spans="1:16" ht="16.5">
      <c r="A56" s="202"/>
      <c r="B56" s="206"/>
      <c r="C56" s="189"/>
      <c r="D56" s="252"/>
      <c r="E56" s="163" t="str">
        <f t="shared" si="2"/>
        <v/>
      </c>
      <c r="F56" s="164" t="str">
        <f t="shared" si="3"/>
        <v/>
      </c>
      <c r="G56" s="161"/>
      <c r="H56" s="161"/>
      <c r="I56" s="162" t="str">
        <f t="shared" si="4"/>
        <v/>
      </c>
      <c r="J56" s="162" t="str">
        <f t="shared" si="5"/>
        <v/>
      </c>
    </row>
    <row r="57" spans="1:16" ht="25.5">
      <c r="A57" s="202"/>
      <c r="B57" s="206" t="s">
        <v>143</v>
      </c>
      <c r="C57" s="189" t="s">
        <v>13</v>
      </c>
      <c r="D57" s="252">
        <v>11</v>
      </c>
      <c r="E57" s="163">
        <f t="shared" si="2"/>
        <v>0</v>
      </c>
      <c r="F57" s="164">
        <f t="shared" si="3"/>
        <v>0</v>
      </c>
      <c r="G57" s="161"/>
      <c r="H57" s="161"/>
      <c r="I57" s="162">
        <f t="shared" si="4"/>
        <v>0</v>
      </c>
      <c r="J57" s="162">
        <f t="shared" si="5"/>
        <v>0</v>
      </c>
    </row>
    <row r="58" spans="1:16" ht="16.5">
      <c r="A58" s="202"/>
      <c r="B58" s="206"/>
      <c r="C58" s="189"/>
      <c r="D58" s="252"/>
      <c r="E58" s="163" t="str">
        <f t="shared" si="2"/>
        <v/>
      </c>
      <c r="F58" s="164" t="str">
        <f t="shared" si="3"/>
        <v/>
      </c>
      <c r="G58" s="161"/>
      <c r="H58" s="161"/>
      <c r="I58" s="162" t="str">
        <f t="shared" si="4"/>
        <v/>
      </c>
      <c r="J58" s="162" t="str">
        <f t="shared" si="5"/>
        <v/>
      </c>
    </row>
    <row r="59" spans="1:16" ht="38.25">
      <c r="A59" s="2" t="s">
        <v>155</v>
      </c>
      <c r="B59" s="207" t="s">
        <v>466</v>
      </c>
      <c r="C59" s="208" t="s">
        <v>138</v>
      </c>
      <c r="D59" s="252">
        <v>17</v>
      </c>
      <c r="E59" s="163">
        <f t="shared" si="2"/>
        <v>0</v>
      </c>
      <c r="F59" s="164">
        <f t="shared" si="3"/>
        <v>0</v>
      </c>
      <c r="G59" s="161"/>
      <c r="H59" s="161"/>
      <c r="I59" s="162">
        <f t="shared" si="4"/>
        <v>0</v>
      </c>
      <c r="J59" s="162">
        <f t="shared" si="5"/>
        <v>0</v>
      </c>
      <c r="P59" s="201"/>
    </row>
    <row r="60" spans="1:16" ht="38.25">
      <c r="A60" s="2"/>
      <c r="B60" s="207" t="s">
        <v>467</v>
      </c>
      <c r="C60" s="208" t="s">
        <v>138</v>
      </c>
      <c r="D60" s="252">
        <v>54</v>
      </c>
      <c r="E60" s="163">
        <f t="shared" si="2"/>
        <v>0</v>
      </c>
      <c r="F60" s="164">
        <f t="shared" si="3"/>
        <v>0</v>
      </c>
      <c r="G60" s="161"/>
      <c r="H60" s="161"/>
      <c r="I60" s="162">
        <f t="shared" si="4"/>
        <v>0</v>
      </c>
      <c r="J60" s="162">
        <f t="shared" si="5"/>
        <v>0</v>
      </c>
      <c r="P60" s="201"/>
    </row>
    <row r="61" spans="1:16" ht="25.5">
      <c r="A61" s="2"/>
      <c r="B61" s="207" t="s">
        <v>468</v>
      </c>
      <c r="C61" s="208" t="s">
        <v>138</v>
      </c>
      <c r="D61" s="252">
        <v>62</v>
      </c>
      <c r="E61" s="163">
        <f t="shared" si="2"/>
        <v>0</v>
      </c>
      <c r="F61" s="164">
        <f t="shared" si="3"/>
        <v>0</v>
      </c>
      <c r="G61" s="161"/>
      <c r="H61" s="161"/>
      <c r="I61" s="162">
        <f t="shared" si="4"/>
        <v>0</v>
      </c>
      <c r="J61" s="162">
        <f t="shared" si="5"/>
        <v>0</v>
      </c>
      <c r="P61" s="201"/>
    </row>
    <row r="62" spans="1:16" ht="25.5">
      <c r="A62" s="2"/>
      <c r="B62" s="207" t="s">
        <v>469</v>
      </c>
      <c r="C62" s="208" t="s">
        <v>138</v>
      </c>
      <c r="D62" s="252">
        <v>19</v>
      </c>
      <c r="E62" s="163">
        <f t="shared" si="2"/>
        <v>0</v>
      </c>
      <c r="F62" s="164">
        <f t="shared" si="3"/>
        <v>0</v>
      </c>
      <c r="G62" s="161"/>
      <c r="H62" s="161"/>
      <c r="I62" s="162">
        <f t="shared" si="4"/>
        <v>0</v>
      </c>
      <c r="J62" s="162">
        <f t="shared" si="5"/>
        <v>0</v>
      </c>
      <c r="P62" s="201"/>
    </row>
    <row r="63" spans="1:16" ht="25.5">
      <c r="A63" s="2"/>
      <c r="B63" s="207" t="s">
        <v>250</v>
      </c>
      <c r="C63" s="208" t="s">
        <v>138</v>
      </c>
      <c r="D63" s="252">
        <v>0</v>
      </c>
      <c r="E63" s="163"/>
      <c r="F63" s="164"/>
      <c r="G63" s="161"/>
      <c r="H63" s="161"/>
      <c r="I63" s="162">
        <f t="shared" si="4"/>
        <v>0</v>
      </c>
      <c r="J63" s="162">
        <f t="shared" si="5"/>
        <v>0</v>
      </c>
      <c r="P63" s="201"/>
    </row>
    <row r="64" spans="1:16" ht="16.5">
      <c r="A64" s="2"/>
      <c r="B64" s="207"/>
      <c r="C64" s="209"/>
      <c r="D64" s="252"/>
      <c r="E64" s="163" t="str">
        <f t="shared" si="2"/>
        <v/>
      </c>
      <c r="F64" s="164" t="str">
        <f t="shared" si="3"/>
        <v/>
      </c>
      <c r="G64" s="161"/>
      <c r="H64" s="161"/>
      <c r="I64" s="162" t="str">
        <f t="shared" si="4"/>
        <v/>
      </c>
      <c r="J64" s="162" t="str">
        <f t="shared" si="5"/>
        <v/>
      </c>
      <c r="P64" s="201"/>
    </row>
    <row r="65" spans="1:16" ht="25.5" customHeight="1">
      <c r="A65" s="2"/>
      <c r="B65" s="196" t="s">
        <v>253</v>
      </c>
      <c r="C65" s="197" t="s">
        <v>12</v>
      </c>
      <c r="D65" s="252">
        <v>2</v>
      </c>
      <c r="E65" s="163">
        <f t="shared" si="2"/>
        <v>0</v>
      </c>
      <c r="F65" s="164">
        <f t="shared" si="3"/>
        <v>0</v>
      </c>
      <c r="G65" s="161"/>
      <c r="H65" s="161"/>
      <c r="I65" s="162">
        <f t="shared" si="4"/>
        <v>0</v>
      </c>
      <c r="J65" s="162">
        <f t="shared" si="5"/>
        <v>0</v>
      </c>
      <c r="P65" s="201"/>
    </row>
    <row r="66" spans="1:16" ht="16.5">
      <c r="A66" s="2"/>
      <c r="B66" s="196"/>
      <c r="C66" s="197"/>
      <c r="D66" s="252"/>
      <c r="E66" s="163" t="str">
        <f t="shared" si="2"/>
        <v/>
      </c>
      <c r="F66" s="164" t="str">
        <f t="shared" si="3"/>
        <v/>
      </c>
      <c r="G66" s="161"/>
      <c r="H66" s="161"/>
      <c r="I66" s="162" t="str">
        <f t="shared" si="4"/>
        <v/>
      </c>
      <c r="J66" s="162" t="str">
        <f t="shared" si="5"/>
        <v/>
      </c>
      <c r="P66" s="201"/>
    </row>
    <row r="67" spans="1:16" ht="25.5">
      <c r="A67" s="2"/>
      <c r="B67" s="196" t="s">
        <v>256</v>
      </c>
      <c r="C67" s="197" t="s">
        <v>13</v>
      </c>
      <c r="D67" s="252">
        <f>D45+D46</f>
        <v>85</v>
      </c>
      <c r="E67" s="163">
        <f t="shared" si="2"/>
        <v>0</v>
      </c>
      <c r="F67" s="164">
        <f t="shared" si="3"/>
        <v>0</v>
      </c>
      <c r="G67" s="161"/>
      <c r="H67" s="161"/>
      <c r="I67" s="162">
        <f t="shared" si="4"/>
        <v>0</v>
      </c>
      <c r="J67" s="162">
        <f t="shared" si="5"/>
        <v>0</v>
      </c>
      <c r="P67" s="201"/>
    </row>
    <row r="68" spans="1:16" ht="25.5">
      <c r="A68" s="2"/>
      <c r="B68" s="196" t="s">
        <v>255</v>
      </c>
      <c r="C68" s="208" t="s">
        <v>1</v>
      </c>
      <c r="D68" s="252">
        <f>+D45+D46</f>
        <v>85</v>
      </c>
      <c r="E68" s="163">
        <f t="shared" si="2"/>
        <v>0</v>
      </c>
      <c r="F68" s="164">
        <f t="shared" si="3"/>
        <v>0</v>
      </c>
      <c r="G68" s="161"/>
      <c r="H68" s="161"/>
      <c r="I68" s="162">
        <f t="shared" si="4"/>
        <v>0</v>
      </c>
      <c r="J68" s="162">
        <f t="shared" si="5"/>
        <v>0</v>
      </c>
      <c r="P68" s="201"/>
    </row>
    <row r="69" spans="1:16" ht="16.5">
      <c r="A69" s="2"/>
      <c r="B69" s="210"/>
      <c r="C69" s="209"/>
      <c r="D69" s="252"/>
      <c r="E69" s="163" t="str">
        <f t="shared" si="2"/>
        <v/>
      </c>
      <c r="F69" s="164" t="str">
        <f t="shared" si="3"/>
        <v/>
      </c>
      <c r="G69" s="161"/>
      <c r="H69" s="161"/>
      <c r="I69" s="162" t="str">
        <f t="shared" si="4"/>
        <v/>
      </c>
      <c r="J69" s="162" t="str">
        <f t="shared" si="5"/>
        <v/>
      </c>
      <c r="P69" s="201"/>
    </row>
    <row r="70" spans="1:16" ht="38.25">
      <c r="A70" s="2" t="s">
        <v>156</v>
      </c>
      <c r="B70" s="207" t="s">
        <v>465</v>
      </c>
      <c r="C70" s="197" t="s">
        <v>12</v>
      </c>
      <c r="D70" s="252">
        <v>22</v>
      </c>
      <c r="E70" s="163">
        <f t="shared" si="2"/>
        <v>0</v>
      </c>
      <c r="F70" s="164">
        <f t="shared" si="3"/>
        <v>0</v>
      </c>
      <c r="G70" s="161"/>
      <c r="H70" s="161"/>
      <c r="I70" s="162">
        <f t="shared" si="4"/>
        <v>0</v>
      </c>
      <c r="J70" s="162">
        <f t="shared" si="5"/>
        <v>0</v>
      </c>
      <c r="P70" s="201"/>
    </row>
    <row r="71" spans="1:16" ht="16.5">
      <c r="A71" s="2"/>
      <c r="B71" s="207"/>
      <c r="C71" s="197"/>
      <c r="D71" s="252"/>
      <c r="E71" s="163" t="str">
        <f t="shared" si="2"/>
        <v/>
      </c>
      <c r="F71" s="164" t="str">
        <f t="shared" si="3"/>
        <v/>
      </c>
      <c r="G71" s="161"/>
      <c r="H71" s="161"/>
      <c r="I71" s="162" t="str">
        <f t="shared" si="4"/>
        <v/>
      </c>
      <c r="J71" s="162" t="str">
        <f t="shared" si="5"/>
        <v/>
      </c>
      <c r="P71" s="201"/>
    </row>
    <row r="72" spans="1:16" ht="38.25">
      <c r="A72" s="2"/>
      <c r="B72" s="207" t="s">
        <v>460</v>
      </c>
      <c r="C72" s="197" t="s">
        <v>12</v>
      </c>
      <c r="D72" s="252">
        <v>57</v>
      </c>
      <c r="E72" s="163">
        <f t="shared" si="2"/>
        <v>0</v>
      </c>
      <c r="F72" s="164">
        <f t="shared" si="3"/>
        <v>0</v>
      </c>
      <c r="G72" s="161"/>
      <c r="H72" s="161"/>
      <c r="I72" s="162">
        <f t="shared" si="4"/>
        <v>0</v>
      </c>
      <c r="J72" s="162">
        <f t="shared" si="5"/>
        <v>0</v>
      </c>
      <c r="P72" s="201"/>
    </row>
    <row r="73" spans="1:16" ht="16.5">
      <c r="A73" s="2"/>
      <c r="B73" s="207"/>
      <c r="C73" s="197"/>
      <c r="D73" s="252"/>
      <c r="E73" s="163" t="str">
        <f t="shared" si="2"/>
        <v/>
      </c>
      <c r="F73" s="164" t="str">
        <f t="shared" si="3"/>
        <v/>
      </c>
      <c r="G73" s="161"/>
      <c r="H73" s="161"/>
      <c r="I73" s="162" t="str">
        <f t="shared" si="4"/>
        <v/>
      </c>
      <c r="J73" s="162" t="str">
        <f t="shared" si="5"/>
        <v/>
      </c>
      <c r="P73" s="201"/>
    </row>
    <row r="74" spans="1:16" ht="16.5">
      <c r="A74" s="2"/>
      <c r="B74" s="199" t="s">
        <v>461</v>
      </c>
      <c r="C74" s="208" t="s">
        <v>12</v>
      </c>
      <c r="D74" s="252">
        <v>2</v>
      </c>
      <c r="E74" s="163">
        <f t="shared" si="2"/>
        <v>0</v>
      </c>
      <c r="F74" s="164">
        <f t="shared" si="3"/>
        <v>0</v>
      </c>
      <c r="G74" s="161"/>
      <c r="H74" s="161"/>
      <c r="I74" s="162">
        <f t="shared" si="4"/>
        <v>0</v>
      </c>
      <c r="J74" s="162">
        <f t="shared" si="5"/>
        <v>0</v>
      </c>
      <c r="P74" s="201"/>
    </row>
    <row r="75" spans="1:16" ht="16.5">
      <c r="A75" s="2"/>
      <c r="B75" s="207" t="s">
        <v>462</v>
      </c>
      <c r="C75" s="208" t="s">
        <v>13</v>
      </c>
      <c r="D75" s="252">
        <f>9+11</f>
        <v>20</v>
      </c>
      <c r="E75" s="163">
        <f t="shared" si="2"/>
        <v>0</v>
      </c>
      <c r="F75" s="164">
        <f t="shared" si="3"/>
        <v>0</v>
      </c>
      <c r="G75" s="161"/>
      <c r="H75" s="161"/>
      <c r="I75" s="162">
        <f t="shared" si="4"/>
        <v>0</v>
      </c>
      <c r="J75" s="162">
        <f t="shared" si="5"/>
        <v>0</v>
      </c>
      <c r="P75" s="201"/>
    </row>
    <row r="76" spans="1:16" ht="16.5">
      <c r="A76" s="2"/>
      <c r="B76" s="211"/>
      <c r="C76" s="208"/>
      <c r="D76" s="252"/>
      <c r="E76" s="163" t="str">
        <f t="shared" si="2"/>
        <v/>
      </c>
      <c r="F76" s="164" t="str">
        <f t="shared" si="3"/>
        <v/>
      </c>
      <c r="G76" s="161"/>
      <c r="H76" s="161"/>
      <c r="I76" s="162" t="str">
        <f t="shared" si="4"/>
        <v/>
      </c>
      <c r="J76" s="162" t="str">
        <f t="shared" si="5"/>
        <v/>
      </c>
      <c r="P76" s="201"/>
    </row>
    <row r="77" spans="1:16" ht="16.5">
      <c r="A77" s="212" t="s">
        <v>152</v>
      </c>
      <c r="B77" s="210" t="s">
        <v>139</v>
      </c>
      <c r="C77" s="208" t="s">
        <v>13</v>
      </c>
      <c r="D77" s="252"/>
      <c r="E77" s="163" t="str">
        <f t="shared" si="2"/>
        <v/>
      </c>
      <c r="F77" s="164" t="str">
        <f t="shared" si="3"/>
        <v/>
      </c>
      <c r="G77" s="161"/>
      <c r="H77" s="161"/>
      <c r="I77" s="162" t="str">
        <f t="shared" si="4"/>
        <v/>
      </c>
      <c r="J77" s="162" t="str">
        <f t="shared" si="5"/>
        <v/>
      </c>
      <c r="P77" s="201"/>
    </row>
    <row r="78" spans="1:16" ht="16.5">
      <c r="A78" s="2"/>
      <c r="B78" s="210" t="s">
        <v>140</v>
      </c>
      <c r="C78" s="208" t="s">
        <v>13</v>
      </c>
      <c r="D78" s="252">
        <f>+QTE!D269+QTE!E269+QTE!J269+QTE!K269+QTE!P269+QTE!Q269+QTE!V269+QTE!W269</f>
        <v>39</v>
      </c>
      <c r="E78" s="163">
        <f t="shared" si="2"/>
        <v>0</v>
      </c>
      <c r="F78" s="164">
        <f t="shared" si="3"/>
        <v>0</v>
      </c>
      <c r="G78" s="161"/>
      <c r="H78" s="161"/>
      <c r="I78" s="162">
        <f t="shared" si="4"/>
        <v>0</v>
      </c>
      <c r="J78" s="162">
        <f t="shared" si="5"/>
        <v>0</v>
      </c>
      <c r="P78" s="201"/>
    </row>
    <row r="79" spans="1:16" ht="16.5">
      <c r="A79" s="2"/>
      <c r="B79" s="210" t="s">
        <v>141</v>
      </c>
      <c r="C79" s="208" t="s">
        <v>13</v>
      </c>
      <c r="D79" s="252">
        <f>+QTE!F269+QTE!G269+QTE!H269+QTE!L269+QTE!M269+QTE!N269+QTE!R269+QTE!S269+QTE!T269+QTE!X269+QTE!Y269+QTE!Z269</f>
        <v>66</v>
      </c>
      <c r="E79" s="163">
        <f t="shared" si="2"/>
        <v>0</v>
      </c>
      <c r="F79" s="164">
        <f t="shared" si="3"/>
        <v>0</v>
      </c>
      <c r="G79" s="161"/>
      <c r="H79" s="161"/>
      <c r="I79" s="162">
        <f t="shared" si="4"/>
        <v>0</v>
      </c>
      <c r="J79" s="162">
        <f t="shared" si="5"/>
        <v>0</v>
      </c>
      <c r="P79" s="201"/>
    </row>
    <row r="80" spans="1:16" ht="16.5">
      <c r="A80" s="2"/>
      <c r="B80" s="210" t="s">
        <v>142</v>
      </c>
      <c r="C80" s="208" t="s">
        <v>13</v>
      </c>
      <c r="D80" s="252"/>
      <c r="E80" s="163" t="str">
        <f t="shared" si="2"/>
        <v/>
      </c>
      <c r="F80" s="164" t="str">
        <f t="shared" si="3"/>
        <v/>
      </c>
      <c r="G80" s="161"/>
      <c r="H80" s="161"/>
      <c r="I80" s="162" t="str">
        <f t="shared" si="4"/>
        <v/>
      </c>
      <c r="J80" s="162" t="str">
        <f t="shared" si="5"/>
        <v/>
      </c>
      <c r="P80" s="201"/>
    </row>
    <row r="81" spans="1:16" ht="16.5">
      <c r="A81" s="2"/>
      <c r="B81" s="213"/>
      <c r="C81" s="209"/>
      <c r="D81" s="252"/>
      <c r="E81" s="163" t="str">
        <f t="shared" si="2"/>
        <v/>
      </c>
      <c r="F81" s="164" t="str">
        <f t="shared" si="3"/>
        <v/>
      </c>
      <c r="G81" s="161"/>
      <c r="H81" s="161"/>
      <c r="I81" s="162" t="str">
        <f t="shared" si="4"/>
        <v/>
      </c>
      <c r="J81" s="162" t="str">
        <f t="shared" si="5"/>
        <v/>
      </c>
      <c r="P81" s="201"/>
    </row>
    <row r="82" spans="1:16" ht="16.5">
      <c r="A82" s="2" t="s">
        <v>151</v>
      </c>
      <c r="B82" s="210" t="s">
        <v>144</v>
      </c>
      <c r="C82" s="208" t="s">
        <v>13</v>
      </c>
      <c r="D82" s="252">
        <f>+D75+D74</f>
        <v>22</v>
      </c>
      <c r="E82" s="163">
        <f t="shared" si="2"/>
        <v>0</v>
      </c>
      <c r="F82" s="164">
        <f t="shared" si="3"/>
        <v>0</v>
      </c>
      <c r="G82" s="161"/>
      <c r="H82" s="161"/>
      <c r="I82" s="162">
        <f t="shared" si="4"/>
        <v>0</v>
      </c>
      <c r="J82" s="162">
        <f t="shared" si="5"/>
        <v>0</v>
      </c>
      <c r="P82" s="201"/>
    </row>
    <row r="83" spans="1:16" ht="16.5">
      <c r="A83" s="2"/>
      <c r="B83" s="210"/>
      <c r="C83" s="208"/>
      <c r="D83" s="252"/>
      <c r="E83" s="163" t="str">
        <f t="shared" si="2"/>
        <v/>
      </c>
      <c r="F83" s="164" t="str">
        <f t="shared" si="3"/>
        <v/>
      </c>
      <c r="G83" s="161"/>
      <c r="H83" s="161"/>
      <c r="I83" s="162" t="str">
        <f t="shared" si="4"/>
        <v/>
      </c>
      <c r="J83" s="162" t="str">
        <f t="shared" si="5"/>
        <v/>
      </c>
      <c r="P83" s="201"/>
    </row>
    <row r="84" spans="1:16" ht="16.5">
      <c r="A84" s="2"/>
      <c r="B84" s="210" t="s">
        <v>145</v>
      </c>
      <c r="C84" s="208" t="s">
        <v>13</v>
      </c>
      <c r="D84" s="252"/>
      <c r="E84" s="163" t="str">
        <f t="shared" si="2"/>
        <v/>
      </c>
      <c r="F84" s="164" t="str">
        <f t="shared" si="3"/>
        <v/>
      </c>
      <c r="G84" s="161"/>
      <c r="H84" s="161"/>
      <c r="I84" s="162" t="str">
        <f t="shared" si="4"/>
        <v/>
      </c>
      <c r="J84" s="162" t="str">
        <f t="shared" si="5"/>
        <v/>
      </c>
      <c r="P84" s="201"/>
    </row>
    <row r="85" spans="1:16" ht="16.5">
      <c r="A85" s="2"/>
      <c r="B85" s="210" t="s">
        <v>146</v>
      </c>
      <c r="C85" s="208" t="s">
        <v>13</v>
      </c>
      <c r="D85" s="252"/>
      <c r="E85" s="163" t="str">
        <f t="shared" si="2"/>
        <v/>
      </c>
      <c r="F85" s="164" t="str">
        <f t="shared" si="3"/>
        <v/>
      </c>
      <c r="G85" s="161"/>
      <c r="H85" s="161"/>
      <c r="I85" s="162" t="str">
        <f t="shared" si="4"/>
        <v/>
      </c>
      <c r="J85" s="162" t="str">
        <f t="shared" si="5"/>
        <v/>
      </c>
      <c r="P85" s="201"/>
    </row>
    <row r="86" spans="1:16" ht="16.5">
      <c r="A86" s="2"/>
      <c r="B86" s="214"/>
      <c r="C86" s="208"/>
      <c r="D86" s="252"/>
      <c r="E86" s="163" t="str">
        <f t="shared" si="2"/>
        <v/>
      </c>
      <c r="F86" s="164" t="str">
        <f t="shared" si="3"/>
        <v/>
      </c>
      <c r="G86" s="161"/>
      <c r="H86" s="161"/>
      <c r="I86" s="162" t="str">
        <f t="shared" si="4"/>
        <v/>
      </c>
      <c r="J86" s="162" t="str">
        <f t="shared" si="5"/>
        <v/>
      </c>
      <c r="P86" s="201"/>
    </row>
    <row r="87" spans="1:16" ht="25.5">
      <c r="A87" s="2"/>
      <c r="B87" s="210" t="s">
        <v>147</v>
      </c>
      <c r="C87" s="208" t="s">
        <v>12</v>
      </c>
      <c r="D87" s="252">
        <v>1</v>
      </c>
      <c r="E87" s="163">
        <f t="shared" si="2"/>
        <v>0</v>
      </c>
      <c r="F87" s="164">
        <f t="shared" si="3"/>
        <v>0</v>
      </c>
      <c r="G87" s="161"/>
      <c r="H87" s="161"/>
      <c r="I87" s="162">
        <f t="shared" si="4"/>
        <v>0</v>
      </c>
      <c r="J87" s="162">
        <f t="shared" si="5"/>
        <v>0</v>
      </c>
      <c r="P87" s="201"/>
    </row>
    <row r="88" spans="1:16" ht="16.5">
      <c r="A88" s="2"/>
      <c r="B88" s="210"/>
      <c r="C88" s="208"/>
      <c r="D88" s="252"/>
      <c r="E88" s="163" t="str">
        <f t="shared" si="2"/>
        <v/>
      </c>
      <c r="F88" s="164" t="str">
        <f t="shared" si="3"/>
        <v/>
      </c>
      <c r="G88" s="161"/>
      <c r="H88" s="161"/>
      <c r="I88" s="162" t="str">
        <f t="shared" si="4"/>
        <v/>
      </c>
      <c r="J88" s="162" t="str">
        <f t="shared" si="5"/>
        <v/>
      </c>
      <c r="P88" s="201"/>
    </row>
    <row r="89" spans="1:16" ht="25.5">
      <c r="A89" s="2"/>
      <c r="B89" s="210" t="s">
        <v>148</v>
      </c>
      <c r="C89" s="208" t="s">
        <v>12</v>
      </c>
      <c r="D89" s="252">
        <v>1</v>
      </c>
      <c r="E89" s="163">
        <f t="shared" ref="E89:E152" si="6">IF(D89="","",(((I89*$J$2)+(J89*$H$2*$H$3))*$J$3)/D89)</f>
        <v>0</v>
      </c>
      <c r="F89" s="164">
        <f t="shared" ref="F89:F152" si="7">IF(D89="","",D89*E89)</f>
        <v>0</v>
      </c>
      <c r="G89" s="161"/>
      <c r="H89" s="161"/>
      <c r="I89" s="162">
        <f t="shared" ref="I89:I152" si="8">IF(D89="","",G89*D89)</f>
        <v>0</v>
      </c>
      <c r="J89" s="162">
        <f t="shared" ref="J89:J152" si="9">IF(D89="","",D89*H89)</f>
        <v>0</v>
      </c>
      <c r="P89" s="201"/>
    </row>
    <row r="90" spans="1:16" ht="16.5">
      <c r="A90" s="2"/>
      <c r="B90" s="210"/>
      <c r="C90" s="208"/>
      <c r="D90" s="252"/>
      <c r="E90" s="163" t="str">
        <f t="shared" si="6"/>
        <v/>
      </c>
      <c r="F90" s="164" t="str">
        <f t="shared" si="7"/>
        <v/>
      </c>
      <c r="G90" s="161"/>
      <c r="H90" s="161"/>
      <c r="I90" s="162" t="str">
        <f t="shared" si="8"/>
        <v/>
      </c>
      <c r="J90" s="162" t="str">
        <f t="shared" si="9"/>
        <v/>
      </c>
      <c r="P90" s="201"/>
    </row>
    <row r="91" spans="1:16" ht="38.25">
      <c r="A91" s="2"/>
      <c r="B91" s="210" t="s">
        <v>213</v>
      </c>
      <c r="C91" s="208" t="s">
        <v>12</v>
      </c>
      <c r="D91" s="252">
        <v>1</v>
      </c>
      <c r="E91" s="163">
        <f t="shared" si="6"/>
        <v>0</v>
      </c>
      <c r="F91" s="164">
        <f t="shared" si="7"/>
        <v>0</v>
      </c>
      <c r="G91" s="161"/>
      <c r="H91" s="161"/>
      <c r="I91" s="162">
        <f t="shared" si="8"/>
        <v>0</v>
      </c>
      <c r="J91" s="162">
        <f t="shared" si="9"/>
        <v>0</v>
      </c>
      <c r="P91" s="201"/>
    </row>
    <row r="92" spans="1:16" ht="16.5">
      <c r="A92" s="2"/>
      <c r="B92" s="213"/>
      <c r="C92" s="209"/>
      <c r="D92" s="252"/>
      <c r="E92" s="163" t="str">
        <f t="shared" si="6"/>
        <v/>
      </c>
      <c r="F92" s="164" t="str">
        <f t="shared" si="7"/>
        <v/>
      </c>
      <c r="G92" s="161"/>
      <c r="H92" s="161"/>
      <c r="I92" s="162" t="str">
        <f t="shared" si="8"/>
        <v/>
      </c>
      <c r="J92" s="162" t="str">
        <f t="shared" si="9"/>
        <v/>
      </c>
      <c r="P92" s="201"/>
    </row>
    <row r="93" spans="1:16" ht="16.5">
      <c r="A93" s="2"/>
      <c r="B93" s="210" t="s">
        <v>149</v>
      </c>
      <c r="C93" s="208" t="s">
        <v>12</v>
      </c>
      <c r="D93" s="252">
        <f>+(8+11)*3</f>
        <v>57</v>
      </c>
      <c r="E93" s="163">
        <f t="shared" si="6"/>
        <v>0</v>
      </c>
      <c r="F93" s="164">
        <f t="shared" si="7"/>
        <v>0</v>
      </c>
      <c r="G93" s="161"/>
      <c r="H93" s="161"/>
      <c r="I93" s="162">
        <f t="shared" si="8"/>
        <v>0</v>
      </c>
      <c r="J93" s="162">
        <f t="shared" si="9"/>
        <v>0</v>
      </c>
      <c r="P93" s="201"/>
    </row>
    <row r="94" spans="1:16" ht="16.5">
      <c r="A94" s="2"/>
      <c r="B94" s="210"/>
      <c r="C94" s="208"/>
      <c r="D94" s="252"/>
      <c r="E94" s="163" t="str">
        <f t="shared" si="6"/>
        <v/>
      </c>
      <c r="F94" s="164" t="str">
        <f t="shared" si="7"/>
        <v/>
      </c>
      <c r="G94" s="161"/>
      <c r="H94" s="161"/>
      <c r="I94" s="162" t="str">
        <f t="shared" si="8"/>
        <v/>
      </c>
      <c r="J94" s="162" t="str">
        <f t="shared" si="9"/>
        <v/>
      </c>
      <c r="P94" s="201"/>
    </row>
    <row r="95" spans="1:16" ht="25.5">
      <c r="A95" s="2"/>
      <c r="B95" s="210" t="s">
        <v>150</v>
      </c>
      <c r="C95" s="208" t="s">
        <v>12</v>
      </c>
      <c r="D95" s="252">
        <f>105*10</f>
        <v>1050</v>
      </c>
      <c r="E95" s="163">
        <f t="shared" si="6"/>
        <v>0</v>
      </c>
      <c r="F95" s="164">
        <f t="shared" si="7"/>
        <v>0</v>
      </c>
      <c r="G95" s="161"/>
      <c r="H95" s="161"/>
      <c r="I95" s="162">
        <f t="shared" si="8"/>
        <v>0</v>
      </c>
      <c r="J95" s="162">
        <f t="shared" si="9"/>
        <v>0</v>
      </c>
      <c r="P95" s="201"/>
    </row>
    <row r="96" spans="1:16" ht="16.5">
      <c r="A96" s="2"/>
      <c r="B96" s="215"/>
      <c r="C96" s="216"/>
      <c r="D96" s="252"/>
      <c r="E96" s="163" t="str">
        <f t="shared" si="6"/>
        <v/>
      </c>
      <c r="F96" s="164" t="str">
        <f t="shared" si="7"/>
        <v/>
      </c>
      <c r="G96" s="161"/>
      <c r="H96" s="161"/>
      <c r="I96" s="162" t="str">
        <f t="shared" si="8"/>
        <v/>
      </c>
      <c r="J96" s="162" t="str">
        <f t="shared" si="9"/>
        <v/>
      </c>
      <c r="P96" s="201"/>
    </row>
    <row r="97" spans="1:16" s="218" customFormat="1" ht="16.5">
      <c r="A97" s="2"/>
      <c r="B97" s="217" t="s">
        <v>103</v>
      </c>
      <c r="C97" s="216"/>
      <c r="D97" s="252"/>
      <c r="E97" s="163" t="str">
        <f t="shared" si="6"/>
        <v/>
      </c>
      <c r="F97" s="164" t="str">
        <f t="shared" si="7"/>
        <v/>
      </c>
      <c r="G97" s="161"/>
      <c r="H97" s="161"/>
      <c r="I97" s="162" t="str">
        <f t="shared" si="8"/>
        <v/>
      </c>
      <c r="J97" s="162" t="str">
        <f t="shared" si="9"/>
        <v/>
      </c>
      <c r="P97" s="219"/>
    </row>
    <row r="98" spans="1:16" ht="16.5">
      <c r="A98" s="2"/>
      <c r="B98" s="194"/>
      <c r="C98" s="216"/>
      <c r="D98" s="252"/>
      <c r="E98" s="163" t="str">
        <f t="shared" si="6"/>
        <v/>
      </c>
      <c r="F98" s="164" t="str">
        <f t="shared" si="7"/>
        <v/>
      </c>
      <c r="G98" s="161"/>
      <c r="H98" s="161"/>
      <c r="I98" s="162" t="str">
        <f t="shared" si="8"/>
        <v/>
      </c>
      <c r="J98" s="162" t="str">
        <f t="shared" si="9"/>
        <v/>
      </c>
    </row>
    <row r="99" spans="1:16" ht="16.5">
      <c r="A99" s="2" t="s">
        <v>4</v>
      </c>
      <c r="B99" s="192" t="s">
        <v>29</v>
      </c>
      <c r="C99" s="216"/>
      <c r="D99" s="252"/>
      <c r="E99" s="163" t="str">
        <f t="shared" si="6"/>
        <v/>
      </c>
      <c r="F99" s="164" t="str">
        <f t="shared" si="7"/>
        <v/>
      </c>
      <c r="G99" s="161"/>
      <c r="H99" s="161"/>
      <c r="I99" s="162" t="str">
        <f t="shared" si="8"/>
        <v/>
      </c>
      <c r="J99" s="162" t="str">
        <f t="shared" si="9"/>
        <v/>
      </c>
    </row>
    <row r="100" spans="1:16" ht="16.5">
      <c r="A100" s="2"/>
      <c r="B100" s="194"/>
      <c r="C100" s="216"/>
      <c r="D100" s="252"/>
      <c r="E100" s="163" t="str">
        <f t="shared" si="6"/>
        <v/>
      </c>
      <c r="F100" s="164" t="str">
        <f t="shared" si="7"/>
        <v/>
      </c>
      <c r="G100" s="161"/>
      <c r="H100" s="161"/>
      <c r="I100" s="162" t="str">
        <f t="shared" si="8"/>
        <v/>
      </c>
      <c r="J100" s="162" t="str">
        <f t="shared" si="9"/>
        <v/>
      </c>
    </row>
    <row r="101" spans="1:16" ht="16.5">
      <c r="A101" s="2"/>
      <c r="B101" s="220" t="s">
        <v>14</v>
      </c>
      <c r="C101" s="216" t="s">
        <v>13</v>
      </c>
      <c r="D101" s="252">
        <v>1</v>
      </c>
      <c r="E101" s="163">
        <f t="shared" si="6"/>
        <v>0</v>
      </c>
      <c r="F101" s="164">
        <f t="shared" si="7"/>
        <v>0</v>
      </c>
      <c r="G101" s="161"/>
      <c r="H101" s="161"/>
      <c r="I101" s="162">
        <f t="shared" si="8"/>
        <v>0</v>
      </c>
      <c r="J101" s="162">
        <f t="shared" si="9"/>
        <v>0</v>
      </c>
    </row>
    <row r="102" spans="1:16" ht="16.5">
      <c r="A102" s="2"/>
      <c r="B102" s="220" t="s">
        <v>15</v>
      </c>
      <c r="C102" s="216" t="s">
        <v>12</v>
      </c>
      <c r="D102" s="252">
        <v>1</v>
      </c>
      <c r="E102" s="163">
        <f t="shared" si="6"/>
        <v>0</v>
      </c>
      <c r="F102" s="164">
        <f t="shared" si="7"/>
        <v>0</v>
      </c>
      <c r="G102" s="161"/>
      <c r="H102" s="161"/>
      <c r="I102" s="162">
        <f t="shared" si="8"/>
        <v>0</v>
      </c>
      <c r="J102" s="162">
        <f t="shared" si="9"/>
        <v>0</v>
      </c>
    </row>
    <row r="103" spans="1:16" ht="16.5">
      <c r="A103" s="2"/>
      <c r="B103" s="220" t="s">
        <v>16</v>
      </c>
      <c r="C103" s="216" t="s">
        <v>12</v>
      </c>
      <c r="D103" s="252">
        <v>1</v>
      </c>
      <c r="E103" s="163">
        <f t="shared" si="6"/>
        <v>0</v>
      </c>
      <c r="F103" s="164">
        <f t="shared" si="7"/>
        <v>0</v>
      </c>
      <c r="G103" s="161"/>
      <c r="H103" s="161"/>
      <c r="I103" s="162">
        <f t="shared" si="8"/>
        <v>0</v>
      </c>
      <c r="J103" s="162">
        <f t="shared" si="9"/>
        <v>0</v>
      </c>
    </row>
    <row r="104" spans="1:16" ht="16.5">
      <c r="A104" s="2"/>
      <c r="B104" s="220" t="s">
        <v>30</v>
      </c>
      <c r="C104" s="216" t="s">
        <v>12</v>
      </c>
      <c r="D104" s="252">
        <v>1</v>
      </c>
      <c r="E104" s="163">
        <f t="shared" si="6"/>
        <v>0</v>
      </c>
      <c r="F104" s="164">
        <f t="shared" si="7"/>
        <v>0</v>
      </c>
      <c r="G104" s="161"/>
      <c r="H104" s="161"/>
      <c r="I104" s="162">
        <f t="shared" si="8"/>
        <v>0</v>
      </c>
      <c r="J104" s="162">
        <f t="shared" si="9"/>
        <v>0</v>
      </c>
    </row>
    <row r="105" spans="1:16" ht="27">
      <c r="A105" s="2"/>
      <c r="B105" s="221" t="s">
        <v>125</v>
      </c>
      <c r="C105" s="216" t="s">
        <v>13</v>
      </c>
      <c r="D105" s="252">
        <v>105</v>
      </c>
      <c r="E105" s="163">
        <f t="shared" si="6"/>
        <v>0</v>
      </c>
      <c r="F105" s="164">
        <f t="shared" si="7"/>
        <v>0</v>
      </c>
      <c r="G105" s="161"/>
      <c r="H105" s="161"/>
      <c r="I105" s="162">
        <f t="shared" si="8"/>
        <v>0</v>
      </c>
      <c r="J105" s="162">
        <f t="shared" si="9"/>
        <v>0</v>
      </c>
    </row>
    <row r="106" spans="1:16" ht="25.5">
      <c r="A106" s="2"/>
      <c r="B106" s="221" t="s">
        <v>31</v>
      </c>
      <c r="C106" s="216" t="s">
        <v>13</v>
      </c>
      <c r="D106" s="252">
        <f>QTE!J162-'BATIMENT SOHO-ELEC 1'!D79</f>
        <v>177</v>
      </c>
      <c r="E106" s="163">
        <f t="shared" si="6"/>
        <v>0</v>
      </c>
      <c r="F106" s="164">
        <f t="shared" si="7"/>
        <v>0</v>
      </c>
      <c r="G106" s="161"/>
      <c r="H106" s="161"/>
      <c r="I106" s="162">
        <f t="shared" si="8"/>
        <v>0</v>
      </c>
      <c r="J106" s="162">
        <f t="shared" si="9"/>
        <v>0</v>
      </c>
    </row>
    <row r="107" spans="1:16" ht="16.5">
      <c r="A107" s="2"/>
      <c r="B107" s="194"/>
      <c r="C107" s="216"/>
      <c r="D107" s="252"/>
      <c r="E107" s="163" t="str">
        <f t="shared" si="6"/>
        <v/>
      </c>
      <c r="F107" s="164" t="str">
        <f t="shared" si="7"/>
        <v/>
      </c>
      <c r="G107" s="161"/>
      <c r="H107" s="161"/>
      <c r="I107" s="162" t="str">
        <f t="shared" si="8"/>
        <v/>
      </c>
      <c r="J107" s="162" t="str">
        <f t="shared" si="9"/>
        <v/>
      </c>
    </row>
    <row r="108" spans="1:16" s="218" customFormat="1" ht="16.5">
      <c r="A108" s="2"/>
      <c r="B108" s="217" t="s">
        <v>106</v>
      </c>
      <c r="C108" s="216"/>
      <c r="D108" s="252"/>
      <c r="E108" s="163" t="str">
        <f t="shared" si="6"/>
        <v/>
      </c>
      <c r="F108" s="164" t="str">
        <f t="shared" si="7"/>
        <v/>
      </c>
      <c r="G108" s="161"/>
      <c r="H108" s="161"/>
      <c r="I108" s="162" t="str">
        <f t="shared" si="8"/>
        <v/>
      </c>
      <c r="J108" s="162" t="str">
        <f t="shared" si="9"/>
        <v/>
      </c>
      <c r="P108" s="219"/>
    </row>
    <row r="109" spans="1:16" ht="16.5">
      <c r="A109" s="2"/>
      <c r="B109" s="194"/>
      <c r="C109" s="216"/>
      <c r="D109" s="252"/>
      <c r="E109" s="163" t="str">
        <f t="shared" si="6"/>
        <v/>
      </c>
      <c r="F109" s="164" t="str">
        <f t="shared" si="7"/>
        <v/>
      </c>
      <c r="G109" s="161"/>
      <c r="H109" s="161"/>
      <c r="I109" s="162" t="str">
        <f t="shared" si="8"/>
        <v/>
      </c>
      <c r="J109" s="162" t="str">
        <f t="shared" si="9"/>
        <v/>
      </c>
    </row>
    <row r="110" spans="1:16" ht="16.5">
      <c r="A110" s="2" t="s">
        <v>5</v>
      </c>
      <c r="B110" s="222" t="s">
        <v>157</v>
      </c>
      <c r="C110" s="189"/>
      <c r="D110" s="252"/>
      <c r="E110" s="163" t="str">
        <f t="shared" si="6"/>
        <v/>
      </c>
      <c r="F110" s="164" t="str">
        <f t="shared" si="7"/>
        <v/>
      </c>
      <c r="G110" s="161"/>
      <c r="H110" s="161"/>
      <c r="I110" s="162" t="str">
        <f t="shared" si="8"/>
        <v/>
      </c>
      <c r="J110" s="162" t="str">
        <f t="shared" si="9"/>
        <v/>
      </c>
    </row>
    <row r="111" spans="1:16" ht="16.5">
      <c r="A111" s="2"/>
      <c r="B111" s="222"/>
      <c r="C111" s="189"/>
      <c r="D111" s="252"/>
      <c r="E111" s="163" t="str">
        <f t="shared" si="6"/>
        <v/>
      </c>
      <c r="F111" s="164" t="str">
        <f t="shared" si="7"/>
        <v/>
      </c>
      <c r="G111" s="161"/>
      <c r="H111" s="161"/>
      <c r="I111" s="162" t="str">
        <f t="shared" si="8"/>
        <v/>
      </c>
      <c r="J111" s="162" t="str">
        <f t="shared" si="9"/>
        <v/>
      </c>
    </row>
    <row r="112" spans="1:16" ht="16.5">
      <c r="A112" s="2"/>
      <c r="B112" s="223" t="s">
        <v>158</v>
      </c>
      <c r="C112" s="189"/>
      <c r="D112" s="252"/>
      <c r="E112" s="163" t="str">
        <f t="shared" si="6"/>
        <v/>
      </c>
      <c r="F112" s="164" t="str">
        <f t="shared" si="7"/>
        <v/>
      </c>
      <c r="G112" s="161"/>
      <c r="H112" s="161"/>
      <c r="I112" s="162" t="str">
        <f t="shared" si="8"/>
        <v/>
      </c>
      <c r="J112" s="162" t="str">
        <f t="shared" si="9"/>
        <v/>
      </c>
    </row>
    <row r="113" spans="1:10" ht="16.5">
      <c r="A113" s="2"/>
      <c r="B113" s="224" t="s">
        <v>80</v>
      </c>
      <c r="C113" s="189" t="s">
        <v>1</v>
      </c>
      <c r="D113" s="252"/>
      <c r="E113" s="163" t="str">
        <f t="shared" si="6"/>
        <v/>
      </c>
      <c r="F113" s="164" t="str">
        <f t="shared" si="7"/>
        <v/>
      </c>
      <c r="G113" s="161"/>
      <c r="H113" s="161"/>
      <c r="I113" s="162" t="str">
        <f t="shared" si="8"/>
        <v/>
      </c>
      <c r="J113" s="162" t="str">
        <f t="shared" si="9"/>
        <v/>
      </c>
    </row>
    <row r="114" spans="1:10" ht="16.5">
      <c r="A114" s="2"/>
      <c r="B114" s="224" t="s">
        <v>81</v>
      </c>
      <c r="C114" s="189" t="s">
        <v>1</v>
      </c>
      <c r="D114" s="252">
        <f>(50+72+16)+(48.5*2)</f>
        <v>235</v>
      </c>
      <c r="E114" s="163">
        <f t="shared" si="6"/>
        <v>0</v>
      </c>
      <c r="F114" s="164">
        <f t="shared" si="7"/>
        <v>0</v>
      </c>
      <c r="G114" s="161"/>
      <c r="H114" s="161"/>
      <c r="I114" s="162">
        <f t="shared" si="8"/>
        <v>0</v>
      </c>
      <c r="J114" s="162">
        <f t="shared" si="9"/>
        <v>0</v>
      </c>
    </row>
    <row r="115" spans="1:10" ht="16.5">
      <c r="A115" s="2"/>
      <c r="B115" s="224" t="s">
        <v>82</v>
      </c>
      <c r="C115" s="189" t="s">
        <v>1</v>
      </c>
      <c r="D115" s="252">
        <f>(35)+22.5</f>
        <v>57.5</v>
      </c>
      <c r="E115" s="163">
        <f t="shared" si="6"/>
        <v>0</v>
      </c>
      <c r="F115" s="164">
        <f t="shared" si="7"/>
        <v>0</v>
      </c>
      <c r="G115" s="161"/>
      <c r="H115" s="161"/>
      <c r="I115" s="162">
        <f t="shared" si="8"/>
        <v>0</v>
      </c>
      <c r="J115" s="162">
        <f t="shared" si="9"/>
        <v>0</v>
      </c>
    </row>
    <row r="116" spans="1:10" ht="16.5">
      <c r="A116" s="2"/>
      <c r="B116" s="224" t="s">
        <v>220</v>
      </c>
      <c r="C116" s="225" t="s">
        <v>257</v>
      </c>
      <c r="D116" s="252"/>
      <c r="E116" s="163" t="str">
        <f t="shared" si="6"/>
        <v/>
      </c>
      <c r="F116" s="164" t="str">
        <f t="shared" si="7"/>
        <v/>
      </c>
      <c r="G116" s="161"/>
      <c r="H116" s="161"/>
      <c r="I116" s="162" t="str">
        <f t="shared" si="8"/>
        <v/>
      </c>
      <c r="J116" s="162" t="str">
        <f t="shared" si="9"/>
        <v/>
      </c>
    </row>
    <row r="117" spans="1:10" ht="16.5">
      <c r="A117" s="2"/>
      <c r="B117" s="224" t="s">
        <v>160</v>
      </c>
      <c r="C117" s="189" t="s">
        <v>1</v>
      </c>
      <c r="D117" s="252">
        <f>(8+11)*3.5</f>
        <v>66.5</v>
      </c>
      <c r="E117" s="163">
        <f t="shared" si="6"/>
        <v>0</v>
      </c>
      <c r="F117" s="164">
        <f t="shared" si="7"/>
        <v>0</v>
      </c>
      <c r="G117" s="161"/>
      <c r="H117" s="161"/>
      <c r="I117" s="162">
        <f t="shared" si="8"/>
        <v>0</v>
      </c>
      <c r="J117" s="162">
        <f t="shared" si="9"/>
        <v>0</v>
      </c>
    </row>
    <row r="118" spans="1:10" ht="16.5">
      <c r="A118" s="2"/>
      <c r="B118" s="224" t="s">
        <v>83</v>
      </c>
      <c r="C118" s="189" t="s">
        <v>12</v>
      </c>
      <c r="D118" s="252">
        <v>1</v>
      </c>
      <c r="E118" s="163">
        <f t="shared" si="6"/>
        <v>0</v>
      </c>
      <c r="F118" s="164">
        <f t="shared" si="7"/>
        <v>0</v>
      </c>
      <c r="G118" s="161"/>
      <c r="H118" s="161"/>
      <c r="I118" s="162">
        <f t="shared" si="8"/>
        <v>0</v>
      </c>
      <c r="J118" s="162">
        <f t="shared" si="9"/>
        <v>0</v>
      </c>
    </row>
    <row r="119" spans="1:10" ht="16.5">
      <c r="A119" s="2"/>
      <c r="B119" s="224"/>
      <c r="C119" s="189"/>
      <c r="D119" s="252"/>
      <c r="E119" s="163" t="str">
        <f t="shared" si="6"/>
        <v/>
      </c>
      <c r="F119" s="164" t="str">
        <f t="shared" si="7"/>
        <v/>
      </c>
      <c r="G119" s="161"/>
      <c r="H119" s="161"/>
      <c r="I119" s="162" t="str">
        <f t="shared" si="8"/>
        <v/>
      </c>
      <c r="J119" s="162" t="str">
        <f t="shared" si="9"/>
        <v/>
      </c>
    </row>
    <row r="120" spans="1:10" ht="16.5">
      <c r="A120" s="2"/>
      <c r="B120" s="223" t="s">
        <v>159</v>
      </c>
      <c r="C120" s="189"/>
      <c r="D120" s="252"/>
      <c r="E120" s="163" t="str">
        <f t="shared" si="6"/>
        <v/>
      </c>
      <c r="F120" s="164" t="str">
        <f t="shared" si="7"/>
        <v/>
      </c>
      <c r="G120" s="161"/>
      <c r="H120" s="161"/>
      <c r="I120" s="162" t="str">
        <f t="shared" si="8"/>
        <v/>
      </c>
      <c r="J120" s="162" t="str">
        <f t="shared" si="9"/>
        <v/>
      </c>
    </row>
    <row r="121" spans="1:10" ht="16.5">
      <c r="A121" s="2"/>
      <c r="B121" s="224" t="s">
        <v>81</v>
      </c>
      <c r="C121" s="189" t="s">
        <v>1</v>
      </c>
      <c r="D121" s="252"/>
      <c r="E121" s="163" t="str">
        <f t="shared" si="6"/>
        <v/>
      </c>
      <c r="F121" s="164" t="str">
        <f t="shared" si="7"/>
        <v/>
      </c>
      <c r="G121" s="161"/>
      <c r="H121" s="161"/>
      <c r="I121" s="162" t="str">
        <f t="shared" si="8"/>
        <v/>
      </c>
      <c r="J121" s="162" t="str">
        <f t="shared" si="9"/>
        <v/>
      </c>
    </row>
    <row r="122" spans="1:10" ht="16.5">
      <c r="A122" s="2"/>
      <c r="B122" s="224" t="s">
        <v>82</v>
      </c>
      <c r="C122" s="189" t="s">
        <v>1</v>
      </c>
      <c r="D122" s="252">
        <f>(113)</f>
        <v>113</v>
      </c>
      <c r="E122" s="163">
        <f t="shared" si="6"/>
        <v>0</v>
      </c>
      <c r="F122" s="164">
        <f t="shared" si="7"/>
        <v>0</v>
      </c>
      <c r="G122" s="161"/>
      <c r="H122" s="161"/>
      <c r="I122" s="162">
        <f t="shared" si="8"/>
        <v>0</v>
      </c>
      <c r="J122" s="162">
        <f t="shared" si="9"/>
        <v>0</v>
      </c>
    </row>
    <row r="123" spans="1:10" ht="16.5">
      <c r="A123" s="2"/>
      <c r="B123" s="224" t="s">
        <v>160</v>
      </c>
      <c r="C123" s="189" t="s">
        <v>1</v>
      </c>
      <c r="D123" s="252">
        <f>(8+11)*3.5</f>
        <v>66.5</v>
      </c>
      <c r="E123" s="163">
        <f t="shared" si="6"/>
        <v>0</v>
      </c>
      <c r="F123" s="164">
        <f t="shared" si="7"/>
        <v>0</v>
      </c>
      <c r="G123" s="161"/>
      <c r="H123" s="161"/>
      <c r="I123" s="162">
        <f t="shared" si="8"/>
        <v>0</v>
      </c>
      <c r="J123" s="162">
        <f t="shared" si="9"/>
        <v>0</v>
      </c>
    </row>
    <row r="124" spans="1:10" ht="16.5">
      <c r="A124" s="2"/>
      <c r="B124" s="224" t="s">
        <v>83</v>
      </c>
      <c r="C124" s="189" t="s">
        <v>12</v>
      </c>
      <c r="D124" s="252">
        <v>1</v>
      </c>
      <c r="E124" s="163">
        <f t="shared" si="6"/>
        <v>0</v>
      </c>
      <c r="F124" s="164">
        <f t="shared" si="7"/>
        <v>0</v>
      </c>
      <c r="G124" s="161"/>
      <c r="H124" s="161"/>
      <c r="I124" s="162">
        <f t="shared" si="8"/>
        <v>0</v>
      </c>
      <c r="J124" s="162">
        <f t="shared" si="9"/>
        <v>0</v>
      </c>
    </row>
    <row r="125" spans="1:10" ht="16.5">
      <c r="A125" s="2"/>
      <c r="B125" s="224"/>
      <c r="C125" s="189"/>
      <c r="D125" s="252"/>
      <c r="E125" s="163" t="str">
        <f t="shared" si="6"/>
        <v/>
      </c>
      <c r="F125" s="164" t="str">
        <f t="shared" si="7"/>
        <v/>
      </c>
      <c r="G125" s="161"/>
      <c r="H125" s="161"/>
      <c r="I125" s="162" t="str">
        <f t="shared" si="8"/>
        <v/>
      </c>
      <c r="J125" s="162" t="str">
        <f t="shared" si="9"/>
        <v/>
      </c>
    </row>
    <row r="126" spans="1:10" ht="16.5">
      <c r="A126" s="2"/>
      <c r="B126" s="226" t="s">
        <v>107</v>
      </c>
      <c r="C126" s="216"/>
      <c r="D126" s="252"/>
      <c r="E126" s="163" t="str">
        <f t="shared" si="6"/>
        <v/>
      </c>
      <c r="F126" s="164" t="str">
        <f t="shared" si="7"/>
        <v/>
      </c>
      <c r="G126" s="161"/>
      <c r="H126" s="161"/>
      <c r="I126" s="162" t="str">
        <f t="shared" si="8"/>
        <v/>
      </c>
      <c r="J126" s="162" t="str">
        <f t="shared" si="9"/>
        <v/>
      </c>
    </row>
    <row r="127" spans="1:10" ht="16.5">
      <c r="A127" s="2"/>
      <c r="B127" s="227"/>
      <c r="C127" s="216"/>
      <c r="D127" s="252"/>
      <c r="E127" s="163" t="str">
        <f t="shared" si="6"/>
        <v/>
      </c>
      <c r="F127" s="164" t="str">
        <f t="shared" si="7"/>
        <v/>
      </c>
      <c r="G127" s="161"/>
      <c r="H127" s="161"/>
      <c r="I127" s="162" t="str">
        <f t="shared" si="8"/>
        <v/>
      </c>
      <c r="J127" s="162" t="str">
        <f t="shared" si="9"/>
        <v/>
      </c>
    </row>
    <row r="128" spans="1:10" ht="16.5">
      <c r="A128" s="2" t="s">
        <v>28</v>
      </c>
      <c r="B128" s="222" t="s">
        <v>73</v>
      </c>
      <c r="C128" s="216"/>
      <c r="D128" s="252"/>
      <c r="E128" s="163" t="str">
        <f t="shared" si="6"/>
        <v/>
      </c>
      <c r="F128" s="164" t="str">
        <f t="shared" si="7"/>
        <v/>
      </c>
      <c r="G128" s="161"/>
      <c r="H128" s="161"/>
      <c r="I128" s="162" t="str">
        <f t="shared" si="8"/>
        <v/>
      </c>
      <c r="J128" s="162" t="str">
        <f t="shared" si="9"/>
        <v/>
      </c>
    </row>
    <row r="129" spans="1:16" ht="16.5">
      <c r="A129" s="2"/>
      <c r="B129" s="227"/>
      <c r="C129" s="216"/>
      <c r="D129" s="252"/>
      <c r="E129" s="163" t="str">
        <f t="shared" si="6"/>
        <v/>
      </c>
      <c r="F129" s="164" t="str">
        <f t="shared" si="7"/>
        <v/>
      </c>
      <c r="G129" s="161"/>
      <c r="H129" s="161"/>
      <c r="I129" s="162" t="str">
        <f t="shared" si="8"/>
        <v/>
      </c>
      <c r="J129" s="162" t="str">
        <f t="shared" si="9"/>
        <v/>
      </c>
    </row>
    <row r="130" spans="1:16" ht="25.5">
      <c r="A130" s="2"/>
      <c r="B130" s="221" t="s">
        <v>224</v>
      </c>
      <c r="C130" s="193" t="s">
        <v>12</v>
      </c>
      <c r="D130" s="252">
        <v>1</v>
      </c>
      <c r="E130" s="163">
        <f t="shared" si="6"/>
        <v>0</v>
      </c>
      <c r="F130" s="164">
        <f t="shared" si="7"/>
        <v>0</v>
      </c>
      <c r="G130" s="161"/>
      <c r="H130" s="161"/>
      <c r="I130" s="162">
        <f t="shared" si="8"/>
        <v>0</v>
      </c>
      <c r="J130" s="162">
        <f t="shared" si="9"/>
        <v>0</v>
      </c>
    </row>
    <row r="131" spans="1:16" ht="25.5">
      <c r="A131" s="2"/>
      <c r="B131" s="221" t="s">
        <v>221</v>
      </c>
      <c r="C131" s="193" t="s">
        <v>12</v>
      </c>
      <c r="D131" s="252">
        <v>1</v>
      </c>
      <c r="E131" s="163">
        <f t="shared" si="6"/>
        <v>0</v>
      </c>
      <c r="F131" s="164">
        <f t="shared" si="7"/>
        <v>0</v>
      </c>
      <c r="G131" s="161"/>
      <c r="H131" s="161"/>
      <c r="I131" s="162">
        <f t="shared" si="8"/>
        <v>0</v>
      </c>
      <c r="J131" s="162">
        <f t="shared" si="9"/>
        <v>0</v>
      </c>
    </row>
    <row r="132" spans="1:16" ht="25.5">
      <c r="A132" s="2"/>
      <c r="B132" s="221" t="s">
        <v>222</v>
      </c>
      <c r="C132" s="193" t="s">
        <v>12</v>
      </c>
      <c r="D132" s="252">
        <v>1</v>
      </c>
      <c r="E132" s="163">
        <f t="shared" si="6"/>
        <v>0</v>
      </c>
      <c r="F132" s="164">
        <f t="shared" si="7"/>
        <v>0</v>
      </c>
      <c r="G132" s="161"/>
      <c r="H132" s="161"/>
      <c r="I132" s="162">
        <f t="shared" si="8"/>
        <v>0</v>
      </c>
      <c r="J132" s="162">
        <f t="shared" si="9"/>
        <v>0</v>
      </c>
    </row>
    <row r="133" spans="1:16" ht="16.5">
      <c r="A133" s="2"/>
      <c r="B133" s="221"/>
      <c r="C133" s="193"/>
      <c r="D133" s="252"/>
      <c r="E133" s="163" t="str">
        <f t="shared" si="6"/>
        <v/>
      </c>
      <c r="F133" s="164" t="str">
        <f t="shared" si="7"/>
        <v/>
      </c>
      <c r="G133" s="161"/>
      <c r="H133" s="161"/>
      <c r="I133" s="162" t="str">
        <f t="shared" si="8"/>
        <v/>
      </c>
      <c r="J133" s="162" t="str">
        <f t="shared" si="9"/>
        <v/>
      </c>
    </row>
    <row r="134" spans="1:16" ht="33" customHeight="1">
      <c r="A134" s="2"/>
      <c r="B134" s="221" t="s">
        <v>225</v>
      </c>
      <c r="C134" s="193" t="s">
        <v>12</v>
      </c>
      <c r="D134" s="252">
        <v>1</v>
      </c>
      <c r="E134" s="163">
        <f t="shared" si="6"/>
        <v>0</v>
      </c>
      <c r="F134" s="164">
        <f t="shared" si="7"/>
        <v>0</v>
      </c>
      <c r="G134" s="161"/>
      <c r="H134" s="161"/>
      <c r="I134" s="162">
        <f t="shared" si="8"/>
        <v>0</v>
      </c>
      <c r="J134" s="162">
        <f t="shared" si="9"/>
        <v>0</v>
      </c>
    </row>
    <row r="135" spans="1:16" ht="33" customHeight="1">
      <c r="A135" s="2"/>
      <c r="B135" s="221" t="s">
        <v>226</v>
      </c>
      <c r="C135" s="193" t="s">
        <v>12</v>
      </c>
      <c r="D135" s="252">
        <v>1</v>
      </c>
      <c r="E135" s="163">
        <f t="shared" si="6"/>
        <v>0</v>
      </c>
      <c r="F135" s="164">
        <f t="shared" si="7"/>
        <v>0</v>
      </c>
      <c r="G135" s="161"/>
      <c r="H135" s="161"/>
      <c r="I135" s="162">
        <f t="shared" si="8"/>
        <v>0</v>
      </c>
      <c r="J135" s="162">
        <f t="shared" si="9"/>
        <v>0</v>
      </c>
    </row>
    <row r="136" spans="1:16" ht="33" customHeight="1">
      <c r="A136" s="2"/>
      <c r="B136" s="228" t="s">
        <v>74</v>
      </c>
      <c r="C136" s="216" t="s">
        <v>12</v>
      </c>
      <c r="D136" s="252">
        <v>1</v>
      </c>
      <c r="E136" s="163">
        <f t="shared" si="6"/>
        <v>0</v>
      </c>
      <c r="F136" s="164">
        <f t="shared" si="7"/>
        <v>0</v>
      </c>
      <c r="G136" s="161"/>
      <c r="H136" s="161"/>
      <c r="I136" s="162">
        <f t="shared" si="8"/>
        <v>0</v>
      </c>
      <c r="J136" s="162">
        <f t="shared" si="9"/>
        <v>0</v>
      </c>
    </row>
    <row r="137" spans="1:16" ht="16.5">
      <c r="A137" s="2"/>
      <c r="B137" s="228"/>
      <c r="C137" s="216"/>
      <c r="D137" s="252"/>
      <c r="E137" s="163" t="str">
        <f t="shared" si="6"/>
        <v/>
      </c>
      <c r="F137" s="164" t="str">
        <f t="shared" si="7"/>
        <v/>
      </c>
      <c r="G137" s="161"/>
      <c r="H137" s="161"/>
      <c r="I137" s="162" t="str">
        <f t="shared" si="8"/>
        <v/>
      </c>
      <c r="J137" s="162" t="str">
        <f t="shared" si="9"/>
        <v/>
      </c>
    </row>
    <row r="138" spans="1:16" ht="16.5">
      <c r="A138" s="2"/>
      <c r="B138" s="217" t="s">
        <v>108</v>
      </c>
      <c r="C138" s="216"/>
      <c r="D138" s="252"/>
      <c r="E138" s="163" t="str">
        <f t="shared" si="6"/>
        <v/>
      </c>
      <c r="F138" s="164" t="str">
        <f t="shared" si="7"/>
        <v/>
      </c>
      <c r="G138" s="161"/>
      <c r="H138" s="161"/>
      <c r="I138" s="162" t="str">
        <f t="shared" si="8"/>
        <v/>
      </c>
      <c r="J138" s="162" t="str">
        <f t="shared" si="9"/>
        <v/>
      </c>
    </row>
    <row r="139" spans="1:16" ht="16.5">
      <c r="A139" s="2"/>
      <c r="B139" s="228"/>
      <c r="C139" s="216"/>
      <c r="D139" s="252"/>
      <c r="E139" s="163" t="str">
        <f t="shared" si="6"/>
        <v/>
      </c>
      <c r="F139" s="164" t="str">
        <f t="shared" si="7"/>
        <v/>
      </c>
      <c r="G139" s="161"/>
      <c r="H139" s="161"/>
      <c r="I139" s="162" t="str">
        <f t="shared" si="8"/>
        <v/>
      </c>
      <c r="J139" s="162" t="str">
        <f t="shared" si="9"/>
        <v/>
      </c>
    </row>
    <row r="140" spans="1:16" ht="16.5">
      <c r="A140" s="2" t="s">
        <v>75</v>
      </c>
      <c r="B140" s="222" t="s">
        <v>258</v>
      </c>
      <c r="C140" s="216"/>
      <c r="D140" s="252"/>
      <c r="E140" s="163" t="str">
        <f t="shared" si="6"/>
        <v/>
      </c>
      <c r="F140" s="164" t="str">
        <f t="shared" si="7"/>
        <v/>
      </c>
      <c r="G140" s="161"/>
      <c r="H140" s="161"/>
      <c r="I140" s="162" t="str">
        <f t="shared" si="8"/>
        <v/>
      </c>
      <c r="J140" s="162" t="str">
        <f t="shared" si="9"/>
        <v/>
      </c>
    </row>
    <row r="141" spans="1:16" ht="16.5">
      <c r="A141" s="2"/>
      <c r="B141" s="229"/>
      <c r="C141" s="216"/>
      <c r="D141" s="252"/>
      <c r="E141" s="163" t="str">
        <f t="shared" si="6"/>
        <v/>
      </c>
      <c r="F141" s="164" t="str">
        <f t="shared" si="7"/>
        <v/>
      </c>
      <c r="G141" s="161"/>
      <c r="H141" s="161"/>
      <c r="I141" s="162" t="str">
        <f t="shared" si="8"/>
        <v/>
      </c>
      <c r="J141" s="162" t="str">
        <f t="shared" si="9"/>
        <v/>
      </c>
    </row>
    <row r="142" spans="1:16" ht="16.5">
      <c r="A142" s="2"/>
      <c r="B142" s="206" t="s">
        <v>259</v>
      </c>
      <c r="C142" s="193" t="s">
        <v>12</v>
      </c>
      <c r="D142" s="252">
        <v>3</v>
      </c>
      <c r="E142" s="163">
        <f t="shared" si="6"/>
        <v>0</v>
      </c>
      <c r="F142" s="164">
        <f t="shared" si="7"/>
        <v>0</v>
      </c>
      <c r="G142" s="161"/>
      <c r="H142" s="161"/>
      <c r="I142" s="162">
        <f t="shared" si="8"/>
        <v>0</v>
      </c>
      <c r="J142" s="162">
        <f t="shared" si="9"/>
        <v>0</v>
      </c>
      <c r="K142" s="248" t="s">
        <v>526</v>
      </c>
    </row>
    <row r="143" spans="1:16" ht="16.5">
      <c r="A143" s="2"/>
      <c r="B143" s="229"/>
      <c r="C143" s="216"/>
      <c r="D143" s="252"/>
      <c r="E143" s="163" t="str">
        <f t="shared" si="6"/>
        <v/>
      </c>
      <c r="F143" s="164" t="str">
        <f t="shared" si="7"/>
        <v/>
      </c>
      <c r="G143" s="161"/>
      <c r="H143" s="161"/>
      <c r="I143" s="162" t="str">
        <f t="shared" si="8"/>
        <v/>
      </c>
      <c r="J143" s="162" t="str">
        <f t="shared" si="9"/>
        <v/>
      </c>
    </row>
    <row r="144" spans="1:16" s="218" customFormat="1" ht="16.5">
      <c r="A144" s="2"/>
      <c r="B144" s="226" t="s">
        <v>109</v>
      </c>
      <c r="C144" s="216"/>
      <c r="D144" s="252"/>
      <c r="E144" s="163" t="str">
        <f t="shared" si="6"/>
        <v/>
      </c>
      <c r="F144" s="164" t="str">
        <f t="shared" si="7"/>
        <v/>
      </c>
      <c r="G144" s="161"/>
      <c r="H144" s="161"/>
      <c r="I144" s="162" t="str">
        <f t="shared" si="8"/>
        <v/>
      </c>
      <c r="J144" s="162" t="str">
        <f t="shared" si="9"/>
        <v/>
      </c>
      <c r="P144" s="219"/>
    </row>
    <row r="145" spans="1:10" ht="16.5">
      <c r="A145" s="2"/>
      <c r="B145" s="227"/>
      <c r="C145" s="216"/>
      <c r="D145" s="252"/>
      <c r="E145" s="163" t="str">
        <f t="shared" si="6"/>
        <v/>
      </c>
      <c r="F145" s="164" t="str">
        <f t="shared" si="7"/>
        <v/>
      </c>
      <c r="G145" s="161"/>
      <c r="H145" s="161"/>
      <c r="I145" s="162" t="str">
        <f t="shared" si="8"/>
        <v/>
      </c>
      <c r="J145" s="162" t="str">
        <f t="shared" si="9"/>
        <v/>
      </c>
    </row>
    <row r="146" spans="1:10" ht="16.5">
      <c r="A146" s="2" t="s">
        <v>78</v>
      </c>
      <c r="B146" s="222" t="s">
        <v>34</v>
      </c>
      <c r="C146" s="216"/>
      <c r="D146" s="252"/>
      <c r="E146" s="163" t="str">
        <f t="shared" si="6"/>
        <v/>
      </c>
      <c r="F146" s="164" t="str">
        <f t="shared" si="7"/>
        <v/>
      </c>
      <c r="G146" s="161"/>
      <c r="H146" s="161"/>
      <c r="I146" s="162" t="str">
        <f t="shared" si="8"/>
        <v/>
      </c>
      <c r="J146" s="162" t="str">
        <f t="shared" si="9"/>
        <v/>
      </c>
    </row>
    <row r="147" spans="1:10" ht="16.5">
      <c r="A147" s="2"/>
      <c r="B147" s="224"/>
      <c r="C147" s="216"/>
      <c r="D147" s="252"/>
      <c r="E147" s="163" t="str">
        <f t="shared" si="6"/>
        <v/>
      </c>
      <c r="F147" s="164" t="str">
        <f t="shared" si="7"/>
        <v/>
      </c>
      <c r="G147" s="161"/>
      <c r="H147" s="161"/>
      <c r="I147" s="162" t="str">
        <f t="shared" si="8"/>
        <v/>
      </c>
      <c r="J147" s="162" t="str">
        <f t="shared" si="9"/>
        <v/>
      </c>
    </row>
    <row r="148" spans="1:10" ht="16.5">
      <c r="A148" s="2" t="s">
        <v>561</v>
      </c>
      <c r="B148" s="224" t="s">
        <v>241</v>
      </c>
      <c r="C148" s="216" t="s">
        <v>12</v>
      </c>
      <c r="D148" s="252">
        <v>1</v>
      </c>
      <c r="E148" s="163">
        <f t="shared" si="6"/>
        <v>0</v>
      </c>
      <c r="F148" s="164">
        <f t="shared" si="7"/>
        <v>0</v>
      </c>
      <c r="G148" s="161"/>
      <c r="H148" s="161"/>
      <c r="I148" s="162">
        <f t="shared" si="8"/>
        <v>0</v>
      </c>
      <c r="J148" s="162">
        <f t="shared" si="9"/>
        <v>0</v>
      </c>
    </row>
    <row r="149" spans="1:10" ht="16.5">
      <c r="A149" s="2" t="s">
        <v>561</v>
      </c>
      <c r="B149" s="224" t="s">
        <v>242</v>
      </c>
      <c r="C149" s="216" t="s">
        <v>12</v>
      </c>
      <c r="D149" s="252">
        <v>1</v>
      </c>
      <c r="E149" s="163">
        <f t="shared" si="6"/>
        <v>0</v>
      </c>
      <c r="F149" s="164">
        <f t="shared" si="7"/>
        <v>0</v>
      </c>
      <c r="G149" s="161"/>
      <c r="H149" s="161"/>
      <c r="I149" s="162">
        <f t="shared" si="8"/>
        <v>0</v>
      </c>
      <c r="J149" s="162">
        <f t="shared" si="9"/>
        <v>0</v>
      </c>
    </row>
    <row r="150" spans="1:10" ht="16.5">
      <c r="A150" s="2" t="s">
        <v>560</v>
      </c>
      <c r="B150" s="224" t="s">
        <v>283</v>
      </c>
      <c r="C150" s="216" t="s">
        <v>12</v>
      </c>
      <c r="D150" s="252">
        <v>2</v>
      </c>
      <c r="E150" s="163">
        <f t="shared" si="6"/>
        <v>0</v>
      </c>
      <c r="F150" s="164">
        <f t="shared" si="7"/>
        <v>0</v>
      </c>
      <c r="G150" s="161"/>
      <c r="H150" s="161"/>
      <c r="I150" s="162">
        <f t="shared" si="8"/>
        <v>0</v>
      </c>
      <c r="J150" s="162">
        <f t="shared" si="9"/>
        <v>0</v>
      </c>
    </row>
    <row r="151" spans="1:10" ht="16.5">
      <c r="A151" s="2" t="s">
        <v>560</v>
      </c>
      <c r="B151" s="224" t="s">
        <v>284</v>
      </c>
      <c r="C151" s="216" t="s">
        <v>12</v>
      </c>
      <c r="D151" s="252">
        <v>3</v>
      </c>
      <c r="E151" s="163">
        <f t="shared" si="6"/>
        <v>0</v>
      </c>
      <c r="F151" s="164">
        <f t="shared" si="7"/>
        <v>0</v>
      </c>
      <c r="G151" s="161"/>
      <c r="H151" s="161"/>
      <c r="I151" s="162">
        <f t="shared" si="8"/>
        <v>0</v>
      </c>
      <c r="J151" s="162">
        <f t="shared" si="9"/>
        <v>0</v>
      </c>
    </row>
    <row r="152" spans="1:10" ht="16.5">
      <c r="A152" s="2" t="s">
        <v>558</v>
      </c>
      <c r="B152" s="224" t="s">
        <v>285</v>
      </c>
      <c r="C152" s="216" t="s">
        <v>12</v>
      </c>
      <c r="D152" s="252">
        <v>2</v>
      </c>
      <c r="E152" s="163">
        <f t="shared" si="6"/>
        <v>0</v>
      </c>
      <c r="F152" s="164">
        <f t="shared" si="7"/>
        <v>0</v>
      </c>
      <c r="G152" s="161"/>
      <c r="H152" s="161"/>
      <c r="I152" s="162">
        <f t="shared" si="8"/>
        <v>0</v>
      </c>
      <c r="J152" s="162">
        <f t="shared" si="9"/>
        <v>0</v>
      </c>
    </row>
    <row r="153" spans="1:10" ht="16.5">
      <c r="A153" s="2"/>
      <c r="B153" s="224" t="s">
        <v>32</v>
      </c>
      <c r="C153" s="216" t="s">
        <v>12</v>
      </c>
      <c r="D153" s="252">
        <v>1</v>
      </c>
      <c r="E153" s="163">
        <f t="shared" ref="E153:E184" si="10">IF(D153="","",(((I153*$J$2)+(J153*$H$2*$H$3))*$J$3)/D153)</f>
        <v>0</v>
      </c>
      <c r="F153" s="164">
        <f t="shared" ref="F153:F184" si="11">IF(D153="","",D153*E153)</f>
        <v>0</v>
      </c>
      <c r="G153" s="161"/>
      <c r="H153" s="161"/>
      <c r="I153" s="162">
        <f t="shared" ref="I153:I184" si="12">IF(D153="","",G153*D153)</f>
        <v>0</v>
      </c>
      <c r="J153" s="162">
        <f t="shared" ref="J153:J184" si="13">IF(D153="","",D153*H153)</f>
        <v>0</v>
      </c>
    </row>
    <row r="154" spans="1:10" ht="16.5">
      <c r="A154" s="2" t="s">
        <v>563</v>
      </c>
      <c r="B154" s="224" t="s">
        <v>286</v>
      </c>
      <c r="C154" s="189" t="s">
        <v>12</v>
      </c>
      <c r="D154" s="252">
        <v>1</v>
      </c>
      <c r="E154" s="163">
        <f t="shared" si="10"/>
        <v>0</v>
      </c>
      <c r="F154" s="164">
        <f t="shared" si="11"/>
        <v>0</v>
      </c>
      <c r="G154" s="161"/>
      <c r="H154" s="161"/>
      <c r="I154" s="162">
        <f t="shared" si="12"/>
        <v>0</v>
      </c>
      <c r="J154" s="162">
        <f t="shared" si="13"/>
        <v>0</v>
      </c>
    </row>
    <row r="155" spans="1:10" ht="16.5">
      <c r="A155" s="2" t="s">
        <v>563</v>
      </c>
      <c r="B155" s="224" t="s">
        <v>287</v>
      </c>
      <c r="C155" s="189" t="s">
        <v>12</v>
      </c>
      <c r="D155" s="252">
        <v>1</v>
      </c>
      <c r="E155" s="163">
        <f t="shared" si="10"/>
        <v>0</v>
      </c>
      <c r="F155" s="164">
        <f t="shared" si="11"/>
        <v>0</v>
      </c>
      <c r="G155" s="161"/>
      <c r="H155" s="161"/>
      <c r="I155" s="162">
        <f t="shared" si="12"/>
        <v>0</v>
      </c>
      <c r="J155" s="162">
        <f t="shared" si="13"/>
        <v>0</v>
      </c>
    </row>
    <row r="156" spans="1:10" ht="16.5">
      <c r="A156" s="2" t="s">
        <v>561</v>
      </c>
      <c r="B156" s="224" t="s">
        <v>288</v>
      </c>
      <c r="C156" s="189" t="s">
        <v>12</v>
      </c>
      <c r="D156" s="252">
        <v>1</v>
      </c>
      <c r="E156" s="163">
        <f t="shared" si="10"/>
        <v>0</v>
      </c>
      <c r="F156" s="164">
        <f t="shared" si="11"/>
        <v>0</v>
      </c>
      <c r="G156" s="161"/>
      <c r="H156" s="161"/>
      <c r="I156" s="162">
        <f t="shared" si="12"/>
        <v>0</v>
      </c>
      <c r="J156" s="162">
        <f t="shared" si="13"/>
        <v>0</v>
      </c>
    </row>
    <row r="157" spans="1:10" ht="16.5">
      <c r="A157" s="2" t="s">
        <v>566</v>
      </c>
      <c r="B157" s="224" t="s">
        <v>289</v>
      </c>
      <c r="C157" s="189" t="s">
        <v>12</v>
      </c>
      <c r="D157" s="252">
        <v>1</v>
      </c>
      <c r="E157" s="163">
        <f t="shared" si="10"/>
        <v>0</v>
      </c>
      <c r="F157" s="164">
        <f t="shared" si="11"/>
        <v>0</v>
      </c>
      <c r="G157" s="161"/>
      <c r="H157" s="161"/>
      <c r="I157" s="162">
        <f t="shared" si="12"/>
        <v>0</v>
      </c>
      <c r="J157" s="162">
        <f t="shared" si="13"/>
        <v>0</v>
      </c>
    </row>
    <row r="158" spans="1:10" ht="16.5">
      <c r="A158" s="2"/>
      <c r="B158" s="224" t="s">
        <v>290</v>
      </c>
      <c r="C158" s="216" t="s">
        <v>12</v>
      </c>
      <c r="D158" s="252">
        <v>1</v>
      </c>
      <c r="E158" s="163">
        <f t="shared" si="10"/>
        <v>0</v>
      </c>
      <c r="F158" s="164">
        <f t="shared" si="11"/>
        <v>0</v>
      </c>
      <c r="G158" s="161"/>
      <c r="H158" s="161"/>
      <c r="I158" s="162">
        <f t="shared" si="12"/>
        <v>0</v>
      </c>
      <c r="J158" s="162">
        <f t="shared" si="13"/>
        <v>0</v>
      </c>
    </row>
    <row r="159" spans="1:10" ht="16.5">
      <c r="A159" s="2"/>
      <c r="B159" s="224" t="s">
        <v>291</v>
      </c>
      <c r="C159" s="216" t="s">
        <v>12</v>
      </c>
      <c r="D159" s="252">
        <v>1</v>
      </c>
      <c r="E159" s="163">
        <f t="shared" si="10"/>
        <v>0</v>
      </c>
      <c r="F159" s="164">
        <f t="shared" si="11"/>
        <v>0</v>
      </c>
      <c r="G159" s="161"/>
      <c r="H159" s="161"/>
      <c r="I159" s="162">
        <f t="shared" si="12"/>
        <v>0</v>
      </c>
      <c r="J159" s="162">
        <f t="shared" si="13"/>
        <v>0</v>
      </c>
    </row>
    <row r="160" spans="1:10" ht="16.5">
      <c r="A160" s="2"/>
      <c r="B160" s="224" t="s">
        <v>292</v>
      </c>
      <c r="C160" s="216" t="s">
        <v>12</v>
      </c>
      <c r="D160" s="252">
        <v>1</v>
      </c>
      <c r="E160" s="163">
        <f t="shared" si="10"/>
        <v>0</v>
      </c>
      <c r="F160" s="164">
        <f t="shared" si="11"/>
        <v>0</v>
      </c>
      <c r="G160" s="161"/>
      <c r="H160" s="161"/>
      <c r="I160" s="162">
        <f t="shared" si="12"/>
        <v>0</v>
      </c>
      <c r="J160" s="162">
        <f t="shared" si="13"/>
        <v>0</v>
      </c>
    </row>
    <row r="161" spans="1:10" ht="16.5">
      <c r="A161" s="2"/>
      <c r="B161" s="224" t="s">
        <v>293</v>
      </c>
      <c r="C161" s="216" t="s">
        <v>12</v>
      </c>
      <c r="D161" s="252">
        <v>1</v>
      </c>
      <c r="E161" s="163">
        <f t="shared" si="10"/>
        <v>0</v>
      </c>
      <c r="F161" s="164">
        <f t="shared" si="11"/>
        <v>0</v>
      </c>
      <c r="G161" s="161"/>
      <c r="H161" s="161"/>
      <c r="I161" s="162">
        <f t="shared" si="12"/>
        <v>0</v>
      </c>
      <c r="J161" s="162">
        <f t="shared" si="13"/>
        <v>0</v>
      </c>
    </row>
    <row r="162" spans="1:10" ht="16.5">
      <c r="A162" s="2"/>
      <c r="B162" s="224" t="s">
        <v>294</v>
      </c>
      <c r="C162" s="216" t="s">
        <v>12</v>
      </c>
      <c r="D162" s="252">
        <v>1</v>
      </c>
      <c r="E162" s="163">
        <f t="shared" si="10"/>
        <v>0</v>
      </c>
      <c r="F162" s="164">
        <f t="shared" si="11"/>
        <v>0</v>
      </c>
      <c r="G162" s="161"/>
      <c r="H162" s="161"/>
      <c r="I162" s="162">
        <f t="shared" si="12"/>
        <v>0</v>
      </c>
      <c r="J162" s="162">
        <f t="shared" si="13"/>
        <v>0</v>
      </c>
    </row>
    <row r="163" spans="1:10" ht="25.5">
      <c r="A163" s="2"/>
      <c r="B163" s="206" t="s">
        <v>295</v>
      </c>
      <c r="C163" s="216" t="s">
        <v>12</v>
      </c>
      <c r="D163" s="252">
        <v>1</v>
      </c>
      <c r="E163" s="163">
        <f t="shared" si="10"/>
        <v>0</v>
      </c>
      <c r="F163" s="164">
        <f t="shared" si="11"/>
        <v>0</v>
      </c>
      <c r="G163" s="161"/>
      <c r="H163" s="161"/>
      <c r="I163" s="162">
        <f t="shared" si="12"/>
        <v>0</v>
      </c>
      <c r="J163" s="162">
        <f t="shared" si="13"/>
        <v>0</v>
      </c>
    </row>
    <row r="164" spans="1:10" ht="25.5">
      <c r="A164" s="2"/>
      <c r="B164" s="206" t="s">
        <v>296</v>
      </c>
      <c r="C164" s="216" t="s">
        <v>12</v>
      </c>
      <c r="D164" s="252">
        <v>1</v>
      </c>
      <c r="E164" s="163">
        <f t="shared" si="10"/>
        <v>0</v>
      </c>
      <c r="F164" s="164">
        <f t="shared" si="11"/>
        <v>0</v>
      </c>
      <c r="G164" s="161"/>
      <c r="H164" s="161"/>
      <c r="I164" s="162">
        <f t="shared" si="12"/>
        <v>0</v>
      </c>
      <c r="J164" s="162">
        <f t="shared" si="13"/>
        <v>0</v>
      </c>
    </row>
    <row r="165" spans="1:10" ht="16.5">
      <c r="A165" s="2"/>
      <c r="B165" s="224" t="s">
        <v>297</v>
      </c>
      <c r="C165" s="216" t="s">
        <v>12</v>
      </c>
      <c r="D165" s="252">
        <v>1</v>
      </c>
      <c r="E165" s="163">
        <f t="shared" si="10"/>
        <v>0</v>
      </c>
      <c r="F165" s="164">
        <f t="shared" si="11"/>
        <v>0</v>
      </c>
      <c r="G165" s="161"/>
      <c r="H165" s="161"/>
      <c r="I165" s="162">
        <f t="shared" si="12"/>
        <v>0</v>
      </c>
      <c r="J165" s="162">
        <f t="shared" si="13"/>
        <v>0</v>
      </c>
    </row>
    <row r="166" spans="1:10" ht="16.5">
      <c r="A166" s="2" t="s">
        <v>562</v>
      </c>
      <c r="B166" s="224" t="s">
        <v>298</v>
      </c>
      <c r="C166" s="189" t="s">
        <v>12</v>
      </c>
      <c r="D166" s="252">
        <v>1</v>
      </c>
      <c r="E166" s="163">
        <f t="shared" si="10"/>
        <v>0</v>
      </c>
      <c r="F166" s="164">
        <f t="shared" si="11"/>
        <v>0</v>
      </c>
      <c r="G166" s="161"/>
      <c r="H166" s="161"/>
      <c r="I166" s="162">
        <f t="shared" si="12"/>
        <v>0</v>
      </c>
      <c r="J166" s="162">
        <f t="shared" si="13"/>
        <v>0</v>
      </c>
    </row>
    <row r="167" spans="1:10" ht="16.5">
      <c r="A167" s="2" t="s">
        <v>562</v>
      </c>
      <c r="B167" s="224" t="s">
        <v>299</v>
      </c>
      <c r="C167" s="189" t="s">
        <v>12</v>
      </c>
      <c r="D167" s="252">
        <v>1</v>
      </c>
      <c r="E167" s="163">
        <f t="shared" si="10"/>
        <v>0</v>
      </c>
      <c r="F167" s="164">
        <f t="shared" si="11"/>
        <v>0</v>
      </c>
      <c r="G167" s="161"/>
      <c r="H167" s="161"/>
      <c r="I167" s="162">
        <f t="shared" si="12"/>
        <v>0</v>
      </c>
      <c r="J167" s="162">
        <f t="shared" si="13"/>
        <v>0</v>
      </c>
    </row>
    <row r="168" spans="1:10" ht="16.5">
      <c r="A168" s="2"/>
      <c r="B168" s="224" t="s">
        <v>400</v>
      </c>
      <c r="C168" s="189" t="s">
        <v>12</v>
      </c>
      <c r="D168" s="252">
        <v>1</v>
      </c>
      <c r="E168" s="163">
        <f t="shared" si="10"/>
        <v>0</v>
      </c>
      <c r="F168" s="164">
        <f t="shared" si="11"/>
        <v>0</v>
      </c>
      <c r="G168" s="161"/>
      <c r="H168" s="161"/>
      <c r="I168" s="162">
        <f t="shared" si="12"/>
        <v>0</v>
      </c>
      <c r="J168" s="162">
        <f t="shared" si="13"/>
        <v>0</v>
      </c>
    </row>
    <row r="169" spans="1:10" ht="16.5">
      <c r="A169" s="2"/>
      <c r="B169" s="224" t="s">
        <v>401</v>
      </c>
      <c r="C169" s="189" t="s">
        <v>12</v>
      </c>
      <c r="D169" s="252">
        <v>1</v>
      </c>
      <c r="E169" s="163">
        <f t="shared" si="10"/>
        <v>0</v>
      </c>
      <c r="F169" s="164">
        <f t="shared" si="11"/>
        <v>0</v>
      </c>
      <c r="G169" s="161"/>
      <c r="H169" s="161"/>
      <c r="I169" s="162">
        <f t="shared" si="12"/>
        <v>0</v>
      </c>
      <c r="J169" s="162">
        <f t="shared" si="13"/>
        <v>0</v>
      </c>
    </row>
    <row r="170" spans="1:10" ht="16.5">
      <c r="A170" s="2"/>
      <c r="B170" s="224" t="s">
        <v>300</v>
      </c>
      <c r="C170" s="189" t="s">
        <v>12</v>
      </c>
      <c r="D170" s="252">
        <v>1</v>
      </c>
      <c r="E170" s="163">
        <f t="shared" si="10"/>
        <v>0</v>
      </c>
      <c r="F170" s="164">
        <f t="shared" si="11"/>
        <v>0</v>
      </c>
      <c r="G170" s="161"/>
      <c r="H170" s="161"/>
      <c r="I170" s="162">
        <f t="shared" si="12"/>
        <v>0</v>
      </c>
      <c r="J170" s="162">
        <f t="shared" si="13"/>
        <v>0</v>
      </c>
    </row>
    <row r="171" spans="1:10" ht="16.5">
      <c r="A171" s="2"/>
      <c r="B171" s="230" t="s">
        <v>301</v>
      </c>
      <c r="C171" s="189" t="s">
        <v>12</v>
      </c>
      <c r="D171" s="252">
        <v>1</v>
      </c>
      <c r="E171" s="163">
        <f t="shared" si="10"/>
        <v>0</v>
      </c>
      <c r="F171" s="164">
        <f t="shared" si="11"/>
        <v>0</v>
      </c>
      <c r="G171" s="161"/>
      <c r="H171" s="161"/>
      <c r="I171" s="162">
        <f t="shared" si="12"/>
        <v>0</v>
      </c>
      <c r="J171" s="162">
        <f t="shared" si="13"/>
        <v>0</v>
      </c>
    </row>
    <row r="172" spans="1:10" ht="16.5">
      <c r="A172" s="2" t="s">
        <v>561</v>
      </c>
      <c r="B172" s="224" t="s">
        <v>302</v>
      </c>
      <c r="C172" s="189" t="s">
        <v>12</v>
      </c>
      <c r="D172" s="252">
        <v>1</v>
      </c>
      <c r="E172" s="163">
        <f t="shared" si="10"/>
        <v>0</v>
      </c>
      <c r="F172" s="164">
        <f t="shared" si="11"/>
        <v>0</v>
      </c>
      <c r="G172" s="161"/>
      <c r="H172" s="161"/>
      <c r="I172" s="162">
        <f t="shared" si="12"/>
        <v>0</v>
      </c>
      <c r="J172" s="162">
        <f t="shared" si="13"/>
        <v>0</v>
      </c>
    </row>
    <row r="173" spans="1:10" ht="16.5">
      <c r="A173" s="2" t="s">
        <v>561</v>
      </c>
      <c r="B173" s="224" t="s">
        <v>303</v>
      </c>
      <c r="C173" s="189" t="s">
        <v>12</v>
      </c>
      <c r="D173" s="252">
        <v>2</v>
      </c>
      <c r="E173" s="163">
        <f t="shared" si="10"/>
        <v>0</v>
      </c>
      <c r="F173" s="164">
        <f t="shared" si="11"/>
        <v>0</v>
      </c>
      <c r="G173" s="161"/>
      <c r="H173" s="161"/>
      <c r="I173" s="162">
        <f t="shared" si="12"/>
        <v>0</v>
      </c>
      <c r="J173" s="162">
        <f t="shared" si="13"/>
        <v>0</v>
      </c>
    </row>
    <row r="174" spans="1:10" ht="16.5">
      <c r="A174" s="2" t="s">
        <v>564</v>
      </c>
      <c r="B174" s="224" t="s">
        <v>394</v>
      </c>
      <c r="C174" s="189" t="s">
        <v>12</v>
      </c>
      <c r="D174" s="252">
        <v>1</v>
      </c>
      <c r="E174" s="163">
        <f t="shared" si="10"/>
        <v>0</v>
      </c>
      <c r="F174" s="164">
        <f t="shared" si="11"/>
        <v>0</v>
      </c>
      <c r="G174" s="161"/>
      <c r="H174" s="161"/>
      <c r="I174" s="162">
        <f t="shared" si="12"/>
        <v>0</v>
      </c>
      <c r="J174" s="162">
        <f t="shared" si="13"/>
        <v>0</v>
      </c>
    </row>
    <row r="175" spans="1:10" ht="16.5">
      <c r="A175" s="2">
        <v>0.1</v>
      </c>
      <c r="B175" s="224" t="s">
        <v>395</v>
      </c>
      <c r="C175" s="189" t="s">
        <v>12</v>
      </c>
      <c r="D175" s="252">
        <v>1</v>
      </c>
      <c r="E175" s="163">
        <f t="shared" si="10"/>
        <v>0</v>
      </c>
      <c r="F175" s="164">
        <f t="shared" si="11"/>
        <v>0</v>
      </c>
      <c r="G175" s="161"/>
      <c r="H175" s="161"/>
      <c r="I175" s="162">
        <f t="shared" si="12"/>
        <v>0</v>
      </c>
      <c r="J175" s="162">
        <f t="shared" si="13"/>
        <v>0</v>
      </c>
    </row>
    <row r="176" spans="1:10" ht="33">
      <c r="A176" s="2"/>
      <c r="B176" s="224" t="s">
        <v>38</v>
      </c>
      <c r="C176" s="216" t="s">
        <v>12</v>
      </c>
      <c r="D176" s="252">
        <v>0</v>
      </c>
      <c r="E176" s="163"/>
      <c r="F176" s="164" t="s">
        <v>527</v>
      </c>
      <c r="G176" s="161"/>
      <c r="H176" s="161"/>
      <c r="I176" s="162">
        <f t="shared" si="12"/>
        <v>0</v>
      </c>
      <c r="J176" s="162">
        <f t="shared" si="13"/>
        <v>0</v>
      </c>
    </row>
    <row r="177" spans="1:16" ht="16.5">
      <c r="A177" s="2"/>
      <c r="B177" s="194"/>
      <c r="C177" s="216"/>
      <c r="D177" s="252"/>
      <c r="E177" s="163" t="str">
        <f t="shared" si="10"/>
        <v/>
      </c>
      <c r="F177" s="164" t="str">
        <f t="shared" si="11"/>
        <v/>
      </c>
      <c r="G177" s="161"/>
      <c r="H177" s="161"/>
      <c r="I177" s="162" t="str">
        <f t="shared" si="12"/>
        <v/>
      </c>
      <c r="J177" s="162" t="str">
        <f t="shared" si="13"/>
        <v/>
      </c>
    </row>
    <row r="178" spans="1:16" s="218" customFormat="1" ht="16.5">
      <c r="A178" s="2"/>
      <c r="B178" s="217" t="s">
        <v>112</v>
      </c>
      <c r="C178" s="216"/>
      <c r="D178" s="252"/>
      <c r="E178" s="163" t="str">
        <f t="shared" si="10"/>
        <v/>
      </c>
      <c r="F178" s="164" t="str">
        <f t="shared" si="11"/>
        <v/>
      </c>
      <c r="G178" s="161"/>
      <c r="H178" s="161"/>
      <c r="I178" s="162" t="str">
        <f t="shared" si="12"/>
        <v/>
      </c>
      <c r="J178" s="162" t="str">
        <f t="shared" si="13"/>
        <v/>
      </c>
      <c r="P178" s="219"/>
    </row>
    <row r="179" spans="1:16" ht="16.5">
      <c r="A179" s="2"/>
      <c r="B179" s="194"/>
      <c r="C179" s="216"/>
      <c r="D179" s="252"/>
      <c r="E179" s="163" t="str">
        <f t="shared" si="10"/>
        <v/>
      </c>
      <c r="F179" s="164" t="str">
        <f t="shared" si="11"/>
        <v/>
      </c>
      <c r="G179" s="161"/>
      <c r="H179" s="161"/>
      <c r="I179" s="162" t="str">
        <f t="shared" si="12"/>
        <v/>
      </c>
      <c r="J179" s="162" t="str">
        <f t="shared" si="13"/>
        <v/>
      </c>
    </row>
    <row r="180" spans="1:16" ht="16.5">
      <c r="A180" s="2" t="s">
        <v>79</v>
      </c>
      <c r="B180" s="231" t="s">
        <v>25</v>
      </c>
      <c r="C180" s="216"/>
      <c r="D180" s="252"/>
      <c r="E180" s="163" t="str">
        <f t="shared" si="10"/>
        <v/>
      </c>
      <c r="F180" s="164" t="str">
        <f t="shared" si="11"/>
        <v/>
      </c>
      <c r="G180" s="161"/>
      <c r="H180" s="161"/>
      <c r="I180" s="162" t="str">
        <f t="shared" si="12"/>
        <v/>
      </c>
      <c r="J180" s="162" t="str">
        <f t="shared" si="13"/>
        <v/>
      </c>
    </row>
    <row r="181" spans="1:16" ht="16.5">
      <c r="A181" s="2"/>
      <c r="B181" s="221"/>
      <c r="C181" s="216"/>
      <c r="D181" s="252"/>
      <c r="E181" s="163" t="str">
        <f t="shared" si="10"/>
        <v/>
      </c>
      <c r="F181" s="164" t="str">
        <f t="shared" si="11"/>
        <v/>
      </c>
      <c r="G181" s="161"/>
      <c r="H181" s="161"/>
      <c r="I181" s="162" t="str">
        <f t="shared" si="12"/>
        <v/>
      </c>
      <c r="J181" s="162" t="str">
        <f t="shared" si="13"/>
        <v/>
      </c>
    </row>
    <row r="182" spans="1:16" ht="25.5">
      <c r="A182" s="2"/>
      <c r="B182" s="221" t="s">
        <v>305</v>
      </c>
      <c r="C182" s="216" t="s">
        <v>12</v>
      </c>
      <c r="D182" s="252">
        <v>1</v>
      </c>
      <c r="E182" s="163">
        <f t="shared" si="10"/>
        <v>0</v>
      </c>
      <c r="F182" s="164">
        <f t="shared" si="11"/>
        <v>0</v>
      </c>
      <c r="G182" s="161"/>
      <c r="H182" s="161"/>
      <c r="I182" s="162">
        <f t="shared" si="12"/>
        <v>0</v>
      </c>
      <c r="J182" s="162">
        <f t="shared" si="13"/>
        <v>0</v>
      </c>
      <c r="M182" s="248" t="s">
        <v>557</v>
      </c>
    </row>
    <row r="183" spans="1:16" ht="25.5">
      <c r="A183" s="2"/>
      <c r="B183" s="221" t="s">
        <v>306</v>
      </c>
      <c r="C183" s="216" t="s">
        <v>12</v>
      </c>
      <c r="D183" s="252">
        <v>1</v>
      </c>
      <c r="E183" s="163">
        <f t="shared" si="10"/>
        <v>0</v>
      </c>
      <c r="F183" s="164">
        <f t="shared" si="11"/>
        <v>0</v>
      </c>
      <c r="G183" s="161"/>
      <c r="H183" s="161"/>
      <c r="I183" s="162">
        <f t="shared" si="12"/>
        <v>0</v>
      </c>
      <c r="J183" s="162">
        <f t="shared" si="13"/>
        <v>0</v>
      </c>
    </row>
    <row r="184" spans="1:16" ht="25.5">
      <c r="A184" s="2"/>
      <c r="B184" s="221" t="s">
        <v>308</v>
      </c>
      <c r="C184" s="216" t="s">
        <v>12</v>
      </c>
      <c r="D184" s="252">
        <v>1</v>
      </c>
      <c r="E184" s="163">
        <f t="shared" si="10"/>
        <v>0</v>
      </c>
      <c r="F184" s="164">
        <f t="shared" si="11"/>
        <v>0</v>
      </c>
      <c r="G184" s="161"/>
      <c r="H184" s="161"/>
      <c r="I184" s="162">
        <f t="shared" si="12"/>
        <v>0</v>
      </c>
      <c r="J184" s="162">
        <f t="shared" si="13"/>
        <v>0</v>
      </c>
    </row>
    <row r="185" spans="1:16" ht="27">
      <c r="A185" s="2"/>
      <c r="B185" s="221" t="s">
        <v>20</v>
      </c>
      <c r="C185" s="216" t="s">
        <v>12</v>
      </c>
      <c r="D185" s="252">
        <v>1</v>
      </c>
      <c r="E185" s="163">
        <f t="shared" ref="E185:E248" si="14">IF(D185="","",(((I185*$J$2)+(J185*$H$2*$H$3))*$J$3)/D185)</f>
        <v>0</v>
      </c>
      <c r="F185" s="164">
        <f t="shared" ref="F185:F248" si="15">IF(D185="","",D185*E185)</f>
        <v>0</v>
      </c>
      <c r="G185" s="161"/>
      <c r="H185" s="161"/>
      <c r="I185" s="162">
        <f t="shared" ref="I185:I248" si="16">IF(D185="","",G185*D185)</f>
        <v>0</v>
      </c>
      <c r="J185" s="162">
        <f t="shared" ref="J185:J248" si="17">IF(D185="","",D185*H185)</f>
        <v>0</v>
      </c>
    </row>
    <row r="186" spans="1:16" ht="16.5">
      <c r="A186" s="2"/>
      <c r="B186" s="194"/>
      <c r="C186" s="216"/>
      <c r="D186" s="252"/>
      <c r="E186" s="163" t="str">
        <f t="shared" si="14"/>
        <v/>
      </c>
      <c r="F186" s="164" t="str">
        <f t="shared" si="15"/>
        <v/>
      </c>
      <c r="G186" s="161"/>
      <c r="H186" s="161"/>
      <c r="I186" s="162" t="str">
        <f t="shared" si="16"/>
        <v/>
      </c>
      <c r="J186" s="162" t="str">
        <f t="shared" si="17"/>
        <v/>
      </c>
    </row>
    <row r="187" spans="1:16" s="218" customFormat="1" ht="16.5">
      <c r="A187" s="2"/>
      <c r="B187" s="217" t="s">
        <v>113</v>
      </c>
      <c r="C187" s="216"/>
      <c r="D187" s="252"/>
      <c r="E187" s="163" t="str">
        <f t="shared" si="14"/>
        <v/>
      </c>
      <c r="F187" s="164" t="str">
        <f t="shared" si="15"/>
        <v/>
      </c>
      <c r="G187" s="161"/>
      <c r="H187" s="161"/>
      <c r="I187" s="162" t="str">
        <f t="shared" si="16"/>
        <v/>
      </c>
      <c r="J187" s="162" t="str">
        <f t="shared" si="17"/>
        <v/>
      </c>
      <c r="P187" s="219"/>
    </row>
    <row r="188" spans="1:16" ht="16.5">
      <c r="A188" s="2"/>
      <c r="B188" s="224"/>
      <c r="C188" s="216"/>
      <c r="D188" s="252"/>
      <c r="E188" s="163" t="str">
        <f t="shared" si="14"/>
        <v/>
      </c>
      <c r="F188" s="164" t="str">
        <f t="shared" si="15"/>
        <v/>
      </c>
      <c r="G188" s="161"/>
      <c r="H188" s="161"/>
      <c r="I188" s="162" t="str">
        <f t="shared" si="16"/>
        <v/>
      </c>
      <c r="J188" s="162" t="str">
        <f t="shared" si="17"/>
        <v/>
      </c>
    </row>
    <row r="189" spans="1:16" ht="16.5">
      <c r="A189" s="2" t="s">
        <v>170</v>
      </c>
      <c r="B189" s="188" t="s">
        <v>132</v>
      </c>
      <c r="C189" s="216"/>
      <c r="D189" s="252"/>
      <c r="E189" s="163" t="str">
        <f t="shared" si="14"/>
        <v/>
      </c>
      <c r="F189" s="164" t="str">
        <f t="shared" si="15"/>
        <v/>
      </c>
      <c r="G189" s="161"/>
      <c r="H189" s="161"/>
      <c r="I189" s="162" t="str">
        <f t="shared" si="16"/>
        <v/>
      </c>
      <c r="J189" s="162" t="str">
        <f t="shared" si="17"/>
        <v/>
      </c>
      <c r="M189" s="248" t="s">
        <v>557</v>
      </c>
    </row>
    <row r="190" spans="1:16" ht="16.5">
      <c r="A190" s="2"/>
      <c r="B190" s="232"/>
      <c r="C190" s="216"/>
      <c r="D190" s="252"/>
      <c r="E190" s="163" t="str">
        <f t="shared" si="14"/>
        <v/>
      </c>
      <c r="F190" s="164" t="str">
        <f t="shared" si="15"/>
        <v/>
      </c>
      <c r="G190" s="161"/>
      <c r="H190" s="161"/>
      <c r="I190" s="162" t="str">
        <f t="shared" si="16"/>
        <v/>
      </c>
      <c r="J190" s="162" t="str">
        <f t="shared" si="17"/>
        <v/>
      </c>
    </row>
    <row r="191" spans="1:16" ht="16.5">
      <c r="A191" s="2"/>
      <c r="B191" s="206" t="s">
        <v>382</v>
      </c>
      <c r="C191" s="216"/>
      <c r="D191" s="252"/>
      <c r="E191" s="163" t="str">
        <f t="shared" si="14"/>
        <v/>
      </c>
      <c r="F191" s="164" t="str">
        <f t="shared" si="15"/>
        <v/>
      </c>
      <c r="G191" s="161"/>
      <c r="H191" s="161"/>
      <c r="I191" s="162" t="str">
        <f t="shared" si="16"/>
        <v/>
      </c>
      <c r="J191" s="162" t="str">
        <f t="shared" si="17"/>
        <v/>
      </c>
    </row>
    <row r="192" spans="1:16" ht="16.5">
      <c r="A192" s="2"/>
      <c r="B192" s="221" t="s">
        <v>328</v>
      </c>
      <c r="C192" s="216" t="s">
        <v>12</v>
      </c>
      <c r="D192" s="252">
        <v>2</v>
      </c>
      <c r="E192" s="163">
        <f t="shared" si="14"/>
        <v>0</v>
      </c>
      <c r="F192" s="164">
        <f t="shared" si="15"/>
        <v>0</v>
      </c>
      <c r="G192" s="161"/>
      <c r="H192" s="161"/>
      <c r="I192" s="162">
        <f t="shared" si="16"/>
        <v>0</v>
      </c>
      <c r="J192" s="162">
        <f t="shared" si="17"/>
        <v>0</v>
      </c>
    </row>
    <row r="193" spans="1:16" ht="16.5">
      <c r="A193" s="2"/>
      <c r="B193" s="221" t="s">
        <v>329</v>
      </c>
      <c r="C193" s="216" t="s">
        <v>12</v>
      </c>
      <c r="D193" s="252">
        <v>2</v>
      </c>
      <c r="E193" s="163">
        <f t="shared" si="14"/>
        <v>0</v>
      </c>
      <c r="F193" s="164">
        <f t="shared" si="15"/>
        <v>0</v>
      </c>
      <c r="G193" s="161"/>
      <c r="H193" s="161"/>
      <c r="I193" s="162">
        <f t="shared" si="16"/>
        <v>0</v>
      </c>
      <c r="J193" s="162">
        <f t="shared" si="17"/>
        <v>0</v>
      </c>
    </row>
    <row r="194" spans="1:16" ht="16.5">
      <c r="A194" s="2"/>
      <c r="B194" s="221" t="s">
        <v>330</v>
      </c>
      <c r="C194" s="216" t="s">
        <v>13</v>
      </c>
      <c r="D194" s="252">
        <f>QTE!J216</f>
        <v>20</v>
      </c>
      <c r="E194" s="163">
        <f t="shared" si="14"/>
        <v>0</v>
      </c>
      <c r="F194" s="164">
        <f t="shared" si="15"/>
        <v>0</v>
      </c>
      <c r="G194" s="161"/>
      <c r="H194" s="161"/>
      <c r="I194" s="162">
        <f t="shared" si="16"/>
        <v>0</v>
      </c>
      <c r="J194" s="162">
        <f t="shared" si="17"/>
        <v>0</v>
      </c>
    </row>
    <row r="195" spans="1:16" ht="16.5">
      <c r="A195" s="2"/>
      <c r="B195" s="221" t="s">
        <v>331</v>
      </c>
      <c r="C195" s="216" t="s">
        <v>13</v>
      </c>
      <c r="D195" s="252">
        <f>QTE!J207</f>
        <v>40</v>
      </c>
      <c r="E195" s="163">
        <f t="shared" si="14"/>
        <v>0</v>
      </c>
      <c r="F195" s="164">
        <f t="shared" si="15"/>
        <v>0</v>
      </c>
      <c r="G195" s="161"/>
      <c r="H195" s="161"/>
      <c r="I195" s="162">
        <f t="shared" si="16"/>
        <v>0</v>
      </c>
      <c r="J195" s="162">
        <f t="shared" si="17"/>
        <v>0</v>
      </c>
    </row>
    <row r="196" spans="1:16" ht="16.5">
      <c r="A196" s="2"/>
      <c r="B196" s="221" t="s">
        <v>332</v>
      </c>
      <c r="C196" s="216" t="s">
        <v>13</v>
      </c>
      <c r="D196" s="252">
        <v>2</v>
      </c>
      <c r="E196" s="163">
        <f t="shared" si="14"/>
        <v>0</v>
      </c>
      <c r="F196" s="164">
        <f t="shared" si="15"/>
        <v>0</v>
      </c>
      <c r="G196" s="161"/>
      <c r="H196" s="161"/>
      <c r="I196" s="162">
        <f t="shared" si="16"/>
        <v>0</v>
      </c>
      <c r="J196" s="162">
        <f t="shared" si="17"/>
        <v>0</v>
      </c>
    </row>
    <row r="197" spans="1:16" ht="25.5">
      <c r="A197" s="2"/>
      <c r="B197" s="221" t="s">
        <v>169</v>
      </c>
      <c r="C197" s="216" t="s">
        <v>12</v>
      </c>
      <c r="D197" s="252">
        <v>1</v>
      </c>
      <c r="E197" s="163">
        <f t="shared" si="14"/>
        <v>0</v>
      </c>
      <c r="F197" s="164">
        <f t="shared" si="15"/>
        <v>0</v>
      </c>
      <c r="G197" s="161"/>
      <c r="H197" s="161"/>
      <c r="I197" s="162">
        <f t="shared" si="16"/>
        <v>0</v>
      </c>
      <c r="J197" s="162">
        <f t="shared" si="17"/>
        <v>0</v>
      </c>
    </row>
    <row r="198" spans="1:16" ht="38.25">
      <c r="A198" s="2"/>
      <c r="B198" s="221" t="s">
        <v>168</v>
      </c>
      <c r="C198" s="216" t="s">
        <v>12</v>
      </c>
      <c r="D198" s="252">
        <v>1</v>
      </c>
      <c r="E198" s="163">
        <f t="shared" si="14"/>
        <v>0</v>
      </c>
      <c r="F198" s="164">
        <f t="shared" si="15"/>
        <v>0</v>
      </c>
      <c r="G198" s="161"/>
      <c r="H198" s="161"/>
      <c r="I198" s="162">
        <f t="shared" si="16"/>
        <v>0</v>
      </c>
      <c r="J198" s="162">
        <f t="shared" si="17"/>
        <v>0</v>
      </c>
    </row>
    <row r="199" spans="1:16" ht="25.5">
      <c r="A199" s="2"/>
      <c r="B199" s="221" t="s">
        <v>66</v>
      </c>
      <c r="C199" s="216" t="s">
        <v>12</v>
      </c>
      <c r="D199" s="252">
        <v>1</v>
      </c>
      <c r="E199" s="163">
        <f t="shared" si="14"/>
        <v>0</v>
      </c>
      <c r="F199" s="164">
        <f t="shared" si="15"/>
        <v>0</v>
      </c>
      <c r="G199" s="161"/>
      <c r="H199" s="161"/>
      <c r="I199" s="162">
        <f t="shared" si="16"/>
        <v>0</v>
      </c>
      <c r="J199" s="162">
        <f t="shared" si="17"/>
        <v>0</v>
      </c>
    </row>
    <row r="200" spans="1:16" ht="16.5">
      <c r="A200" s="2"/>
      <c r="B200" s="194"/>
      <c r="C200" s="216"/>
      <c r="D200" s="252"/>
      <c r="E200" s="163" t="str">
        <f t="shared" si="14"/>
        <v/>
      </c>
      <c r="F200" s="164" t="str">
        <f t="shared" si="15"/>
        <v/>
      </c>
      <c r="G200" s="161"/>
      <c r="H200" s="161"/>
      <c r="I200" s="162" t="str">
        <f t="shared" si="16"/>
        <v/>
      </c>
      <c r="J200" s="162" t="str">
        <f t="shared" si="17"/>
        <v/>
      </c>
    </row>
    <row r="201" spans="1:16" s="218" customFormat="1" ht="16.5">
      <c r="A201" s="2"/>
      <c r="B201" s="217" t="s">
        <v>120</v>
      </c>
      <c r="C201" s="216"/>
      <c r="D201" s="252"/>
      <c r="E201" s="163" t="str">
        <f t="shared" si="14"/>
        <v/>
      </c>
      <c r="F201" s="164" t="str">
        <f t="shared" si="15"/>
        <v/>
      </c>
      <c r="G201" s="161"/>
      <c r="H201" s="161"/>
      <c r="I201" s="162" t="str">
        <f t="shared" si="16"/>
        <v/>
      </c>
      <c r="J201" s="162" t="str">
        <f t="shared" si="17"/>
        <v/>
      </c>
      <c r="P201" s="219"/>
    </row>
    <row r="202" spans="1:16" ht="16.5">
      <c r="A202" s="2"/>
      <c r="B202" s="194"/>
      <c r="C202" s="216"/>
      <c r="D202" s="252"/>
      <c r="E202" s="163" t="str">
        <f t="shared" si="14"/>
        <v/>
      </c>
      <c r="F202" s="164" t="str">
        <f t="shared" si="15"/>
        <v/>
      </c>
      <c r="G202" s="161"/>
      <c r="H202" s="161"/>
      <c r="I202" s="162" t="str">
        <f t="shared" si="16"/>
        <v/>
      </c>
      <c r="J202" s="162" t="str">
        <f t="shared" si="17"/>
        <v/>
      </c>
    </row>
    <row r="203" spans="1:16" ht="16.5">
      <c r="A203" s="2" t="s">
        <v>385</v>
      </c>
      <c r="B203" s="188" t="s">
        <v>87</v>
      </c>
      <c r="C203" s="216"/>
      <c r="D203" s="252"/>
      <c r="E203" s="163" t="str">
        <f t="shared" si="14"/>
        <v/>
      </c>
      <c r="F203" s="164" t="str">
        <f t="shared" si="15"/>
        <v/>
      </c>
      <c r="G203" s="161"/>
      <c r="H203" s="161"/>
      <c r="I203" s="162" t="str">
        <f t="shared" si="16"/>
        <v/>
      </c>
      <c r="J203" s="162" t="str">
        <f t="shared" si="17"/>
        <v/>
      </c>
      <c r="M203" s="248" t="s">
        <v>557</v>
      </c>
    </row>
    <row r="204" spans="1:16" ht="16.5">
      <c r="A204" s="2"/>
      <c r="B204" s="188"/>
      <c r="C204" s="216"/>
      <c r="D204" s="252"/>
      <c r="E204" s="163" t="str">
        <f t="shared" si="14"/>
        <v/>
      </c>
      <c r="F204" s="164" t="str">
        <f t="shared" si="15"/>
        <v/>
      </c>
      <c r="G204" s="161"/>
      <c r="H204" s="161"/>
      <c r="I204" s="162" t="str">
        <f t="shared" si="16"/>
        <v/>
      </c>
      <c r="J204" s="162" t="str">
        <f t="shared" si="17"/>
        <v/>
      </c>
    </row>
    <row r="205" spans="1:16" ht="16.5">
      <c r="A205" s="2"/>
      <c r="B205" s="206" t="s">
        <v>383</v>
      </c>
      <c r="C205" s="216"/>
      <c r="D205" s="252"/>
      <c r="E205" s="163" t="str">
        <f t="shared" si="14"/>
        <v/>
      </c>
      <c r="F205" s="164" t="str">
        <f t="shared" si="15"/>
        <v/>
      </c>
      <c r="G205" s="161"/>
      <c r="H205" s="161"/>
      <c r="I205" s="162" t="str">
        <f t="shared" si="16"/>
        <v/>
      </c>
      <c r="J205" s="162" t="str">
        <f t="shared" si="17"/>
        <v/>
      </c>
    </row>
    <row r="206" spans="1:16" ht="16.5">
      <c r="A206" s="2"/>
      <c r="B206" s="206" t="s">
        <v>67</v>
      </c>
      <c r="C206" s="216" t="s">
        <v>13</v>
      </c>
      <c r="D206" s="252">
        <f>QTE!J173</f>
        <v>76</v>
      </c>
      <c r="E206" s="163">
        <f t="shared" si="14"/>
        <v>0</v>
      </c>
      <c r="F206" s="164">
        <f t="shared" si="15"/>
        <v>0</v>
      </c>
      <c r="G206" s="161"/>
      <c r="H206" s="161"/>
      <c r="I206" s="162">
        <f t="shared" si="16"/>
        <v>0</v>
      </c>
      <c r="J206" s="162">
        <f t="shared" si="17"/>
        <v>0</v>
      </c>
    </row>
    <row r="207" spans="1:16" ht="16.5">
      <c r="A207" s="2"/>
      <c r="B207" s="206" t="s">
        <v>62</v>
      </c>
      <c r="C207" s="216" t="s">
        <v>13</v>
      </c>
      <c r="D207" s="252">
        <f>QTE!J170+QTE!J171</f>
        <v>82</v>
      </c>
      <c r="E207" s="163">
        <f t="shared" si="14"/>
        <v>0</v>
      </c>
      <c r="F207" s="164">
        <f t="shared" si="15"/>
        <v>0</v>
      </c>
      <c r="G207" s="161"/>
      <c r="H207" s="161"/>
      <c r="I207" s="162">
        <f t="shared" si="16"/>
        <v>0</v>
      </c>
      <c r="J207" s="162">
        <f t="shared" si="17"/>
        <v>0</v>
      </c>
    </row>
    <row r="208" spans="1:16" ht="16.5">
      <c r="A208" s="2"/>
      <c r="B208" s="206" t="s">
        <v>88</v>
      </c>
      <c r="C208" s="216" t="s">
        <v>13</v>
      </c>
      <c r="D208" s="252">
        <f>QTE!J175-'BATIMENT SOHO-ELEC 1'!D130</f>
        <v>3</v>
      </c>
      <c r="E208" s="163">
        <f t="shared" si="14"/>
        <v>0</v>
      </c>
      <c r="F208" s="164">
        <f t="shared" si="15"/>
        <v>0</v>
      </c>
      <c r="G208" s="161"/>
      <c r="H208" s="161"/>
      <c r="I208" s="162">
        <f t="shared" si="16"/>
        <v>0</v>
      </c>
      <c r="J208" s="162">
        <f t="shared" si="17"/>
        <v>0</v>
      </c>
    </row>
    <row r="209" spans="1:16" ht="16.5">
      <c r="A209" s="2"/>
      <c r="B209" s="206" t="s">
        <v>36</v>
      </c>
      <c r="C209" s="216" t="s">
        <v>12</v>
      </c>
      <c r="D209" s="252">
        <v>3</v>
      </c>
      <c r="E209" s="163">
        <f t="shared" si="14"/>
        <v>0</v>
      </c>
      <c r="F209" s="164">
        <f t="shared" si="15"/>
        <v>0</v>
      </c>
      <c r="G209" s="161"/>
      <c r="H209" s="161"/>
      <c r="I209" s="162">
        <f t="shared" si="16"/>
        <v>0</v>
      </c>
      <c r="J209" s="162">
        <f t="shared" si="17"/>
        <v>0</v>
      </c>
    </row>
    <row r="210" spans="1:16" ht="16.5">
      <c r="A210" s="2"/>
      <c r="B210" s="206" t="s">
        <v>37</v>
      </c>
      <c r="C210" s="216" t="s">
        <v>12</v>
      </c>
      <c r="D210" s="252">
        <v>1</v>
      </c>
      <c r="E210" s="163">
        <f t="shared" si="14"/>
        <v>0</v>
      </c>
      <c r="F210" s="164">
        <f t="shared" si="15"/>
        <v>0</v>
      </c>
      <c r="G210" s="161"/>
      <c r="H210" s="161"/>
      <c r="I210" s="162">
        <f t="shared" si="16"/>
        <v>0</v>
      </c>
      <c r="J210" s="162">
        <f t="shared" si="17"/>
        <v>0</v>
      </c>
    </row>
    <row r="211" spans="1:16" ht="16.5">
      <c r="A211" s="2"/>
      <c r="B211" s="206" t="s">
        <v>314</v>
      </c>
      <c r="C211" s="216" t="s">
        <v>13</v>
      </c>
      <c r="D211" s="252">
        <f>QTE!J171</f>
        <v>17</v>
      </c>
      <c r="E211" s="163">
        <f t="shared" si="14"/>
        <v>0</v>
      </c>
      <c r="F211" s="164">
        <f t="shared" si="15"/>
        <v>0</v>
      </c>
      <c r="G211" s="161"/>
      <c r="H211" s="161"/>
      <c r="I211" s="162">
        <f t="shared" si="16"/>
        <v>0</v>
      </c>
      <c r="J211" s="162">
        <f t="shared" si="17"/>
        <v>0</v>
      </c>
    </row>
    <row r="212" spans="1:16" ht="16.5">
      <c r="A212" s="2"/>
      <c r="B212" s="206" t="s">
        <v>313</v>
      </c>
      <c r="C212" s="216" t="s">
        <v>1</v>
      </c>
      <c r="D212" s="252">
        <f>(D207)*3</f>
        <v>246</v>
      </c>
      <c r="E212" s="163">
        <f t="shared" si="14"/>
        <v>0</v>
      </c>
      <c r="F212" s="164">
        <f t="shared" si="15"/>
        <v>0</v>
      </c>
      <c r="G212" s="161"/>
      <c r="H212" s="161"/>
      <c r="I212" s="162">
        <f t="shared" si="16"/>
        <v>0</v>
      </c>
      <c r="J212" s="162">
        <f t="shared" si="17"/>
        <v>0</v>
      </c>
    </row>
    <row r="213" spans="1:16" ht="16.5">
      <c r="A213" s="2"/>
      <c r="B213" s="194"/>
      <c r="C213" s="216"/>
      <c r="D213" s="252"/>
      <c r="E213" s="163" t="str">
        <f t="shared" si="14"/>
        <v/>
      </c>
      <c r="F213" s="164" t="str">
        <f t="shared" si="15"/>
        <v/>
      </c>
      <c r="G213" s="161"/>
      <c r="H213" s="161"/>
      <c r="I213" s="162" t="str">
        <f t="shared" si="16"/>
        <v/>
      </c>
      <c r="J213" s="162" t="str">
        <f t="shared" si="17"/>
        <v/>
      </c>
    </row>
    <row r="214" spans="1:16" s="218" customFormat="1" ht="16.5">
      <c r="A214" s="2"/>
      <c r="B214" s="217" t="s">
        <v>173</v>
      </c>
      <c r="C214" s="216"/>
      <c r="D214" s="252"/>
      <c r="E214" s="163" t="str">
        <f t="shared" si="14"/>
        <v/>
      </c>
      <c r="F214" s="164" t="str">
        <f t="shared" si="15"/>
        <v/>
      </c>
      <c r="G214" s="161"/>
      <c r="H214" s="161"/>
      <c r="I214" s="162" t="str">
        <f t="shared" si="16"/>
        <v/>
      </c>
      <c r="J214" s="162" t="str">
        <f t="shared" si="17"/>
        <v/>
      </c>
      <c r="P214" s="219"/>
    </row>
    <row r="215" spans="1:16" ht="16.5">
      <c r="A215" s="2"/>
      <c r="B215" s="224"/>
      <c r="C215" s="216"/>
      <c r="D215" s="252"/>
      <c r="E215" s="163" t="str">
        <f t="shared" si="14"/>
        <v/>
      </c>
      <c r="F215" s="164" t="str">
        <f t="shared" si="15"/>
        <v/>
      </c>
      <c r="G215" s="161"/>
      <c r="H215" s="161"/>
      <c r="I215" s="162" t="str">
        <f t="shared" si="16"/>
        <v/>
      </c>
      <c r="J215" s="162" t="str">
        <f t="shared" si="17"/>
        <v/>
      </c>
    </row>
    <row r="216" spans="1:16" ht="16.5">
      <c r="A216" s="2" t="s">
        <v>190</v>
      </c>
      <c r="B216" s="188" t="s">
        <v>60</v>
      </c>
      <c r="C216" s="216"/>
      <c r="D216" s="252"/>
      <c r="E216" s="163" t="str">
        <f t="shared" si="14"/>
        <v/>
      </c>
      <c r="F216" s="164" t="str">
        <f t="shared" si="15"/>
        <v/>
      </c>
      <c r="G216" s="161"/>
      <c r="H216" s="161"/>
      <c r="I216" s="162" t="str">
        <f t="shared" si="16"/>
        <v/>
      </c>
      <c r="J216" s="162" t="str">
        <f t="shared" si="17"/>
        <v/>
      </c>
    </row>
    <row r="217" spans="1:16" ht="16.5">
      <c r="A217" s="2"/>
      <c r="B217" s="206"/>
      <c r="C217" s="216"/>
      <c r="D217" s="252"/>
      <c r="E217" s="163" t="str">
        <f t="shared" si="14"/>
        <v/>
      </c>
      <c r="F217" s="164" t="str">
        <f t="shared" si="15"/>
        <v/>
      </c>
      <c r="G217" s="161"/>
      <c r="H217" s="161"/>
      <c r="I217" s="162" t="str">
        <f t="shared" si="16"/>
        <v/>
      </c>
      <c r="J217" s="162" t="str">
        <f t="shared" si="17"/>
        <v/>
      </c>
    </row>
    <row r="218" spans="1:16" ht="16.5">
      <c r="A218" s="2" t="s">
        <v>386</v>
      </c>
      <c r="B218" s="188" t="s">
        <v>26</v>
      </c>
      <c r="C218" s="216"/>
      <c r="D218" s="252"/>
      <c r="E218" s="163" t="str">
        <f t="shared" si="14"/>
        <v/>
      </c>
      <c r="F218" s="164" t="str">
        <f t="shared" si="15"/>
        <v/>
      </c>
      <c r="G218" s="161"/>
      <c r="H218" s="161"/>
      <c r="I218" s="162" t="str">
        <f t="shared" si="16"/>
        <v/>
      </c>
      <c r="J218" s="162" t="str">
        <f t="shared" si="17"/>
        <v/>
      </c>
    </row>
    <row r="219" spans="1:16" ht="25.5">
      <c r="A219" s="2"/>
      <c r="B219" s="206" t="s">
        <v>181</v>
      </c>
      <c r="C219" s="216" t="s">
        <v>33</v>
      </c>
      <c r="D219" s="252"/>
      <c r="E219" s="163" t="str">
        <f t="shared" si="14"/>
        <v/>
      </c>
      <c r="F219" s="164" t="str">
        <f t="shared" si="15"/>
        <v/>
      </c>
      <c r="G219" s="161"/>
      <c r="H219" s="161"/>
      <c r="I219" s="162" t="str">
        <f t="shared" si="16"/>
        <v/>
      </c>
      <c r="J219" s="162" t="str">
        <f t="shared" si="17"/>
        <v/>
      </c>
    </row>
    <row r="220" spans="1:16" ht="25.5">
      <c r="A220" s="2"/>
      <c r="B220" s="206" t="s">
        <v>183</v>
      </c>
      <c r="C220" s="216" t="s">
        <v>138</v>
      </c>
      <c r="D220" s="252">
        <f>QTE!C271*10</f>
        <v>1050</v>
      </c>
      <c r="E220" s="163">
        <f t="shared" si="14"/>
        <v>0</v>
      </c>
      <c r="F220" s="164">
        <f t="shared" si="15"/>
        <v>0</v>
      </c>
      <c r="G220" s="161"/>
      <c r="H220" s="161"/>
      <c r="I220" s="162">
        <f t="shared" si="16"/>
        <v>0</v>
      </c>
      <c r="J220" s="162">
        <f t="shared" si="17"/>
        <v>0</v>
      </c>
    </row>
    <row r="221" spans="1:16" ht="16.5">
      <c r="A221" s="43"/>
      <c r="B221" s="206" t="s">
        <v>171</v>
      </c>
      <c r="C221" s="216" t="s">
        <v>12</v>
      </c>
      <c r="D221" s="252">
        <v>1</v>
      </c>
      <c r="E221" s="163">
        <f t="shared" si="14"/>
        <v>0</v>
      </c>
      <c r="F221" s="164">
        <f t="shared" si="15"/>
        <v>0</v>
      </c>
      <c r="G221" s="161"/>
      <c r="H221" s="161"/>
      <c r="I221" s="162">
        <f t="shared" si="16"/>
        <v>0</v>
      </c>
      <c r="J221" s="162">
        <f t="shared" si="17"/>
        <v>0</v>
      </c>
    </row>
    <row r="222" spans="1:16" ht="16.5">
      <c r="A222" s="43"/>
      <c r="B222" s="206" t="s">
        <v>90</v>
      </c>
      <c r="C222" s="216" t="s">
        <v>12</v>
      </c>
      <c r="D222" s="252">
        <v>1</v>
      </c>
      <c r="E222" s="163">
        <f t="shared" si="14"/>
        <v>0</v>
      </c>
      <c r="F222" s="164">
        <f t="shared" si="15"/>
        <v>0</v>
      </c>
      <c r="G222" s="161"/>
      <c r="H222" s="161"/>
      <c r="I222" s="162">
        <f t="shared" si="16"/>
        <v>0</v>
      </c>
      <c r="J222" s="162">
        <f t="shared" si="17"/>
        <v>0</v>
      </c>
    </row>
    <row r="223" spans="1:16" ht="16.5">
      <c r="A223" s="43"/>
      <c r="B223" s="206" t="s">
        <v>182</v>
      </c>
      <c r="C223" s="216" t="s">
        <v>12</v>
      </c>
      <c r="D223" s="252">
        <v>1</v>
      </c>
      <c r="E223" s="163">
        <f t="shared" si="14"/>
        <v>0</v>
      </c>
      <c r="F223" s="164">
        <f t="shared" si="15"/>
        <v>0</v>
      </c>
      <c r="G223" s="161"/>
      <c r="H223" s="161"/>
      <c r="I223" s="162">
        <f t="shared" si="16"/>
        <v>0</v>
      </c>
      <c r="J223" s="162">
        <f t="shared" si="17"/>
        <v>0</v>
      </c>
    </row>
    <row r="224" spans="1:16" ht="16.5">
      <c r="A224" s="43"/>
      <c r="B224" s="206" t="s">
        <v>333</v>
      </c>
      <c r="C224" s="216" t="s">
        <v>33</v>
      </c>
      <c r="D224" s="252"/>
      <c r="E224" s="163" t="str">
        <f t="shared" si="14"/>
        <v/>
      </c>
      <c r="F224" s="164" t="str">
        <f t="shared" si="15"/>
        <v/>
      </c>
      <c r="G224" s="161"/>
      <c r="H224" s="161"/>
      <c r="I224" s="162" t="str">
        <f t="shared" si="16"/>
        <v/>
      </c>
      <c r="J224" s="162" t="str">
        <f t="shared" si="17"/>
        <v/>
      </c>
    </row>
    <row r="225" spans="1:15" ht="16.5">
      <c r="A225" s="43"/>
      <c r="B225" s="206" t="s">
        <v>174</v>
      </c>
      <c r="C225" s="216" t="s">
        <v>33</v>
      </c>
      <c r="D225" s="252"/>
      <c r="E225" s="163" t="str">
        <f t="shared" si="14"/>
        <v/>
      </c>
      <c r="F225" s="164" t="str">
        <f t="shared" si="15"/>
        <v/>
      </c>
      <c r="G225" s="161"/>
      <c r="H225" s="161"/>
      <c r="I225" s="162" t="str">
        <f t="shared" si="16"/>
        <v/>
      </c>
      <c r="J225" s="162" t="str">
        <f t="shared" si="17"/>
        <v/>
      </c>
    </row>
    <row r="226" spans="1:15" ht="25.5">
      <c r="A226" s="43"/>
      <c r="B226" s="206" t="s">
        <v>317</v>
      </c>
      <c r="C226" s="216" t="s">
        <v>13</v>
      </c>
      <c r="D226" s="252">
        <f>(8+11)*3</f>
        <v>57</v>
      </c>
      <c r="E226" s="163">
        <f t="shared" si="14"/>
        <v>0</v>
      </c>
      <c r="F226" s="164">
        <f t="shared" si="15"/>
        <v>0</v>
      </c>
      <c r="G226" s="161"/>
      <c r="H226" s="161"/>
      <c r="I226" s="162">
        <f t="shared" si="16"/>
        <v>0</v>
      </c>
      <c r="J226" s="162">
        <f t="shared" si="17"/>
        <v>0</v>
      </c>
    </row>
    <row r="227" spans="1:15" ht="16.5">
      <c r="A227" s="43"/>
      <c r="B227" s="206" t="s">
        <v>334</v>
      </c>
      <c r="C227" s="216" t="s">
        <v>12</v>
      </c>
      <c r="D227" s="252">
        <v>1</v>
      </c>
      <c r="E227" s="163">
        <f t="shared" si="14"/>
        <v>0</v>
      </c>
      <c r="F227" s="164">
        <f t="shared" si="15"/>
        <v>0</v>
      </c>
      <c r="G227" s="161"/>
      <c r="H227" s="161"/>
      <c r="I227" s="162">
        <f t="shared" si="16"/>
        <v>0</v>
      </c>
      <c r="J227" s="162">
        <f t="shared" si="17"/>
        <v>0</v>
      </c>
    </row>
    <row r="228" spans="1:15" ht="16.5">
      <c r="A228" s="43"/>
      <c r="B228" s="206" t="s">
        <v>43</v>
      </c>
      <c r="C228" s="216" t="s">
        <v>12</v>
      </c>
      <c r="D228" s="252">
        <v>1</v>
      </c>
      <c r="E228" s="163">
        <f t="shared" si="14"/>
        <v>0</v>
      </c>
      <c r="F228" s="164">
        <f t="shared" si="15"/>
        <v>0</v>
      </c>
      <c r="G228" s="161"/>
      <c r="H228" s="161"/>
      <c r="I228" s="162">
        <f t="shared" si="16"/>
        <v>0</v>
      </c>
      <c r="J228" s="162">
        <f t="shared" si="17"/>
        <v>0</v>
      </c>
    </row>
    <row r="229" spans="1:15" ht="16.5">
      <c r="A229" s="43"/>
      <c r="B229" s="206" t="s">
        <v>319</v>
      </c>
      <c r="C229" s="216" t="s">
        <v>12</v>
      </c>
      <c r="D229" s="252">
        <v>1</v>
      </c>
      <c r="E229" s="163">
        <f t="shared" si="14"/>
        <v>0</v>
      </c>
      <c r="F229" s="164">
        <f t="shared" si="15"/>
        <v>0</v>
      </c>
      <c r="G229" s="161"/>
      <c r="H229" s="161"/>
      <c r="I229" s="162">
        <f t="shared" si="16"/>
        <v>0</v>
      </c>
      <c r="J229" s="162">
        <f t="shared" si="17"/>
        <v>0</v>
      </c>
    </row>
    <row r="230" spans="1:15" ht="16.5">
      <c r="A230" s="43"/>
      <c r="B230" s="206" t="s">
        <v>318</v>
      </c>
      <c r="C230" s="216" t="s">
        <v>12</v>
      </c>
      <c r="D230" s="252">
        <v>1</v>
      </c>
      <c r="E230" s="163">
        <f t="shared" si="14"/>
        <v>0</v>
      </c>
      <c r="F230" s="164">
        <f t="shared" si="15"/>
        <v>0</v>
      </c>
      <c r="G230" s="161"/>
      <c r="H230" s="161"/>
      <c r="I230" s="162">
        <f t="shared" si="16"/>
        <v>0</v>
      </c>
      <c r="J230" s="162">
        <f t="shared" si="17"/>
        <v>0</v>
      </c>
    </row>
    <row r="231" spans="1:15" ht="16.5">
      <c r="A231" s="43"/>
      <c r="B231" s="206" t="s">
        <v>320</v>
      </c>
      <c r="C231" s="216" t="s">
        <v>12</v>
      </c>
      <c r="D231" s="252">
        <v>1</v>
      </c>
      <c r="E231" s="163">
        <f t="shared" si="14"/>
        <v>0</v>
      </c>
      <c r="F231" s="164">
        <f t="shared" si="15"/>
        <v>0</v>
      </c>
      <c r="G231" s="161"/>
      <c r="H231" s="161"/>
      <c r="I231" s="162">
        <f t="shared" si="16"/>
        <v>0</v>
      </c>
      <c r="J231" s="162">
        <f t="shared" si="17"/>
        <v>0</v>
      </c>
    </row>
    <row r="232" spans="1:15" ht="16.5">
      <c r="A232" s="43"/>
      <c r="B232" s="206"/>
      <c r="C232" s="216"/>
      <c r="D232" s="252"/>
      <c r="E232" s="163" t="str">
        <f t="shared" si="14"/>
        <v/>
      </c>
      <c r="F232" s="164" t="str">
        <f t="shared" si="15"/>
        <v/>
      </c>
      <c r="G232" s="161"/>
      <c r="H232" s="161"/>
      <c r="I232" s="162" t="str">
        <f t="shared" si="16"/>
        <v/>
      </c>
      <c r="J232" s="162" t="str">
        <f t="shared" si="17"/>
        <v/>
      </c>
    </row>
    <row r="233" spans="1:15" ht="38.25">
      <c r="A233" s="43"/>
      <c r="B233" s="206" t="s">
        <v>315</v>
      </c>
      <c r="C233" s="189" t="s">
        <v>12</v>
      </c>
      <c r="D233" s="252">
        <v>1</v>
      </c>
      <c r="E233" s="163">
        <f t="shared" si="14"/>
        <v>0</v>
      </c>
      <c r="F233" s="164">
        <f t="shared" si="15"/>
        <v>0</v>
      </c>
      <c r="G233" s="161"/>
      <c r="H233" s="161"/>
      <c r="I233" s="162">
        <f t="shared" si="16"/>
        <v>0</v>
      </c>
      <c r="J233" s="162">
        <f t="shared" si="17"/>
        <v>0</v>
      </c>
    </row>
    <row r="234" spans="1:15" ht="16.5">
      <c r="A234" s="2"/>
      <c r="B234" s="206"/>
      <c r="C234" s="216"/>
      <c r="D234" s="252"/>
      <c r="E234" s="163" t="str">
        <f t="shared" si="14"/>
        <v/>
      </c>
      <c r="F234" s="164" t="str">
        <f t="shared" si="15"/>
        <v/>
      </c>
      <c r="G234" s="161"/>
      <c r="H234" s="161"/>
      <c r="I234" s="162" t="str">
        <f t="shared" si="16"/>
        <v/>
      </c>
      <c r="J234" s="162" t="str">
        <f t="shared" si="17"/>
        <v/>
      </c>
    </row>
    <row r="235" spans="1:15" ht="16.5">
      <c r="A235" s="2" t="s">
        <v>387</v>
      </c>
      <c r="B235" s="293" t="s">
        <v>63</v>
      </c>
      <c r="C235" s="216"/>
      <c r="D235" s="252"/>
      <c r="E235" s="163" t="str">
        <f t="shared" si="14"/>
        <v/>
      </c>
      <c r="F235" s="164" t="str">
        <f t="shared" si="15"/>
        <v/>
      </c>
      <c r="G235" s="161"/>
      <c r="H235" s="161"/>
      <c r="I235" s="162" t="str">
        <f t="shared" si="16"/>
        <v/>
      </c>
      <c r="J235" s="162" t="str">
        <f t="shared" si="17"/>
        <v/>
      </c>
      <c r="O235" s="292"/>
    </row>
    <row r="236" spans="1:15" ht="16.5">
      <c r="A236" s="2"/>
      <c r="B236" s="231"/>
      <c r="C236" s="189"/>
      <c r="D236" s="252"/>
      <c r="E236" s="163" t="str">
        <f t="shared" si="14"/>
        <v/>
      </c>
      <c r="F236" s="164" t="str">
        <f t="shared" si="15"/>
        <v/>
      </c>
      <c r="G236" s="161"/>
      <c r="H236" s="161"/>
      <c r="I236" s="162" t="str">
        <f t="shared" si="16"/>
        <v/>
      </c>
      <c r="J236" s="162" t="str">
        <f t="shared" si="17"/>
        <v/>
      </c>
    </row>
    <row r="237" spans="1:15" ht="25.5">
      <c r="A237" s="2"/>
      <c r="B237" s="206" t="s">
        <v>181</v>
      </c>
      <c r="C237" s="189" t="s">
        <v>33</v>
      </c>
      <c r="D237" s="252"/>
      <c r="E237" s="163" t="str">
        <f t="shared" si="14"/>
        <v/>
      </c>
      <c r="F237" s="164" t="str">
        <f t="shared" si="15"/>
        <v/>
      </c>
      <c r="G237" s="161"/>
      <c r="H237" s="161"/>
      <c r="I237" s="162" t="str">
        <f t="shared" si="16"/>
        <v/>
      </c>
      <c r="J237" s="162" t="str">
        <f t="shared" si="17"/>
        <v/>
      </c>
    </row>
    <row r="238" spans="1:15" ht="25.5">
      <c r="A238" s="2"/>
      <c r="B238" s="206" t="s">
        <v>183</v>
      </c>
      <c r="C238" s="216" t="s">
        <v>138</v>
      </c>
      <c r="D238" s="252">
        <f>(8+11)*3</f>
        <v>57</v>
      </c>
      <c r="E238" s="163">
        <f t="shared" si="14"/>
        <v>0</v>
      </c>
      <c r="F238" s="164">
        <f t="shared" si="15"/>
        <v>0</v>
      </c>
      <c r="G238" s="161"/>
      <c r="H238" s="161"/>
      <c r="I238" s="162">
        <f t="shared" si="16"/>
        <v>0</v>
      </c>
      <c r="J238" s="162">
        <f t="shared" si="17"/>
        <v>0</v>
      </c>
    </row>
    <row r="239" spans="1:15" ht="16.5">
      <c r="A239" s="2"/>
      <c r="B239" s="206"/>
      <c r="C239" s="189"/>
      <c r="D239" s="252"/>
      <c r="E239" s="163" t="str">
        <f t="shared" si="14"/>
        <v/>
      </c>
      <c r="F239" s="164" t="str">
        <f t="shared" si="15"/>
        <v/>
      </c>
      <c r="G239" s="161"/>
      <c r="H239" s="161"/>
      <c r="I239" s="162" t="str">
        <f t="shared" si="16"/>
        <v/>
      </c>
      <c r="J239" s="162" t="str">
        <f t="shared" si="17"/>
        <v/>
      </c>
    </row>
    <row r="240" spans="1:15" ht="16.5">
      <c r="A240" s="2"/>
      <c r="B240" s="206" t="s">
        <v>333</v>
      </c>
      <c r="C240" s="216" t="s">
        <v>33</v>
      </c>
      <c r="D240" s="252"/>
      <c r="E240" s="163" t="str">
        <f t="shared" si="14"/>
        <v/>
      </c>
      <c r="F240" s="164" t="str">
        <f t="shared" si="15"/>
        <v/>
      </c>
      <c r="G240" s="161"/>
      <c r="H240" s="161"/>
      <c r="I240" s="162" t="str">
        <f t="shared" si="16"/>
        <v/>
      </c>
      <c r="J240" s="162" t="str">
        <f t="shared" si="17"/>
        <v/>
      </c>
    </row>
    <row r="241" spans="1:10" ht="16.5">
      <c r="A241" s="2"/>
      <c r="B241" s="206" t="s">
        <v>174</v>
      </c>
      <c r="C241" s="189" t="s">
        <v>33</v>
      </c>
      <c r="D241" s="252"/>
      <c r="E241" s="163" t="str">
        <f t="shared" si="14"/>
        <v/>
      </c>
      <c r="F241" s="164" t="str">
        <f t="shared" si="15"/>
        <v/>
      </c>
      <c r="G241" s="161"/>
      <c r="H241" s="161"/>
      <c r="I241" s="162" t="str">
        <f t="shared" si="16"/>
        <v/>
      </c>
      <c r="J241" s="162" t="str">
        <f t="shared" si="17"/>
        <v/>
      </c>
    </row>
    <row r="242" spans="1:10" ht="16.5">
      <c r="A242" s="2"/>
      <c r="B242" s="206" t="s">
        <v>175</v>
      </c>
      <c r="C242" s="189" t="s">
        <v>13</v>
      </c>
      <c r="D242" s="252">
        <v>1</v>
      </c>
      <c r="E242" s="163">
        <f t="shared" si="14"/>
        <v>0</v>
      </c>
      <c r="F242" s="164">
        <f t="shared" si="15"/>
        <v>0</v>
      </c>
      <c r="G242" s="161"/>
      <c r="H242" s="161"/>
      <c r="I242" s="162">
        <f t="shared" si="16"/>
        <v>0</v>
      </c>
      <c r="J242" s="162">
        <f t="shared" si="17"/>
        <v>0</v>
      </c>
    </row>
    <row r="243" spans="1:10" ht="16.5">
      <c r="A243" s="2"/>
      <c r="B243" s="206" t="s">
        <v>176</v>
      </c>
      <c r="C243" s="189" t="s">
        <v>138</v>
      </c>
      <c r="D243" s="255"/>
      <c r="E243" s="163" t="str">
        <f t="shared" si="14"/>
        <v/>
      </c>
      <c r="F243" s="164" t="str">
        <f t="shared" si="15"/>
        <v/>
      </c>
      <c r="G243" s="161"/>
      <c r="H243" s="161"/>
      <c r="I243" s="162" t="str">
        <f t="shared" si="16"/>
        <v/>
      </c>
      <c r="J243" s="162" t="str">
        <f t="shared" si="17"/>
        <v/>
      </c>
    </row>
    <row r="244" spans="1:10" ht="16.5">
      <c r="A244" s="2"/>
      <c r="B244" s="206" t="s">
        <v>177</v>
      </c>
      <c r="C244" s="189" t="s">
        <v>12</v>
      </c>
      <c r="D244" s="255"/>
      <c r="E244" s="163" t="str">
        <f t="shared" si="14"/>
        <v/>
      </c>
      <c r="F244" s="164" t="str">
        <f t="shared" si="15"/>
        <v/>
      </c>
      <c r="G244" s="161"/>
      <c r="H244" s="161"/>
      <c r="I244" s="162" t="str">
        <f t="shared" si="16"/>
        <v/>
      </c>
      <c r="J244" s="162" t="str">
        <f t="shared" si="17"/>
        <v/>
      </c>
    </row>
    <row r="245" spans="1:10" ht="16.5">
      <c r="A245" s="2"/>
      <c r="B245" s="206"/>
      <c r="C245" s="189"/>
      <c r="D245" s="252"/>
      <c r="E245" s="163" t="str">
        <f t="shared" si="14"/>
        <v/>
      </c>
      <c r="F245" s="164" t="str">
        <f t="shared" si="15"/>
        <v/>
      </c>
      <c r="G245" s="161"/>
      <c r="H245" s="161"/>
      <c r="I245" s="162" t="str">
        <f t="shared" si="16"/>
        <v/>
      </c>
      <c r="J245" s="162" t="str">
        <f t="shared" si="17"/>
        <v/>
      </c>
    </row>
    <row r="246" spans="1:10" ht="51">
      <c r="A246" s="2"/>
      <c r="B246" s="206" t="s">
        <v>336</v>
      </c>
      <c r="C246" s="189" t="s">
        <v>12</v>
      </c>
      <c r="D246" s="252">
        <v>1</v>
      </c>
      <c r="E246" s="163">
        <f t="shared" si="14"/>
        <v>0</v>
      </c>
      <c r="F246" s="164">
        <f t="shared" si="15"/>
        <v>0</v>
      </c>
      <c r="G246" s="161"/>
      <c r="H246" s="161"/>
      <c r="I246" s="162">
        <f t="shared" si="16"/>
        <v>0</v>
      </c>
      <c r="J246" s="162">
        <f t="shared" si="17"/>
        <v>0</v>
      </c>
    </row>
    <row r="247" spans="1:10" ht="16.5">
      <c r="A247" s="2"/>
      <c r="B247" s="206"/>
      <c r="C247" s="189"/>
      <c r="D247" s="252"/>
      <c r="E247" s="163" t="str">
        <f t="shared" si="14"/>
        <v/>
      </c>
      <c r="F247" s="164" t="str">
        <f t="shared" si="15"/>
        <v/>
      </c>
      <c r="G247" s="161"/>
      <c r="H247" s="161"/>
      <c r="I247" s="162" t="str">
        <f t="shared" si="16"/>
        <v/>
      </c>
      <c r="J247" s="162" t="str">
        <f t="shared" si="17"/>
        <v/>
      </c>
    </row>
    <row r="248" spans="1:10" ht="38.25">
      <c r="A248" s="2"/>
      <c r="B248" s="206" t="s">
        <v>337</v>
      </c>
      <c r="C248" s="189" t="s">
        <v>12</v>
      </c>
      <c r="D248" s="252">
        <v>1</v>
      </c>
      <c r="E248" s="163">
        <f t="shared" si="14"/>
        <v>0</v>
      </c>
      <c r="F248" s="164">
        <f t="shared" si="15"/>
        <v>0</v>
      </c>
      <c r="G248" s="161"/>
      <c r="H248" s="161"/>
      <c r="I248" s="162">
        <f t="shared" si="16"/>
        <v>0</v>
      </c>
      <c r="J248" s="162">
        <f t="shared" si="17"/>
        <v>0</v>
      </c>
    </row>
    <row r="249" spans="1:10" ht="16.5">
      <c r="A249" s="2"/>
      <c r="B249" s="206"/>
      <c r="C249" s="189"/>
      <c r="D249" s="252"/>
      <c r="E249" s="163" t="str">
        <f t="shared" ref="E249:E311" si="18">IF(D249="","",(((I249*$J$2)+(J249*$H$2*$H$3))*$J$3)/D249)</f>
        <v/>
      </c>
      <c r="F249" s="164" t="str">
        <f t="shared" ref="F249:F311" si="19">IF(D249="","",D249*E249)</f>
        <v/>
      </c>
      <c r="G249" s="161"/>
      <c r="H249" s="161"/>
      <c r="I249" s="162" t="str">
        <f t="shared" ref="I249:I312" si="20">IF(D249="","",G249*D249)</f>
        <v/>
      </c>
      <c r="J249" s="162" t="str">
        <f t="shared" ref="J249:J312" si="21">IF(D249="","",D249*H249)</f>
        <v/>
      </c>
    </row>
    <row r="250" spans="1:10" ht="38.25">
      <c r="A250" s="2"/>
      <c r="B250" s="206" t="s">
        <v>338</v>
      </c>
      <c r="C250" s="189" t="s">
        <v>12</v>
      </c>
      <c r="D250" s="252">
        <v>1</v>
      </c>
      <c r="E250" s="163">
        <f t="shared" si="18"/>
        <v>0</v>
      </c>
      <c r="F250" s="164">
        <f t="shared" si="19"/>
        <v>0</v>
      </c>
      <c r="G250" s="161"/>
      <c r="H250" s="161"/>
      <c r="I250" s="162">
        <f t="shared" si="20"/>
        <v>0</v>
      </c>
      <c r="J250" s="162">
        <f t="shared" si="21"/>
        <v>0</v>
      </c>
    </row>
    <row r="251" spans="1:10" ht="16.5">
      <c r="A251" s="2"/>
      <c r="B251" s="206"/>
      <c r="C251" s="189"/>
      <c r="D251" s="252"/>
      <c r="E251" s="163" t="str">
        <f t="shared" si="18"/>
        <v/>
      </c>
      <c r="F251" s="164" t="str">
        <f t="shared" si="19"/>
        <v/>
      </c>
      <c r="G251" s="161"/>
      <c r="H251" s="161"/>
      <c r="I251" s="162" t="str">
        <f t="shared" si="20"/>
        <v/>
      </c>
      <c r="J251" s="162" t="str">
        <f t="shared" si="21"/>
        <v/>
      </c>
    </row>
    <row r="252" spans="1:10" ht="25.5">
      <c r="A252" s="2"/>
      <c r="B252" s="206" t="s">
        <v>339</v>
      </c>
      <c r="C252" s="189" t="s">
        <v>12</v>
      </c>
      <c r="D252" s="252">
        <v>1</v>
      </c>
      <c r="E252" s="163">
        <f t="shared" si="18"/>
        <v>0</v>
      </c>
      <c r="F252" s="164">
        <f t="shared" si="19"/>
        <v>0</v>
      </c>
      <c r="G252" s="161"/>
      <c r="H252" s="161"/>
      <c r="I252" s="162">
        <f t="shared" si="20"/>
        <v>0</v>
      </c>
      <c r="J252" s="162">
        <f t="shared" si="21"/>
        <v>0</v>
      </c>
    </row>
    <row r="253" spans="1:10" ht="16.5">
      <c r="A253" s="2"/>
      <c r="B253" s="206"/>
      <c r="C253" s="189"/>
      <c r="D253" s="252"/>
      <c r="E253" s="163" t="str">
        <f t="shared" si="18"/>
        <v/>
      </c>
      <c r="F253" s="164" t="str">
        <f t="shared" si="19"/>
        <v/>
      </c>
      <c r="G253" s="161"/>
      <c r="H253" s="161"/>
      <c r="I253" s="162" t="str">
        <f t="shared" si="20"/>
        <v/>
      </c>
      <c r="J253" s="162" t="str">
        <f t="shared" si="21"/>
        <v/>
      </c>
    </row>
    <row r="254" spans="1:10" ht="38.25">
      <c r="A254" s="2"/>
      <c r="B254" s="206" t="s">
        <v>315</v>
      </c>
      <c r="C254" s="189" t="s">
        <v>12</v>
      </c>
      <c r="D254" s="252">
        <v>1</v>
      </c>
      <c r="E254" s="163">
        <f t="shared" si="18"/>
        <v>0</v>
      </c>
      <c r="F254" s="164">
        <f t="shared" si="19"/>
        <v>0</v>
      </c>
      <c r="G254" s="161"/>
      <c r="H254" s="161"/>
      <c r="I254" s="162">
        <f t="shared" si="20"/>
        <v>0</v>
      </c>
      <c r="J254" s="162">
        <f t="shared" si="21"/>
        <v>0</v>
      </c>
    </row>
    <row r="255" spans="1:10" ht="51">
      <c r="A255" s="2"/>
      <c r="B255" s="206" t="s">
        <v>188</v>
      </c>
      <c r="C255" s="189" t="s">
        <v>12</v>
      </c>
      <c r="D255" s="252">
        <v>1</v>
      </c>
      <c r="E255" s="163">
        <f t="shared" si="18"/>
        <v>0</v>
      </c>
      <c r="F255" s="164">
        <f t="shared" si="19"/>
        <v>0</v>
      </c>
      <c r="G255" s="161"/>
      <c r="H255" s="161"/>
      <c r="I255" s="162">
        <f t="shared" si="20"/>
        <v>0</v>
      </c>
      <c r="J255" s="162">
        <f t="shared" si="21"/>
        <v>0</v>
      </c>
    </row>
    <row r="256" spans="1:10" ht="16.5">
      <c r="A256" s="2"/>
      <c r="B256" s="206"/>
      <c r="C256" s="189"/>
      <c r="D256" s="252"/>
      <c r="E256" s="163" t="str">
        <f t="shared" si="18"/>
        <v/>
      </c>
      <c r="F256" s="164" t="str">
        <f t="shared" si="19"/>
        <v/>
      </c>
      <c r="G256" s="161"/>
      <c r="H256" s="161"/>
      <c r="I256" s="162" t="str">
        <f t="shared" si="20"/>
        <v/>
      </c>
      <c r="J256" s="162" t="str">
        <f t="shared" si="21"/>
        <v/>
      </c>
    </row>
    <row r="257" spans="1:16" ht="16.5">
      <c r="A257" s="2"/>
      <c r="B257" s="206" t="s">
        <v>179</v>
      </c>
      <c r="C257" s="189" t="s">
        <v>12</v>
      </c>
      <c r="D257" s="252">
        <v>1</v>
      </c>
      <c r="E257" s="163">
        <f t="shared" si="18"/>
        <v>0</v>
      </c>
      <c r="F257" s="164">
        <f t="shared" si="19"/>
        <v>0</v>
      </c>
      <c r="G257" s="161"/>
      <c r="H257" s="161"/>
      <c r="I257" s="162">
        <f t="shared" si="20"/>
        <v>0</v>
      </c>
      <c r="J257" s="162">
        <f t="shared" si="21"/>
        <v>0</v>
      </c>
    </row>
    <row r="258" spans="1:16" ht="16.5">
      <c r="A258" s="2"/>
      <c r="B258" s="206" t="s">
        <v>180</v>
      </c>
      <c r="C258" s="189" t="s">
        <v>12</v>
      </c>
      <c r="D258" s="252">
        <v>1</v>
      </c>
      <c r="E258" s="163">
        <f t="shared" si="18"/>
        <v>0</v>
      </c>
      <c r="F258" s="164">
        <f t="shared" si="19"/>
        <v>0</v>
      </c>
      <c r="G258" s="161"/>
      <c r="H258" s="161"/>
      <c r="I258" s="162">
        <f t="shared" si="20"/>
        <v>0</v>
      </c>
      <c r="J258" s="162">
        <f t="shared" si="21"/>
        <v>0</v>
      </c>
    </row>
    <row r="259" spans="1:16" ht="16.5">
      <c r="A259" s="2"/>
      <c r="B259" s="233"/>
      <c r="C259" s="189"/>
      <c r="D259" s="252"/>
      <c r="E259" s="163" t="str">
        <f t="shared" si="18"/>
        <v/>
      </c>
      <c r="F259" s="164" t="str">
        <f t="shared" si="19"/>
        <v/>
      </c>
      <c r="G259" s="161"/>
      <c r="H259" s="161"/>
      <c r="I259" s="162" t="str">
        <f t="shared" si="20"/>
        <v/>
      </c>
      <c r="J259" s="162" t="str">
        <f t="shared" si="21"/>
        <v/>
      </c>
    </row>
    <row r="260" spans="1:16" s="218" customFormat="1" ht="16.5">
      <c r="A260" s="2"/>
      <c r="B260" s="217" t="s">
        <v>191</v>
      </c>
      <c r="C260" s="216"/>
      <c r="D260" s="252"/>
      <c r="E260" s="163" t="str">
        <f t="shared" si="18"/>
        <v/>
      </c>
      <c r="F260" s="164" t="str">
        <f t="shared" si="19"/>
        <v/>
      </c>
      <c r="G260" s="161"/>
      <c r="H260" s="161"/>
      <c r="I260" s="162" t="str">
        <f t="shared" si="20"/>
        <v/>
      </c>
      <c r="J260" s="162" t="str">
        <f t="shared" si="21"/>
        <v/>
      </c>
      <c r="P260" s="219"/>
    </row>
    <row r="261" spans="1:16" ht="16.5">
      <c r="A261" s="2"/>
      <c r="B261" s="224"/>
      <c r="C261" s="216"/>
      <c r="D261" s="252"/>
      <c r="E261" s="163" t="str">
        <f t="shared" si="18"/>
        <v/>
      </c>
      <c r="F261" s="164" t="str">
        <f t="shared" si="19"/>
        <v/>
      </c>
      <c r="G261" s="161"/>
      <c r="H261" s="161"/>
      <c r="I261" s="162" t="str">
        <f t="shared" si="20"/>
        <v/>
      </c>
      <c r="J261" s="162" t="str">
        <f t="shared" si="21"/>
        <v/>
      </c>
    </row>
    <row r="262" spans="1:16" ht="16.5">
      <c r="A262" s="2" t="s">
        <v>84</v>
      </c>
      <c r="B262" s="222" t="s">
        <v>27</v>
      </c>
      <c r="C262" s="216"/>
      <c r="D262" s="252"/>
      <c r="E262" s="163" t="str">
        <f t="shared" si="18"/>
        <v/>
      </c>
      <c r="F262" s="164" t="str">
        <f t="shared" si="19"/>
        <v/>
      </c>
      <c r="G262" s="161"/>
      <c r="H262" s="161"/>
      <c r="I262" s="162" t="str">
        <f t="shared" si="20"/>
        <v/>
      </c>
      <c r="J262" s="162" t="str">
        <f t="shared" si="21"/>
        <v/>
      </c>
      <c r="M262" s="248" t="s">
        <v>557</v>
      </c>
    </row>
    <row r="263" spans="1:16" ht="16.5">
      <c r="A263" s="2"/>
      <c r="B263" s="224"/>
      <c r="C263" s="216"/>
      <c r="D263" s="252"/>
      <c r="E263" s="163" t="str">
        <f t="shared" si="18"/>
        <v/>
      </c>
      <c r="F263" s="164" t="str">
        <f t="shared" si="19"/>
        <v/>
      </c>
      <c r="G263" s="161"/>
      <c r="H263" s="161"/>
      <c r="I263" s="162" t="str">
        <f t="shared" si="20"/>
        <v/>
      </c>
      <c r="J263" s="162" t="str">
        <f t="shared" si="21"/>
        <v/>
      </c>
    </row>
    <row r="264" spans="1:16" ht="16.5">
      <c r="A264" s="2"/>
      <c r="B264" s="224" t="s">
        <v>38</v>
      </c>
      <c r="C264" s="216" t="s">
        <v>33</v>
      </c>
      <c r="D264" s="252"/>
      <c r="E264" s="163" t="str">
        <f t="shared" si="18"/>
        <v/>
      </c>
      <c r="F264" s="164" t="str">
        <f t="shared" si="19"/>
        <v/>
      </c>
      <c r="G264" s="161"/>
      <c r="H264" s="161"/>
      <c r="I264" s="162" t="str">
        <f t="shared" si="20"/>
        <v/>
      </c>
      <c r="J264" s="162" t="str">
        <f t="shared" si="21"/>
        <v/>
      </c>
    </row>
    <row r="265" spans="1:16" ht="16.5">
      <c r="A265" s="2"/>
      <c r="B265" s="224" t="s">
        <v>133</v>
      </c>
      <c r="C265" s="216" t="s">
        <v>12</v>
      </c>
      <c r="D265" s="252">
        <v>1</v>
      </c>
      <c r="E265" s="163">
        <f t="shared" si="18"/>
        <v>0</v>
      </c>
      <c r="F265" s="164">
        <f t="shared" si="19"/>
        <v>0</v>
      </c>
      <c r="G265" s="161"/>
      <c r="H265" s="161"/>
      <c r="I265" s="162">
        <f t="shared" si="20"/>
        <v>0</v>
      </c>
      <c r="J265" s="162">
        <f t="shared" si="21"/>
        <v>0</v>
      </c>
    </row>
    <row r="266" spans="1:16" ht="16.5">
      <c r="A266" s="2"/>
      <c r="B266" s="224" t="s">
        <v>39</v>
      </c>
      <c r="C266" s="216" t="s">
        <v>12</v>
      </c>
      <c r="D266" s="252">
        <v>1</v>
      </c>
      <c r="E266" s="163">
        <f t="shared" si="18"/>
        <v>0</v>
      </c>
      <c r="F266" s="164">
        <f t="shared" si="19"/>
        <v>0</v>
      </c>
      <c r="G266" s="161"/>
      <c r="H266" s="161"/>
      <c r="I266" s="162">
        <f t="shared" si="20"/>
        <v>0</v>
      </c>
      <c r="J266" s="162">
        <f t="shared" si="21"/>
        <v>0</v>
      </c>
    </row>
    <row r="267" spans="1:16" ht="16.5">
      <c r="A267" s="2"/>
      <c r="B267" s="224" t="s">
        <v>40</v>
      </c>
      <c r="C267" s="216" t="s">
        <v>12</v>
      </c>
      <c r="D267" s="252">
        <v>1</v>
      </c>
      <c r="E267" s="163">
        <f t="shared" si="18"/>
        <v>0</v>
      </c>
      <c r="F267" s="164">
        <f t="shared" si="19"/>
        <v>0</v>
      </c>
      <c r="G267" s="161"/>
      <c r="H267" s="161"/>
      <c r="I267" s="162">
        <f t="shared" si="20"/>
        <v>0</v>
      </c>
      <c r="J267" s="162">
        <f t="shared" si="21"/>
        <v>0</v>
      </c>
    </row>
    <row r="268" spans="1:16" ht="16.5">
      <c r="A268" s="2"/>
      <c r="B268" s="224"/>
      <c r="C268" s="216"/>
      <c r="D268" s="252"/>
      <c r="E268" s="163" t="str">
        <f t="shared" si="18"/>
        <v/>
      </c>
      <c r="F268" s="164" t="str">
        <f t="shared" si="19"/>
        <v/>
      </c>
      <c r="G268" s="161"/>
      <c r="H268" s="161"/>
      <c r="I268" s="162" t="str">
        <f t="shared" si="20"/>
        <v/>
      </c>
      <c r="J268" s="162" t="str">
        <f t="shared" si="21"/>
        <v/>
      </c>
    </row>
    <row r="269" spans="1:16" ht="25.5">
      <c r="A269" s="2"/>
      <c r="B269" s="206" t="s">
        <v>393</v>
      </c>
      <c r="C269" s="216" t="s">
        <v>138</v>
      </c>
      <c r="D269" s="252">
        <f>(8+11)*3</f>
        <v>57</v>
      </c>
      <c r="E269" s="163">
        <f t="shared" si="18"/>
        <v>0</v>
      </c>
      <c r="F269" s="164">
        <f t="shared" si="19"/>
        <v>0</v>
      </c>
      <c r="G269" s="161"/>
      <c r="H269" s="161"/>
      <c r="I269" s="162">
        <f t="shared" si="20"/>
        <v>0</v>
      </c>
      <c r="J269" s="162">
        <f t="shared" si="21"/>
        <v>0</v>
      </c>
    </row>
    <row r="270" spans="1:16" ht="16.5">
      <c r="A270" s="2"/>
      <c r="B270" s="224" t="s">
        <v>41</v>
      </c>
      <c r="C270" s="216" t="s">
        <v>12</v>
      </c>
      <c r="D270" s="252">
        <v>1</v>
      </c>
      <c r="E270" s="163">
        <f t="shared" si="18"/>
        <v>0</v>
      </c>
      <c r="F270" s="164">
        <f t="shared" si="19"/>
        <v>0</v>
      </c>
      <c r="G270" s="161"/>
      <c r="H270" s="161"/>
      <c r="I270" s="162">
        <f t="shared" si="20"/>
        <v>0</v>
      </c>
      <c r="J270" s="162">
        <f t="shared" si="21"/>
        <v>0</v>
      </c>
    </row>
    <row r="271" spans="1:16" ht="16.5">
      <c r="A271" s="2"/>
      <c r="B271" s="224"/>
      <c r="C271" s="216"/>
      <c r="D271" s="252"/>
      <c r="E271" s="163" t="str">
        <f t="shared" si="18"/>
        <v/>
      </c>
      <c r="F271" s="164" t="str">
        <f t="shared" si="19"/>
        <v/>
      </c>
      <c r="G271" s="161"/>
      <c r="H271" s="161"/>
      <c r="I271" s="162" t="str">
        <f t="shared" si="20"/>
        <v/>
      </c>
      <c r="J271" s="162" t="str">
        <f t="shared" si="21"/>
        <v/>
      </c>
    </row>
    <row r="272" spans="1:16" s="218" customFormat="1" ht="16.5">
      <c r="A272" s="2"/>
      <c r="B272" s="217" t="s">
        <v>114</v>
      </c>
      <c r="C272" s="216"/>
      <c r="D272" s="252"/>
      <c r="E272" s="163" t="str">
        <f t="shared" si="18"/>
        <v/>
      </c>
      <c r="F272" s="164" t="str">
        <f t="shared" si="19"/>
        <v/>
      </c>
      <c r="G272" s="161"/>
      <c r="H272" s="161"/>
      <c r="I272" s="162" t="str">
        <f t="shared" si="20"/>
        <v/>
      </c>
      <c r="J272" s="162" t="str">
        <f t="shared" si="21"/>
        <v/>
      </c>
      <c r="P272" s="219"/>
    </row>
    <row r="273" spans="1:11" ht="16.5">
      <c r="A273" s="2"/>
      <c r="B273" s="224"/>
      <c r="C273" s="216"/>
      <c r="D273" s="252"/>
      <c r="E273" s="163" t="str">
        <f t="shared" si="18"/>
        <v/>
      </c>
      <c r="F273" s="164" t="str">
        <f t="shared" si="19"/>
        <v/>
      </c>
      <c r="G273" s="161"/>
      <c r="H273" s="161"/>
      <c r="I273" s="162" t="str">
        <f t="shared" si="20"/>
        <v/>
      </c>
      <c r="J273" s="162" t="str">
        <f t="shared" si="21"/>
        <v/>
      </c>
    </row>
    <row r="274" spans="1:11" ht="16.5">
      <c r="A274" s="2" t="s">
        <v>85</v>
      </c>
      <c r="B274" s="222" t="s">
        <v>192</v>
      </c>
      <c r="C274" s="216"/>
      <c r="D274" s="252"/>
      <c r="E274" s="163" t="str">
        <f t="shared" si="18"/>
        <v/>
      </c>
      <c r="F274" s="164" t="str">
        <f t="shared" si="19"/>
        <v/>
      </c>
      <c r="G274" s="161"/>
      <c r="H274" s="161"/>
      <c r="I274" s="162" t="str">
        <f t="shared" si="20"/>
        <v/>
      </c>
      <c r="J274" s="162" t="str">
        <f t="shared" si="21"/>
        <v/>
      </c>
    </row>
    <row r="275" spans="1:11" ht="16.5">
      <c r="A275" s="179"/>
      <c r="B275" s="224"/>
      <c r="C275" s="216"/>
      <c r="D275" s="252"/>
      <c r="E275" s="163" t="str">
        <f t="shared" si="18"/>
        <v/>
      </c>
      <c r="F275" s="164" t="str">
        <f t="shared" si="19"/>
        <v/>
      </c>
      <c r="G275" s="161"/>
      <c r="H275" s="161"/>
      <c r="I275" s="162" t="str">
        <f t="shared" si="20"/>
        <v/>
      </c>
      <c r="J275" s="162" t="str">
        <f t="shared" si="21"/>
        <v/>
      </c>
    </row>
    <row r="276" spans="1:11" ht="16.5">
      <c r="A276" s="179"/>
      <c r="B276" s="225" t="s">
        <v>21</v>
      </c>
      <c r="C276" s="216" t="s">
        <v>12</v>
      </c>
      <c r="D276" s="252">
        <v>1</v>
      </c>
      <c r="E276" s="163">
        <f t="shared" si="18"/>
        <v>0</v>
      </c>
      <c r="F276" s="164">
        <f t="shared" si="19"/>
        <v>0</v>
      </c>
      <c r="G276" s="161"/>
      <c r="H276" s="161"/>
      <c r="I276" s="162">
        <f t="shared" si="20"/>
        <v>0</v>
      </c>
      <c r="J276" s="162">
        <f t="shared" si="21"/>
        <v>0</v>
      </c>
    </row>
    <row r="277" spans="1:11" ht="16.5">
      <c r="A277" s="179"/>
      <c r="B277" s="234" t="s">
        <v>193</v>
      </c>
      <c r="C277" s="216"/>
      <c r="D277" s="252"/>
      <c r="E277" s="163" t="str">
        <f t="shared" si="18"/>
        <v/>
      </c>
      <c r="F277" s="164" t="str">
        <f t="shared" si="19"/>
        <v/>
      </c>
      <c r="G277" s="161"/>
      <c r="H277" s="161"/>
      <c r="I277" s="162" t="str">
        <f t="shared" si="20"/>
        <v/>
      </c>
      <c r="J277" s="162" t="str">
        <f t="shared" si="21"/>
        <v/>
      </c>
    </row>
    <row r="278" spans="1:11" ht="16.5">
      <c r="A278" s="179"/>
      <c r="B278" s="234" t="s">
        <v>194</v>
      </c>
      <c r="C278" s="216"/>
      <c r="D278" s="252"/>
      <c r="E278" s="163" t="str">
        <f t="shared" si="18"/>
        <v/>
      </c>
      <c r="F278" s="164" t="str">
        <f t="shared" si="19"/>
        <v/>
      </c>
      <c r="G278" s="161"/>
      <c r="H278" s="161"/>
      <c r="I278" s="162" t="str">
        <f t="shared" si="20"/>
        <v/>
      </c>
      <c r="J278" s="162" t="str">
        <f t="shared" si="21"/>
        <v/>
      </c>
    </row>
    <row r="279" spans="1:11" ht="16.5">
      <c r="A279" s="179"/>
      <c r="B279" s="234" t="s">
        <v>384</v>
      </c>
      <c r="C279" s="216"/>
      <c r="D279" s="252"/>
      <c r="E279" s="163" t="str">
        <f t="shared" si="18"/>
        <v/>
      </c>
      <c r="F279" s="164" t="str">
        <f t="shared" si="19"/>
        <v/>
      </c>
      <c r="G279" s="161"/>
      <c r="H279" s="161"/>
      <c r="I279" s="162" t="str">
        <f t="shared" si="20"/>
        <v/>
      </c>
      <c r="J279" s="162" t="str">
        <f t="shared" si="21"/>
        <v/>
      </c>
    </row>
    <row r="280" spans="1:11" ht="16.5">
      <c r="A280" s="179"/>
      <c r="B280" s="234" t="s">
        <v>195</v>
      </c>
      <c r="C280" s="216"/>
      <c r="D280" s="252"/>
      <c r="E280" s="163" t="str">
        <f t="shared" si="18"/>
        <v/>
      </c>
      <c r="F280" s="164" t="str">
        <f t="shared" si="19"/>
        <v/>
      </c>
      <c r="G280" s="161"/>
      <c r="H280" s="161"/>
      <c r="I280" s="162" t="str">
        <f t="shared" si="20"/>
        <v/>
      </c>
      <c r="J280" s="162" t="str">
        <f t="shared" si="21"/>
        <v/>
      </c>
      <c r="K280" s="248" t="s">
        <v>528</v>
      </c>
    </row>
    <row r="281" spans="1:11" ht="16.5">
      <c r="A281" s="179"/>
      <c r="B281" s="234" t="s">
        <v>196</v>
      </c>
      <c r="C281" s="216"/>
      <c r="D281" s="252"/>
      <c r="E281" s="163" t="str">
        <f t="shared" si="18"/>
        <v/>
      </c>
      <c r="F281" s="164" t="str">
        <f t="shared" si="19"/>
        <v/>
      </c>
      <c r="G281" s="161"/>
      <c r="H281" s="161"/>
      <c r="I281" s="162" t="str">
        <f t="shared" si="20"/>
        <v/>
      </c>
      <c r="J281" s="162" t="str">
        <f t="shared" si="21"/>
        <v/>
      </c>
    </row>
    <row r="282" spans="1:11" ht="16.5">
      <c r="A282" s="179"/>
      <c r="B282" s="225"/>
      <c r="C282" s="216"/>
      <c r="D282" s="252"/>
      <c r="E282" s="163" t="str">
        <f t="shared" si="18"/>
        <v/>
      </c>
      <c r="F282" s="164" t="str">
        <f t="shared" si="19"/>
        <v/>
      </c>
      <c r="G282" s="161"/>
      <c r="H282" s="161"/>
      <c r="I282" s="162" t="str">
        <f t="shared" si="20"/>
        <v/>
      </c>
      <c r="J282" s="162" t="str">
        <f t="shared" si="21"/>
        <v/>
      </c>
    </row>
    <row r="283" spans="1:11" ht="16.5">
      <c r="A283" s="179"/>
      <c r="B283" s="225" t="s">
        <v>42</v>
      </c>
      <c r="C283" s="216" t="s">
        <v>12</v>
      </c>
      <c r="D283" s="252">
        <v>1</v>
      </c>
      <c r="E283" s="163">
        <f t="shared" si="18"/>
        <v>0</v>
      </c>
      <c r="F283" s="164">
        <f t="shared" si="19"/>
        <v>0</v>
      </c>
      <c r="G283" s="161"/>
      <c r="H283" s="161"/>
      <c r="I283" s="162">
        <f t="shared" si="20"/>
        <v>0</v>
      </c>
      <c r="J283" s="162">
        <f t="shared" si="21"/>
        <v>0</v>
      </c>
    </row>
    <row r="284" spans="1:11" ht="16.5">
      <c r="A284" s="179"/>
      <c r="B284" s="225" t="s">
        <v>45</v>
      </c>
      <c r="C284" s="216" t="s">
        <v>12</v>
      </c>
      <c r="D284" s="252">
        <v>1</v>
      </c>
      <c r="E284" s="163">
        <f t="shared" si="18"/>
        <v>0</v>
      </c>
      <c r="F284" s="164">
        <f t="shared" si="19"/>
        <v>0</v>
      </c>
      <c r="G284" s="161"/>
      <c r="H284" s="161"/>
      <c r="I284" s="162">
        <f t="shared" si="20"/>
        <v>0</v>
      </c>
      <c r="J284" s="162">
        <f t="shared" si="21"/>
        <v>0</v>
      </c>
    </row>
    <row r="285" spans="1:11" s="198" customFormat="1" ht="25.5">
      <c r="A285" s="235"/>
      <c r="B285" s="236" t="s">
        <v>22</v>
      </c>
      <c r="C285" s="237" t="s">
        <v>13</v>
      </c>
      <c r="D285" s="252">
        <f>QTE!J198-'BATIMENT SOHO-ELEC 1'!D203</f>
        <v>105</v>
      </c>
      <c r="E285" s="163">
        <f t="shared" si="18"/>
        <v>0</v>
      </c>
      <c r="F285" s="164">
        <f t="shared" si="19"/>
        <v>0</v>
      </c>
      <c r="G285" s="161"/>
      <c r="H285" s="161"/>
      <c r="I285" s="162">
        <f t="shared" si="20"/>
        <v>0</v>
      </c>
      <c r="J285" s="162">
        <f t="shared" si="21"/>
        <v>0</v>
      </c>
    </row>
    <row r="286" spans="1:11" ht="16.5">
      <c r="A286" s="179"/>
      <c r="B286" s="225"/>
      <c r="C286" s="216"/>
      <c r="D286" s="252"/>
      <c r="E286" s="163" t="str">
        <f t="shared" si="18"/>
        <v/>
      </c>
      <c r="F286" s="164" t="str">
        <f t="shared" si="19"/>
        <v/>
      </c>
      <c r="G286" s="161"/>
      <c r="H286" s="161"/>
      <c r="I286" s="162" t="str">
        <f t="shared" si="20"/>
        <v/>
      </c>
      <c r="J286" s="162" t="str">
        <f t="shared" si="21"/>
        <v/>
      </c>
    </row>
    <row r="287" spans="1:11" ht="16.5">
      <c r="A287" s="179"/>
      <c r="B287" s="225" t="s">
        <v>198</v>
      </c>
      <c r="C287" s="216" t="s">
        <v>13</v>
      </c>
      <c r="D287" s="252">
        <f>QTE!J203-'BATIMENT SOHO-ELEC 1'!D205</f>
        <v>17</v>
      </c>
      <c r="E287" s="163">
        <f t="shared" si="18"/>
        <v>0</v>
      </c>
      <c r="F287" s="164">
        <f t="shared" si="19"/>
        <v>0</v>
      </c>
      <c r="G287" s="161"/>
      <c r="H287" s="161"/>
      <c r="I287" s="162">
        <f t="shared" si="20"/>
        <v>0</v>
      </c>
      <c r="J287" s="162">
        <f t="shared" si="21"/>
        <v>0</v>
      </c>
    </row>
    <row r="288" spans="1:11" ht="16.5">
      <c r="A288" s="179"/>
      <c r="B288" s="225" t="s">
        <v>46</v>
      </c>
      <c r="C288" s="216" t="s">
        <v>13</v>
      </c>
      <c r="D288" s="255"/>
      <c r="E288" s="163" t="str">
        <f t="shared" si="18"/>
        <v/>
      </c>
      <c r="F288" s="164" t="str">
        <f t="shared" si="19"/>
        <v/>
      </c>
      <c r="G288" s="161"/>
      <c r="H288" s="161"/>
      <c r="I288" s="162" t="str">
        <f t="shared" si="20"/>
        <v/>
      </c>
      <c r="J288" s="162" t="str">
        <f t="shared" si="21"/>
        <v/>
      </c>
    </row>
    <row r="289" spans="1:16" ht="16.5">
      <c r="A289" s="179"/>
      <c r="B289" s="225" t="s">
        <v>135</v>
      </c>
      <c r="C289" s="216" t="s">
        <v>13</v>
      </c>
      <c r="D289" s="252">
        <f>QTE!J200-'BATIMENT SOHO-ELEC 1'!D207</f>
        <v>12</v>
      </c>
      <c r="E289" s="163">
        <f t="shared" si="18"/>
        <v>0</v>
      </c>
      <c r="F289" s="164">
        <f t="shared" si="19"/>
        <v>0</v>
      </c>
      <c r="G289" s="161"/>
      <c r="H289" s="161"/>
      <c r="I289" s="162">
        <f t="shared" si="20"/>
        <v>0</v>
      </c>
      <c r="J289" s="162">
        <f t="shared" si="21"/>
        <v>0</v>
      </c>
    </row>
    <row r="290" spans="1:16" ht="16.5">
      <c r="A290" s="179"/>
      <c r="B290" s="225" t="s">
        <v>68</v>
      </c>
      <c r="C290" s="216" t="s">
        <v>12</v>
      </c>
      <c r="D290" s="252">
        <f>QTE!J204-'BATIMENT SOHO-ELEC 1'!D208</f>
        <v>19</v>
      </c>
      <c r="E290" s="163">
        <f t="shared" si="18"/>
        <v>0</v>
      </c>
      <c r="F290" s="164">
        <f t="shared" si="19"/>
        <v>0</v>
      </c>
      <c r="G290" s="161"/>
      <c r="H290" s="161"/>
      <c r="I290" s="162">
        <f t="shared" si="20"/>
        <v>0</v>
      </c>
      <c r="J290" s="162">
        <f t="shared" si="21"/>
        <v>0</v>
      </c>
      <c r="K290" s="248" t="s">
        <v>528</v>
      </c>
    </row>
    <row r="291" spans="1:16" ht="16.5">
      <c r="A291" s="179"/>
      <c r="B291" s="225" t="s">
        <v>342</v>
      </c>
      <c r="C291" s="216" t="s">
        <v>33</v>
      </c>
      <c r="D291" s="252"/>
      <c r="E291" s="163" t="str">
        <f t="shared" si="18"/>
        <v/>
      </c>
      <c r="F291" s="164" t="str">
        <f t="shared" si="19"/>
        <v/>
      </c>
      <c r="G291" s="161"/>
      <c r="H291" s="161"/>
      <c r="I291" s="162" t="str">
        <f t="shared" si="20"/>
        <v/>
      </c>
      <c r="J291" s="162" t="str">
        <f t="shared" si="21"/>
        <v/>
      </c>
    </row>
    <row r="292" spans="1:16" ht="16.5">
      <c r="A292" s="179"/>
      <c r="B292" s="225" t="s">
        <v>341</v>
      </c>
      <c r="C292" s="216" t="s">
        <v>12</v>
      </c>
      <c r="D292" s="252">
        <v>1</v>
      </c>
      <c r="E292" s="163">
        <f t="shared" si="18"/>
        <v>0</v>
      </c>
      <c r="F292" s="164">
        <f t="shared" si="19"/>
        <v>0</v>
      </c>
      <c r="G292" s="161"/>
      <c r="H292" s="161"/>
      <c r="I292" s="162">
        <f t="shared" si="20"/>
        <v>0</v>
      </c>
      <c r="J292" s="162">
        <f t="shared" si="21"/>
        <v>0</v>
      </c>
    </row>
    <row r="293" spans="1:16" ht="16.5">
      <c r="A293" s="179"/>
      <c r="B293" s="225"/>
      <c r="C293" s="216"/>
      <c r="D293" s="252"/>
      <c r="E293" s="163" t="str">
        <f t="shared" si="18"/>
        <v/>
      </c>
      <c r="F293" s="164" t="str">
        <f t="shared" si="19"/>
        <v/>
      </c>
      <c r="G293" s="161"/>
      <c r="H293" s="161"/>
      <c r="I293" s="162" t="str">
        <f t="shared" si="20"/>
        <v/>
      </c>
      <c r="J293" s="162" t="str">
        <f t="shared" si="21"/>
        <v/>
      </c>
    </row>
    <row r="294" spans="1:16" ht="16.5">
      <c r="A294" s="179"/>
      <c r="B294" s="225" t="s">
        <v>47</v>
      </c>
      <c r="C294" s="216" t="s">
        <v>13</v>
      </c>
      <c r="D294" s="252">
        <f>(QTE!D269+QTE!J269+QTE!P269+QTE!V269+QTE!D278+QTE!D279+QTE!E269+QTE!K269+QTE!Q269+QTE!W269)*2+(QTE!F269+QTE!L269+QTE!R269+QTE!X269+QTE!F279)*3+(QTE!G269+QTE!M269+QTE!S269+QTE!Y269)*4+(QTE!H269+QTE!N269+QTE!T269+QTE!Z269)*5+15</f>
        <v>362</v>
      </c>
      <c r="E294" s="163">
        <f t="shared" si="18"/>
        <v>0</v>
      </c>
      <c r="F294" s="164">
        <f t="shared" si="19"/>
        <v>0</v>
      </c>
      <c r="G294" s="161"/>
      <c r="H294" s="161"/>
      <c r="I294" s="162">
        <f t="shared" si="20"/>
        <v>0</v>
      </c>
      <c r="J294" s="162">
        <f t="shared" si="21"/>
        <v>0</v>
      </c>
    </row>
    <row r="295" spans="1:16" ht="16.5">
      <c r="A295" s="179"/>
      <c r="B295" s="225"/>
      <c r="C295" s="216"/>
      <c r="D295" s="252"/>
      <c r="E295" s="163" t="str">
        <f t="shared" si="18"/>
        <v/>
      </c>
      <c r="F295" s="164" t="str">
        <f t="shared" si="19"/>
        <v/>
      </c>
      <c r="G295" s="161"/>
      <c r="H295" s="161"/>
      <c r="I295" s="162" t="str">
        <f t="shared" si="20"/>
        <v/>
      </c>
      <c r="J295" s="162" t="str">
        <f t="shared" si="21"/>
        <v/>
      </c>
    </row>
    <row r="296" spans="1:16" ht="16.5">
      <c r="A296" s="179"/>
      <c r="B296" s="225" t="s">
        <v>23</v>
      </c>
      <c r="C296" s="216" t="s">
        <v>12</v>
      </c>
      <c r="D296" s="252">
        <v>1</v>
      </c>
      <c r="E296" s="163">
        <f t="shared" si="18"/>
        <v>0</v>
      </c>
      <c r="F296" s="164">
        <f t="shared" si="19"/>
        <v>0</v>
      </c>
      <c r="G296" s="161"/>
      <c r="H296" s="161"/>
      <c r="I296" s="162">
        <f t="shared" si="20"/>
        <v>0</v>
      </c>
      <c r="J296" s="162">
        <f t="shared" si="21"/>
        <v>0</v>
      </c>
    </row>
    <row r="297" spans="1:16" ht="16.5">
      <c r="A297" s="179"/>
      <c r="B297" s="225" t="s">
        <v>24</v>
      </c>
      <c r="C297" s="216" t="s">
        <v>12</v>
      </c>
      <c r="D297" s="252">
        <v>1</v>
      </c>
      <c r="E297" s="163">
        <f t="shared" si="18"/>
        <v>0</v>
      </c>
      <c r="F297" s="164">
        <f t="shared" si="19"/>
        <v>0</v>
      </c>
      <c r="G297" s="161"/>
      <c r="H297" s="161"/>
      <c r="I297" s="162">
        <f t="shared" si="20"/>
        <v>0</v>
      </c>
      <c r="J297" s="162">
        <f t="shared" si="21"/>
        <v>0</v>
      </c>
    </row>
    <row r="298" spans="1:16" ht="16.5">
      <c r="A298" s="2"/>
      <c r="B298" s="194"/>
      <c r="C298" s="216"/>
      <c r="D298" s="252"/>
      <c r="E298" s="163" t="str">
        <f t="shared" si="18"/>
        <v/>
      </c>
      <c r="F298" s="164" t="str">
        <f t="shared" si="19"/>
        <v/>
      </c>
      <c r="G298" s="161"/>
      <c r="H298" s="161"/>
      <c r="I298" s="162" t="str">
        <f t="shared" si="20"/>
        <v/>
      </c>
      <c r="J298" s="162" t="str">
        <f t="shared" si="21"/>
        <v/>
      </c>
    </row>
    <row r="299" spans="1:16" s="218" customFormat="1" ht="16.5">
      <c r="A299" s="2"/>
      <c r="B299" s="217" t="s">
        <v>115</v>
      </c>
      <c r="C299" s="216"/>
      <c r="D299" s="252"/>
      <c r="E299" s="163" t="str">
        <f t="shared" si="18"/>
        <v/>
      </c>
      <c r="F299" s="164" t="str">
        <f t="shared" si="19"/>
        <v/>
      </c>
      <c r="G299" s="161"/>
      <c r="H299" s="161"/>
      <c r="I299" s="162" t="str">
        <f t="shared" si="20"/>
        <v/>
      </c>
      <c r="J299" s="162" t="str">
        <f t="shared" si="21"/>
        <v/>
      </c>
      <c r="P299" s="219"/>
    </row>
    <row r="300" spans="1:16" ht="16.5">
      <c r="A300" s="2" t="s">
        <v>86</v>
      </c>
      <c r="B300" s="188" t="s">
        <v>456</v>
      </c>
      <c r="C300" s="189"/>
      <c r="D300" s="252"/>
      <c r="E300" s="163" t="str">
        <f t="shared" si="18"/>
        <v/>
      </c>
      <c r="F300" s="164" t="str">
        <f t="shared" si="19"/>
        <v/>
      </c>
      <c r="G300" s="161"/>
      <c r="H300" s="161"/>
      <c r="I300" s="162" t="str">
        <f t="shared" si="20"/>
        <v/>
      </c>
      <c r="J300" s="162" t="str">
        <f t="shared" si="21"/>
        <v/>
      </c>
    </row>
    <row r="301" spans="1:16" ht="16.5">
      <c r="A301" s="2"/>
      <c r="B301" s="206"/>
      <c r="C301" s="189"/>
      <c r="D301" s="252"/>
      <c r="E301" s="163" t="str">
        <f t="shared" si="18"/>
        <v/>
      </c>
      <c r="F301" s="164" t="str">
        <f t="shared" si="19"/>
        <v/>
      </c>
      <c r="G301" s="161"/>
      <c r="H301" s="161"/>
      <c r="I301" s="162" t="str">
        <f t="shared" si="20"/>
        <v/>
      </c>
      <c r="J301" s="162" t="str">
        <f t="shared" si="21"/>
        <v/>
      </c>
    </row>
    <row r="302" spans="1:16" ht="16.5">
      <c r="A302" s="2"/>
      <c r="B302" s="206" t="s">
        <v>52</v>
      </c>
      <c r="C302" s="189" t="s">
        <v>13</v>
      </c>
      <c r="D302" s="252"/>
      <c r="E302" s="163" t="str">
        <f t="shared" si="18"/>
        <v/>
      </c>
      <c r="F302" s="164" t="str">
        <f t="shared" si="19"/>
        <v/>
      </c>
      <c r="G302" s="161"/>
      <c r="H302" s="161"/>
      <c r="I302" s="162" t="str">
        <f t="shared" si="20"/>
        <v/>
      </c>
      <c r="J302" s="162" t="str">
        <f t="shared" si="21"/>
        <v/>
      </c>
    </row>
    <row r="303" spans="1:16" ht="16.5">
      <c r="A303" s="2"/>
      <c r="B303" s="206" t="s">
        <v>344</v>
      </c>
      <c r="C303" s="189" t="s">
        <v>13</v>
      </c>
      <c r="D303" s="252">
        <f>QTE!J132-D313</f>
        <v>20</v>
      </c>
      <c r="E303" s="163">
        <f t="shared" si="18"/>
        <v>0</v>
      </c>
      <c r="F303" s="164">
        <f t="shared" si="19"/>
        <v>0</v>
      </c>
      <c r="G303" s="161"/>
      <c r="H303" s="161"/>
      <c r="I303" s="162">
        <f t="shared" si="20"/>
        <v>0</v>
      </c>
      <c r="J303" s="162">
        <f t="shared" si="21"/>
        <v>0</v>
      </c>
    </row>
    <row r="304" spans="1:16" ht="16.5">
      <c r="A304" s="2"/>
      <c r="B304" s="206" t="s">
        <v>199</v>
      </c>
      <c r="C304" s="189" t="s">
        <v>13</v>
      </c>
      <c r="D304" s="252"/>
      <c r="E304" s="163" t="str">
        <f t="shared" si="18"/>
        <v/>
      </c>
      <c r="F304" s="164" t="str">
        <f t="shared" si="19"/>
        <v/>
      </c>
      <c r="G304" s="161"/>
      <c r="H304" s="161"/>
      <c r="I304" s="162" t="str">
        <f t="shared" si="20"/>
        <v/>
      </c>
      <c r="J304" s="162" t="str">
        <f t="shared" si="21"/>
        <v/>
      </c>
    </row>
    <row r="305" spans="1:10" ht="16.5">
      <c r="A305" s="2"/>
      <c r="B305" s="206" t="s">
        <v>345</v>
      </c>
      <c r="C305" s="189" t="s">
        <v>13</v>
      </c>
      <c r="D305" s="252">
        <f>QTE!J135-D315</f>
        <v>142</v>
      </c>
      <c r="E305" s="163">
        <f t="shared" si="18"/>
        <v>0</v>
      </c>
      <c r="F305" s="164">
        <f t="shared" si="19"/>
        <v>0</v>
      </c>
      <c r="G305" s="161"/>
      <c r="H305" s="161"/>
      <c r="I305" s="162">
        <f t="shared" si="20"/>
        <v>0</v>
      </c>
      <c r="J305" s="162">
        <f t="shared" si="21"/>
        <v>0</v>
      </c>
    </row>
    <row r="306" spans="1:10" ht="16.5">
      <c r="A306" s="2"/>
      <c r="B306" s="206"/>
      <c r="C306" s="189"/>
      <c r="D306" s="252"/>
      <c r="E306" s="163" t="str">
        <f t="shared" si="18"/>
        <v/>
      </c>
      <c r="F306" s="164" t="str">
        <f t="shared" si="19"/>
        <v/>
      </c>
      <c r="G306" s="161"/>
      <c r="H306" s="161"/>
      <c r="I306" s="162" t="str">
        <f t="shared" si="20"/>
        <v/>
      </c>
      <c r="J306" s="162" t="str">
        <f t="shared" si="21"/>
        <v/>
      </c>
    </row>
    <row r="307" spans="1:10" ht="16.5">
      <c r="A307" s="2"/>
      <c r="B307" s="206" t="s">
        <v>205</v>
      </c>
      <c r="C307" s="189" t="s">
        <v>13</v>
      </c>
      <c r="D307" s="252">
        <f>QTE!J151-D317</f>
        <v>53</v>
      </c>
      <c r="E307" s="163">
        <f t="shared" si="18"/>
        <v>0</v>
      </c>
      <c r="F307" s="164">
        <f t="shared" si="19"/>
        <v>0</v>
      </c>
      <c r="G307" s="161"/>
      <c r="H307" s="161"/>
      <c r="I307" s="162">
        <f t="shared" si="20"/>
        <v>0</v>
      </c>
      <c r="J307" s="162">
        <f t="shared" si="21"/>
        <v>0</v>
      </c>
    </row>
    <row r="308" spans="1:10" ht="16.5">
      <c r="A308" s="2"/>
      <c r="B308" s="206" t="s">
        <v>206</v>
      </c>
      <c r="C308" s="189" t="s">
        <v>13</v>
      </c>
      <c r="D308" s="252"/>
      <c r="E308" s="163" t="str">
        <f t="shared" si="18"/>
        <v/>
      </c>
      <c r="F308" s="164" t="str">
        <f t="shared" si="19"/>
        <v/>
      </c>
      <c r="G308" s="161"/>
      <c r="H308" s="161"/>
      <c r="I308" s="162" t="str">
        <f t="shared" si="20"/>
        <v/>
      </c>
      <c r="J308" s="162" t="str">
        <f t="shared" si="21"/>
        <v/>
      </c>
    </row>
    <row r="309" spans="1:10" ht="16.5">
      <c r="A309" s="2"/>
      <c r="B309" s="206" t="s">
        <v>207</v>
      </c>
      <c r="C309" s="189" t="s">
        <v>13</v>
      </c>
      <c r="D309" s="252">
        <f>QTE!J157</f>
        <v>36</v>
      </c>
      <c r="E309" s="163">
        <f t="shared" si="18"/>
        <v>0</v>
      </c>
      <c r="F309" s="164">
        <f t="shared" si="19"/>
        <v>0</v>
      </c>
      <c r="G309" s="161"/>
      <c r="H309" s="161"/>
      <c r="I309" s="162">
        <f t="shared" si="20"/>
        <v>0</v>
      </c>
      <c r="J309" s="162">
        <f t="shared" si="21"/>
        <v>0</v>
      </c>
    </row>
    <row r="310" spans="1:10" ht="16.5">
      <c r="A310" s="2"/>
      <c r="B310" s="206"/>
      <c r="C310" s="189"/>
      <c r="D310" s="252"/>
      <c r="E310" s="163" t="str">
        <f t="shared" si="18"/>
        <v/>
      </c>
      <c r="F310" s="164" t="str">
        <f t="shared" si="19"/>
        <v/>
      </c>
      <c r="G310" s="161"/>
      <c r="H310" s="161"/>
      <c r="I310" s="162" t="str">
        <f t="shared" si="20"/>
        <v/>
      </c>
      <c r="J310" s="162" t="str">
        <f t="shared" si="21"/>
        <v/>
      </c>
    </row>
    <row r="311" spans="1:10" ht="16.5">
      <c r="A311" s="2"/>
      <c r="B311" s="238" t="s">
        <v>458</v>
      </c>
      <c r="C311" s="189"/>
      <c r="D311" s="252"/>
      <c r="E311" s="163" t="str">
        <f t="shared" si="18"/>
        <v/>
      </c>
      <c r="F311" s="164" t="str">
        <f t="shared" si="19"/>
        <v/>
      </c>
      <c r="G311" s="161"/>
      <c r="H311" s="161"/>
      <c r="I311" s="162" t="str">
        <f t="shared" si="20"/>
        <v/>
      </c>
      <c r="J311" s="162" t="str">
        <f t="shared" si="21"/>
        <v/>
      </c>
    </row>
    <row r="312" spans="1:10" ht="16.5">
      <c r="A312" s="2"/>
      <c r="B312" s="206" t="s">
        <v>52</v>
      </c>
      <c r="C312" s="189" t="s">
        <v>13</v>
      </c>
      <c r="D312" s="247">
        <v>1</v>
      </c>
      <c r="E312" s="163"/>
      <c r="F312" s="164"/>
      <c r="G312" s="161"/>
      <c r="H312" s="161"/>
      <c r="I312" s="162">
        <f t="shared" si="20"/>
        <v>0</v>
      </c>
      <c r="J312" s="162">
        <f t="shared" si="21"/>
        <v>0</v>
      </c>
    </row>
    <row r="313" spans="1:10" ht="16.5">
      <c r="A313" s="2"/>
      <c r="B313" s="206" t="s">
        <v>344</v>
      </c>
      <c r="C313" s="189" t="s">
        <v>13</v>
      </c>
      <c r="D313" s="252"/>
      <c r="E313" s="163" t="str">
        <f t="shared" ref="E313:E358" si="22">IF(D313="","",(((I313*$J$2)+(J313*$H$2*$H$3))*$J$3)/D313)</f>
        <v/>
      </c>
      <c r="F313" s="164" t="str">
        <f t="shared" ref="F313:F358" si="23">IF(D313="","",D313*E313)</f>
        <v/>
      </c>
      <c r="G313" s="161"/>
      <c r="H313" s="161"/>
      <c r="I313" s="162" t="str">
        <f t="shared" ref="I313:I358" si="24">IF(D313="","",G313*D313)</f>
        <v/>
      </c>
      <c r="J313" s="162" t="str">
        <f t="shared" ref="J313:J358" si="25">IF(D313="","",D313*H313)</f>
        <v/>
      </c>
    </row>
    <row r="314" spans="1:10" ht="16.5">
      <c r="A314" s="2"/>
      <c r="B314" s="206" t="s">
        <v>199</v>
      </c>
      <c r="C314" s="189" t="s">
        <v>13</v>
      </c>
      <c r="D314" s="252"/>
      <c r="E314" s="163" t="str">
        <f t="shared" si="22"/>
        <v/>
      </c>
      <c r="F314" s="164" t="str">
        <f t="shared" si="23"/>
        <v/>
      </c>
      <c r="G314" s="161"/>
      <c r="H314" s="161"/>
      <c r="I314" s="162" t="str">
        <f t="shared" si="24"/>
        <v/>
      </c>
      <c r="J314" s="162" t="str">
        <f t="shared" si="25"/>
        <v/>
      </c>
    </row>
    <row r="315" spans="1:10" ht="16.5">
      <c r="A315" s="2"/>
      <c r="B315" s="206" t="s">
        <v>345</v>
      </c>
      <c r="C315" s="189" t="s">
        <v>13</v>
      </c>
      <c r="D315" s="252"/>
      <c r="E315" s="163" t="str">
        <f t="shared" si="22"/>
        <v/>
      </c>
      <c r="F315" s="164" t="str">
        <f t="shared" si="23"/>
        <v/>
      </c>
      <c r="G315" s="161"/>
      <c r="H315" s="161"/>
      <c r="I315" s="162" t="str">
        <f t="shared" si="24"/>
        <v/>
      </c>
      <c r="J315" s="162" t="str">
        <f t="shared" si="25"/>
        <v/>
      </c>
    </row>
    <row r="316" spans="1:10" ht="16.5">
      <c r="A316" s="2"/>
      <c r="B316" s="206"/>
      <c r="C316" s="189"/>
      <c r="D316" s="252"/>
      <c r="E316" s="163" t="str">
        <f t="shared" si="22"/>
        <v/>
      </c>
      <c r="F316" s="164" t="str">
        <f t="shared" si="23"/>
        <v/>
      </c>
      <c r="G316" s="161"/>
      <c r="H316" s="161"/>
      <c r="I316" s="162" t="str">
        <f t="shared" si="24"/>
        <v/>
      </c>
      <c r="J316" s="162" t="str">
        <f t="shared" si="25"/>
        <v/>
      </c>
    </row>
    <row r="317" spans="1:10" ht="16.5">
      <c r="A317" s="2"/>
      <c r="B317" s="206" t="s">
        <v>205</v>
      </c>
      <c r="C317" s="189" t="s">
        <v>13</v>
      </c>
      <c r="D317" s="252">
        <f>2</f>
        <v>2</v>
      </c>
      <c r="E317" s="163">
        <f t="shared" si="22"/>
        <v>0</v>
      </c>
      <c r="F317" s="164">
        <f t="shared" si="23"/>
        <v>0</v>
      </c>
      <c r="G317" s="161"/>
      <c r="H317" s="161"/>
      <c r="I317" s="162">
        <f t="shared" si="24"/>
        <v>0</v>
      </c>
      <c r="J317" s="162">
        <f t="shared" si="25"/>
        <v>0</v>
      </c>
    </row>
    <row r="318" spans="1:10" ht="16.5">
      <c r="A318" s="2"/>
      <c r="B318" s="206" t="s">
        <v>206</v>
      </c>
      <c r="C318" s="189" t="s">
        <v>13</v>
      </c>
      <c r="D318" s="252"/>
      <c r="E318" s="163" t="str">
        <f t="shared" si="22"/>
        <v/>
      </c>
      <c r="F318" s="164" t="str">
        <f t="shared" si="23"/>
        <v/>
      </c>
      <c r="G318" s="161"/>
      <c r="H318" s="161"/>
      <c r="I318" s="162" t="str">
        <f t="shared" si="24"/>
        <v/>
      </c>
      <c r="J318" s="162" t="str">
        <f t="shared" si="25"/>
        <v/>
      </c>
    </row>
    <row r="319" spans="1:10" ht="16.5">
      <c r="A319" s="2"/>
      <c r="B319" s="206" t="s">
        <v>207</v>
      </c>
      <c r="C319" s="189" t="s">
        <v>13</v>
      </c>
      <c r="D319" s="252"/>
      <c r="E319" s="163" t="str">
        <f t="shared" si="22"/>
        <v/>
      </c>
      <c r="F319" s="164" t="str">
        <f t="shared" si="23"/>
        <v/>
      </c>
      <c r="G319" s="161"/>
      <c r="H319" s="161"/>
      <c r="I319" s="162" t="str">
        <f t="shared" si="24"/>
        <v/>
      </c>
      <c r="J319" s="162" t="str">
        <f t="shared" si="25"/>
        <v/>
      </c>
    </row>
    <row r="320" spans="1:10" ht="16.5">
      <c r="A320" s="2"/>
      <c r="B320" s="206"/>
      <c r="C320" s="189"/>
      <c r="D320" s="252"/>
      <c r="E320" s="163" t="str">
        <f t="shared" si="22"/>
        <v/>
      </c>
      <c r="F320" s="164" t="str">
        <f t="shared" si="23"/>
        <v/>
      </c>
      <c r="G320" s="161"/>
      <c r="H320" s="161"/>
      <c r="I320" s="162" t="str">
        <f t="shared" si="24"/>
        <v/>
      </c>
      <c r="J320" s="162" t="str">
        <f t="shared" si="25"/>
        <v/>
      </c>
    </row>
    <row r="321" spans="1:16" ht="16.5">
      <c r="A321" s="2"/>
      <c r="B321" s="206"/>
      <c r="C321" s="189"/>
      <c r="D321" s="252"/>
      <c r="E321" s="163" t="str">
        <f t="shared" si="22"/>
        <v/>
      </c>
      <c r="F321" s="164" t="str">
        <f t="shared" si="23"/>
        <v/>
      </c>
      <c r="G321" s="161"/>
      <c r="H321" s="161"/>
      <c r="I321" s="162" t="str">
        <f t="shared" si="24"/>
        <v/>
      </c>
      <c r="J321" s="162" t="str">
        <f t="shared" si="25"/>
        <v/>
      </c>
    </row>
    <row r="322" spans="1:16" ht="25.5">
      <c r="A322" s="2"/>
      <c r="B322" s="206" t="s">
        <v>98</v>
      </c>
      <c r="C322" s="189" t="s">
        <v>13</v>
      </c>
      <c r="D322" s="252">
        <f>QTE!J140</f>
        <v>23</v>
      </c>
      <c r="E322" s="163">
        <f t="shared" si="22"/>
        <v>0</v>
      </c>
      <c r="F322" s="164">
        <f t="shared" si="23"/>
        <v>0</v>
      </c>
      <c r="G322" s="161"/>
      <c r="H322" s="161"/>
      <c r="I322" s="162">
        <f t="shared" si="24"/>
        <v>0</v>
      </c>
      <c r="J322" s="162">
        <f t="shared" si="25"/>
        <v>0</v>
      </c>
    </row>
    <row r="323" spans="1:16" ht="16.5">
      <c r="A323" s="2"/>
      <c r="B323" s="206" t="s">
        <v>201</v>
      </c>
      <c r="C323" s="189" t="s">
        <v>13</v>
      </c>
      <c r="D323" s="252">
        <f>QTE!J138-'BATIMENT SOHO-ELEC 2'!D215</f>
        <v>21</v>
      </c>
      <c r="E323" s="163">
        <f t="shared" si="22"/>
        <v>0</v>
      </c>
      <c r="F323" s="164">
        <f t="shared" si="23"/>
        <v>0</v>
      </c>
      <c r="G323" s="161"/>
      <c r="H323" s="161"/>
      <c r="I323" s="162">
        <f t="shared" si="24"/>
        <v>0</v>
      </c>
      <c r="J323" s="162">
        <f t="shared" si="25"/>
        <v>0</v>
      </c>
    </row>
    <row r="324" spans="1:16" ht="16.5">
      <c r="A324" s="2"/>
      <c r="B324" s="206" t="s">
        <v>346</v>
      </c>
      <c r="C324" s="189" t="s">
        <v>13</v>
      </c>
      <c r="D324" s="252">
        <f>QTE!J137</f>
        <v>1</v>
      </c>
      <c r="E324" s="163">
        <f t="shared" si="22"/>
        <v>0</v>
      </c>
      <c r="F324" s="164">
        <f t="shared" si="23"/>
        <v>0</v>
      </c>
      <c r="G324" s="161"/>
      <c r="H324" s="161"/>
      <c r="I324" s="162">
        <f t="shared" si="24"/>
        <v>0</v>
      </c>
      <c r="J324" s="162">
        <f t="shared" si="25"/>
        <v>0</v>
      </c>
    </row>
    <row r="325" spans="1:16" ht="16.5">
      <c r="A325" s="2"/>
      <c r="B325" s="206" t="s">
        <v>203</v>
      </c>
      <c r="C325" s="189" t="s">
        <v>13</v>
      </c>
      <c r="D325" s="252">
        <f>QTE!J141-'BATIMENT SOHO-ELEC 1'!D227+QTE!J139</f>
        <v>89</v>
      </c>
      <c r="E325" s="163">
        <f t="shared" si="22"/>
        <v>0</v>
      </c>
      <c r="F325" s="164">
        <f t="shared" si="23"/>
        <v>0</v>
      </c>
      <c r="G325" s="161"/>
      <c r="H325" s="161"/>
      <c r="I325" s="162">
        <f t="shared" si="24"/>
        <v>0</v>
      </c>
      <c r="J325" s="162">
        <f t="shared" si="25"/>
        <v>0</v>
      </c>
    </row>
    <row r="326" spans="1:16" ht="16.5">
      <c r="A326" s="2"/>
      <c r="B326" s="206" t="s">
        <v>202</v>
      </c>
      <c r="C326" s="189" t="s">
        <v>13</v>
      </c>
      <c r="D326" s="252">
        <f>QTE!J142</f>
        <v>76</v>
      </c>
      <c r="E326" s="163">
        <f t="shared" si="22"/>
        <v>0</v>
      </c>
      <c r="F326" s="164">
        <f t="shared" si="23"/>
        <v>0</v>
      </c>
      <c r="G326" s="161"/>
      <c r="H326" s="161"/>
      <c r="I326" s="162">
        <f t="shared" si="24"/>
        <v>0</v>
      </c>
      <c r="J326" s="162">
        <f t="shared" si="25"/>
        <v>0</v>
      </c>
    </row>
    <row r="327" spans="1:16" ht="16.5">
      <c r="A327" s="2"/>
      <c r="B327" s="206"/>
      <c r="C327" s="189" t="s">
        <v>13</v>
      </c>
      <c r="D327" s="252"/>
      <c r="E327" s="163" t="str">
        <f t="shared" si="22"/>
        <v/>
      </c>
      <c r="F327" s="164" t="str">
        <f t="shared" si="23"/>
        <v/>
      </c>
      <c r="G327" s="161"/>
      <c r="H327" s="161"/>
      <c r="I327" s="162" t="str">
        <f t="shared" si="24"/>
        <v/>
      </c>
      <c r="J327" s="162" t="str">
        <f t="shared" si="25"/>
        <v/>
      </c>
    </row>
    <row r="328" spans="1:16" ht="16.5">
      <c r="A328" s="2"/>
      <c r="B328" s="206" t="s">
        <v>204</v>
      </c>
      <c r="C328" s="189" t="s">
        <v>12</v>
      </c>
      <c r="D328" s="252"/>
      <c r="E328" s="163" t="str">
        <f t="shared" si="22"/>
        <v/>
      </c>
      <c r="F328" s="164" t="str">
        <f t="shared" si="23"/>
        <v/>
      </c>
      <c r="G328" s="161"/>
      <c r="H328" s="161"/>
      <c r="I328" s="162" t="str">
        <f t="shared" si="24"/>
        <v/>
      </c>
      <c r="J328" s="162" t="str">
        <f t="shared" si="25"/>
        <v/>
      </c>
    </row>
    <row r="329" spans="1:16" ht="16.5">
      <c r="A329" s="2"/>
      <c r="B329" s="206"/>
      <c r="C329" s="189"/>
      <c r="D329" s="252"/>
      <c r="E329" s="163" t="str">
        <f t="shared" si="22"/>
        <v/>
      </c>
      <c r="F329" s="164" t="str">
        <f t="shared" si="23"/>
        <v/>
      </c>
      <c r="G329" s="161"/>
      <c r="H329" s="161"/>
      <c r="I329" s="162" t="str">
        <f t="shared" si="24"/>
        <v/>
      </c>
      <c r="J329" s="162" t="str">
        <f t="shared" si="25"/>
        <v/>
      </c>
    </row>
    <row r="330" spans="1:16" ht="16.5">
      <c r="A330" s="2"/>
      <c r="B330" s="206"/>
      <c r="C330" s="189"/>
      <c r="D330" s="252"/>
      <c r="E330" s="163" t="str">
        <f t="shared" si="22"/>
        <v/>
      </c>
      <c r="F330" s="164" t="str">
        <f t="shared" si="23"/>
        <v/>
      </c>
      <c r="G330" s="161"/>
      <c r="H330" s="161"/>
      <c r="I330" s="162" t="str">
        <f t="shared" si="24"/>
        <v/>
      </c>
      <c r="J330" s="162" t="str">
        <f t="shared" si="25"/>
        <v/>
      </c>
    </row>
    <row r="331" spans="1:16" ht="16.5">
      <c r="A331" s="2"/>
      <c r="B331" s="194"/>
      <c r="C331" s="216"/>
      <c r="D331" s="252"/>
      <c r="E331" s="163" t="str">
        <f t="shared" si="22"/>
        <v/>
      </c>
      <c r="F331" s="164" t="str">
        <f t="shared" si="23"/>
        <v/>
      </c>
      <c r="G331" s="161"/>
      <c r="H331" s="161"/>
      <c r="I331" s="162" t="str">
        <f t="shared" si="24"/>
        <v/>
      </c>
      <c r="J331" s="162" t="str">
        <f t="shared" si="25"/>
        <v/>
      </c>
    </row>
    <row r="332" spans="1:16" s="218" customFormat="1" ht="16.5">
      <c r="A332" s="2"/>
      <c r="B332" s="217" t="s">
        <v>116</v>
      </c>
      <c r="C332" s="216"/>
      <c r="D332" s="252"/>
      <c r="E332" s="163" t="str">
        <f t="shared" si="22"/>
        <v/>
      </c>
      <c r="F332" s="164" t="str">
        <f t="shared" si="23"/>
        <v/>
      </c>
      <c r="G332" s="161"/>
      <c r="H332" s="161"/>
      <c r="I332" s="162" t="str">
        <f t="shared" si="24"/>
        <v/>
      </c>
      <c r="J332" s="162" t="str">
        <f t="shared" si="25"/>
        <v/>
      </c>
      <c r="P332" s="219"/>
    </row>
    <row r="333" spans="1:16" ht="16.5">
      <c r="A333" s="2"/>
      <c r="B333" s="224"/>
      <c r="C333" s="216"/>
      <c r="D333" s="252"/>
      <c r="E333" s="163" t="str">
        <f t="shared" si="22"/>
        <v/>
      </c>
      <c r="F333" s="164" t="str">
        <f t="shared" si="23"/>
        <v/>
      </c>
      <c r="G333" s="161"/>
      <c r="H333" s="161"/>
      <c r="I333" s="162" t="str">
        <f t="shared" si="24"/>
        <v/>
      </c>
      <c r="J333" s="162" t="str">
        <f t="shared" si="25"/>
        <v/>
      </c>
    </row>
    <row r="334" spans="1:16" ht="16.5">
      <c r="A334" s="2" t="s">
        <v>89</v>
      </c>
      <c r="B334" s="222" t="s">
        <v>457</v>
      </c>
      <c r="C334" s="189"/>
      <c r="D334" s="252"/>
      <c r="E334" s="163" t="str">
        <f t="shared" si="22"/>
        <v/>
      </c>
      <c r="F334" s="164" t="str">
        <f t="shared" si="23"/>
        <v/>
      </c>
      <c r="G334" s="161"/>
      <c r="H334" s="161"/>
      <c r="I334" s="162" t="str">
        <f t="shared" si="24"/>
        <v/>
      </c>
      <c r="J334" s="162" t="str">
        <f t="shared" si="25"/>
        <v/>
      </c>
    </row>
    <row r="335" spans="1:16" ht="16.5">
      <c r="A335" s="2"/>
      <c r="B335" s="224"/>
      <c r="C335" s="189"/>
      <c r="D335" s="252"/>
      <c r="E335" s="163" t="str">
        <f t="shared" si="22"/>
        <v/>
      </c>
      <c r="F335" s="164" t="str">
        <f t="shared" si="23"/>
        <v/>
      </c>
      <c r="G335" s="161"/>
      <c r="H335" s="161"/>
      <c r="I335" s="162" t="str">
        <f t="shared" si="24"/>
        <v/>
      </c>
      <c r="J335" s="162" t="str">
        <f t="shared" si="25"/>
        <v/>
      </c>
    </row>
    <row r="336" spans="1:16" ht="16.5">
      <c r="A336" s="2"/>
      <c r="B336" s="224" t="s">
        <v>100</v>
      </c>
      <c r="C336" s="189" t="s">
        <v>138</v>
      </c>
      <c r="D336" s="252"/>
      <c r="E336" s="163" t="str">
        <f t="shared" si="22"/>
        <v/>
      </c>
      <c r="F336" s="164" t="str">
        <f t="shared" si="23"/>
        <v/>
      </c>
      <c r="G336" s="161"/>
      <c r="H336" s="161"/>
      <c r="I336" s="162" t="str">
        <f t="shared" si="24"/>
        <v/>
      </c>
      <c r="J336" s="162" t="str">
        <f t="shared" si="25"/>
        <v/>
      </c>
    </row>
    <row r="337" spans="1:16" ht="16.5">
      <c r="A337" s="2"/>
      <c r="B337" s="224" t="s">
        <v>99</v>
      </c>
      <c r="C337" s="189" t="s">
        <v>13</v>
      </c>
      <c r="D337" s="252">
        <f>QTE!J56</f>
        <v>351</v>
      </c>
      <c r="E337" s="163">
        <f t="shared" si="22"/>
        <v>0</v>
      </c>
      <c r="F337" s="164">
        <f t="shared" si="23"/>
        <v>0</v>
      </c>
      <c r="G337" s="161"/>
      <c r="H337" s="161"/>
      <c r="I337" s="162">
        <f t="shared" si="24"/>
        <v>0</v>
      </c>
      <c r="J337" s="162">
        <f t="shared" si="25"/>
        <v>0</v>
      </c>
    </row>
    <row r="338" spans="1:16" ht="16.5">
      <c r="A338" s="2"/>
      <c r="B338" s="224" t="s">
        <v>70</v>
      </c>
      <c r="C338" s="189" t="s">
        <v>13</v>
      </c>
      <c r="D338" s="252">
        <f>1+2+2</f>
        <v>5</v>
      </c>
      <c r="E338" s="163">
        <f t="shared" si="22"/>
        <v>0</v>
      </c>
      <c r="F338" s="164">
        <f t="shared" si="23"/>
        <v>0</v>
      </c>
      <c r="G338" s="161"/>
      <c r="H338" s="161"/>
      <c r="I338" s="162">
        <f t="shared" si="24"/>
        <v>0</v>
      </c>
      <c r="J338" s="162">
        <f t="shared" si="25"/>
        <v>0</v>
      </c>
    </row>
    <row r="339" spans="1:16" ht="16.5">
      <c r="A339" s="2"/>
      <c r="B339" s="224" t="s">
        <v>71</v>
      </c>
      <c r="C339" s="189" t="s">
        <v>13</v>
      </c>
      <c r="D339" s="252">
        <f>QTE!J94+QTE!J95-'BATIMENT SOHO-ELEC 1'!D246</f>
        <v>63</v>
      </c>
      <c r="E339" s="163">
        <f t="shared" si="22"/>
        <v>0</v>
      </c>
      <c r="F339" s="164">
        <f t="shared" si="23"/>
        <v>0</v>
      </c>
      <c r="G339" s="161"/>
      <c r="H339" s="161"/>
      <c r="I339" s="162">
        <f t="shared" si="24"/>
        <v>0</v>
      </c>
      <c r="J339" s="162">
        <f t="shared" si="25"/>
        <v>0</v>
      </c>
    </row>
    <row r="340" spans="1:16" ht="16.5">
      <c r="A340" s="2"/>
      <c r="B340" s="224" t="s">
        <v>210</v>
      </c>
      <c r="C340" s="189" t="s">
        <v>13</v>
      </c>
      <c r="D340" s="252">
        <f>QTE!J104</f>
        <v>160</v>
      </c>
      <c r="E340" s="163">
        <f t="shared" si="22"/>
        <v>0</v>
      </c>
      <c r="F340" s="164">
        <f t="shared" si="23"/>
        <v>0</v>
      </c>
      <c r="G340" s="161"/>
      <c r="H340" s="161"/>
      <c r="I340" s="162">
        <f t="shared" si="24"/>
        <v>0</v>
      </c>
      <c r="J340" s="162">
        <f t="shared" si="25"/>
        <v>0</v>
      </c>
    </row>
    <row r="341" spans="1:16" ht="16.5">
      <c r="A341" s="2"/>
      <c r="B341" s="224"/>
      <c r="C341" s="189"/>
      <c r="D341" s="252"/>
      <c r="E341" s="163" t="str">
        <f t="shared" si="22"/>
        <v/>
      </c>
      <c r="F341" s="164" t="str">
        <f t="shared" si="23"/>
        <v/>
      </c>
      <c r="G341" s="161"/>
      <c r="H341" s="161"/>
      <c r="I341" s="162" t="str">
        <f t="shared" si="24"/>
        <v/>
      </c>
      <c r="J341" s="162" t="str">
        <f t="shared" si="25"/>
        <v/>
      </c>
    </row>
    <row r="342" spans="1:16" ht="16.5">
      <c r="A342" s="2"/>
      <c r="B342" s="224" t="s">
        <v>17</v>
      </c>
      <c r="C342" s="189" t="s">
        <v>12</v>
      </c>
      <c r="D342" s="252">
        <v>1</v>
      </c>
      <c r="E342" s="163">
        <f t="shared" si="22"/>
        <v>0</v>
      </c>
      <c r="F342" s="164">
        <f t="shared" si="23"/>
        <v>0</v>
      </c>
      <c r="G342" s="161"/>
      <c r="H342" s="161"/>
      <c r="I342" s="162">
        <f t="shared" si="24"/>
        <v>0</v>
      </c>
      <c r="J342" s="162">
        <f t="shared" si="25"/>
        <v>0</v>
      </c>
    </row>
    <row r="343" spans="1:16" ht="16.5">
      <c r="A343" s="2"/>
      <c r="B343" s="224" t="s">
        <v>18</v>
      </c>
      <c r="C343" s="189" t="s">
        <v>12</v>
      </c>
      <c r="D343" s="252"/>
      <c r="E343" s="163" t="str">
        <f t="shared" si="22"/>
        <v/>
      </c>
      <c r="F343" s="164" t="str">
        <f t="shared" si="23"/>
        <v/>
      </c>
      <c r="G343" s="161"/>
      <c r="H343" s="161"/>
      <c r="I343" s="162" t="str">
        <f t="shared" si="24"/>
        <v/>
      </c>
      <c r="J343" s="162" t="str">
        <f t="shared" si="25"/>
        <v/>
      </c>
    </row>
    <row r="344" spans="1:16" ht="16.5">
      <c r="A344" s="2"/>
      <c r="B344" s="224" t="s">
        <v>19</v>
      </c>
      <c r="C344" s="189" t="s">
        <v>12</v>
      </c>
      <c r="D344" s="252">
        <v>1</v>
      </c>
      <c r="E344" s="163">
        <f t="shared" si="22"/>
        <v>0</v>
      </c>
      <c r="F344" s="164">
        <f t="shared" si="23"/>
        <v>0</v>
      </c>
      <c r="G344" s="161"/>
      <c r="H344" s="161"/>
      <c r="I344" s="162">
        <f t="shared" si="24"/>
        <v>0</v>
      </c>
      <c r="J344" s="162">
        <f t="shared" si="25"/>
        <v>0</v>
      </c>
    </row>
    <row r="345" spans="1:16" ht="16.5">
      <c r="A345" s="2"/>
      <c r="B345" s="194"/>
      <c r="C345" s="216"/>
      <c r="D345" s="252"/>
      <c r="E345" s="163" t="str">
        <f t="shared" si="22"/>
        <v/>
      </c>
      <c r="F345" s="164" t="str">
        <f t="shared" si="23"/>
        <v/>
      </c>
      <c r="G345" s="161"/>
      <c r="H345" s="161"/>
      <c r="I345" s="162" t="str">
        <f t="shared" si="24"/>
        <v/>
      </c>
      <c r="J345" s="162" t="str">
        <f t="shared" si="25"/>
        <v/>
      </c>
    </row>
    <row r="346" spans="1:16" s="218" customFormat="1" ht="16.5">
      <c r="A346" s="2"/>
      <c r="B346" s="217" t="s">
        <v>117</v>
      </c>
      <c r="C346" s="216"/>
      <c r="D346" s="252"/>
      <c r="E346" s="163" t="str">
        <f t="shared" si="22"/>
        <v/>
      </c>
      <c r="F346" s="164" t="str">
        <f t="shared" si="23"/>
        <v/>
      </c>
      <c r="G346" s="161"/>
      <c r="H346" s="161"/>
      <c r="I346" s="162" t="str">
        <f t="shared" si="24"/>
        <v/>
      </c>
      <c r="J346" s="162" t="str">
        <f t="shared" si="25"/>
        <v/>
      </c>
      <c r="P346" s="219"/>
    </row>
    <row r="347" spans="1:16" ht="16.5">
      <c r="A347" s="2"/>
      <c r="B347" s="224"/>
      <c r="C347" s="216"/>
      <c r="D347" s="252"/>
      <c r="E347" s="163" t="str">
        <f t="shared" si="22"/>
        <v/>
      </c>
      <c r="F347" s="164" t="str">
        <f t="shared" si="23"/>
        <v/>
      </c>
      <c r="G347" s="161"/>
      <c r="H347" s="161"/>
      <c r="I347" s="162" t="str">
        <f t="shared" si="24"/>
        <v/>
      </c>
      <c r="J347" s="162" t="str">
        <f t="shared" si="25"/>
        <v/>
      </c>
    </row>
    <row r="348" spans="1:16" s="218" customFormat="1" ht="16.5">
      <c r="A348" s="2" t="s">
        <v>91</v>
      </c>
      <c r="B348" s="222" t="s">
        <v>211</v>
      </c>
      <c r="C348" s="216"/>
      <c r="D348" s="252"/>
      <c r="E348" s="163" t="str">
        <f t="shared" si="22"/>
        <v/>
      </c>
      <c r="F348" s="164" t="str">
        <f t="shared" si="23"/>
        <v/>
      </c>
      <c r="G348" s="161"/>
      <c r="H348" s="161"/>
      <c r="I348" s="162" t="str">
        <f t="shared" si="24"/>
        <v/>
      </c>
      <c r="J348" s="162" t="str">
        <f t="shared" si="25"/>
        <v/>
      </c>
      <c r="P348" s="219"/>
    </row>
    <row r="349" spans="1:16" ht="16.5">
      <c r="A349" s="179"/>
      <c r="B349" s="225"/>
      <c r="C349" s="216"/>
      <c r="D349" s="252"/>
      <c r="E349" s="163" t="str">
        <f t="shared" si="22"/>
        <v/>
      </c>
      <c r="F349" s="164" t="str">
        <f t="shared" si="23"/>
        <v/>
      </c>
      <c r="G349" s="161"/>
      <c r="H349" s="161"/>
      <c r="I349" s="162" t="str">
        <f t="shared" si="24"/>
        <v/>
      </c>
      <c r="J349" s="162" t="str">
        <f t="shared" si="25"/>
        <v/>
      </c>
    </row>
    <row r="350" spans="1:16" ht="16.5">
      <c r="A350" s="179"/>
      <c r="B350" s="225" t="s">
        <v>65</v>
      </c>
      <c r="C350" s="239" t="s">
        <v>347</v>
      </c>
      <c r="D350" s="252"/>
      <c r="E350" s="163" t="str">
        <f t="shared" si="22"/>
        <v/>
      </c>
      <c r="F350" s="164" t="str">
        <f t="shared" si="23"/>
        <v/>
      </c>
      <c r="G350" s="161"/>
      <c r="H350" s="161"/>
      <c r="I350" s="162" t="str">
        <f t="shared" si="24"/>
        <v/>
      </c>
      <c r="J350" s="162" t="str">
        <f t="shared" si="25"/>
        <v/>
      </c>
    </row>
    <row r="351" spans="1:16" ht="16.5">
      <c r="A351" s="179"/>
      <c r="B351" s="225"/>
      <c r="C351" s="216"/>
      <c r="D351" s="252"/>
      <c r="E351" s="163" t="str">
        <f t="shared" si="22"/>
        <v/>
      </c>
      <c r="F351" s="164" t="str">
        <f t="shared" si="23"/>
        <v/>
      </c>
      <c r="G351" s="161"/>
      <c r="H351" s="161"/>
      <c r="I351" s="162" t="str">
        <f t="shared" si="24"/>
        <v/>
      </c>
      <c r="J351" s="162" t="str">
        <f t="shared" si="25"/>
        <v/>
      </c>
    </row>
    <row r="352" spans="1:16" s="218" customFormat="1" ht="16.5">
      <c r="A352" s="2"/>
      <c r="B352" s="217" t="s">
        <v>118</v>
      </c>
      <c r="C352" s="216"/>
      <c r="D352" s="252"/>
      <c r="E352" s="163" t="str">
        <f t="shared" si="22"/>
        <v/>
      </c>
      <c r="F352" s="164" t="str">
        <f t="shared" si="23"/>
        <v/>
      </c>
      <c r="G352" s="161"/>
      <c r="H352" s="161"/>
      <c r="I352" s="162" t="str">
        <f t="shared" si="24"/>
        <v/>
      </c>
      <c r="J352" s="162" t="str">
        <f t="shared" si="25"/>
        <v/>
      </c>
      <c r="P352" s="219"/>
    </row>
    <row r="353" spans="1:16" ht="16.5">
      <c r="A353" s="2"/>
      <c r="B353" s="224"/>
      <c r="C353" s="216"/>
      <c r="D353" s="252"/>
      <c r="E353" s="163" t="str">
        <f t="shared" si="22"/>
        <v/>
      </c>
      <c r="F353" s="164" t="str">
        <f t="shared" si="23"/>
        <v/>
      </c>
      <c r="G353" s="161"/>
      <c r="H353" s="161"/>
      <c r="I353" s="162" t="str">
        <f t="shared" si="24"/>
        <v/>
      </c>
      <c r="J353" s="162" t="str">
        <f t="shared" si="25"/>
        <v/>
      </c>
    </row>
    <row r="354" spans="1:16" ht="16.5">
      <c r="A354" s="2" t="s">
        <v>97</v>
      </c>
      <c r="B354" s="222" t="s">
        <v>58</v>
      </c>
      <c r="C354" s="216"/>
      <c r="D354" s="252"/>
      <c r="E354" s="163" t="str">
        <f t="shared" si="22"/>
        <v/>
      </c>
      <c r="F354" s="164" t="str">
        <f t="shared" si="23"/>
        <v/>
      </c>
      <c r="G354" s="161"/>
      <c r="H354" s="161"/>
      <c r="I354" s="162" t="str">
        <f t="shared" si="24"/>
        <v/>
      </c>
      <c r="J354" s="162" t="str">
        <f t="shared" si="25"/>
        <v/>
      </c>
    </row>
    <row r="355" spans="1:16" ht="16.5">
      <c r="A355" s="2"/>
      <c r="B355" s="224"/>
      <c r="C355" s="216"/>
      <c r="D355" s="252"/>
      <c r="E355" s="163" t="str">
        <f t="shared" si="22"/>
        <v/>
      </c>
      <c r="F355" s="164" t="str">
        <f t="shared" si="23"/>
        <v/>
      </c>
      <c r="G355" s="161"/>
      <c r="H355" s="161"/>
      <c r="I355" s="162" t="str">
        <f t="shared" si="24"/>
        <v/>
      </c>
      <c r="J355" s="162" t="str">
        <f t="shared" si="25"/>
        <v/>
      </c>
    </row>
    <row r="356" spans="1:16" ht="16.5">
      <c r="A356" s="179"/>
      <c r="B356" s="225" t="s">
        <v>48</v>
      </c>
      <c r="C356" s="216" t="s">
        <v>12</v>
      </c>
      <c r="D356" s="252">
        <v>1</v>
      </c>
      <c r="E356" s="163">
        <f t="shared" si="22"/>
        <v>0</v>
      </c>
      <c r="F356" s="164">
        <f t="shared" si="23"/>
        <v>0</v>
      </c>
      <c r="G356" s="161"/>
      <c r="H356" s="161"/>
      <c r="I356" s="162">
        <f t="shared" si="24"/>
        <v>0</v>
      </c>
      <c r="J356" s="162">
        <f t="shared" si="25"/>
        <v>0</v>
      </c>
    </row>
    <row r="357" spans="1:16" ht="16.5">
      <c r="A357" s="179"/>
      <c r="B357" s="225" t="s">
        <v>49</v>
      </c>
      <c r="C357" s="216" t="s">
        <v>12</v>
      </c>
      <c r="D357" s="252">
        <v>1</v>
      </c>
      <c r="E357" s="163">
        <f t="shared" si="22"/>
        <v>0</v>
      </c>
      <c r="F357" s="164">
        <f t="shared" si="23"/>
        <v>0</v>
      </c>
      <c r="G357" s="161"/>
      <c r="H357" s="161"/>
      <c r="I357" s="162">
        <f t="shared" si="24"/>
        <v>0</v>
      </c>
      <c r="J357" s="162">
        <f t="shared" si="25"/>
        <v>0</v>
      </c>
    </row>
    <row r="358" spans="1:16" ht="17.25" thickBot="1">
      <c r="A358" s="2"/>
      <c r="B358" s="194"/>
      <c r="C358" s="216"/>
      <c r="D358" s="252"/>
      <c r="E358" s="163" t="str">
        <f t="shared" si="22"/>
        <v/>
      </c>
      <c r="F358" s="164" t="str">
        <f t="shared" si="23"/>
        <v/>
      </c>
      <c r="G358" s="161"/>
      <c r="H358" s="161"/>
      <c r="I358" s="162" t="str">
        <f t="shared" si="24"/>
        <v/>
      </c>
      <c r="J358" s="162" t="str">
        <f t="shared" si="25"/>
        <v/>
      </c>
    </row>
    <row r="359" spans="1:16" s="218" customFormat="1" ht="15.75" thickBot="1">
      <c r="A359" s="65"/>
      <c r="B359" s="240" t="s">
        <v>119</v>
      </c>
      <c r="C359" s="241"/>
      <c r="D359" s="256"/>
      <c r="E359" s="68"/>
      <c r="F359" s="112"/>
      <c r="P359" s="219"/>
    </row>
    <row r="360" spans="1:16" s="218" customFormat="1" ht="15.75" thickBot="1">
      <c r="A360" s="62"/>
      <c r="B360" s="242"/>
      <c r="C360" s="243"/>
      <c r="D360" s="257"/>
      <c r="E360" s="13"/>
      <c r="F360" s="58"/>
      <c r="P360" s="219"/>
    </row>
    <row r="361" spans="1:16" ht="13.5" thickBot="1">
      <c r="A361" s="312" t="s">
        <v>130</v>
      </c>
      <c r="B361" s="312"/>
      <c r="C361" s="312"/>
      <c r="D361" s="312"/>
      <c r="E361" s="319"/>
      <c r="F361" s="112"/>
    </row>
    <row r="362" spans="1:16">
      <c r="A362" s="141"/>
      <c r="B362" s="141"/>
      <c r="C362" s="141"/>
      <c r="D362" s="258"/>
      <c r="E362" s="141"/>
      <c r="F362" s="58"/>
    </row>
    <row r="363" spans="1:16">
      <c r="A363" s="312" t="s">
        <v>131</v>
      </c>
      <c r="B363" s="312"/>
      <c r="C363" s="312"/>
      <c r="D363" s="312"/>
      <c r="E363" s="312"/>
      <c r="F363" s="118"/>
    </row>
    <row r="364" spans="1:16">
      <c r="A364" s="60"/>
      <c r="B364" s="244"/>
      <c r="C364" s="245"/>
      <c r="D364" s="259"/>
      <c r="E364" s="13"/>
      <c r="F364" s="58"/>
    </row>
    <row r="365" spans="1:16">
      <c r="A365" s="312" t="s">
        <v>212</v>
      </c>
      <c r="B365" s="312"/>
      <c r="C365" s="312"/>
      <c r="D365" s="312"/>
      <c r="E365" s="312"/>
      <c r="F365" s="118"/>
    </row>
    <row r="366" spans="1:16">
      <c r="A366" s="175"/>
      <c r="B366" s="178"/>
      <c r="C366" s="175"/>
      <c r="D366" s="251"/>
      <c r="E366" s="176"/>
      <c r="F366" s="176"/>
    </row>
    <row r="369" spans="1:11" ht="16.5">
      <c r="A369" s="2"/>
      <c r="B369" s="286" t="s">
        <v>549</v>
      </c>
      <c r="C369" s="189" t="s">
        <v>1</v>
      </c>
      <c r="D369" s="252">
        <v>115</v>
      </c>
      <c r="E369" s="289">
        <f t="shared" ref="E369:E370" si="26">IF(D369="","",(((I369*$J$2)+(J369*$H$2*$H$3))*$J$3)/D369)</f>
        <v>0</v>
      </c>
      <c r="F369" s="164">
        <f t="shared" ref="F369:F370" si="27">IF(D369="","",D369*E369)</f>
        <v>0</v>
      </c>
      <c r="G369" s="161"/>
      <c r="H369" s="161"/>
      <c r="I369" s="162">
        <f t="shared" ref="I369:I370" si="28">IF(D369="","",G369*D369)</f>
        <v>0</v>
      </c>
      <c r="J369" s="162">
        <f t="shared" ref="J369:J370" si="29">IF(D369="","",D369*H369)</f>
        <v>0</v>
      </c>
    </row>
    <row r="370" spans="1:11" ht="16.5">
      <c r="A370" s="2"/>
      <c r="B370" s="285" t="s">
        <v>550</v>
      </c>
      <c r="C370" s="193" t="s">
        <v>12</v>
      </c>
      <c r="D370" s="252">
        <f>QTE!J161</f>
        <v>2</v>
      </c>
      <c r="E370" s="289">
        <f t="shared" si="26"/>
        <v>0</v>
      </c>
      <c r="F370" s="164">
        <f t="shared" si="27"/>
        <v>0</v>
      </c>
      <c r="G370" s="161"/>
      <c r="H370" s="161"/>
      <c r="I370" s="162">
        <f t="shared" si="28"/>
        <v>0</v>
      </c>
      <c r="J370" s="162">
        <f t="shared" si="29"/>
        <v>0</v>
      </c>
      <c r="K370" s="248" t="s">
        <v>526</v>
      </c>
    </row>
    <row r="376" spans="1:11" ht="16.5">
      <c r="A376" s="2" t="s">
        <v>560</v>
      </c>
      <c r="B376" s="286" t="s">
        <v>559</v>
      </c>
      <c r="C376" s="189" t="s">
        <v>12</v>
      </c>
      <c r="D376" s="252">
        <v>4</v>
      </c>
      <c r="E376" s="289">
        <f t="shared" ref="E376" si="30">IF(D376="","",(((I376*$J$2)+(J376*$H$2*$H$3))*$J$3)/D376)</f>
        <v>0</v>
      </c>
      <c r="F376" s="164">
        <f t="shared" ref="F376" si="31">IF(D376="","",D376*E376)</f>
        <v>0</v>
      </c>
      <c r="G376" s="161"/>
      <c r="H376" s="161"/>
      <c r="I376" s="162">
        <f t="shared" ref="I376" si="32">IF(D376="","",G376*D376)</f>
        <v>0</v>
      </c>
      <c r="J376" s="162">
        <f t="shared" ref="J376" si="33">IF(D376="","",D376*H376)</f>
        <v>0</v>
      </c>
    </row>
  </sheetData>
  <mergeCells count="9">
    <mergeCell ref="F14:F15"/>
    <mergeCell ref="B14:B15"/>
    <mergeCell ref="A14:A15"/>
    <mergeCell ref="A365:E365"/>
    <mergeCell ref="A363:E363"/>
    <mergeCell ref="C14:C15"/>
    <mergeCell ref="E14:E15"/>
    <mergeCell ref="D14:D15"/>
    <mergeCell ref="A361:E361"/>
  </mergeCells>
  <conditionalFormatting sqref="G4 I4:J4 H1:J1 G2:J3">
    <cfRule type="cellIs" dxfId="3"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5" manualBreakCount="5">
    <brk id="72" max="16383" man="1"/>
    <brk id="109" max="5" man="1"/>
    <brk id="151" max="5" man="1"/>
    <brk id="187" max="16383" man="1"/>
    <brk id="26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2"/>
  <sheetViews>
    <sheetView showZeros="0" view="pageBreakPreview" topLeftCell="A393" zoomScale="90" zoomScaleNormal="100" zoomScaleSheetLayoutView="90" zoomScalePageLayoutView="130" workbookViewId="0">
      <selection sqref="A1:J421"/>
    </sheetView>
  </sheetViews>
  <sheetFormatPr baseColWidth="10" defaultRowHeight="12.75"/>
  <cols>
    <col min="1" max="1" width="8.7109375" style="3" customWidth="1"/>
    <col min="2" max="2" width="47.85546875" style="1" customWidth="1"/>
    <col min="3" max="3" width="7.5703125" style="3" customWidth="1"/>
    <col min="4" max="4" width="8.5703125" style="260" customWidth="1"/>
    <col min="5" max="5" width="9.42578125" style="3" bestFit="1" customWidth="1"/>
    <col min="6" max="6" width="10.28515625" style="3" customWidth="1"/>
    <col min="7" max="7" width="9.42578125" style="1" bestFit="1" customWidth="1"/>
    <col min="8" max="8" width="9.5703125" style="1" customWidth="1"/>
    <col min="9" max="9" width="11.28515625" style="1" bestFit="1" customWidth="1"/>
    <col min="10" max="10" width="11.5703125" style="1" bestFit="1" customWidth="1"/>
    <col min="11" max="11" width="31.28515625" style="269" customWidth="1"/>
    <col min="12" max="12" width="18.7109375" style="1" customWidth="1"/>
    <col min="13" max="16384" width="11.42578125" style="1"/>
  </cols>
  <sheetData>
    <row r="1" spans="1:11">
      <c r="G1" s="142"/>
      <c r="H1" s="143"/>
      <c r="I1" s="144"/>
      <c r="J1" s="145"/>
    </row>
    <row r="2" spans="1:11">
      <c r="G2" s="146" t="s">
        <v>470</v>
      </c>
      <c r="H2" s="147">
        <v>26</v>
      </c>
      <c r="I2" s="148" t="s">
        <v>471</v>
      </c>
      <c r="J2" s="147">
        <v>1.25</v>
      </c>
    </row>
    <row r="3" spans="1:11">
      <c r="G3" s="146" t="s">
        <v>472</v>
      </c>
      <c r="H3" s="149">
        <v>1.3</v>
      </c>
      <c r="I3" s="150" t="s">
        <v>473</v>
      </c>
      <c r="J3" s="149">
        <v>1</v>
      </c>
    </row>
    <row r="4" spans="1:11" ht="15">
      <c r="G4" s="146"/>
      <c r="H4" s="151" t="s">
        <v>474</v>
      </c>
      <c r="I4" s="151"/>
      <c r="J4" s="151">
        <f>SUM(I14:I268)</f>
        <v>0</v>
      </c>
    </row>
    <row r="5" spans="1:11" ht="15">
      <c r="G5" s="151"/>
      <c r="H5" s="151" t="s">
        <v>475</v>
      </c>
      <c r="I5" s="151"/>
      <c r="J5" s="151">
        <f>SUM(J14:J268)</f>
        <v>0</v>
      </c>
    </row>
    <row r="6" spans="1:11" ht="15">
      <c r="G6" s="151"/>
      <c r="H6" s="151" t="s">
        <v>476</v>
      </c>
      <c r="I6" s="151"/>
      <c r="J6" s="151">
        <f>J4+J5*$H$2</f>
        <v>0</v>
      </c>
    </row>
    <row r="7" spans="1:11" ht="15">
      <c r="G7" s="151"/>
      <c r="H7" s="151" t="s">
        <v>477</v>
      </c>
      <c r="I7" s="151"/>
      <c r="J7" s="151" t="e">
        <f>#REF!</f>
        <v>#REF!</v>
      </c>
    </row>
    <row r="8" spans="1:11" ht="15">
      <c r="G8" s="151"/>
      <c r="H8" s="151"/>
      <c r="I8" s="151"/>
      <c r="J8" s="151"/>
    </row>
    <row r="9" spans="1:11">
      <c r="G9" s="142"/>
      <c r="H9" s="142"/>
      <c r="I9" s="142"/>
      <c r="J9" s="142"/>
    </row>
    <row r="10" spans="1:11" ht="13.5" thickBot="1">
      <c r="G10" s="142"/>
      <c r="H10" s="142"/>
      <c r="I10" s="142"/>
      <c r="J10" s="142"/>
    </row>
    <row r="11" spans="1:11" ht="15.75">
      <c r="A11" s="49" t="s">
        <v>127</v>
      </c>
      <c r="B11" s="50"/>
      <c r="C11" s="7"/>
      <c r="D11" s="261"/>
      <c r="E11" s="51"/>
      <c r="F11" s="51"/>
      <c r="G11" s="152"/>
      <c r="H11" s="152"/>
      <c r="I11" s="153"/>
      <c r="J11" s="154"/>
    </row>
    <row r="12" spans="1:11" ht="15.75">
      <c r="A12" s="77" t="s">
        <v>455</v>
      </c>
      <c r="B12" s="50"/>
      <c r="C12" s="7"/>
      <c r="D12" s="261"/>
      <c r="E12" s="51"/>
      <c r="F12" s="51"/>
      <c r="G12" s="155" t="s">
        <v>478</v>
      </c>
      <c r="H12" s="155" t="s">
        <v>479</v>
      </c>
      <c r="I12" s="156" t="s">
        <v>480</v>
      </c>
      <c r="J12" s="157" t="s">
        <v>481</v>
      </c>
    </row>
    <row r="13" spans="1:11" ht="16.5" thickBot="1">
      <c r="A13" s="49"/>
      <c r="B13" s="49"/>
      <c r="E13" s="4"/>
      <c r="F13" s="4"/>
      <c r="G13" s="158"/>
      <c r="H13" s="158"/>
      <c r="I13" s="159"/>
      <c r="J13" s="160"/>
    </row>
    <row r="14" spans="1:11" s="6" customFormat="1" ht="12.75" customHeight="1">
      <c r="A14" s="310" t="s">
        <v>104</v>
      </c>
      <c r="B14" s="308" t="s">
        <v>105</v>
      </c>
      <c r="C14" s="313" t="s">
        <v>0</v>
      </c>
      <c r="D14" s="321" t="s">
        <v>153</v>
      </c>
      <c r="E14" s="315" t="s">
        <v>128</v>
      </c>
      <c r="F14" s="306" t="s">
        <v>129</v>
      </c>
      <c r="G14" s="161"/>
      <c r="H14" s="161"/>
      <c r="I14" s="162"/>
      <c r="J14" s="162"/>
      <c r="K14" s="270"/>
    </row>
    <row r="15" spans="1:11" s="6" customFormat="1" ht="25.5" customHeight="1">
      <c r="A15" s="311"/>
      <c r="B15" s="309"/>
      <c r="C15" s="314"/>
      <c r="D15" s="322"/>
      <c r="E15" s="316"/>
      <c r="F15" s="307"/>
      <c r="G15" s="161"/>
      <c r="H15" s="161"/>
      <c r="I15" s="162"/>
      <c r="J15" s="162"/>
      <c r="K15" s="270"/>
    </row>
    <row r="16" spans="1:11" ht="15">
      <c r="A16" s="17"/>
      <c r="B16" s="52" t="s">
        <v>2</v>
      </c>
      <c r="C16" s="18"/>
      <c r="D16" s="262"/>
      <c r="E16" s="18"/>
      <c r="F16" s="119"/>
      <c r="G16" s="161"/>
      <c r="H16" s="161"/>
      <c r="I16" s="162"/>
      <c r="J16" s="162"/>
    </row>
    <row r="17" spans="1:11" ht="15">
      <c r="A17" s="17"/>
      <c r="B17" s="52"/>
      <c r="C17" s="18"/>
      <c r="D17" s="262"/>
      <c r="E17" s="18"/>
      <c r="F17" s="119"/>
      <c r="G17" s="161"/>
      <c r="H17" s="161"/>
      <c r="I17" s="162"/>
      <c r="J17" s="162"/>
    </row>
    <row r="18" spans="1:11" ht="15">
      <c r="A18" s="19"/>
      <c r="B18" s="139" t="s">
        <v>343</v>
      </c>
      <c r="C18" s="21"/>
      <c r="D18" s="263"/>
      <c r="E18" s="21"/>
      <c r="F18" s="115"/>
      <c r="G18" s="161"/>
      <c r="H18" s="161"/>
      <c r="I18" s="162"/>
      <c r="J18" s="162"/>
    </row>
    <row r="19" spans="1:11" s="137" customFormat="1" ht="15">
      <c r="A19" s="19"/>
      <c r="B19" s="136"/>
      <c r="C19" s="21"/>
      <c r="D19" s="263"/>
      <c r="E19" s="21"/>
      <c r="F19" s="115"/>
      <c r="G19" s="161"/>
      <c r="H19" s="161"/>
      <c r="I19" s="162"/>
      <c r="J19" s="162"/>
      <c r="K19" s="271"/>
    </row>
    <row r="20" spans="1:11" ht="15">
      <c r="A20" s="19">
        <v>2</v>
      </c>
      <c r="B20" s="23" t="s">
        <v>59</v>
      </c>
      <c r="C20" s="24"/>
      <c r="D20" s="263"/>
      <c r="E20" s="24"/>
      <c r="F20" s="116"/>
      <c r="G20" s="161"/>
      <c r="H20" s="161"/>
      <c r="I20" s="162"/>
      <c r="J20" s="162"/>
    </row>
    <row r="21" spans="1:11" ht="15">
      <c r="A21" s="19"/>
      <c r="B21" s="24"/>
      <c r="C21" s="24"/>
      <c r="D21" s="263"/>
      <c r="E21" s="24"/>
      <c r="F21" s="116"/>
      <c r="G21" s="161"/>
      <c r="H21" s="161"/>
      <c r="I21" s="162"/>
      <c r="J21" s="162"/>
    </row>
    <row r="22" spans="1:11" ht="15">
      <c r="A22" s="19" t="s">
        <v>76</v>
      </c>
      <c r="B22" s="37" t="s">
        <v>50</v>
      </c>
      <c r="C22" s="25"/>
      <c r="D22" s="262">
        <f>SUM(D24:D29)</f>
        <v>105</v>
      </c>
      <c r="E22" s="25"/>
      <c r="F22" s="117"/>
      <c r="G22" s="161"/>
      <c r="H22" s="161"/>
      <c r="I22" s="162"/>
      <c r="J22" s="162"/>
    </row>
    <row r="23" spans="1:11" ht="15">
      <c r="A23" s="19"/>
      <c r="B23" s="37"/>
      <c r="C23" s="25"/>
      <c r="D23" s="262"/>
      <c r="E23" s="25"/>
      <c r="F23" s="117"/>
      <c r="G23" s="161"/>
      <c r="H23" s="161"/>
      <c r="I23" s="162" t="str">
        <f t="shared" ref="I23" si="0">IF(B23="","",G23*B23)</f>
        <v/>
      </c>
      <c r="J23" s="162" t="str">
        <f t="shared" ref="J23" si="1">IF(B23="","",B23*H23)</f>
        <v/>
      </c>
    </row>
    <row r="24" spans="1:11" ht="16.5">
      <c r="A24" s="19"/>
      <c r="B24" s="114" t="s">
        <v>227</v>
      </c>
      <c r="C24" s="25" t="s">
        <v>13</v>
      </c>
      <c r="D24" s="264">
        <f>QTE!D269+QTE!J269+QTE!P269+QTE!V269</f>
        <v>25</v>
      </c>
      <c r="E24" s="163">
        <f>IF(D24="","",(((I24*$J$2)+(J24*$H$2*$H$3))*$J$3)/D24)</f>
        <v>0</v>
      </c>
      <c r="F24" s="164">
        <f>IF(D24="","",D24*E24)</f>
        <v>0</v>
      </c>
      <c r="G24" s="161"/>
      <c r="H24" s="161"/>
      <c r="I24" s="162">
        <f>IF(D24="","",G24*D24)</f>
        <v>0</v>
      </c>
      <c r="J24" s="162">
        <f>IF(D24="","",D24*H24)</f>
        <v>0</v>
      </c>
    </row>
    <row r="25" spans="1:11" s="34" customFormat="1" ht="16.5">
      <c r="A25" s="45"/>
      <c r="B25" s="114" t="s">
        <v>228</v>
      </c>
      <c r="C25" s="48" t="s">
        <v>13</v>
      </c>
      <c r="D25" s="262">
        <f>QTE!E269+QTE!K269+QTE!Q269+QTE!W269</f>
        <v>14</v>
      </c>
      <c r="E25" s="163">
        <f t="shared" ref="E25:E88" si="2">IF(D25="","",(((I25*$J$2)+(J25*$H$2*$H$3))*$J$3)/D25)</f>
        <v>0</v>
      </c>
      <c r="F25" s="164">
        <f t="shared" ref="F25:F88" si="3">IF(D25="","",D25*E25)</f>
        <v>0</v>
      </c>
      <c r="G25" s="161"/>
      <c r="H25" s="161"/>
      <c r="I25" s="162">
        <f t="shared" ref="I25:I88" si="4">IF(D25="","",G25*D25)</f>
        <v>0</v>
      </c>
      <c r="J25" s="162">
        <f t="shared" ref="J25:J88" si="5">IF(D25="","",D25*H25)</f>
        <v>0</v>
      </c>
      <c r="K25" s="272"/>
    </row>
    <row r="26" spans="1:11" s="34" customFormat="1" ht="16.5">
      <c r="A26" s="45"/>
      <c r="B26" s="114" t="s">
        <v>229</v>
      </c>
      <c r="C26" s="48" t="s">
        <v>13</v>
      </c>
      <c r="D26" s="262">
        <f>QTE!F269+QTE!L269+QTE!R269+QTE!X269</f>
        <v>29</v>
      </c>
      <c r="E26" s="163">
        <f t="shared" si="2"/>
        <v>0</v>
      </c>
      <c r="F26" s="164">
        <f t="shared" si="3"/>
        <v>0</v>
      </c>
      <c r="G26" s="161"/>
      <c r="H26" s="161"/>
      <c r="I26" s="162">
        <f t="shared" si="4"/>
        <v>0</v>
      </c>
      <c r="J26" s="162">
        <f t="shared" si="5"/>
        <v>0</v>
      </c>
      <c r="K26" s="272"/>
    </row>
    <row r="27" spans="1:11" s="34" customFormat="1" ht="16.5">
      <c r="A27" s="45"/>
      <c r="B27" s="114" t="s">
        <v>230</v>
      </c>
      <c r="C27" s="48" t="s">
        <v>13</v>
      </c>
      <c r="D27" s="262">
        <f>QTE!G269+QTE!M269+QTE!S269+QTE!Y269</f>
        <v>21</v>
      </c>
      <c r="E27" s="163">
        <f t="shared" si="2"/>
        <v>0</v>
      </c>
      <c r="F27" s="164">
        <f t="shared" si="3"/>
        <v>0</v>
      </c>
      <c r="G27" s="161"/>
      <c r="H27" s="161"/>
      <c r="I27" s="162">
        <f t="shared" si="4"/>
        <v>0</v>
      </c>
      <c r="J27" s="162">
        <f t="shared" si="5"/>
        <v>0</v>
      </c>
      <c r="K27" s="272"/>
    </row>
    <row r="28" spans="1:11" s="34" customFormat="1" ht="16.5">
      <c r="A28" s="45"/>
      <c r="B28" s="114" t="s">
        <v>231</v>
      </c>
      <c r="C28" s="48" t="s">
        <v>13</v>
      </c>
      <c r="D28" s="262">
        <f>QTE!H269+QTE!N269+QTE!T269+QTE!Z269-'BATIMENT G1,G2&amp;PKINGS-ELEC 2'!D29</f>
        <v>10</v>
      </c>
      <c r="E28" s="163">
        <f t="shared" si="2"/>
        <v>0</v>
      </c>
      <c r="F28" s="164">
        <f t="shared" si="3"/>
        <v>0</v>
      </c>
      <c r="G28" s="161"/>
      <c r="H28" s="161"/>
      <c r="I28" s="162">
        <f t="shared" si="4"/>
        <v>0</v>
      </c>
      <c r="J28" s="162">
        <f t="shared" si="5"/>
        <v>0</v>
      </c>
      <c r="K28" s="272"/>
    </row>
    <row r="29" spans="1:11" s="34" customFormat="1" ht="16.5">
      <c r="A29" s="45"/>
      <c r="B29" s="114" t="s">
        <v>267</v>
      </c>
      <c r="C29" s="48" t="s">
        <v>13</v>
      </c>
      <c r="D29" s="262">
        <v>6</v>
      </c>
      <c r="E29" s="163">
        <f t="shared" si="2"/>
        <v>0</v>
      </c>
      <c r="F29" s="164">
        <f t="shared" si="3"/>
        <v>0</v>
      </c>
      <c r="G29" s="161"/>
      <c r="H29" s="161"/>
      <c r="I29" s="162">
        <f t="shared" si="4"/>
        <v>0</v>
      </c>
      <c r="J29" s="162">
        <f t="shared" si="5"/>
        <v>0</v>
      </c>
      <c r="K29" s="272"/>
    </row>
    <row r="30" spans="1:11" s="34" customFormat="1" ht="16.5">
      <c r="A30" s="45"/>
      <c r="B30" s="130"/>
      <c r="C30" s="48"/>
      <c r="D30" s="262"/>
      <c r="E30" s="163" t="str">
        <f t="shared" si="2"/>
        <v/>
      </c>
      <c r="F30" s="164" t="str">
        <f t="shared" si="3"/>
        <v/>
      </c>
      <c r="G30" s="161"/>
      <c r="H30" s="161"/>
      <c r="I30" s="162" t="str">
        <f t="shared" si="4"/>
        <v/>
      </c>
      <c r="J30" s="162" t="str">
        <f t="shared" si="5"/>
        <v/>
      </c>
      <c r="K30" s="272"/>
    </row>
    <row r="31" spans="1:11" s="34" customFormat="1" ht="25.5">
      <c r="A31" s="45" t="s">
        <v>312</v>
      </c>
      <c r="B31" s="114" t="s">
        <v>310</v>
      </c>
      <c r="C31" s="48"/>
      <c r="D31" s="262"/>
      <c r="E31" s="163" t="str">
        <f t="shared" si="2"/>
        <v/>
      </c>
      <c r="F31" s="164" t="str">
        <f t="shared" si="3"/>
        <v/>
      </c>
      <c r="G31" s="161"/>
      <c r="H31" s="161"/>
      <c r="I31" s="162" t="str">
        <f t="shared" si="4"/>
        <v/>
      </c>
      <c r="J31" s="162" t="str">
        <f t="shared" si="5"/>
        <v/>
      </c>
      <c r="K31" s="272"/>
    </row>
    <row r="32" spans="1:11" s="34" customFormat="1" ht="16.5">
      <c r="A32" s="45"/>
      <c r="B32" s="134" t="s">
        <v>309</v>
      </c>
      <c r="C32" s="48" t="s">
        <v>13</v>
      </c>
      <c r="D32" s="262">
        <f>D22</f>
        <v>105</v>
      </c>
      <c r="E32" s="163">
        <f t="shared" si="2"/>
        <v>0</v>
      </c>
      <c r="F32" s="164">
        <f t="shared" si="3"/>
        <v>0</v>
      </c>
      <c r="G32" s="161"/>
      <c r="H32" s="161"/>
      <c r="I32" s="162">
        <f t="shared" si="4"/>
        <v>0</v>
      </c>
      <c r="J32" s="162">
        <f t="shared" si="5"/>
        <v>0</v>
      </c>
      <c r="K32" s="272"/>
    </row>
    <row r="33" spans="1:23" s="34" customFormat="1" ht="16.5">
      <c r="A33" s="45"/>
      <c r="B33" s="134" t="s">
        <v>311</v>
      </c>
      <c r="C33" s="48" t="s">
        <v>13</v>
      </c>
      <c r="D33" s="262">
        <f>D22</f>
        <v>105</v>
      </c>
      <c r="E33" s="163">
        <f t="shared" si="2"/>
        <v>0</v>
      </c>
      <c r="F33" s="164">
        <f t="shared" si="3"/>
        <v>0</v>
      </c>
      <c r="G33" s="161"/>
      <c r="H33" s="161"/>
      <c r="I33" s="162">
        <f t="shared" si="4"/>
        <v>0</v>
      </c>
      <c r="J33" s="162">
        <f t="shared" si="5"/>
        <v>0</v>
      </c>
      <c r="K33" s="272"/>
    </row>
    <row r="34" spans="1:23" s="34" customFormat="1" ht="16.5">
      <c r="A34" s="45"/>
      <c r="B34" s="135" t="s">
        <v>260</v>
      </c>
      <c r="C34" s="48" t="s">
        <v>12</v>
      </c>
      <c r="D34" s="262">
        <v>1</v>
      </c>
      <c r="E34" s="163">
        <f t="shared" si="2"/>
        <v>0</v>
      </c>
      <c r="F34" s="164">
        <f t="shared" si="3"/>
        <v>0</v>
      </c>
      <c r="G34" s="161"/>
      <c r="H34" s="161"/>
      <c r="I34" s="162">
        <f t="shared" si="4"/>
        <v>0</v>
      </c>
      <c r="J34" s="162">
        <f t="shared" si="5"/>
        <v>0</v>
      </c>
      <c r="K34" s="272"/>
    </row>
    <row r="35" spans="1:23" ht="16.5">
      <c r="A35" s="19"/>
      <c r="B35" s="38"/>
      <c r="C35" s="9"/>
      <c r="D35" s="262"/>
      <c r="E35" s="163" t="str">
        <f t="shared" si="2"/>
        <v/>
      </c>
      <c r="F35" s="164" t="str">
        <f t="shared" si="3"/>
        <v/>
      </c>
      <c r="G35" s="161"/>
      <c r="H35" s="161"/>
      <c r="I35" s="162" t="str">
        <f t="shared" si="4"/>
        <v/>
      </c>
      <c r="J35" s="162" t="str">
        <f t="shared" si="5"/>
        <v/>
      </c>
      <c r="W35" s="32"/>
    </row>
    <row r="36" spans="1:23" s="5" customFormat="1" ht="16.5">
      <c r="A36" s="2"/>
      <c r="B36" s="35" t="s">
        <v>110</v>
      </c>
      <c r="C36" s="9"/>
      <c r="D36" s="262"/>
      <c r="E36" s="163" t="str">
        <f t="shared" si="2"/>
        <v/>
      </c>
      <c r="F36" s="164" t="str">
        <f t="shared" si="3"/>
        <v/>
      </c>
      <c r="G36" s="161"/>
      <c r="H36" s="161"/>
      <c r="I36" s="162" t="str">
        <f t="shared" si="4"/>
        <v/>
      </c>
      <c r="J36" s="162" t="str">
        <f t="shared" si="5"/>
        <v/>
      </c>
      <c r="K36" s="273"/>
      <c r="W36" s="36"/>
    </row>
    <row r="37" spans="1:23" ht="11.25" customHeight="1">
      <c r="A37" s="19"/>
      <c r="B37" s="26"/>
      <c r="C37" s="25"/>
      <c r="D37" s="262"/>
      <c r="E37" s="163" t="str">
        <f t="shared" si="2"/>
        <v/>
      </c>
      <c r="F37" s="164" t="str">
        <f t="shared" si="3"/>
        <v/>
      </c>
      <c r="G37" s="161"/>
      <c r="H37" s="161"/>
      <c r="I37" s="162" t="str">
        <f t="shared" si="4"/>
        <v/>
      </c>
      <c r="J37" s="162" t="str">
        <f t="shared" si="5"/>
        <v/>
      </c>
    </row>
    <row r="38" spans="1:23" ht="16.5">
      <c r="A38" s="19" t="s">
        <v>77</v>
      </c>
      <c r="B38" s="37" t="s">
        <v>51</v>
      </c>
      <c r="C38" s="25"/>
      <c r="D38" s="262"/>
      <c r="E38" s="163" t="str">
        <f t="shared" si="2"/>
        <v/>
      </c>
      <c r="F38" s="164" t="str">
        <f t="shared" si="3"/>
        <v/>
      </c>
      <c r="G38" s="161"/>
      <c r="H38" s="161"/>
      <c r="I38" s="162" t="str">
        <f t="shared" si="4"/>
        <v/>
      </c>
      <c r="J38" s="162" t="str">
        <f t="shared" si="5"/>
        <v/>
      </c>
      <c r="K38" s="274"/>
    </row>
    <row r="39" spans="1:23" ht="16.5">
      <c r="A39" s="2"/>
      <c r="B39" s="40"/>
      <c r="C39" s="9"/>
      <c r="D39" s="262"/>
      <c r="E39" s="163" t="str">
        <f t="shared" si="2"/>
        <v/>
      </c>
      <c r="F39" s="164" t="str">
        <f t="shared" si="3"/>
        <v/>
      </c>
      <c r="G39" s="161"/>
      <c r="H39" s="161"/>
      <c r="I39" s="162" t="str">
        <f t="shared" si="4"/>
        <v/>
      </c>
      <c r="J39" s="162" t="str">
        <f t="shared" si="5"/>
        <v/>
      </c>
    </row>
    <row r="40" spans="1:23" ht="16.5">
      <c r="A40" s="2" t="s">
        <v>261</v>
      </c>
      <c r="B40" s="39" t="s">
        <v>232</v>
      </c>
      <c r="C40" s="9"/>
      <c r="D40" s="262"/>
      <c r="E40" s="163" t="str">
        <f t="shared" si="2"/>
        <v/>
      </c>
      <c r="F40" s="164" t="str">
        <f t="shared" si="3"/>
        <v/>
      </c>
      <c r="G40" s="161"/>
      <c r="H40" s="161"/>
      <c r="I40" s="162" t="str">
        <f t="shared" si="4"/>
        <v/>
      </c>
      <c r="J40" s="162" t="str">
        <f t="shared" si="5"/>
        <v/>
      </c>
      <c r="L40" s="167"/>
    </row>
    <row r="41" spans="1:23" ht="16.5">
      <c r="A41" s="2"/>
      <c r="B41" s="40"/>
      <c r="C41" s="9"/>
      <c r="D41" s="262"/>
      <c r="E41" s="163" t="str">
        <f t="shared" si="2"/>
        <v/>
      </c>
      <c r="F41" s="164" t="str">
        <f t="shared" si="3"/>
        <v/>
      </c>
      <c r="G41" s="161"/>
      <c r="H41" s="161"/>
      <c r="I41" s="162" t="str">
        <f t="shared" si="4"/>
        <v/>
      </c>
      <c r="J41" s="162" t="str">
        <f t="shared" si="5"/>
        <v/>
      </c>
    </row>
    <row r="42" spans="1:23" ht="16.5">
      <c r="A42" s="2"/>
      <c r="B42" s="131" t="s">
        <v>262</v>
      </c>
      <c r="C42" s="9"/>
      <c r="D42" s="262"/>
      <c r="E42" s="163" t="str">
        <f t="shared" si="2"/>
        <v/>
      </c>
      <c r="F42" s="164" t="str">
        <f t="shared" si="3"/>
        <v/>
      </c>
      <c r="G42" s="161"/>
      <c r="H42" s="161"/>
      <c r="I42" s="162" t="str">
        <f t="shared" si="4"/>
        <v/>
      </c>
      <c r="J42" s="162" t="str">
        <f t="shared" si="5"/>
        <v/>
      </c>
    </row>
    <row r="43" spans="1:23" ht="16.5">
      <c r="A43" s="43"/>
      <c r="B43" s="44" t="s">
        <v>52</v>
      </c>
      <c r="C43" s="9" t="s">
        <v>13</v>
      </c>
      <c r="D43" s="302">
        <f>1-M36</f>
        <v>1</v>
      </c>
      <c r="E43" s="163">
        <f t="shared" si="2"/>
        <v>0</v>
      </c>
      <c r="F43" s="164">
        <f t="shared" si="3"/>
        <v>0</v>
      </c>
      <c r="G43" s="161"/>
      <c r="H43" s="161"/>
      <c r="I43" s="162">
        <f t="shared" si="4"/>
        <v>0</v>
      </c>
      <c r="J43" s="162">
        <f t="shared" si="5"/>
        <v>0</v>
      </c>
      <c r="L43" s="260"/>
    </row>
    <row r="44" spans="1:23" ht="16.5">
      <c r="A44" s="43"/>
      <c r="B44" s="132" t="s">
        <v>269</v>
      </c>
      <c r="C44" s="9" t="s">
        <v>13</v>
      </c>
      <c r="D44" s="262"/>
      <c r="E44" s="163" t="str">
        <f t="shared" si="2"/>
        <v/>
      </c>
      <c r="F44" s="164" t="str">
        <f t="shared" si="3"/>
        <v/>
      </c>
      <c r="G44" s="161"/>
      <c r="H44" s="161"/>
      <c r="I44" s="162" t="str">
        <f t="shared" si="4"/>
        <v/>
      </c>
      <c r="J44" s="162" t="str">
        <f t="shared" si="5"/>
        <v/>
      </c>
      <c r="L44" s="260"/>
    </row>
    <row r="45" spans="1:23" ht="16.5">
      <c r="A45" s="43"/>
      <c r="B45" s="44" t="s">
        <v>53</v>
      </c>
      <c r="C45" s="9" t="s">
        <v>13</v>
      </c>
      <c r="D45" s="262">
        <v>2.9523809523809521</v>
      </c>
      <c r="E45" s="163">
        <f t="shared" si="2"/>
        <v>0</v>
      </c>
      <c r="F45" s="164">
        <f t="shared" si="3"/>
        <v>0</v>
      </c>
      <c r="G45" s="161"/>
      <c r="H45" s="161"/>
      <c r="I45" s="162">
        <f t="shared" si="4"/>
        <v>0</v>
      </c>
      <c r="J45" s="162">
        <f t="shared" si="5"/>
        <v>0</v>
      </c>
      <c r="L45" s="260"/>
    </row>
    <row r="46" spans="1:23" ht="16.5">
      <c r="A46" s="43"/>
      <c r="B46" s="44" t="s">
        <v>72</v>
      </c>
      <c r="C46" s="9" t="s">
        <v>13</v>
      </c>
      <c r="D46" s="262">
        <v>1.5</v>
      </c>
      <c r="E46" s="163">
        <f t="shared" si="2"/>
        <v>0</v>
      </c>
      <c r="F46" s="164">
        <f t="shared" si="3"/>
        <v>0</v>
      </c>
      <c r="G46" s="161"/>
      <c r="H46" s="161"/>
      <c r="I46" s="162">
        <f t="shared" si="4"/>
        <v>0</v>
      </c>
      <c r="J46" s="162">
        <f t="shared" si="5"/>
        <v>0</v>
      </c>
      <c r="L46" s="260"/>
    </row>
    <row r="47" spans="1:23" ht="16.5">
      <c r="A47" s="43"/>
      <c r="B47" s="44" t="s">
        <v>447</v>
      </c>
      <c r="C47" s="9" t="s">
        <v>13</v>
      </c>
      <c r="D47" s="262">
        <v>1</v>
      </c>
      <c r="E47" s="163">
        <f t="shared" si="2"/>
        <v>0</v>
      </c>
      <c r="F47" s="164">
        <f t="shared" si="3"/>
        <v>0</v>
      </c>
      <c r="G47" s="161"/>
      <c r="H47" s="161"/>
      <c r="I47" s="162">
        <f t="shared" si="4"/>
        <v>0</v>
      </c>
      <c r="J47" s="162">
        <f t="shared" si="5"/>
        <v>0</v>
      </c>
      <c r="L47" s="260"/>
    </row>
    <row r="48" spans="1:23" ht="16.5">
      <c r="A48" s="43"/>
      <c r="B48" s="44"/>
      <c r="C48" s="9"/>
      <c r="D48" s="262"/>
      <c r="E48" s="163" t="str">
        <f t="shared" si="2"/>
        <v/>
      </c>
      <c r="F48" s="164" t="str">
        <f t="shared" si="3"/>
        <v/>
      </c>
      <c r="G48" s="161"/>
      <c r="H48" s="161"/>
      <c r="I48" s="162" t="str">
        <f t="shared" si="4"/>
        <v/>
      </c>
      <c r="J48" s="162" t="str">
        <f t="shared" si="5"/>
        <v/>
      </c>
      <c r="L48" s="260"/>
    </row>
    <row r="49" spans="1:12" ht="16.5">
      <c r="A49" s="43"/>
      <c r="B49" s="44" t="s">
        <v>54</v>
      </c>
      <c r="C49" s="9" t="s">
        <v>13</v>
      </c>
      <c r="D49" s="262">
        <f>7+4+1-1</f>
        <v>11</v>
      </c>
      <c r="E49" s="163">
        <f t="shared" si="2"/>
        <v>0</v>
      </c>
      <c r="F49" s="164">
        <f t="shared" si="3"/>
        <v>0</v>
      </c>
      <c r="G49" s="161"/>
      <c r="H49" s="161"/>
      <c r="I49" s="162">
        <f t="shared" si="4"/>
        <v>0</v>
      </c>
      <c r="J49" s="162">
        <f t="shared" si="5"/>
        <v>0</v>
      </c>
      <c r="L49" s="260"/>
    </row>
    <row r="50" spans="1:12" ht="16.5">
      <c r="A50" s="43"/>
      <c r="B50" s="44" t="s">
        <v>55</v>
      </c>
      <c r="C50" s="9" t="s">
        <v>13</v>
      </c>
      <c r="D50" s="262">
        <v>3</v>
      </c>
      <c r="E50" s="163">
        <f t="shared" si="2"/>
        <v>0</v>
      </c>
      <c r="F50" s="164">
        <f t="shared" si="3"/>
        <v>0</v>
      </c>
      <c r="G50" s="161"/>
      <c r="H50" s="161"/>
      <c r="I50" s="162">
        <f t="shared" si="4"/>
        <v>0</v>
      </c>
      <c r="J50" s="162">
        <f t="shared" si="5"/>
        <v>0</v>
      </c>
      <c r="L50" s="260"/>
    </row>
    <row r="51" spans="1:12" ht="16.5">
      <c r="A51" s="43"/>
      <c r="B51" s="44" t="s">
        <v>268</v>
      </c>
      <c r="C51" s="9" t="s">
        <v>13</v>
      </c>
      <c r="D51" s="262">
        <v>1</v>
      </c>
      <c r="E51" s="163">
        <f t="shared" si="2"/>
        <v>0</v>
      </c>
      <c r="F51" s="164">
        <f t="shared" si="3"/>
        <v>0</v>
      </c>
      <c r="G51" s="161"/>
      <c r="H51" s="161"/>
      <c r="I51" s="162">
        <f t="shared" si="4"/>
        <v>0</v>
      </c>
      <c r="J51" s="162">
        <f t="shared" si="5"/>
        <v>0</v>
      </c>
      <c r="L51" s="260"/>
    </row>
    <row r="52" spans="1:12" ht="16.5">
      <c r="A52" s="43"/>
      <c r="B52" s="44" t="s">
        <v>126</v>
      </c>
      <c r="C52" s="9" t="s">
        <v>13</v>
      </c>
      <c r="D52" s="262">
        <v>1</v>
      </c>
      <c r="E52" s="163">
        <f t="shared" si="2"/>
        <v>0</v>
      </c>
      <c r="F52" s="164">
        <f t="shared" si="3"/>
        <v>0</v>
      </c>
      <c r="G52" s="161"/>
      <c r="H52" s="161"/>
      <c r="I52" s="162">
        <f t="shared" si="4"/>
        <v>0</v>
      </c>
      <c r="J52" s="162">
        <f t="shared" si="5"/>
        <v>0</v>
      </c>
      <c r="L52" s="260"/>
    </row>
    <row r="53" spans="1:12" ht="16.5">
      <c r="A53" s="43"/>
      <c r="B53" s="44" t="s">
        <v>161</v>
      </c>
      <c r="C53" s="9" t="s">
        <v>13</v>
      </c>
      <c r="D53" s="262">
        <v>1</v>
      </c>
      <c r="E53" s="163">
        <f t="shared" si="2"/>
        <v>0</v>
      </c>
      <c r="F53" s="164">
        <f t="shared" si="3"/>
        <v>0</v>
      </c>
      <c r="G53" s="161"/>
      <c r="H53" s="161"/>
      <c r="I53" s="162">
        <f t="shared" si="4"/>
        <v>0</v>
      </c>
      <c r="J53" s="162">
        <f t="shared" si="5"/>
        <v>0</v>
      </c>
      <c r="L53" s="260"/>
    </row>
    <row r="54" spans="1:12" ht="16.5">
      <c r="A54" s="43"/>
      <c r="B54" s="44" t="s">
        <v>101</v>
      </c>
      <c r="C54" s="9" t="s">
        <v>13</v>
      </c>
      <c r="D54" s="262">
        <v>1</v>
      </c>
      <c r="E54" s="163">
        <f t="shared" si="2"/>
        <v>0</v>
      </c>
      <c r="F54" s="164">
        <f t="shared" si="3"/>
        <v>0</v>
      </c>
      <c r="G54" s="161"/>
      <c r="H54" s="161"/>
      <c r="I54" s="162">
        <f t="shared" si="4"/>
        <v>0</v>
      </c>
      <c r="J54" s="162">
        <f t="shared" si="5"/>
        <v>0</v>
      </c>
      <c r="L54" s="260"/>
    </row>
    <row r="55" spans="1:12" ht="16.5">
      <c r="A55" s="43"/>
      <c r="B55" s="44" t="s">
        <v>266</v>
      </c>
      <c r="C55" s="9" t="s">
        <v>13</v>
      </c>
      <c r="D55" s="262">
        <v>1</v>
      </c>
      <c r="E55" s="163">
        <f t="shared" si="2"/>
        <v>0</v>
      </c>
      <c r="F55" s="164">
        <f t="shared" si="3"/>
        <v>0</v>
      </c>
      <c r="G55" s="161"/>
      <c r="H55" s="161"/>
      <c r="I55" s="162">
        <f t="shared" si="4"/>
        <v>0</v>
      </c>
      <c r="J55" s="162">
        <f t="shared" si="5"/>
        <v>0</v>
      </c>
      <c r="L55" s="260"/>
    </row>
    <row r="56" spans="1:12" ht="16.5">
      <c r="A56" s="43"/>
      <c r="B56" s="44" t="s">
        <v>276</v>
      </c>
      <c r="C56" s="9" t="s">
        <v>13</v>
      </c>
      <c r="D56" s="262">
        <v>1</v>
      </c>
      <c r="E56" s="163">
        <f t="shared" si="2"/>
        <v>0</v>
      </c>
      <c r="F56" s="164">
        <f t="shared" si="3"/>
        <v>0</v>
      </c>
      <c r="G56" s="161"/>
      <c r="H56" s="161"/>
      <c r="I56" s="162">
        <f t="shared" si="4"/>
        <v>0</v>
      </c>
      <c r="J56" s="162">
        <f t="shared" si="5"/>
        <v>0</v>
      </c>
      <c r="L56" s="260"/>
    </row>
    <row r="57" spans="1:12" ht="16.5">
      <c r="A57" s="43"/>
      <c r="B57" s="44" t="s">
        <v>277</v>
      </c>
      <c r="C57" s="9" t="s">
        <v>13</v>
      </c>
      <c r="D57" s="262">
        <v>1</v>
      </c>
      <c r="E57" s="163">
        <f t="shared" si="2"/>
        <v>0</v>
      </c>
      <c r="F57" s="164">
        <f t="shared" si="3"/>
        <v>0</v>
      </c>
      <c r="G57" s="161"/>
      <c r="H57" s="161"/>
      <c r="I57" s="162">
        <f t="shared" si="4"/>
        <v>0</v>
      </c>
      <c r="J57" s="162">
        <f t="shared" si="5"/>
        <v>0</v>
      </c>
      <c r="L57" s="260"/>
    </row>
    <row r="58" spans="1:12" ht="16.5">
      <c r="A58" s="43"/>
      <c r="B58" s="128"/>
      <c r="C58" s="9"/>
      <c r="D58" s="262"/>
      <c r="E58" s="163" t="str">
        <f t="shared" si="2"/>
        <v/>
      </c>
      <c r="F58" s="164" t="str">
        <f t="shared" si="3"/>
        <v/>
      </c>
      <c r="G58" s="161"/>
      <c r="H58" s="161"/>
      <c r="I58" s="162" t="str">
        <f t="shared" si="4"/>
        <v/>
      </c>
      <c r="J58" s="162" t="str">
        <f t="shared" si="5"/>
        <v/>
      </c>
      <c r="L58" s="260"/>
    </row>
    <row r="59" spans="1:12" ht="16.5">
      <c r="A59" s="43"/>
      <c r="B59" s="131" t="s">
        <v>263</v>
      </c>
      <c r="C59" s="9"/>
      <c r="D59" s="262"/>
      <c r="E59" s="163" t="str">
        <f t="shared" si="2"/>
        <v/>
      </c>
      <c r="F59" s="164" t="str">
        <f t="shared" si="3"/>
        <v/>
      </c>
      <c r="G59" s="161"/>
      <c r="H59" s="161"/>
      <c r="I59" s="162" t="str">
        <f t="shared" si="4"/>
        <v/>
      </c>
      <c r="J59" s="162" t="str">
        <f t="shared" si="5"/>
        <v/>
      </c>
      <c r="L59" s="260"/>
    </row>
    <row r="60" spans="1:12" ht="16.5">
      <c r="A60" s="43"/>
      <c r="B60" s="44" t="s">
        <v>52</v>
      </c>
      <c r="C60" s="9" t="s">
        <v>13</v>
      </c>
      <c r="D60" s="262"/>
      <c r="E60" s="163" t="str">
        <f t="shared" si="2"/>
        <v/>
      </c>
      <c r="F60" s="164" t="str">
        <f t="shared" si="3"/>
        <v/>
      </c>
      <c r="G60" s="161"/>
      <c r="H60" s="161"/>
      <c r="I60" s="162" t="str">
        <f t="shared" si="4"/>
        <v/>
      </c>
      <c r="J60" s="162" t="str">
        <f t="shared" si="5"/>
        <v/>
      </c>
      <c r="L60" s="260"/>
    </row>
    <row r="61" spans="1:12" ht="16.5">
      <c r="A61" s="43"/>
      <c r="B61" s="132" t="s">
        <v>269</v>
      </c>
      <c r="C61" s="9" t="s">
        <v>13</v>
      </c>
      <c r="D61" s="262"/>
      <c r="E61" s="163" t="str">
        <f t="shared" si="2"/>
        <v/>
      </c>
      <c r="F61" s="164" t="str">
        <f t="shared" si="3"/>
        <v/>
      </c>
      <c r="G61" s="161"/>
      <c r="H61" s="161"/>
      <c r="I61" s="162" t="str">
        <f t="shared" si="4"/>
        <v/>
      </c>
      <c r="J61" s="162" t="str">
        <f t="shared" si="5"/>
        <v/>
      </c>
      <c r="L61" s="260"/>
    </row>
    <row r="62" spans="1:12" ht="16.5">
      <c r="A62" s="43"/>
      <c r="B62" s="44" t="s">
        <v>53</v>
      </c>
      <c r="C62" s="9" t="s">
        <v>13</v>
      </c>
      <c r="D62" s="262"/>
      <c r="E62" s="163" t="str">
        <f t="shared" si="2"/>
        <v/>
      </c>
      <c r="F62" s="164" t="str">
        <f t="shared" si="3"/>
        <v/>
      </c>
      <c r="G62" s="161"/>
      <c r="H62" s="161"/>
      <c r="I62" s="162" t="str">
        <f t="shared" si="4"/>
        <v/>
      </c>
      <c r="J62" s="162" t="str">
        <f t="shared" si="5"/>
        <v/>
      </c>
      <c r="L62" s="260"/>
    </row>
    <row r="63" spans="1:12" ht="16.5">
      <c r="A63" s="43"/>
      <c r="B63" s="44" t="s">
        <v>72</v>
      </c>
      <c r="C63" s="9" t="s">
        <v>13</v>
      </c>
      <c r="D63" s="262"/>
      <c r="E63" s="163" t="str">
        <f t="shared" si="2"/>
        <v/>
      </c>
      <c r="F63" s="164" t="str">
        <f t="shared" si="3"/>
        <v/>
      </c>
      <c r="G63" s="161"/>
      <c r="H63" s="161"/>
      <c r="I63" s="162" t="str">
        <f t="shared" si="4"/>
        <v/>
      </c>
      <c r="J63" s="162" t="str">
        <f t="shared" si="5"/>
        <v/>
      </c>
      <c r="L63" s="260"/>
    </row>
    <row r="64" spans="1:12" ht="16.5">
      <c r="A64" s="43"/>
      <c r="B64" s="44" t="s">
        <v>447</v>
      </c>
      <c r="C64" s="9" t="s">
        <v>13</v>
      </c>
      <c r="D64" s="262"/>
      <c r="E64" s="163" t="str">
        <f t="shared" si="2"/>
        <v/>
      </c>
      <c r="F64" s="164" t="str">
        <f t="shared" si="3"/>
        <v/>
      </c>
      <c r="G64" s="161"/>
      <c r="H64" s="161"/>
      <c r="I64" s="162" t="str">
        <f t="shared" si="4"/>
        <v/>
      </c>
      <c r="J64" s="162" t="str">
        <f t="shared" si="5"/>
        <v/>
      </c>
      <c r="L64" s="260"/>
    </row>
    <row r="65" spans="1:12" ht="16.5">
      <c r="A65" s="43"/>
      <c r="B65" s="44"/>
      <c r="C65" s="9"/>
      <c r="D65" s="262"/>
      <c r="E65" s="163" t="str">
        <f t="shared" si="2"/>
        <v/>
      </c>
      <c r="F65" s="164" t="str">
        <f t="shared" si="3"/>
        <v/>
      </c>
      <c r="G65" s="161"/>
      <c r="H65" s="161"/>
      <c r="I65" s="162" t="str">
        <f t="shared" si="4"/>
        <v/>
      </c>
      <c r="J65" s="162" t="str">
        <f t="shared" si="5"/>
        <v/>
      </c>
      <c r="L65" s="260"/>
    </row>
    <row r="66" spans="1:12" ht="16.5">
      <c r="A66" s="43"/>
      <c r="B66" s="44" t="s">
        <v>54</v>
      </c>
      <c r="C66" s="9" t="s">
        <v>13</v>
      </c>
      <c r="D66" s="262"/>
      <c r="E66" s="163" t="str">
        <f t="shared" si="2"/>
        <v/>
      </c>
      <c r="F66" s="164" t="str">
        <f t="shared" si="3"/>
        <v/>
      </c>
      <c r="G66" s="161"/>
      <c r="H66" s="161"/>
      <c r="I66" s="162" t="str">
        <f t="shared" si="4"/>
        <v/>
      </c>
      <c r="J66" s="162" t="str">
        <f t="shared" si="5"/>
        <v/>
      </c>
      <c r="L66" s="260"/>
    </row>
    <row r="67" spans="1:12" ht="16.5">
      <c r="A67" s="43"/>
      <c r="B67" s="44" t="s">
        <v>55</v>
      </c>
      <c r="C67" s="9" t="s">
        <v>13</v>
      </c>
      <c r="D67" s="262"/>
      <c r="E67" s="163" t="str">
        <f t="shared" si="2"/>
        <v/>
      </c>
      <c r="F67" s="164" t="str">
        <f t="shared" si="3"/>
        <v/>
      </c>
      <c r="G67" s="161"/>
      <c r="H67" s="161"/>
      <c r="I67" s="162" t="str">
        <f t="shared" si="4"/>
        <v/>
      </c>
      <c r="J67" s="162" t="str">
        <f t="shared" si="5"/>
        <v/>
      </c>
      <c r="L67" s="260"/>
    </row>
    <row r="68" spans="1:12" ht="16.5">
      <c r="A68" s="43"/>
      <c r="B68" s="44" t="s">
        <v>268</v>
      </c>
      <c r="C68" s="9" t="s">
        <v>13</v>
      </c>
      <c r="D68" s="262"/>
      <c r="E68" s="163" t="str">
        <f t="shared" si="2"/>
        <v/>
      </c>
      <c r="F68" s="164" t="str">
        <f t="shared" si="3"/>
        <v/>
      </c>
      <c r="G68" s="161"/>
      <c r="H68" s="161"/>
      <c r="I68" s="162" t="str">
        <f t="shared" si="4"/>
        <v/>
      </c>
      <c r="J68" s="162" t="str">
        <f t="shared" si="5"/>
        <v/>
      </c>
      <c r="L68" s="260"/>
    </row>
    <row r="69" spans="1:12" ht="16.5">
      <c r="A69" s="43"/>
      <c r="B69" s="44" t="s">
        <v>126</v>
      </c>
      <c r="C69" s="9" t="s">
        <v>13</v>
      </c>
      <c r="D69" s="262"/>
      <c r="E69" s="163" t="str">
        <f t="shared" si="2"/>
        <v/>
      </c>
      <c r="F69" s="164" t="str">
        <f t="shared" si="3"/>
        <v/>
      </c>
      <c r="G69" s="161"/>
      <c r="H69" s="161"/>
      <c r="I69" s="162" t="str">
        <f t="shared" si="4"/>
        <v/>
      </c>
      <c r="J69" s="162" t="str">
        <f t="shared" si="5"/>
        <v/>
      </c>
      <c r="L69" s="260"/>
    </row>
    <row r="70" spans="1:12" ht="16.5">
      <c r="A70" s="43"/>
      <c r="B70" s="44" t="s">
        <v>101</v>
      </c>
      <c r="C70" s="9" t="s">
        <v>13</v>
      </c>
      <c r="D70" s="262"/>
      <c r="E70" s="163" t="str">
        <f t="shared" si="2"/>
        <v/>
      </c>
      <c r="F70" s="164" t="str">
        <f t="shared" si="3"/>
        <v/>
      </c>
      <c r="G70" s="161"/>
      <c r="H70" s="161"/>
      <c r="I70" s="162" t="str">
        <f t="shared" si="4"/>
        <v/>
      </c>
      <c r="J70" s="162" t="str">
        <f t="shared" si="5"/>
        <v/>
      </c>
      <c r="L70" s="260"/>
    </row>
    <row r="71" spans="1:12" ht="16.5">
      <c r="A71" s="43"/>
      <c r="B71" s="44" t="s">
        <v>266</v>
      </c>
      <c r="C71" s="9" t="s">
        <v>13</v>
      </c>
      <c r="D71" s="262"/>
      <c r="E71" s="163" t="str">
        <f t="shared" si="2"/>
        <v/>
      </c>
      <c r="F71" s="164" t="str">
        <f t="shared" si="3"/>
        <v/>
      </c>
      <c r="G71" s="161"/>
      <c r="H71" s="161"/>
      <c r="I71" s="162" t="str">
        <f t="shared" si="4"/>
        <v/>
      </c>
      <c r="J71" s="162" t="str">
        <f t="shared" si="5"/>
        <v/>
      </c>
      <c r="L71" s="260"/>
    </row>
    <row r="72" spans="1:12" ht="16.5">
      <c r="A72" s="43"/>
      <c r="B72" s="44" t="s">
        <v>276</v>
      </c>
      <c r="C72" s="9" t="s">
        <v>13</v>
      </c>
      <c r="D72" s="262"/>
      <c r="E72" s="163" t="str">
        <f t="shared" si="2"/>
        <v/>
      </c>
      <c r="F72" s="164" t="str">
        <f t="shared" si="3"/>
        <v/>
      </c>
      <c r="G72" s="161"/>
      <c r="H72" s="161"/>
      <c r="I72" s="162" t="str">
        <f t="shared" si="4"/>
        <v/>
      </c>
      <c r="J72" s="162" t="str">
        <f t="shared" si="5"/>
        <v/>
      </c>
      <c r="L72" s="260"/>
    </row>
    <row r="73" spans="1:12" ht="16.5">
      <c r="A73" s="43"/>
      <c r="B73" s="44" t="s">
        <v>277</v>
      </c>
      <c r="C73" s="9" t="s">
        <v>13</v>
      </c>
      <c r="D73" s="262"/>
      <c r="E73" s="163" t="str">
        <f t="shared" si="2"/>
        <v/>
      </c>
      <c r="F73" s="164" t="str">
        <f t="shared" si="3"/>
        <v/>
      </c>
      <c r="G73" s="161"/>
      <c r="H73" s="161"/>
      <c r="I73" s="162" t="str">
        <f t="shared" si="4"/>
        <v/>
      </c>
      <c r="J73" s="162" t="str">
        <f t="shared" si="5"/>
        <v/>
      </c>
      <c r="L73" s="260"/>
    </row>
    <row r="74" spans="1:12" ht="16.5">
      <c r="A74" s="43"/>
      <c r="B74" s="128"/>
      <c r="C74" s="9"/>
      <c r="D74" s="262"/>
      <c r="E74" s="163" t="str">
        <f t="shared" si="2"/>
        <v/>
      </c>
      <c r="F74" s="164" t="str">
        <f t="shared" si="3"/>
        <v/>
      </c>
      <c r="G74" s="161"/>
      <c r="H74" s="161"/>
      <c r="I74" s="162" t="str">
        <f t="shared" si="4"/>
        <v/>
      </c>
      <c r="J74" s="162" t="str">
        <f t="shared" si="5"/>
        <v/>
      </c>
      <c r="L74" s="260"/>
    </row>
    <row r="75" spans="1:12" ht="16.5">
      <c r="A75" s="43"/>
      <c r="B75" s="44" t="s">
        <v>446</v>
      </c>
      <c r="C75" s="9" t="s">
        <v>1</v>
      </c>
      <c r="D75" s="262"/>
      <c r="E75" s="163" t="str">
        <f t="shared" si="2"/>
        <v/>
      </c>
      <c r="F75" s="164" t="str">
        <f t="shared" si="3"/>
        <v/>
      </c>
      <c r="G75" s="161"/>
      <c r="H75" s="161"/>
      <c r="I75" s="162" t="str">
        <f t="shared" si="4"/>
        <v/>
      </c>
      <c r="J75" s="162" t="str">
        <f t="shared" si="5"/>
        <v/>
      </c>
      <c r="L75" s="260"/>
    </row>
    <row r="76" spans="1:12" ht="16.5">
      <c r="A76" s="43"/>
      <c r="B76" s="44" t="s">
        <v>167</v>
      </c>
      <c r="C76" s="9" t="s">
        <v>13</v>
      </c>
      <c r="D76" s="262">
        <v>1</v>
      </c>
      <c r="E76" s="163">
        <f t="shared" si="2"/>
        <v>0</v>
      </c>
      <c r="F76" s="164">
        <f t="shared" si="3"/>
        <v>0</v>
      </c>
      <c r="G76" s="161"/>
      <c r="H76" s="161"/>
      <c r="I76" s="162">
        <f t="shared" si="4"/>
        <v>0</v>
      </c>
      <c r="J76" s="162">
        <f t="shared" si="5"/>
        <v>0</v>
      </c>
      <c r="L76" s="260"/>
    </row>
    <row r="77" spans="1:12" ht="16.5">
      <c r="A77" s="43"/>
      <c r="B77" s="44"/>
      <c r="C77" s="9"/>
      <c r="D77" s="262"/>
      <c r="E77" s="163" t="str">
        <f t="shared" si="2"/>
        <v/>
      </c>
      <c r="F77" s="164" t="str">
        <f t="shared" si="3"/>
        <v/>
      </c>
      <c r="G77" s="161"/>
      <c r="H77" s="161"/>
      <c r="I77" s="162" t="str">
        <f t="shared" si="4"/>
        <v/>
      </c>
      <c r="J77" s="162" t="str">
        <f t="shared" si="5"/>
        <v/>
      </c>
      <c r="L77" s="260"/>
    </row>
    <row r="78" spans="1:12" ht="16.5">
      <c r="A78" s="2"/>
      <c r="B78" s="132" t="s">
        <v>444</v>
      </c>
      <c r="C78" s="9" t="s">
        <v>13</v>
      </c>
      <c r="D78" s="262"/>
      <c r="E78" s="163" t="str">
        <f t="shared" si="2"/>
        <v/>
      </c>
      <c r="F78" s="164" t="str">
        <f t="shared" si="3"/>
        <v/>
      </c>
      <c r="G78" s="161"/>
      <c r="H78" s="161"/>
      <c r="I78" s="162" t="str">
        <f t="shared" si="4"/>
        <v/>
      </c>
      <c r="J78" s="162" t="str">
        <f t="shared" si="5"/>
        <v/>
      </c>
      <c r="L78" s="260"/>
    </row>
    <row r="79" spans="1:12" ht="16.5">
      <c r="A79" s="2"/>
      <c r="B79" s="132" t="s">
        <v>445</v>
      </c>
      <c r="C79" s="9" t="s">
        <v>13</v>
      </c>
      <c r="D79" s="262"/>
      <c r="E79" s="163" t="str">
        <f t="shared" si="2"/>
        <v/>
      </c>
      <c r="F79" s="164" t="str">
        <f t="shared" si="3"/>
        <v/>
      </c>
      <c r="G79" s="161"/>
      <c r="H79" s="161"/>
      <c r="I79" s="162" t="str">
        <f t="shared" si="4"/>
        <v/>
      </c>
      <c r="J79" s="162" t="str">
        <f t="shared" si="5"/>
        <v/>
      </c>
      <c r="L79" s="260"/>
    </row>
    <row r="80" spans="1:12" ht="16.5">
      <c r="A80" s="2"/>
      <c r="B80" s="132" t="s">
        <v>443</v>
      </c>
      <c r="C80" s="9" t="s">
        <v>13</v>
      </c>
      <c r="D80" s="262"/>
      <c r="E80" s="163" t="str">
        <f t="shared" si="2"/>
        <v/>
      </c>
      <c r="F80" s="164" t="str">
        <f t="shared" si="3"/>
        <v/>
      </c>
      <c r="G80" s="161"/>
      <c r="H80" s="161"/>
      <c r="I80" s="162" t="str">
        <f t="shared" si="4"/>
        <v/>
      </c>
      <c r="J80" s="162" t="str">
        <f t="shared" si="5"/>
        <v/>
      </c>
      <c r="L80" s="260"/>
    </row>
    <row r="81" spans="1:23" ht="16.5">
      <c r="A81" s="2"/>
      <c r="B81" s="132" t="s">
        <v>264</v>
      </c>
      <c r="C81" s="9" t="s">
        <v>13</v>
      </c>
      <c r="D81" s="262">
        <v>5</v>
      </c>
      <c r="E81" s="163">
        <f t="shared" si="2"/>
        <v>0</v>
      </c>
      <c r="F81" s="164">
        <f t="shared" si="3"/>
        <v>0</v>
      </c>
      <c r="G81" s="161"/>
      <c r="H81" s="161"/>
      <c r="I81" s="162">
        <f t="shared" si="4"/>
        <v>0</v>
      </c>
      <c r="J81" s="162">
        <f t="shared" si="5"/>
        <v>0</v>
      </c>
      <c r="L81" s="260"/>
    </row>
    <row r="82" spans="1:23" ht="16.5">
      <c r="A82" s="2"/>
      <c r="B82" s="132" t="s">
        <v>265</v>
      </c>
      <c r="C82" s="9" t="s">
        <v>13</v>
      </c>
      <c r="D82" s="262">
        <v>5</v>
      </c>
      <c r="E82" s="163">
        <f t="shared" si="2"/>
        <v>0</v>
      </c>
      <c r="F82" s="164">
        <f t="shared" si="3"/>
        <v>0</v>
      </c>
      <c r="G82" s="161"/>
      <c r="H82" s="161"/>
      <c r="I82" s="162">
        <f t="shared" si="4"/>
        <v>0</v>
      </c>
      <c r="J82" s="162">
        <f t="shared" si="5"/>
        <v>0</v>
      </c>
      <c r="L82" s="260"/>
    </row>
    <row r="83" spans="1:23" ht="16.5">
      <c r="A83" s="2"/>
      <c r="B83" s="44"/>
      <c r="C83" s="9"/>
      <c r="D83" s="262"/>
      <c r="E83" s="163" t="str">
        <f t="shared" si="2"/>
        <v/>
      </c>
      <c r="F83" s="164" t="str">
        <f t="shared" si="3"/>
        <v/>
      </c>
      <c r="G83" s="161"/>
      <c r="H83" s="161"/>
      <c r="I83" s="162" t="str">
        <f t="shared" si="4"/>
        <v/>
      </c>
      <c r="J83" s="162" t="str">
        <f t="shared" si="5"/>
        <v/>
      </c>
      <c r="L83" s="260"/>
    </row>
    <row r="84" spans="1:23" ht="16.5">
      <c r="A84" s="2"/>
      <c r="B84" s="44" t="s">
        <v>166</v>
      </c>
      <c r="C84" s="9" t="s">
        <v>13</v>
      </c>
      <c r="D84" s="262">
        <v>1</v>
      </c>
      <c r="E84" s="163">
        <f t="shared" si="2"/>
        <v>0</v>
      </c>
      <c r="F84" s="164">
        <f t="shared" si="3"/>
        <v>0</v>
      </c>
      <c r="G84" s="161"/>
      <c r="H84" s="161"/>
      <c r="I84" s="162">
        <f t="shared" si="4"/>
        <v>0</v>
      </c>
      <c r="J84" s="162">
        <f t="shared" si="5"/>
        <v>0</v>
      </c>
      <c r="L84" s="260"/>
    </row>
    <row r="85" spans="1:23" ht="16.5">
      <c r="A85" s="2"/>
      <c r="B85" s="40"/>
      <c r="C85" s="9"/>
      <c r="D85" s="262"/>
      <c r="E85" s="163" t="str">
        <f t="shared" si="2"/>
        <v/>
      </c>
      <c r="F85" s="164" t="str">
        <f t="shared" si="3"/>
        <v/>
      </c>
      <c r="G85" s="161"/>
      <c r="H85" s="161"/>
      <c r="I85" s="162" t="str">
        <f t="shared" si="4"/>
        <v/>
      </c>
      <c r="J85" s="162" t="str">
        <f t="shared" si="5"/>
        <v/>
      </c>
    </row>
    <row r="86" spans="1:23" ht="16.5">
      <c r="A86" s="2"/>
      <c r="B86" s="39" t="s">
        <v>233</v>
      </c>
      <c r="C86" s="27"/>
      <c r="D86" s="262"/>
      <c r="E86" s="163" t="str">
        <f t="shared" si="2"/>
        <v/>
      </c>
      <c r="F86" s="164" t="str">
        <f t="shared" si="3"/>
        <v/>
      </c>
      <c r="G86" s="161"/>
      <c r="H86" s="161"/>
      <c r="I86" s="162" t="str">
        <f t="shared" si="4"/>
        <v/>
      </c>
      <c r="J86" s="162" t="str">
        <f t="shared" si="5"/>
        <v/>
      </c>
    </row>
    <row r="87" spans="1:23" ht="16.5">
      <c r="A87" s="2"/>
      <c r="B87" s="39" t="s">
        <v>234</v>
      </c>
      <c r="C87" s="27" t="s">
        <v>12</v>
      </c>
      <c r="D87" s="262">
        <f>D24</f>
        <v>25</v>
      </c>
      <c r="E87" s="163">
        <f t="shared" si="2"/>
        <v>0</v>
      </c>
      <c r="F87" s="164">
        <f t="shared" si="3"/>
        <v>0</v>
      </c>
      <c r="G87" s="161"/>
      <c r="H87" s="161"/>
      <c r="I87" s="162">
        <f t="shared" si="4"/>
        <v>0</v>
      </c>
      <c r="J87" s="162">
        <f t="shared" si="5"/>
        <v>0</v>
      </c>
    </row>
    <row r="88" spans="1:23" ht="16.5">
      <c r="A88" s="19"/>
      <c r="B88" s="38"/>
      <c r="C88" s="9"/>
      <c r="D88" s="262"/>
      <c r="E88" s="163" t="str">
        <f t="shared" si="2"/>
        <v/>
      </c>
      <c r="F88" s="164" t="str">
        <f t="shared" si="3"/>
        <v/>
      </c>
      <c r="G88" s="161"/>
      <c r="H88" s="161"/>
      <c r="I88" s="162" t="str">
        <f t="shared" si="4"/>
        <v/>
      </c>
      <c r="J88" s="162" t="str">
        <f t="shared" si="5"/>
        <v/>
      </c>
      <c r="W88" s="32"/>
    </row>
    <row r="89" spans="1:23" s="5" customFormat="1" ht="16.5">
      <c r="A89" s="2"/>
      <c r="B89" s="73" t="s">
        <v>270</v>
      </c>
      <c r="C89" s="72"/>
      <c r="D89" s="262"/>
      <c r="E89" s="163" t="str">
        <f t="shared" ref="E89:E152" si="6">IF(D89="","",(((I89*$J$2)+(J89*$H$2*$H$3))*$J$3)/D89)</f>
        <v/>
      </c>
      <c r="F89" s="164" t="str">
        <f t="shared" ref="F89:F152" si="7">IF(D89="","",D89*E89)</f>
        <v/>
      </c>
      <c r="G89" s="161"/>
      <c r="H89" s="161"/>
      <c r="I89" s="162" t="str">
        <f t="shared" ref="I89:I152" si="8">IF(D89="","",G89*D89)</f>
        <v/>
      </c>
      <c r="J89" s="162" t="str">
        <f t="shared" ref="J89:J152" si="9">IF(D89="","",D89*H89)</f>
        <v/>
      </c>
      <c r="K89" s="269"/>
      <c r="W89" s="36"/>
    </row>
    <row r="90" spans="1:23" ht="16.5">
      <c r="A90" s="2"/>
      <c r="B90" s="10"/>
      <c r="C90" s="9"/>
      <c r="D90" s="262"/>
      <c r="E90" s="163" t="str">
        <f t="shared" si="6"/>
        <v/>
      </c>
      <c r="F90" s="164" t="str">
        <f t="shared" si="7"/>
        <v/>
      </c>
      <c r="G90" s="161"/>
      <c r="H90" s="161"/>
      <c r="I90" s="162" t="str">
        <f t="shared" si="8"/>
        <v/>
      </c>
      <c r="J90" s="162" t="str">
        <f t="shared" si="9"/>
        <v/>
      </c>
    </row>
    <row r="91" spans="1:23" ht="16.5">
      <c r="A91" s="2" t="s">
        <v>261</v>
      </c>
      <c r="B91" s="39" t="s">
        <v>163</v>
      </c>
      <c r="C91" s="9"/>
      <c r="D91" s="262"/>
      <c r="E91" s="163" t="str">
        <f t="shared" si="6"/>
        <v/>
      </c>
      <c r="F91" s="164" t="str">
        <f t="shared" si="7"/>
        <v/>
      </c>
      <c r="G91" s="161"/>
      <c r="H91" s="161"/>
      <c r="I91" s="162" t="str">
        <f t="shared" si="8"/>
        <v/>
      </c>
      <c r="J91" s="162" t="str">
        <f t="shared" si="9"/>
        <v/>
      </c>
    </row>
    <row r="92" spans="1:23" ht="16.5">
      <c r="A92" s="2"/>
      <c r="B92" s="40"/>
      <c r="C92" s="9"/>
      <c r="D92" s="262"/>
      <c r="E92" s="163" t="str">
        <f t="shared" si="6"/>
        <v/>
      </c>
      <c r="F92" s="164" t="str">
        <f t="shared" si="7"/>
        <v/>
      </c>
      <c r="G92" s="161"/>
      <c r="H92" s="161"/>
      <c r="I92" s="162" t="str">
        <f t="shared" si="8"/>
        <v/>
      </c>
      <c r="J92" s="162" t="str">
        <f t="shared" si="9"/>
        <v/>
      </c>
    </row>
    <row r="93" spans="1:23" ht="16.5">
      <c r="A93" s="2"/>
      <c r="B93" s="131" t="s">
        <v>262</v>
      </c>
      <c r="C93" s="9"/>
      <c r="D93" s="262"/>
      <c r="E93" s="163" t="str">
        <f t="shared" si="6"/>
        <v/>
      </c>
      <c r="F93" s="164" t="str">
        <f t="shared" si="7"/>
        <v/>
      </c>
      <c r="G93" s="161"/>
      <c r="H93" s="161"/>
      <c r="I93" s="162" t="str">
        <f t="shared" si="8"/>
        <v/>
      </c>
      <c r="J93" s="162" t="str">
        <f t="shared" si="9"/>
        <v/>
      </c>
    </row>
    <row r="94" spans="1:23" ht="16.5">
      <c r="A94" s="43"/>
      <c r="B94" s="44" t="s">
        <v>52</v>
      </c>
      <c r="C94" s="9" t="s">
        <v>13</v>
      </c>
      <c r="D94">
        <f>4-J87</f>
        <v>4</v>
      </c>
      <c r="E94" s="163">
        <f t="shared" si="6"/>
        <v>0</v>
      </c>
      <c r="F94" s="164">
        <f t="shared" si="7"/>
        <v>0</v>
      </c>
      <c r="G94" s="161"/>
      <c r="H94" s="161"/>
      <c r="I94" s="162">
        <f t="shared" si="8"/>
        <v>0</v>
      </c>
      <c r="J94" s="162">
        <f t="shared" si="9"/>
        <v>0</v>
      </c>
    </row>
    <row r="95" spans="1:23" ht="16.5">
      <c r="A95" s="43"/>
      <c r="B95" s="132" t="s">
        <v>269</v>
      </c>
      <c r="C95" s="9" t="s">
        <v>13</v>
      </c>
      <c r="D95" s="262"/>
      <c r="E95" s="163" t="str">
        <f t="shared" si="6"/>
        <v/>
      </c>
      <c r="F95" s="164" t="str">
        <f t="shared" si="7"/>
        <v/>
      </c>
      <c r="G95" s="161"/>
      <c r="H95" s="161"/>
      <c r="I95" s="162" t="str">
        <f t="shared" si="8"/>
        <v/>
      </c>
      <c r="J95" s="162" t="str">
        <f t="shared" si="9"/>
        <v/>
      </c>
    </row>
    <row r="96" spans="1:23" ht="16.5">
      <c r="A96" s="43"/>
      <c r="B96" s="44" t="s">
        <v>53</v>
      </c>
      <c r="C96" s="9" t="s">
        <v>13</v>
      </c>
      <c r="D96" s="262">
        <v>0.952380952380952</v>
      </c>
      <c r="E96" s="163">
        <f t="shared" si="6"/>
        <v>0</v>
      </c>
      <c r="F96" s="164">
        <f t="shared" si="7"/>
        <v>0</v>
      </c>
      <c r="G96" s="161"/>
      <c r="H96" s="161"/>
      <c r="I96" s="162">
        <f t="shared" si="8"/>
        <v>0</v>
      </c>
      <c r="J96" s="162">
        <f t="shared" si="9"/>
        <v>0</v>
      </c>
    </row>
    <row r="97" spans="1:10" ht="16.5">
      <c r="A97" s="43"/>
      <c r="B97" s="44" t="s">
        <v>72</v>
      </c>
      <c r="C97" s="9" t="s">
        <v>13</v>
      </c>
      <c r="D97" s="262">
        <v>3</v>
      </c>
      <c r="E97" s="163">
        <f t="shared" si="6"/>
        <v>0</v>
      </c>
      <c r="F97" s="164">
        <f t="shared" si="7"/>
        <v>0</v>
      </c>
      <c r="G97" s="161"/>
      <c r="H97" s="161"/>
      <c r="I97" s="162">
        <f t="shared" si="8"/>
        <v>0</v>
      </c>
      <c r="J97" s="162">
        <f t="shared" si="9"/>
        <v>0</v>
      </c>
    </row>
    <row r="98" spans="1:10" ht="16.5">
      <c r="A98" s="43"/>
      <c r="B98" s="44" t="s">
        <v>447</v>
      </c>
      <c r="C98" s="9" t="s">
        <v>13</v>
      </c>
      <c r="D98" s="262">
        <v>1</v>
      </c>
      <c r="E98" s="163">
        <f t="shared" si="6"/>
        <v>0</v>
      </c>
      <c r="F98" s="164">
        <f t="shared" si="7"/>
        <v>0</v>
      </c>
      <c r="G98" s="161"/>
      <c r="H98" s="161"/>
      <c r="I98" s="162">
        <f t="shared" si="8"/>
        <v>0</v>
      </c>
      <c r="J98" s="162">
        <f t="shared" si="9"/>
        <v>0</v>
      </c>
    </row>
    <row r="99" spans="1:10" ht="16.5">
      <c r="A99" s="43"/>
      <c r="B99" s="44"/>
      <c r="C99" s="9"/>
      <c r="D99" s="262"/>
      <c r="E99" s="163" t="str">
        <f t="shared" si="6"/>
        <v/>
      </c>
      <c r="F99" s="164" t="str">
        <f t="shared" si="7"/>
        <v/>
      </c>
      <c r="G99" s="161"/>
      <c r="H99" s="161"/>
      <c r="I99" s="162" t="str">
        <f t="shared" si="8"/>
        <v/>
      </c>
      <c r="J99" s="162" t="str">
        <f t="shared" si="9"/>
        <v/>
      </c>
    </row>
    <row r="100" spans="1:10" ht="16.5">
      <c r="A100" s="43"/>
      <c r="B100" s="44" t="s">
        <v>54</v>
      </c>
      <c r="C100" s="9" t="s">
        <v>13</v>
      </c>
      <c r="D100" s="262">
        <f>9+5+1-1</f>
        <v>14</v>
      </c>
      <c r="E100" s="163">
        <f t="shared" si="6"/>
        <v>0</v>
      </c>
      <c r="F100" s="164">
        <f t="shared" si="7"/>
        <v>0</v>
      </c>
      <c r="G100" s="161"/>
      <c r="H100" s="161"/>
      <c r="I100" s="162">
        <f t="shared" si="8"/>
        <v>0</v>
      </c>
      <c r="J100" s="162">
        <f t="shared" si="9"/>
        <v>0</v>
      </c>
    </row>
    <row r="101" spans="1:10" ht="16.5">
      <c r="A101" s="43"/>
      <c r="B101" s="44" t="s">
        <v>55</v>
      </c>
      <c r="C101" s="9" t="s">
        <v>13</v>
      </c>
      <c r="D101" s="262">
        <f>4</f>
        <v>4</v>
      </c>
      <c r="E101" s="163">
        <f t="shared" si="6"/>
        <v>0</v>
      </c>
      <c r="F101" s="164">
        <f t="shared" si="7"/>
        <v>0</v>
      </c>
      <c r="G101" s="161"/>
      <c r="H101" s="161"/>
      <c r="I101" s="162">
        <f t="shared" si="8"/>
        <v>0</v>
      </c>
      <c r="J101" s="162">
        <f t="shared" si="9"/>
        <v>0</v>
      </c>
    </row>
    <row r="102" spans="1:10" ht="16.5">
      <c r="A102" s="43"/>
      <c r="B102" s="44" t="s">
        <v>268</v>
      </c>
      <c r="C102" s="9" t="s">
        <v>13</v>
      </c>
      <c r="D102" s="262">
        <v>1</v>
      </c>
      <c r="E102" s="163">
        <f t="shared" si="6"/>
        <v>0</v>
      </c>
      <c r="F102" s="164">
        <f t="shared" si="7"/>
        <v>0</v>
      </c>
      <c r="G102" s="161"/>
      <c r="H102" s="161"/>
      <c r="I102" s="162">
        <f t="shared" si="8"/>
        <v>0</v>
      </c>
      <c r="J102" s="162">
        <f t="shared" si="9"/>
        <v>0</v>
      </c>
    </row>
    <row r="103" spans="1:10" ht="16.5">
      <c r="A103" s="43"/>
      <c r="B103" s="44" t="s">
        <v>271</v>
      </c>
      <c r="C103" s="9" t="s">
        <v>13</v>
      </c>
      <c r="D103" s="262">
        <v>1</v>
      </c>
      <c r="E103" s="163">
        <f t="shared" si="6"/>
        <v>0</v>
      </c>
      <c r="F103" s="164">
        <f t="shared" si="7"/>
        <v>0</v>
      </c>
      <c r="G103" s="161"/>
      <c r="H103" s="161"/>
      <c r="I103" s="162">
        <f t="shared" si="8"/>
        <v>0</v>
      </c>
      <c r="J103" s="162">
        <f t="shared" si="9"/>
        <v>0</v>
      </c>
    </row>
    <row r="104" spans="1:10" ht="16.5">
      <c r="A104" s="2"/>
      <c r="B104" s="44" t="s">
        <v>272</v>
      </c>
      <c r="C104" s="9" t="s">
        <v>13</v>
      </c>
      <c r="D104" s="262">
        <v>1</v>
      </c>
      <c r="E104" s="163">
        <f t="shared" si="6"/>
        <v>0</v>
      </c>
      <c r="F104" s="164">
        <f t="shared" si="7"/>
        <v>0</v>
      </c>
      <c r="G104" s="161"/>
      <c r="H104" s="161"/>
      <c r="I104" s="162">
        <f t="shared" si="8"/>
        <v>0</v>
      </c>
      <c r="J104" s="162">
        <f t="shared" si="9"/>
        <v>0</v>
      </c>
    </row>
    <row r="105" spans="1:10" ht="16.5">
      <c r="A105" s="43"/>
      <c r="B105" s="44" t="s">
        <v>126</v>
      </c>
      <c r="C105" s="9" t="s">
        <v>13</v>
      </c>
      <c r="D105" s="262">
        <v>1</v>
      </c>
      <c r="E105" s="163">
        <f t="shared" si="6"/>
        <v>0</v>
      </c>
      <c r="F105" s="164">
        <f t="shared" si="7"/>
        <v>0</v>
      </c>
      <c r="G105" s="161"/>
      <c r="H105" s="161"/>
      <c r="I105" s="162">
        <f t="shared" si="8"/>
        <v>0</v>
      </c>
      <c r="J105" s="162">
        <f t="shared" si="9"/>
        <v>0</v>
      </c>
    </row>
    <row r="106" spans="1:10" ht="16.5">
      <c r="A106" s="43"/>
      <c r="B106" s="44" t="s">
        <v>101</v>
      </c>
      <c r="C106" s="9" t="s">
        <v>13</v>
      </c>
      <c r="D106" s="262">
        <v>1</v>
      </c>
      <c r="E106" s="163">
        <f t="shared" si="6"/>
        <v>0</v>
      </c>
      <c r="F106" s="164">
        <f t="shared" si="7"/>
        <v>0</v>
      </c>
      <c r="G106" s="161"/>
      <c r="H106" s="161"/>
      <c r="I106" s="162">
        <f t="shared" si="8"/>
        <v>0</v>
      </c>
      <c r="J106" s="162">
        <f t="shared" si="9"/>
        <v>0</v>
      </c>
    </row>
    <row r="107" spans="1:10" ht="16.5">
      <c r="A107" s="43"/>
      <c r="B107" s="44" t="s">
        <v>266</v>
      </c>
      <c r="C107" s="9" t="s">
        <v>13</v>
      </c>
      <c r="D107" s="262">
        <v>2</v>
      </c>
      <c r="E107" s="163">
        <f t="shared" si="6"/>
        <v>0</v>
      </c>
      <c r="F107" s="164">
        <f t="shared" si="7"/>
        <v>0</v>
      </c>
      <c r="G107" s="161"/>
      <c r="H107" s="161"/>
      <c r="I107" s="162">
        <f t="shared" si="8"/>
        <v>0</v>
      </c>
      <c r="J107" s="162">
        <f t="shared" si="9"/>
        <v>0</v>
      </c>
    </row>
    <row r="108" spans="1:10" ht="16.5">
      <c r="A108" s="43"/>
      <c r="B108" s="44" t="s">
        <v>276</v>
      </c>
      <c r="C108" s="9" t="s">
        <v>13</v>
      </c>
      <c r="D108" s="262">
        <v>1</v>
      </c>
      <c r="E108" s="163">
        <f t="shared" si="6"/>
        <v>0</v>
      </c>
      <c r="F108" s="164">
        <f t="shared" si="7"/>
        <v>0</v>
      </c>
      <c r="G108" s="161"/>
      <c r="H108" s="161"/>
      <c r="I108" s="162">
        <f t="shared" si="8"/>
        <v>0</v>
      </c>
      <c r="J108" s="162">
        <f t="shared" si="9"/>
        <v>0</v>
      </c>
    </row>
    <row r="109" spans="1:10" ht="16.5">
      <c r="A109" s="43"/>
      <c r="B109" s="44" t="s">
        <v>277</v>
      </c>
      <c r="C109" s="9" t="s">
        <v>13</v>
      </c>
      <c r="D109" s="262">
        <v>1</v>
      </c>
      <c r="E109" s="163">
        <f t="shared" si="6"/>
        <v>0</v>
      </c>
      <c r="F109" s="164">
        <f t="shared" si="7"/>
        <v>0</v>
      </c>
      <c r="G109" s="161"/>
      <c r="H109" s="161"/>
      <c r="I109" s="162">
        <f t="shared" si="8"/>
        <v>0</v>
      </c>
      <c r="J109" s="162">
        <f t="shared" si="9"/>
        <v>0</v>
      </c>
    </row>
    <row r="110" spans="1:10" ht="16.5">
      <c r="A110" s="43"/>
      <c r="B110" s="44"/>
      <c r="C110" s="9"/>
      <c r="D110" s="262"/>
      <c r="E110" s="163" t="str">
        <f t="shared" si="6"/>
        <v/>
      </c>
      <c r="F110" s="164" t="str">
        <f t="shared" si="7"/>
        <v/>
      </c>
      <c r="G110" s="161"/>
      <c r="H110" s="161"/>
      <c r="I110" s="162" t="str">
        <f t="shared" si="8"/>
        <v/>
      </c>
      <c r="J110" s="162" t="str">
        <f t="shared" si="9"/>
        <v/>
      </c>
    </row>
    <row r="111" spans="1:10" ht="16.5">
      <c r="A111" s="43"/>
      <c r="B111" s="131" t="s">
        <v>263</v>
      </c>
      <c r="C111" s="9"/>
      <c r="D111" s="262"/>
      <c r="E111" s="163" t="str">
        <f t="shared" si="6"/>
        <v/>
      </c>
      <c r="F111" s="164" t="str">
        <f t="shared" si="7"/>
        <v/>
      </c>
      <c r="G111" s="161"/>
      <c r="H111" s="161"/>
      <c r="I111" s="162" t="str">
        <f t="shared" si="8"/>
        <v/>
      </c>
      <c r="J111" s="162" t="str">
        <f t="shared" si="9"/>
        <v/>
      </c>
    </row>
    <row r="112" spans="1:10" ht="16.5">
      <c r="A112" s="43"/>
      <c r="B112" s="44" t="s">
        <v>52</v>
      </c>
      <c r="C112" s="9" t="s">
        <v>13</v>
      </c>
      <c r="D112" s="262"/>
      <c r="E112" s="163" t="str">
        <f t="shared" si="6"/>
        <v/>
      </c>
      <c r="F112" s="164" t="str">
        <f t="shared" si="7"/>
        <v/>
      </c>
      <c r="G112" s="161"/>
      <c r="H112" s="161"/>
      <c r="I112" s="162" t="str">
        <f t="shared" si="8"/>
        <v/>
      </c>
      <c r="J112" s="162" t="str">
        <f t="shared" si="9"/>
        <v/>
      </c>
    </row>
    <row r="113" spans="1:10" ht="16.5">
      <c r="A113" s="43"/>
      <c r="B113" s="132" t="s">
        <v>162</v>
      </c>
      <c r="C113" s="9" t="s">
        <v>13</v>
      </c>
      <c r="D113" s="262"/>
      <c r="E113" s="163" t="str">
        <f t="shared" si="6"/>
        <v/>
      </c>
      <c r="F113" s="164" t="str">
        <f t="shared" si="7"/>
        <v/>
      </c>
      <c r="G113" s="161"/>
      <c r="H113" s="161"/>
      <c r="I113" s="162" t="str">
        <f t="shared" si="8"/>
        <v/>
      </c>
      <c r="J113" s="162" t="str">
        <f t="shared" si="9"/>
        <v/>
      </c>
    </row>
    <row r="114" spans="1:10" ht="16.5">
      <c r="A114" s="43"/>
      <c r="B114" s="44" t="s">
        <v>53</v>
      </c>
      <c r="C114" s="9" t="s">
        <v>13</v>
      </c>
      <c r="D114" s="262"/>
      <c r="E114" s="163" t="str">
        <f t="shared" si="6"/>
        <v/>
      </c>
      <c r="F114" s="164" t="str">
        <f t="shared" si="7"/>
        <v/>
      </c>
      <c r="G114" s="161"/>
      <c r="H114" s="161"/>
      <c r="I114" s="162" t="str">
        <f t="shared" si="8"/>
        <v/>
      </c>
      <c r="J114" s="162" t="str">
        <f t="shared" si="9"/>
        <v/>
      </c>
    </row>
    <row r="115" spans="1:10" ht="16.5">
      <c r="A115" s="43"/>
      <c r="B115" s="44" t="s">
        <v>72</v>
      </c>
      <c r="C115" s="9" t="s">
        <v>13</v>
      </c>
      <c r="D115" s="262"/>
      <c r="E115" s="163" t="str">
        <f t="shared" si="6"/>
        <v/>
      </c>
      <c r="F115" s="164" t="str">
        <f t="shared" si="7"/>
        <v/>
      </c>
      <c r="G115" s="161"/>
      <c r="H115" s="161"/>
      <c r="I115" s="162" t="str">
        <f t="shared" si="8"/>
        <v/>
      </c>
      <c r="J115" s="162" t="str">
        <f t="shared" si="9"/>
        <v/>
      </c>
    </row>
    <row r="116" spans="1:10" ht="16.5">
      <c r="A116" s="43"/>
      <c r="B116" s="44" t="s">
        <v>447</v>
      </c>
      <c r="C116" s="9" t="s">
        <v>13</v>
      </c>
      <c r="D116" s="262"/>
      <c r="E116" s="163" t="str">
        <f t="shared" si="6"/>
        <v/>
      </c>
      <c r="F116" s="164" t="str">
        <f t="shared" si="7"/>
        <v/>
      </c>
      <c r="G116" s="161"/>
      <c r="H116" s="161"/>
      <c r="I116" s="162" t="str">
        <f t="shared" si="8"/>
        <v/>
      </c>
      <c r="J116" s="162" t="str">
        <f t="shared" si="9"/>
        <v/>
      </c>
    </row>
    <row r="117" spans="1:10" ht="16.5">
      <c r="A117" s="43"/>
      <c r="B117" s="44"/>
      <c r="C117" s="9"/>
      <c r="D117" s="262"/>
      <c r="E117" s="163" t="str">
        <f t="shared" si="6"/>
        <v/>
      </c>
      <c r="F117" s="164" t="str">
        <f t="shared" si="7"/>
        <v/>
      </c>
      <c r="G117" s="161"/>
      <c r="H117" s="161"/>
      <c r="I117" s="162" t="str">
        <f t="shared" si="8"/>
        <v/>
      </c>
      <c r="J117" s="162" t="str">
        <f t="shared" si="9"/>
        <v/>
      </c>
    </row>
    <row r="118" spans="1:10" ht="16.5">
      <c r="A118" s="43"/>
      <c r="B118" s="44" t="s">
        <v>54</v>
      </c>
      <c r="C118" s="9" t="s">
        <v>13</v>
      </c>
      <c r="D118" s="262"/>
      <c r="E118" s="163" t="str">
        <f t="shared" si="6"/>
        <v/>
      </c>
      <c r="F118" s="164" t="str">
        <f t="shared" si="7"/>
        <v/>
      </c>
      <c r="G118" s="161"/>
      <c r="H118" s="161"/>
      <c r="I118" s="162" t="str">
        <f t="shared" si="8"/>
        <v/>
      </c>
      <c r="J118" s="162" t="str">
        <f t="shared" si="9"/>
        <v/>
      </c>
    </row>
    <row r="119" spans="1:10" ht="16.5">
      <c r="A119" s="43"/>
      <c r="B119" s="44" t="s">
        <v>55</v>
      </c>
      <c r="C119" s="9" t="s">
        <v>13</v>
      </c>
      <c r="D119" s="262"/>
      <c r="E119" s="163" t="str">
        <f t="shared" si="6"/>
        <v/>
      </c>
      <c r="F119" s="164" t="str">
        <f t="shared" si="7"/>
        <v/>
      </c>
      <c r="G119" s="161"/>
      <c r="H119" s="161"/>
      <c r="I119" s="162" t="str">
        <f t="shared" si="8"/>
        <v/>
      </c>
      <c r="J119" s="162" t="str">
        <f t="shared" si="9"/>
        <v/>
      </c>
    </row>
    <row r="120" spans="1:10" ht="16.5">
      <c r="A120" s="43"/>
      <c r="B120" s="44" t="s">
        <v>268</v>
      </c>
      <c r="C120" s="9" t="s">
        <v>13</v>
      </c>
      <c r="D120" s="262"/>
      <c r="E120" s="163" t="str">
        <f t="shared" si="6"/>
        <v/>
      </c>
      <c r="F120" s="164" t="str">
        <f t="shared" si="7"/>
        <v/>
      </c>
      <c r="G120" s="161"/>
      <c r="H120" s="161"/>
      <c r="I120" s="162" t="str">
        <f t="shared" si="8"/>
        <v/>
      </c>
      <c r="J120" s="162" t="str">
        <f t="shared" si="9"/>
        <v/>
      </c>
    </row>
    <row r="121" spans="1:10" ht="16.5">
      <c r="A121" s="43"/>
      <c r="B121" s="44" t="s">
        <v>271</v>
      </c>
      <c r="C121" s="9" t="s">
        <v>13</v>
      </c>
      <c r="D121" s="262"/>
      <c r="E121" s="163" t="str">
        <f t="shared" si="6"/>
        <v/>
      </c>
      <c r="F121" s="164" t="str">
        <f t="shared" si="7"/>
        <v/>
      </c>
      <c r="G121" s="161"/>
      <c r="H121" s="161"/>
      <c r="I121" s="162" t="str">
        <f t="shared" si="8"/>
        <v/>
      </c>
      <c r="J121" s="162" t="str">
        <f t="shared" si="9"/>
        <v/>
      </c>
    </row>
    <row r="122" spans="1:10" ht="16.5">
      <c r="A122" s="43"/>
      <c r="B122" s="44" t="s">
        <v>272</v>
      </c>
      <c r="C122" s="9" t="s">
        <v>13</v>
      </c>
      <c r="D122" s="262"/>
      <c r="E122" s="163" t="str">
        <f t="shared" si="6"/>
        <v/>
      </c>
      <c r="F122" s="164" t="str">
        <f t="shared" si="7"/>
        <v/>
      </c>
      <c r="G122" s="161"/>
      <c r="H122" s="161"/>
      <c r="I122" s="162" t="str">
        <f t="shared" si="8"/>
        <v/>
      </c>
      <c r="J122" s="162" t="str">
        <f t="shared" si="9"/>
        <v/>
      </c>
    </row>
    <row r="123" spans="1:10" ht="16.5">
      <c r="A123" s="43"/>
      <c r="B123" s="44" t="s">
        <v>126</v>
      </c>
      <c r="C123" s="9" t="s">
        <v>13</v>
      </c>
      <c r="D123" s="262"/>
      <c r="E123" s="163" t="str">
        <f t="shared" si="6"/>
        <v/>
      </c>
      <c r="F123" s="164" t="str">
        <f t="shared" si="7"/>
        <v/>
      </c>
      <c r="G123" s="161"/>
      <c r="H123" s="161"/>
      <c r="I123" s="162" t="str">
        <f t="shared" si="8"/>
        <v/>
      </c>
      <c r="J123" s="162" t="str">
        <f t="shared" si="9"/>
        <v/>
      </c>
    </row>
    <row r="124" spans="1:10" ht="16.5">
      <c r="A124" s="43"/>
      <c r="B124" s="44" t="s">
        <v>101</v>
      </c>
      <c r="C124" s="9" t="s">
        <v>13</v>
      </c>
      <c r="D124" s="262"/>
      <c r="E124" s="163" t="str">
        <f t="shared" si="6"/>
        <v/>
      </c>
      <c r="F124" s="164" t="str">
        <f t="shared" si="7"/>
        <v/>
      </c>
      <c r="G124" s="161"/>
      <c r="H124" s="161"/>
      <c r="I124" s="162" t="str">
        <f t="shared" si="8"/>
        <v/>
      </c>
      <c r="J124" s="162" t="str">
        <f t="shared" si="9"/>
        <v/>
      </c>
    </row>
    <row r="125" spans="1:10" ht="16.5">
      <c r="A125" s="43"/>
      <c r="B125" s="44" t="s">
        <v>266</v>
      </c>
      <c r="C125" s="9" t="s">
        <v>13</v>
      </c>
      <c r="D125" s="262"/>
      <c r="E125" s="163" t="str">
        <f t="shared" si="6"/>
        <v/>
      </c>
      <c r="F125" s="164" t="str">
        <f t="shared" si="7"/>
        <v/>
      </c>
      <c r="G125" s="161"/>
      <c r="H125" s="161"/>
      <c r="I125" s="162" t="str">
        <f t="shared" si="8"/>
        <v/>
      </c>
      <c r="J125" s="162" t="str">
        <f t="shared" si="9"/>
        <v/>
      </c>
    </row>
    <row r="126" spans="1:10" ht="16.5">
      <c r="A126" s="43"/>
      <c r="B126" s="44" t="s">
        <v>276</v>
      </c>
      <c r="C126" s="9" t="s">
        <v>13</v>
      </c>
      <c r="D126" s="262"/>
      <c r="E126" s="163" t="str">
        <f t="shared" si="6"/>
        <v/>
      </c>
      <c r="F126" s="164" t="str">
        <f t="shared" si="7"/>
        <v/>
      </c>
      <c r="G126" s="161"/>
      <c r="H126" s="161"/>
      <c r="I126" s="162" t="str">
        <f t="shared" si="8"/>
        <v/>
      </c>
      <c r="J126" s="162" t="str">
        <f t="shared" si="9"/>
        <v/>
      </c>
    </row>
    <row r="127" spans="1:10" ht="16.5">
      <c r="A127" s="43"/>
      <c r="B127" s="44" t="s">
        <v>277</v>
      </c>
      <c r="C127" s="9" t="s">
        <v>13</v>
      </c>
      <c r="D127" s="262"/>
      <c r="E127" s="163" t="str">
        <f t="shared" si="6"/>
        <v/>
      </c>
      <c r="F127" s="164" t="str">
        <f t="shared" si="7"/>
        <v/>
      </c>
      <c r="G127" s="161"/>
      <c r="H127" s="161"/>
      <c r="I127" s="162" t="str">
        <f t="shared" si="8"/>
        <v/>
      </c>
      <c r="J127" s="162" t="str">
        <f t="shared" si="9"/>
        <v/>
      </c>
    </row>
    <row r="128" spans="1:10" ht="16.5">
      <c r="A128" s="43"/>
      <c r="B128" s="44"/>
      <c r="C128" s="9"/>
      <c r="D128" s="262"/>
      <c r="E128" s="163" t="str">
        <f t="shared" si="6"/>
        <v/>
      </c>
      <c r="F128" s="164" t="str">
        <f t="shared" si="7"/>
        <v/>
      </c>
      <c r="G128" s="161"/>
      <c r="H128" s="161"/>
      <c r="I128" s="162" t="str">
        <f t="shared" si="8"/>
        <v/>
      </c>
      <c r="J128" s="162" t="str">
        <f t="shared" si="9"/>
        <v/>
      </c>
    </row>
    <row r="129" spans="1:23" ht="16.5">
      <c r="A129" s="43"/>
      <c r="B129" s="44" t="s">
        <v>446</v>
      </c>
      <c r="C129" s="9" t="s">
        <v>1</v>
      </c>
      <c r="D129" s="262"/>
      <c r="E129" s="163" t="str">
        <f t="shared" si="6"/>
        <v/>
      </c>
      <c r="F129" s="164" t="str">
        <f t="shared" si="7"/>
        <v/>
      </c>
      <c r="G129" s="161"/>
      <c r="H129" s="161"/>
      <c r="I129" s="162" t="str">
        <f t="shared" si="8"/>
        <v/>
      </c>
      <c r="J129" s="162" t="str">
        <f t="shared" si="9"/>
        <v/>
      </c>
    </row>
    <row r="130" spans="1:23" ht="16.5">
      <c r="A130" s="43"/>
      <c r="B130" s="44" t="s">
        <v>167</v>
      </c>
      <c r="C130" s="9" t="s">
        <v>13</v>
      </c>
      <c r="D130" s="262">
        <v>1</v>
      </c>
      <c r="E130" s="163">
        <f t="shared" si="6"/>
        <v>0</v>
      </c>
      <c r="F130" s="164">
        <f t="shared" si="7"/>
        <v>0</v>
      </c>
      <c r="G130" s="161"/>
      <c r="H130" s="161"/>
      <c r="I130" s="162">
        <f t="shared" si="8"/>
        <v>0</v>
      </c>
      <c r="J130" s="162">
        <f t="shared" si="9"/>
        <v>0</v>
      </c>
    </row>
    <row r="131" spans="1:23" ht="16.5">
      <c r="A131" s="43"/>
      <c r="B131" s="44"/>
      <c r="C131" s="9"/>
      <c r="D131" s="262"/>
      <c r="E131" s="163" t="str">
        <f t="shared" si="6"/>
        <v/>
      </c>
      <c r="F131" s="164" t="str">
        <f t="shared" si="7"/>
        <v/>
      </c>
      <c r="G131" s="161"/>
      <c r="H131" s="161"/>
      <c r="I131" s="162" t="str">
        <f t="shared" si="8"/>
        <v/>
      </c>
      <c r="J131" s="162" t="str">
        <f t="shared" si="9"/>
        <v/>
      </c>
    </row>
    <row r="132" spans="1:23" ht="16.5">
      <c r="A132" s="2"/>
      <c r="B132" s="132" t="s">
        <v>444</v>
      </c>
      <c r="C132" s="9" t="s">
        <v>13</v>
      </c>
      <c r="D132" s="262"/>
      <c r="E132" s="163" t="str">
        <f t="shared" si="6"/>
        <v/>
      </c>
      <c r="F132" s="164" t="str">
        <f t="shared" si="7"/>
        <v/>
      </c>
      <c r="G132" s="161"/>
      <c r="H132" s="161"/>
      <c r="I132" s="162" t="str">
        <f t="shared" si="8"/>
        <v/>
      </c>
      <c r="J132" s="162" t="str">
        <f t="shared" si="9"/>
        <v/>
      </c>
    </row>
    <row r="133" spans="1:23" ht="16.5">
      <c r="A133" s="2"/>
      <c r="B133" s="132" t="s">
        <v>445</v>
      </c>
      <c r="C133" s="9" t="s">
        <v>13</v>
      </c>
      <c r="D133" s="262"/>
      <c r="E133" s="163" t="str">
        <f t="shared" si="6"/>
        <v/>
      </c>
      <c r="F133" s="164" t="str">
        <f t="shared" si="7"/>
        <v/>
      </c>
      <c r="G133" s="161"/>
      <c r="H133" s="161"/>
      <c r="I133" s="162" t="str">
        <f t="shared" si="8"/>
        <v/>
      </c>
      <c r="J133" s="162" t="str">
        <f t="shared" si="9"/>
        <v/>
      </c>
    </row>
    <row r="134" spans="1:23" ht="16.5">
      <c r="A134" s="2"/>
      <c r="B134" s="132" t="s">
        <v>443</v>
      </c>
      <c r="C134" s="9" t="s">
        <v>13</v>
      </c>
      <c r="D134" s="262"/>
      <c r="E134" s="163" t="str">
        <f t="shared" si="6"/>
        <v/>
      </c>
      <c r="F134" s="164" t="str">
        <f t="shared" si="7"/>
        <v/>
      </c>
      <c r="G134" s="161"/>
      <c r="H134" s="161"/>
      <c r="I134" s="162" t="str">
        <f t="shared" si="8"/>
        <v/>
      </c>
      <c r="J134" s="162" t="str">
        <f t="shared" si="9"/>
        <v/>
      </c>
    </row>
    <row r="135" spans="1:23" ht="16.5">
      <c r="A135" s="2"/>
      <c r="B135" s="132" t="s">
        <v>264</v>
      </c>
      <c r="C135" s="9" t="s">
        <v>13</v>
      </c>
      <c r="D135" s="262">
        <v>6</v>
      </c>
      <c r="E135" s="163">
        <f t="shared" si="6"/>
        <v>0</v>
      </c>
      <c r="F135" s="164">
        <f t="shared" si="7"/>
        <v>0</v>
      </c>
      <c r="G135" s="161"/>
      <c r="H135" s="161"/>
      <c r="I135" s="162">
        <f t="shared" si="8"/>
        <v>0</v>
      </c>
      <c r="J135" s="162">
        <f t="shared" si="9"/>
        <v>0</v>
      </c>
    </row>
    <row r="136" spans="1:23" ht="16.5">
      <c r="A136" s="2"/>
      <c r="B136" s="132" t="s">
        <v>265</v>
      </c>
      <c r="C136" s="9" t="s">
        <v>13</v>
      </c>
      <c r="D136" s="262">
        <v>6</v>
      </c>
      <c r="E136" s="163">
        <f t="shared" si="6"/>
        <v>0</v>
      </c>
      <c r="F136" s="164">
        <f t="shared" si="7"/>
        <v>0</v>
      </c>
      <c r="G136" s="161"/>
      <c r="H136" s="161"/>
      <c r="I136" s="162">
        <f t="shared" si="8"/>
        <v>0</v>
      </c>
      <c r="J136" s="162">
        <f t="shared" si="9"/>
        <v>0</v>
      </c>
    </row>
    <row r="137" spans="1:23" ht="16.5">
      <c r="A137" s="2"/>
      <c r="B137" s="44"/>
      <c r="C137" s="9"/>
      <c r="D137" s="262"/>
      <c r="E137" s="163" t="str">
        <f t="shared" si="6"/>
        <v/>
      </c>
      <c r="F137" s="164" t="str">
        <f t="shared" si="7"/>
        <v/>
      </c>
      <c r="G137" s="161"/>
      <c r="H137" s="161"/>
      <c r="I137" s="162" t="str">
        <f t="shared" si="8"/>
        <v/>
      </c>
      <c r="J137" s="162" t="str">
        <f t="shared" si="9"/>
        <v/>
      </c>
    </row>
    <row r="138" spans="1:23" ht="16.5">
      <c r="A138" s="2"/>
      <c r="B138" s="44" t="s">
        <v>166</v>
      </c>
      <c r="C138" s="9" t="s">
        <v>13</v>
      </c>
      <c r="D138" s="262">
        <v>1</v>
      </c>
      <c r="E138" s="163">
        <f t="shared" si="6"/>
        <v>0</v>
      </c>
      <c r="F138" s="164">
        <f t="shared" si="7"/>
        <v>0</v>
      </c>
      <c r="G138" s="161"/>
      <c r="H138" s="161"/>
      <c r="I138" s="162">
        <f t="shared" si="8"/>
        <v>0</v>
      </c>
      <c r="J138" s="162">
        <f t="shared" si="9"/>
        <v>0</v>
      </c>
    </row>
    <row r="139" spans="1:23" ht="16.5">
      <c r="A139" s="2"/>
      <c r="B139" s="44"/>
      <c r="C139" s="9"/>
      <c r="D139" s="262"/>
      <c r="E139" s="163" t="str">
        <f t="shared" si="6"/>
        <v/>
      </c>
      <c r="F139" s="164" t="str">
        <f t="shared" si="7"/>
        <v/>
      </c>
      <c r="G139" s="161"/>
      <c r="H139" s="161"/>
      <c r="I139" s="162" t="str">
        <f t="shared" si="8"/>
        <v/>
      </c>
      <c r="J139" s="162" t="str">
        <f t="shared" si="9"/>
        <v/>
      </c>
    </row>
    <row r="140" spans="1:23" ht="16.5">
      <c r="A140" s="2"/>
      <c r="B140" s="39" t="s">
        <v>164</v>
      </c>
      <c r="C140" s="9"/>
      <c r="D140" s="262"/>
      <c r="E140" s="163" t="str">
        <f t="shared" si="6"/>
        <v/>
      </c>
      <c r="F140" s="164" t="str">
        <f t="shared" si="7"/>
        <v/>
      </c>
      <c r="G140" s="161"/>
      <c r="H140" s="161"/>
      <c r="I140" s="162" t="str">
        <f t="shared" si="8"/>
        <v/>
      </c>
      <c r="J140" s="162" t="str">
        <f t="shared" si="9"/>
        <v/>
      </c>
    </row>
    <row r="141" spans="1:23" ht="16.5">
      <c r="A141" s="2"/>
      <c r="B141" s="39" t="s">
        <v>165</v>
      </c>
      <c r="C141" s="27" t="s">
        <v>12</v>
      </c>
      <c r="D141" s="262">
        <f>D25</f>
        <v>14</v>
      </c>
      <c r="E141" s="163">
        <f t="shared" si="6"/>
        <v>0</v>
      </c>
      <c r="F141" s="164">
        <f t="shared" si="7"/>
        <v>0</v>
      </c>
      <c r="G141" s="161"/>
      <c r="H141" s="161"/>
      <c r="I141" s="162">
        <f t="shared" si="8"/>
        <v>0</v>
      </c>
      <c r="J141" s="162">
        <f t="shared" si="9"/>
        <v>0</v>
      </c>
    </row>
    <row r="142" spans="1:23" ht="16.5">
      <c r="A142" s="19"/>
      <c r="B142" s="38"/>
      <c r="C142" s="9"/>
      <c r="D142" s="262"/>
      <c r="E142" s="163" t="str">
        <f t="shared" si="6"/>
        <v/>
      </c>
      <c r="F142" s="164" t="str">
        <f t="shared" si="7"/>
        <v/>
      </c>
      <c r="G142" s="161"/>
      <c r="H142" s="161"/>
      <c r="I142" s="162" t="str">
        <f t="shared" si="8"/>
        <v/>
      </c>
      <c r="J142" s="162" t="str">
        <f t="shared" si="9"/>
        <v/>
      </c>
      <c r="W142" s="32"/>
    </row>
    <row r="143" spans="1:23" s="5" customFormat="1" ht="16.5">
      <c r="A143" s="2"/>
      <c r="B143" s="73" t="s">
        <v>274</v>
      </c>
      <c r="C143" s="72"/>
      <c r="D143" s="262"/>
      <c r="E143" s="163" t="str">
        <f t="shared" si="6"/>
        <v/>
      </c>
      <c r="F143" s="164" t="str">
        <f t="shared" si="7"/>
        <v/>
      </c>
      <c r="G143" s="161"/>
      <c r="H143" s="161"/>
      <c r="I143" s="162" t="str">
        <f t="shared" si="8"/>
        <v/>
      </c>
      <c r="J143" s="162" t="str">
        <f t="shared" si="9"/>
        <v/>
      </c>
      <c r="K143" s="269"/>
      <c r="W143" s="36"/>
    </row>
    <row r="144" spans="1:23" s="5" customFormat="1" ht="16.5">
      <c r="A144" s="2"/>
      <c r="B144" s="127"/>
      <c r="C144" s="9"/>
      <c r="D144" s="262"/>
      <c r="E144" s="163" t="str">
        <f t="shared" si="6"/>
        <v/>
      </c>
      <c r="F144" s="164" t="str">
        <f t="shared" si="7"/>
        <v/>
      </c>
      <c r="G144" s="161"/>
      <c r="H144" s="161"/>
      <c r="I144" s="162" t="str">
        <f t="shared" si="8"/>
        <v/>
      </c>
      <c r="J144" s="162" t="str">
        <f t="shared" si="9"/>
        <v/>
      </c>
      <c r="K144" s="269"/>
      <c r="W144" s="36"/>
    </row>
    <row r="145" spans="1:23" s="5" customFormat="1" ht="16.5">
      <c r="A145" s="2" t="s">
        <v>261</v>
      </c>
      <c r="B145" s="39" t="s">
        <v>235</v>
      </c>
      <c r="C145" s="9"/>
      <c r="D145" s="262"/>
      <c r="E145" s="163" t="str">
        <f t="shared" si="6"/>
        <v/>
      </c>
      <c r="F145" s="164" t="str">
        <f t="shared" si="7"/>
        <v/>
      </c>
      <c r="G145" s="161"/>
      <c r="H145" s="161"/>
      <c r="I145" s="162" t="str">
        <f t="shared" si="8"/>
        <v/>
      </c>
      <c r="J145" s="162" t="str">
        <f t="shared" si="9"/>
        <v/>
      </c>
      <c r="K145" s="269"/>
      <c r="W145" s="36"/>
    </row>
    <row r="146" spans="1:23" s="5" customFormat="1" ht="16.5">
      <c r="A146" s="2"/>
      <c r="B146" s="40"/>
      <c r="C146" s="9"/>
      <c r="D146" s="262"/>
      <c r="E146" s="163" t="str">
        <f t="shared" si="6"/>
        <v/>
      </c>
      <c r="F146" s="164" t="str">
        <f t="shared" si="7"/>
        <v/>
      </c>
      <c r="G146" s="161"/>
      <c r="H146" s="161"/>
      <c r="I146" s="162" t="str">
        <f t="shared" si="8"/>
        <v/>
      </c>
      <c r="J146" s="162" t="str">
        <f t="shared" si="9"/>
        <v/>
      </c>
      <c r="K146" s="269"/>
      <c r="W146" s="36"/>
    </row>
    <row r="147" spans="1:23" s="5" customFormat="1" ht="16.5">
      <c r="A147" s="2"/>
      <c r="B147" s="131" t="s">
        <v>262</v>
      </c>
      <c r="C147" s="9"/>
      <c r="D147" s="262"/>
      <c r="E147" s="163" t="str">
        <f t="shared" si="6"/>
        <v/>
      </c>
      <c r="F147" s="164" t="str">
        <f t="shared" si="7"/>
        <v/>
      </c>
      <c r="G147" s="161"/>
      <c r="H147" s="161"/>
      <c r="I147" s="162" t="str">
        <f t="shared" si="8"/>
        <v/>
      </c>
      <c r="J147" s="162" t="str">
        <f t="shared" si="9"/>
        <v/>
      </c>
      <c r="K147" s="269"/>
      <c r="W147" s="36"/>
    </row>
    <row r="148" spans="1:23" s="5" customFormat="1" ht="16.5">
      <c r="A148" s="43"/>
      <c r="B148" s="44" t="s">
        <v>52</v>
      </c>
      <c r="C148" s="9" t="s">
        <v>13</v>
      </c>
      <c r="D148" s="275">
        <v>6.1338582677165352</v>
      </c>
      <c r="E148" s="163">
        <f t="shared" si="6"/>
        <v>0</v>
      </c>
      <c r="F148" s="164">
        <f t="shared" si="7"/>
        <v>0</v>
      </c>
      <c r="G148" s="161"/>
      <c r="H148" s="161"/>
      <c r="I148" s="162">
        <f t="shared" si="8"/>
        <v>0</v>
      </c>
      <c r="J148" s="162">
        <f t="shared" si="9"/>
        <v>0</v>
      </c>
      <c r="K148" s="269"/>
      <c r="W148" s="36"/>
    </row>
    <row r="149" spans="1:23" s="5" customFormat="1" ht="16.5">
      <c r="A149" s="43"/>
      <c r="B149" s="44" t="s">
        <v>269</v>
      </c>
      <c r="C149" s="9" t="s">
        <v>13</v>
      </c>
      <c r="D149" s="262">
        <v>0.9</v>
      </c>
      <c r="E149" s="163">
        <f t="shared" si="6"/>
        <v>0</v>
      </c>
      <c r="F149" s="164">
        <f t="shared" si="7"/>
        <v>0</v>
      </c>
      <c r="G149" s="161"/>
      <c r="H149" s="161"/>
      <c r="I149" s="162">
        <f t="shared" si="8"/>
        <v>0</v>
      </c>
      <c r="J149" s="162">
        <f t="shared" si="9"/>
        <v>0</v>
      </c>
      <c r="K149" s="269"/>
      <c r="W149" s="36"/>
    </row>
    <row r="150" spans="1:23" s="5" customFormat="1" ht="16.5">
      <c r="A150" s="43"/>
      <c r="B150" s="44" t="s">
        <v>53</v>
      </c>
      <c r="C150" s="9" t="s">
        <v>13</v>
      </c>
      <c r="D150" s="275">
        <v>0.952380952380952</v>
      </c>
      <c r="E150" s="163">
        <f t="shared" si="6"/>
        <v>0</v>
      </c>
      <c r="F150" s="164">
        <f t="shared" si="7"/>
        <v>0</v>
      </c>
      <c r="G150" s="161"/>
      <c r="H150" s="161"/>
      <c r="I150" s="162">
        <f t="shared" si="8"/>
        <v>0</v>
      </c>
      <c r="J150" s="162">
        <f t="shared" si="9"/>
        <v>0</v>
      </c>
      <c r="K150" s="269"/>
      <c r="W150" s="36"/>
    </row>
    <row r="151" spans="1:23" s="5" customFormat="1" ht="16.5">
      <c r="A151" s="2"/>
      <c r="B151" s="44" t="s">
        <v>72</v>
      </c>
      <c r="C151" s="9" t="s">
        <v>13</v>
      </c>
      <c r="D151" s="262">
        <v>1</v>
      </c>
      <c r="E151" s="163">
        <f t="shared" si="6"/>
        <v>0</v>
      </c>
      <c r="F151" s="164">
        <f t="shared" si="7"/>
        <v>0</v>
      </c>
      <c r="G151" s="161"/>
      <c r="H151" s="161"/>
      <c r="I151" s="162">
        <f t="shared" si="8"/>
        <v>0</v>
      </c>
      <c r="J151" s="162">
        <f t="shared" si="9"/>
        <v>0</v>
      </c>
      <c r="K151" s="269"/>
      <c r="W151" s="36"/>
    </row>
    <row r="152" spans="1:23" s="5" customFormat="1" ht="16.5">
      <c r="A152" s="2"/>
      <c r="B152" s="44" t="s">
        <v>275</v>
      </c>
      <c r="C152" s="9" t="s">
        <v>13</v>
      </c>
      <c r="D152" s="262">
        <v>2</v>
      </c>
      <c r="E152" s="163">
        <f t="shared" si="6"/>
        <v>0</v>
      </c>
      <c r="F152" s="164">
        <f t="shared" si="7"/>
        <v>0</v>
      </c>
      <c r="G152" s="161"/>
      <c r="H152" s="161"/>
      <c r="I152" s="162">
        <f t="shared" si="8"/>
        <v>0</v>
      </c>
      <c r="J152" s="162">
        <f t="shared" si="9"/>
        <v>0</v>
      </c>
      <c r="K152" s="269"/>
      <c r="W152" s="36"/>
    </row>
    <row r="153" spans="1:23" s="5" customFormat="1" ht="16.5">
      <c r="A153" s="43"/>
      <c r="B153" s="44" t="s">
        <v>447</v>
      </c>
      <c r="C153" s="9" t="s">
        <v>13</v>
      </c>
      <c r="D153" s="262">
        <v>1</v>
      </c>
      <c r="E153" s="163">
        <f t="shared" ref="E153:E183" si="10">IF(D153="","",(((I153*$J$2)+(J153*$H$2*$H$3))*$J$3)/D153)</f>
        <v>0</v>
      </c>
      <c r="F153" s="164">
        <f t="shared" ref="F153:F183" si="11">IF(D153="","",D153*E153)</f>
        <v>0</v>
      </c>
      <c r="G153" s="161"/>
      <c r="H153" s="161"/>
      <c r="I153" s="162">
        <f t="shared" ref="I153:I183" si="12">IF(D153="","",G153*D153)</f>
        <v>0</v>
      </c>
      <c r="J153" s="162">
        <f t="shared" ref="J153:J183" si="13">IF(D153="","",D153*H153)</f>
        <v>0</v>
      </c>
      <c r="K153" s="269"/>
      <c r="W153" s="36"/>
    </row>
    <row r="154" spans="1:23" s="5" customFormat="1" ht="16.5">
      <c r="A154" s="43"/>
      <c r="B154" s="44"/>
      <c r="C154" s="9"/>
      <c r="D154" s="262"/>
      <c r="E154" s="163" t="str">
        <f t="shared" si="10"/>
        <v/>
      </c>
      <c r="F154" s="164" t="str">
        <f t="shared" si="11"/>
        <v/>
      </c>
      <c r="G154" s="161"/>
      <c r="H154" s="161"/>
      <c r="I154" s="162" t="str">
        <f t="shared" si="12"/>
        <v/>
      </c>
      <c r="J154" s="162" t="str">
        <f t="shared" si="13"/>
        <v/>
      </c>
      <c r="K154" s="269"/>
      <c r="W154" s="36"/>
    </row>
    <row r="155" spans="1:23" s="5" customFormat="1" ht="16.5">
      <c r="A155" s="43"/>
      <c r="B155" s="44" t="s">
        <v>54</v>
      </c>
      <c r="C155" s="9" t="s">
        <v>13</v>
      </c>
      <c r="D155" s="262">
        <f>12+5+1-2</f>
        <v>16</v>
      </c>
      <c r="E155" s="163">
        <f t="shared" si="10"/>
        <v>0</v>
      </c>
      <c r="F155" s="164">
        <f t="shared" si="11"/>
        <v>0</v>
      </c>
      <c r="G155" s="161"/>
      <c r="H155" s="161"/>
      <c r="I155" s="162">
        <f t="shared" si="12"/>
        <v>0</v>
      </c>
      <c r="J155" s="162">
        <f t="shared" si="13"/>
        <v>0</v>
      </c>
      <c r="K155" s="269"/>
      <c r="W155" s="36"/>
    </row>
    <row r="156" spans="1:23" s="5" customFormat="1" ht="16.5">
      <c r="A156" s="43"/>
      <c r="B156" s="44" t="s">
        <v>55</v>
      </c>
      <c r="C156" s="9" t="s">
        <v>13</v>
      </c>
      <c r="D156" s="262">
        <v>6</v>
      </c>
      <c r="E156" s="163">
        <f t="shared" si="10"/>
        <v>0</v>
      </c>
      <c r="F156" s="164">
        <f t="shared" si="11"/>
        <v>0</v>
      </c>
      <c r="G156" s="161"/>
      <c r="H156" s="161"/>
      <c r="I156" s="162">
        <f t="shared" si="12"/>
        <v>0</v>
      </c>
      <c r="J156" s="162">
        <f t="shared" si="13"/>
        <v>0</v>
      </c>
      <c r="K156" s="269"/>
      <c r="W156" s="36"/>
    </row>
    <row r="157" spans="1:23" s="5" customFormat="1" ht="16.5">
      <c r="A157" s="43"/>
      <c r="B157" s="44" t="s">
        <v>268</v>
      </c>
      <c r="C157" s="9" t="s">
        <v>13</v>
      </c>
      <c r="D157" s="262">
        <v>1</v>
      </c>
      <c r="E157" s="163">
        <f t="shared" si="10"/>
        <v>0</v>
      </c>
      <c r="F157" s="164">
        <f t="shared" si="11"/>
        <v>0</v>
      </c>
      <c r="G157" s="161"/>
      <c r="H157" s="161"/>
      <c r="I157" s="162">
        <f t="shared" si="12"/>
        <v>0</v>
      </c>
      <c r="J157" s="162">
        <f t="shared" si="13"/>
        <v>0</v>
      </c>
      <c r="K157" s="269"/>
      <c r="W157" s="36"/>
    </row>
    <row r="158" spans="1:23" s="5" customFormat="1" ht="16.5">
      <c r="A158" s="43"/>
      <c r="B158" s="44" t="s">
        <v>271</v>
      </c>
      <c r="C158" s="9" t="s">
        <v>13</v>
      </c>
      <c r="D158" s="262">
        <v>1</v>
      </c>
      <c r="E158" s="163">
        <f t="shared" si="10"/>
        <v>0</v>
      </c>
      <c r="F158" s="164">
        <f t="shared" si="11"/>
        <v>0</v>
      </c>
      <c r="G158" s="161"/>
      <c r="H158" s="161"/>
      <c r="I158" s="162">
        <f t="shared" si="12"/>
        <v>0</v>
      </c>
      <c r="J158" s="162">
        <f t="shared" si="13"/>
        <v>0</v>
      </c>
      <c r="K158" s="269"/>
      <c r="W158" s="36"/>
    </row>
    <row r="159" spans="1:23" s="5" customFormat="1" ht="16.5">
      <c r="A159" s="43"/>
      <c r="B159" s="44" t="s">
        <v>272</v>
      </c>
      <c r="C159" s="9" t="s">
        <v>13</v>
      </c>
      <c r="D159" s="262">
        <v>1</v>
      </c>
      <c r="E159" s="163">
        <f t="shared" si="10"/>
        <v>0</v>
      </c>
      <c r="F159" s="164">
        <f t="shared" si="11"/>
        <v>0</v>
      </c>
      <c r="G159" s="161"/>
      <c r="H159" s="161"/>
      <c r="I159" s="162">
        <f t="shared" si="12"/>
        <v>0</v>
      </c>
      <c r="J159" s="162">
        <f t="shared" si="13"/>
        <v>0</v>
      </c>
      <c r="K159" s="269"/>
      <c r="W159" s="36"/>
    </row>
    <row r="160" spans="1:23" s="5" customFormat="1" ht="16.5">
      <c r="A160" s="43"/>
      <c r="B160" s="44" t="s">
        <v>126</v>
      </c>
      <c r="C160" s="9" t="s">
        <v>13</v>
      </c>
      <c r="D160" s="262">
        <v>1</v>
      </c>
      <c r="E160" s="163">
        <f t="shared" si="10"/>
        <v>0</v>
      </c>
      <c r="F160" s="164">
        <f t="shared" si="11"/>
        <v>0</v>
      </c>
      <c r="G160" s="161"/>
      <c r="H160" s="161"/>
      <c r="I160" s="162">
        <f t="shared" si="12"/>
        <v>0</v>
      </c>
      <c r="J160" s="162">
        <f t="shared" si="13"/>
        <v>0</v>
      </c>
      <c r="K160" s="269"/>
      <c r="W160" s="36"/>
    </row>
    <row r="161" spans="1:23" s="5" customFormat="1" ht="16.5">
      <c r="A161" s="43"/>
      <c r="B161" s="44" t="s">
        <v>101</v>
      </c>
      <c r="C161" s="9" t="s">
        <v>13</v>
      </c>
      <c r="D161" s="262">
        <v>1</v>
      </c>
      <c r="E161" s="163">
        <f t="shared" si="10"/>
        <v>0</v>
      </c>
      <c r="F161" s="164">
        <f t="shared" si="11"/>
        <v>0</v>
      </c>
      <c r="G161" s="161"/>
      <c r="H161" s="161"/>
      <c r="I161" s="162">
        <f t="shared" si="12"/>
        <v>0</v>
      </c>
      <c r="J161" s="162">
        <f t="shared" si="13"/>
        <v>0</v>
      </c>
      <c r="K161" s="269"/>
      <c r="W161" s="36"/>
    </row>
    <row r="162" spans="1:23" s="5" customFormat="1" ht="16.5">
      <c r="A162" s="43"/>
      <c r="B162" s="44" t="s">
        <v>266</v>
      </c>
      <c r="C162" s="9" t="s">
        <v>13</v>
      </c>
      <c r="D162" s="262">
        <v>5</v>
      </c>
      <c r="E162" s="163">
        <f t="shared" si="10"/>
        <v>0</v>
      </c>
      <c r="F162" s="164">
        <f t="shared" si="11"/>
        <v>0</v>
      </c>
      <c r="G162" s="161"/>
      <c r="H162" s="161"/>
      <c r="I162" s="162">
        <f t="shared" si="12"/>
        <v>0</v>
      </c>
      <c r="J162" s="162">
        <f t="shared" si="13"/>
        <v>0</v>
      </c>
      <c r="K162" s="269"/>
      <c r="W162" s="36"/>
    </row>
    <row r="163" spans="1:23" s="5" customFormat="1" ht="16.5">
      <c r="A163" s="43"/>
      <c r="B163" s="44" t="s">
        <v>276</v>
      </c>
      <c r="C163" s="9" t="s">
        <v>13</v>
      </c>
      <c r="D163" s="262">
        <v>1</v>
      </c>
      <c r="E163" s="163">
        <f t="shared" si="10"/>
        <v>0</v>
      </c>
      <c r="F163" s="164">
        <f t="shared" si="11"/>
        <v>0</v>
      </c>
      <c r="G163" s="161"/>
      <c r="H163" s="161"/>
      <c r="I163" s="162">
        <f t="shared" si="12"/>
        <v>0</v>
      </c>
      <c r="J163" s="162">
        <f t="shared" si="13"/>
        <v>0</v>
      </c>
      <c r="K163" s="269"/>
      <c r="W163" s="36"/>
    </row>
    <row r="164" spans="1:23" s="5" customFormat="1" ht="16.5">
      <c r="A164" s="43"/>
      <c r="B164" s="44" t="s">
        <v>277</v>
      </c>
      <c r="C164" s="9" t="s">
        <v>13</v>
      </c>
      <c r="D164" s="262">
        <v>1</v>
      </c>
      <c r="E164" s="163">
        <f t="shared" si="10"/>
        <v>0</v>
      </c>
      <c r="F164" s="164">
        <f t="shared" si="11"/>
        <v>0</v>
      </c>
      <c r="G164" s="161"/>
      <c r="H164" s="161"/>
      <c r="I164" s="162">
        <f t="shared" si="12"/>
        <v>0</v>
      </c>
      <c r="J164" s="162">
        <f t="shared" si="13"/>
        <v>0</v>
      </c>
      <c r="K164" s="269"/>
      <c r="W164" s="36"/>
    </row>
    <row r="165" spans="1:23" s="5" customFormat="1" ht="16.5">
      <c r="A165" s="43"/>
      <c r="B165" s="44"/>
      <c r="C165" s="9"/>
      <c r="D165" s="262"/>
      <c r="E165" s="163" t="str">
        <f t="shared" si="10"/>
        <v/>
      </c>
      <c r="F165" s="164" t="str">
        <f t="shared" si="11"/>
        <v/>
      </c>
      <c r="G165" s="161"/>
      <c r="H165" s="161"/>
      <c r="I165" s="162" t="str">
        <f t="shared" si="12"/>
        <v/>
      </c>
      <c r="J165" s="162" t="str">
        <f t="shared" si="13"/>
        <v/>
      </c>
      <c r="K165" s="269"/>
      <c r="W165" s="36"/>
    </row>
    <row r="166" spans="1:23" s="5" customFormat="1" ht="16.5">
      <c r="A166" s="43"/>
      <c r="B166" s="131" t="s">
        <v>263</v>
      </c>
      <c r="C166" s="9"/>
      <c r="D166" s="262"/>
      <c r="E166" s="163" t="str">
        <f t="shared" si="10"/>
        <v/>
      </c>
      <c r="F166" s="164" t="str">
        <f t="shared" si="11"/>
        <v/>
      </c>
      <c r="G166" s="161"/>
      <c r="H166" s="161"/>
      <c r="I166" s="162" t="str">
        <f t="shared" si="12"/>
        <v/>
      </c>
      <c r="J166" s="162" t="str">
        <f t="shared" si="13"/>
        <v/>
      </c>
      <c r="K166" s="269"/>
      <c r="W166" s="36"/>
    </row>
    <row r="167" spans="1:23" s="5" customFormat="1" ht="16.5">
      <c r="A167" s="43"/>
      <c r="B167" s="44" t="s">
        <v>52</v>
      </c>
      <c r="C167" s="9" t="s">
        <v>13</v>
      </c>
      <c r="D167" s="262"/>
      <c r="E167" s="163" t="str">
        <f t="shared" si="10"/>
        <v/>
      </c>
      <c r="F167" s="164" t="str">
        <f t="shared" si="11"/>
        <v/>
      </c>
      <c r="G167" s="161"/>
      <c r="H167" s="161"/>
      <c r="I167" s="162" t="str">
        <f t="shared" si="12"/>
        <v/>
      </c>
      <c r="J167" s="162" t="str">
        <f t="shared" si="13"/>
        <v/>
      </c>
      <c r="K167" s="269"/>
      <c r="W167" s="36"/>
    </row>
    <row r="168" spans="1:23" s="5" customFormat="1" ht="16.5">
      <c r="A168" s="43"/>
      <c r="B168" s="44" t="s">
        <v>269</v>
      </c>
      <c r="C168" s="9" t="s">
        <v>13</v>
      </c>
      <c r="D168" s="262"/>
      <c r="E168" s="163" t="str">
        <f t="shared" si="10"/>
        <v/>
      </c>
      <c r="F168" s="164" t="str">
        <f t="shared" si="11"/>
        <v/>
      </c>
      <c r="G168" s="161"/>
      <c r="H168" s="161"/>
      <c r="I168" s="162" t="str">
        <f t="shared" si="12"/>
        <v/>
      </c>
      <c r="J168" s="162" t="str">
        <f t="shared" si="13"/>
        <v/>
      </c>
      <c r="K168" s="269"/>
      <c r="W168" s="36"/>
    </row>
    <row r="169" spans="1:23" s="5" customFormat="1" ht="16.5">
      <c r="A169" s="43"/>
      <c r="B169" s="44" t="s">
        <v>53</v>
      </c>
      <c r="C169" s="9" t="s">
        <v>13</v>
      </c>
      <c r="D169" s="262"/>
      <c r="E169" s="163" t="str">
        <f t="shared" si="10"/>
        <v/>
      </c>
      <c r="F169" s="164" t="str">
        <f t="shared" si="11"/>
        <v/>
      </c>
      <c r="G169" s="161"/>
      <c r="H169" s="161"/>
      <c r="I169" s="162" t="str">
        <f t="shared" si="12"/>
        <v/>
      </c>
      <c r="J169" s="162" t="str">
        <f t="shared" si="13"/>
        <v/>
      </c>
      <c r="K169" s="269"/>
      <c r="W169" s="36"/>
    </row>
    <row r="170" spans="1:23" s="5" customFormat="1" ht="16.5">
      <c r="A170" s="43"/>
      <c r="B170" s="44" t="s">
        <v>72</v>
      </c>
      <c r="C170" s="9" t="s">
        <v>13</v>
      </c>
      <c r="D170" s="262"/>
      <c r="E170" s="163" t="str">
        <f t="shared" si="10"/>
        <v/>
      </c>
      <c r="F170" s="164" t="str">
        <f t="shared" si="11"/>
        <v/>
      </c>
      <c r="G170" s="161"/>
      <c r="H170" s="161"/>
      <c r="I170" s="162" t="str">
        <f t="shared" si="12"/>
        <v/>
      </c>
      <c r="J170" s="162" t="str">
        <f t="shared" si="13"/>
        <v/>
      </c>
      <c r="K170" s="269"/>
      <c r="W170" s="36"/>
    </row>
    <row r="171" spans="1:23" s="5" customFormat="1" ht="16.5">
      <c r="A171" s="43"/>
      <c r="B171" s="44" t="s">
        <v>275</v>
      </c>
      <c r="C171" s="9" t="s">
        <v>13</v>
      </c>
      <c r="D171" s="262"/>
      <c r="E171" s="163" t="str">
        <f t="shared" si="10"/>
        <v/>
      </c>
      <c r="F171" s="164" t="str">
        <f t="shared" si="11"/>
        <v/>
      </c>
      <c r="G171" s="161"/>
      <c r="H171" s="161"/>
      <c r="I171" s="162" t="str">
        <f t="shared" si="12"/>
        <v/>
      </c>
      <c r="J171" s="162" t="str">
        <f t="shared" si="13"/>
        <v/>
      </c>
      <c r="K171" s="269"/>
      <c r="W171" s="36"/>
    </row>
    <row r="172" spans="1:23" s="5" customFormat="1" ht="16.5">
      <c r="A172" s="43"/>
      <c r="B172" s="44" t="s">
        <v>447</v>
      </c>
      <c r="C172" s="9" t="s">
        <v>13</v>
      </c>
      <c r="D172" s="262"/>
      <c r="E172" s="163" t="str">
        <f t="shared" si="10"/>
        <v/>
      </c>
      <c r="F172" s="164" t="str">
        <f t="shared" si="11"/>
        <v/>
      </c>
      <c r="G172" s="161"/>
      <c r="H172" s="161"/>
      <c r="I172" s="162" t="str">
        <f t="shared" si="12"/>
        <v/>
      </c>
      <c r="J172" s="162" t="str">
        <f t="shared" si="13"/>
        <v/>
      </c>
      <c r="K172" s="269"/>
      <c r="W172" s="36"/>
    </row>
    <row r="173" spans="1:23" s="5" customFormat="1" ht="16.5">
      <c r="A173" s="43"/>
      <c r="B173" s="44"/>
      <c r="C173" s="9"/>
      <c r="D173" s="262"/>
      <c r="E173" s="163" t="str">
        <f t="shared" si="10"/>
        <v/>
      </c>
      <c r="F173" s="164" t="str">
        <f t="shared" si="11"/>
        <v/>
      </c>
      <c r="G173" s="161"/>
      <c r="H173" s="161"/>
      <c r="I173" s="162" t="str">
        <f t="shared" si="12"/>
        <v/>
      </c>
      <c r="J173" s="162" t="str">
        <f t="shared" si="13"/>
        <v/>
      </c>
      <c r="K173" s="269"/>
      <c r="W173" s="36"/>
    </row>
    <row r="174" spans="1:23" s="5" customFormat="1" ht="16.5">
      <c r="A174" s="43"/>
      <c r="B174" s="44" t="s">
        <v>54</v>
      </c>
      <c r="C174" s="9" t="s">
        <v>13</v>
      </c>
      <c r="D174" s="262"/>
      <c r="E174" s="163" t="str">
        <f t="shared" si="10"/>
        <v/>
      </c>
      <c r="F174" s="164" t="str">
        <f t="shared" si="11"/>
        <v/>
      </c>
      <c r="G174" s="161"/>
      <c r="H174" s="161"/>
      <c r="I174" s="162" t="str">
        <f t="shared" si="12"/>
        <v/>
      </c>
      <c r="J174" s="162" t="str">
        <f t="shared" si="13"/>
        <v/>
      </c>
      <c r="K174" s="269"/>
      <c r="W174" s="36"/>
    </row>
    <row r="175" spans="1:23" s="5" customFormat="1" ht="16.5">
      <c r="A175" s="43"/>
      <c r="B175" s="44" t="s">
        <v>55</v>
      </c>
      <c r="C175" s="9" t="s">
        <v>13</v>
      </c>
      <c r="D175" s="262"/>
      <c r="E175" s="163" t="str">
        <f t="shared" si="10"/>
        <v/>
      </c>
      <c r="F175" s="164" t="str">
        <f t="shared" si="11"/>
        <v/>
      </c>
      <c r="G175" s="161"/>
      <c r="H175" s="161"/>
      <c r="I175" s="162" t="str">
        <f t="shared" si="12"/>
        <v/>
      </c>
      <c r="J175" s="162" t="str">
        <f t="shared" si="13"/>
        <v/>
      </c>
      <c r="K175" s="269"/>
      <c r="W175" s="36"/>
    </row>
    <row r="176" spans="1:23" s="5" customFormat="1" ht="16.5">
      <c r="A176" s="43"/>
      <c r="B176" s="44" t="s">
        <v>268</v>
      </c>
      <c r="C176" s="9" t="s">
        <v>13</v>
      </c>
      <c r="D176" s="262"/>
      <c r="E176" s="163" t="str">
        <f t="shared" si="10"/>
        <v/>
      </c>
      <c r="F176" s="164" t="str">
        <f t="shared" si="11"/>
        <v/>
      </c>
      <c r="G176" s="161"/>
      <c r="H176" s="161"/>
      <c r="I176" s="162" t="str">
        <f t="shared" si="12"/>
        <v/>
      </c>
      <c r="J176" s="162" t="str">
        <f t="shared" si="13"/>
        <v/>
      </c>
      <c r="K176" s="269"/>
      <c r="W176" s="36"/>
    </row>
    <row r="177" spans="1:23" s="5" customFormat="1" ht="16.5">
      <c r="A177" s="43"/>
      <c r="B177" s="44" t="s">
        <v>271</v>
      </c>
      <c r="C177" s="9" t="s">
        <v>13</v>
      </c>
      <c r="D177" s="262"/>
      <c r="E177" s="163" t="str">
        <f t="shared" si="10"/>
        <v/>
      </c>
      <c r="F177" s="164" t="str">
        <f t="shared" si="11"/>
        <v/>
      </c>
      <c r="G177" s="161"/>
      <c r="H177" s="161"/>
      <c r="I177" s="162" t="str">
        <f t="shared" si="12"/>
        <v/>
      </c>
      <c r="J177" s="162" t="str">
        <f t="shared" si="13"/>
        <v/>
      </c>
      <c r="K177" s="269"/>
      <c r="W177" s="36"/>
    </row>
    <row r="178" spans="1:23" s="5" customFormat="1" ht="16.5">
      <c r="A178" s="43"/>
      <c r="B178" s="44" t="s">
        <v>272</v>
      </c>
      <c r="C178" s="9" t="s">
        <v>13</v>
      </c>
      <c r="D178" s="262"/>
      <c r="E178" s="163" t="str">
        <f t="shared" si="10"/>
        <v/>
      </c>
      <c r="F178" s="164" t="str">
        <f t="shared" si="11"/>
        <v/>
      </c>
      <c r="G178" s="161"/>
      <c r="H178" s="161"/>
      <c r="I178" s="162" t="str">
        <f t="shared" si="12"/>
        <v/>
      </c>
      <c r="J178" s="162" t="str">
        <f t="shared" si="13"/>
        <v/>
      </c>
      <c r="K178" s="269"/>
      <c r="W178" s="36"/>
    </row>
    <row r="179" spans="1:23" s="5" customFormat="1" ht="16.5">
      <c r="A179" s="43"/>
      <c r="B179" s="44" t="s">
        <v>126</v>
      </c>
      <c r="C179" s="9" t="s">
        <v>13</v>
      </c>
      <c r="D179" s="262"/>
      <c r="E179" s="163" t="str">
        <f t="shared" si="10"/>
        <v/>
      </c>
      <c r="F179" s="164" t="str">
        <f t="shared" si="11"/>
        <v/>
      </c>
      <c r="G179" s="161"/>
      <c r="H179" s="161"/>
      <c r="I179" s="162" t="str">
        <f t="shared" si="12"/>
        <v/>
      </c>
      <c r="J179" s="162" t="str">
        <f t="shared" si="13"/>
        <v/>
      </c>
      <c r="K179" s="269"/>
      <c r="W179" s="36"/>
    </row>
    <row r="180" spans="1:23" s="5" customFormat="1" ht="16.5">
      <c r="A180" s="43"/>
      <c r="B180" s="44" t="s">
        <v>101</v>
      </c>
      <c r="C180" s="9" t="s">
        <v>13</v>
      </c>
      <c r="D180" s="262"/>
      <c r="E180" s="163" t="str">
        <f t="shared" si="10"/>
        <v/>
      </c>
      <c r="F180" s="164" t="str">
        <f t="shared" si="11"/>
        <v/>
      </c>
      <c r="G180" s="161"/>
      <c r="H180" s="161"/>
      <c r="I180" s="162" t="str">
        <f t="shared" si="12"/>
        <v/>
      </c>
      <c r="J180" s="162" t="str">
        <f t="shared" si="13"/>
        <v/>
      </c>
      <c r="K180" s="269"/>
      <c r="W180" s="36"/>
    </row>
    <row r="181" spans="1:23" s="5" customFormat="1" ht="16.5">
      <c r="A181" s="2"/>
      <c r="B181" s="44" t="s">
        <v>266</v>
      </c>
      <c r="C181" s="9" t="s">
        <v>13</v>
      </c>
      <c r="D181" s="262"/>
      <c r="E181" s="163" t="str">
        <f t="shared" si="10"/>
        <v/>
      </c>
      <c r="F181" s="164" t="str">
        <f t="shared" si="11"/>
        <v/>
      </c>
      <c r="G181" s="161"/>
      <c r="H181" s="161"/>
      <c r="I181" s="162" t="str">
        <f t="shared" si="12"/>
        <v/>
      </c>
      <c r="J181" s="162" t="str">
        <f t="shared" si="13"/>
        <v/>
      </c>
      <c r="K181" s="269"/>
      <c r="W181" s="36"/>
    </row>
    <row r="182" spans="1:23" s="5" customFormat="1" ht="16.5">
      <c r="A182" s="2"/>
      <c r="B182" s="44" t="s">
        <v>276</v>
      </c>
      <c r="C182" s="9" t="s">
        <v>13</v>
      </c>
      <c r="D182" s="262"/>
      <c r="E182" s="163" t="str">
        <f t="shared" si="10"/>
        <v/>
      </c>
      <c r="F182" s="164" t="str">
        <f t="shared" si="11"/>
        <v/>
      </c>
      <c r="G182" s="161"/>
      <c r="H182" s="161"/>
      <c r="I182" s="162" t="str">
        <f t="shared" si="12"/>
        <v/>
      </c>
      <c r="J182" s="162" t="str">
        <f t="shared" si="13"/>
        <v/>
      </c>
      <c r="K182" s="269"/>
      <c r="W182" s="36"/>
    </row>
    <row r="183" spans="1:23" s="5" customFormat="1" ht="16.5">
      <c r="A183" s="2"/>
      <c r="B183" s="44" t="s">
        <v>277</v>
      </c>
      <c r="C183" s="9" t="s">
        <v>13</v>
      </c>
      <c r="D183" s="262"/>
      <c r="E183" s="163" t="str">
        <f t="shared" si="10"/>
        <v/>
      </c>
      <c r="F183" s="164" t="str">
        <f t="shared" si="11"/>
        <v/>
      </c>
      <c r="G183" s="161"/>
      <c r="H183" s="161"/>
      <c r="I183" s="162" t="str">
        <f t="shared" si="12"/>
        <v/>
      </c>
      <c r="J183" s="162" t="str">
        <f t="shared" si="13"/>
        <v/>
      </c>
      <c r="K183" s="269"/>
      <c r="W183" s="36"/>
    </row>
    <row r="184" spans="1:23" s="5" customFormat="1" ht="16.5">
      <c r="A184" s="2"/>
      <c r="B184" s="44"/>
      <c r="C184" s="9"/>
      <c r="D184" s="262"/>
      <c r="E184" s="163" t="str">
        <f t="shared" ref="E184:E247" si="14">IF(D184="","",(((I184*$J$2)+(J184*$H$2*$H$3))*$J$3)/D184)</f>
        <v/>
      </c>
      <c r="F184" s="164" t="str">
        <f t="shared" ref="F184:F247" si="15">IF(D184="","",D184*E184)</f>
        <v/>
      </c>
      <c r="G184" s="161"/>
      <c r="H184" s="161"/>
      <c r="I184" s="162" t="str">
        <f t="shared" ref="I184:I247" si="16">IF(D184="","",G184*D184)</f>
        <v/>
      </c>
      <c r="J184" s="162" t="str">
        <f t="shared" ref="J184:J247" si="17">IF(D184="","",D184*H184)</f>
        <v/>
      </c>
      <c r="K184" s="269"/>
      <c r="W184" s="36"/>
    </row>
    <row r="185" spans="1:23" s="5" customFormat="1" ht="16.5">
      <c r="A185" s="2"/>
      <c r="B185" s="44" t="s">
        <v>446</v>
      </c>
      <c r="C185" s="9" t="s">
        <v>1</v>
      </c>
      <c r="D185" s="262"/>
      <c r="E185" s="163" t="str">
        <f t="shared" si="14"/>
        <v/>
      </c>
      <c r="F185" s="164" t="str">
        <f t="shared" si="15"/>
        <v/>
      </c>
      <c r="G185" s="161"/>
      <c r="H185" s="161"/>
      <c r="I185" s="162" t="str">
        <f t="shared" si="16"/>
        <v/>
      </c>
      <c r="J185" s="162" t="str">
        <f t="shared" si="17"/>
        <v/>
      </c>
      <c r="K185" s="269"/>
      <c r="W185" s="36"/>
    </row>
    <row r="186" spans="1:23" s="5" customFormat="1" ht="16.5">
      <c r="A186" s="2"/>
      <c r="B186" s="44" t="s">
        <v>167</v>
      </c>
      <c r="C186" s="9" t="s">
        <v>13</v>
      </c>
      <c r="D186" s="262">
        <v>1</v>
      </c>
      <c r="E186" s="163">
        <f t="shared" si="14"/>
        <v>0</v>
      </c>
      <c r="F186" s="164">
        <f t="shared" si="15"/>
        <v>0</v>
      </c>
      <c r="G186" s="161"/>
      <c r="H186" s="161"/>
      <c r="I186" s="162">
        <f t="shared" si="16"/>
        <v>0</v>
      </c>
      <c r="J186" s="162">
        <f t="shared" si="17"/>
        <v>0</v>
      </c>
      <c r="K186" s="269"/>
      <c r="W186" s="36"/>
    </row>
    <row r="187" spans="1:23" s="5" customFormat="1" ht="16.5">
      <c r="A187" s="2"/>
      <c r="B187" s="44"/>
      <c r="C187" s="9"/>
      <c r="D187" s="262"/>
      <c r="E187" s="163" t="str">
        <f t="shared" si="14"/>
        <v/>
      </c>
      <c r="F187" s="164" t="str">
        <f t="shared" si="15"/>
        <v/>
      </c>
      <c r="G187" s="161"/>
      <c r="H187" s="161"/>
      <c r="I187" s="162" t="str">
        <f t="shared" si="16"/>
        <v/>
      </c>
      <c r="J187" s="162" t="str">
        <f t="shared" si="17"/>
        <v/>
      </c>
      <c r="K187" s="269"/>
      <c r="W187" s="36"/>
    </row>
    <row r="188" spans="1:23" s="5" customFormat="1" ht="16.5">
      <c r="A188" s="2"/>
      <c r="B188" s="132" t="s">
        <v>444</v>
      </c>
      <c r="C188" s="9" t="s">
        <v>13</v>
      </c>
      <c r="D188" s="262">
        <v>0.94</v>
      </c>
      <c r="E188" s="163">
        <f t="shared" si="14"/>
        <v>0</v>
      </c>
      <c r="F188" s="164">
        <f t="shared" si="15"/>
        <v>0</v>
      </c>
      <c r="G188" s="161"/>
      <c r="H188" s="161"/>
      <c r="I188" s="162">
        <f t="shared" si="16"/>
        <v>0</v>
      </c>
      <c r="J188" s="162">
        <f t="shared" si="17"/>
        <v>0</v>
      </c>
      <c r="K188" s="269"/>
      <c r="W188" s="36"/>
    </row>
    <row r="189" spans="1:23" s="5" customFormat="1" ht="16.5">
      <c r="A189" s="2"/>
      <c r="B189" s="132" t="s">
        <v>445</v>
      </c>
      <c r="C189" s="9" t="s">
        <v>13</v>
      </c>
      <c r="D189" s="262"/>
      <c r="E189" s="163" t="str">
        <f t="shared" si="14"/>
        <v/>
      </c>
      <c r="F189" s="164" t="str">
        <f t="shared" si="15"/>
        <v/>
      </c>
      <c r="G189" s="161"/>
      <c r="H189" s="161"/>
      <c r="I189" s="162" t="str">
        <f t="shared" si="16"/>
        <v/>
      </c>
      <c r="J189" s="162" t="str">
        <f t="shared" si="17"/>
        <v/>
      </c>
      <c r="K189" s="269"/>
      <c r="W189" s="36"/>
    </row>
    <row r="190" spans="1:23" s="5" customFormat="1" ht="16.5">
      <c r="A190" s="2"/>
      <c r="B190" s="132" t="s">
        <v>443</v>
      </c>
      <c r="C190" s="9" t="s">
        <v>13</v>
      </c>
      <c r="D190" s="262">
        <f>19/29</f>
        <v>0.65517241379310343</v>
      </c>
      <c r="E190" s="163">
        <f t="shared" si="14"/>
        <v>0</v>
      </c>
      <c r="F190" s="164">
        <f t="shared" si="15"/>
        <v>0</v>
      </c>
      <c r="G190" s="161"/>
      <c r="H190" s="161"/>
      <c r="I190" s="162">
        <f t="shared" si="16"/>
        <v>0</v>
      </c>
      <c r="J190" s="162">
        <f t="shared" si="17"/>
        <v>0</v>
      </c>
      <c r="K190" s="269"/>
      <c r="W190" s="36"/>
    </row>
    <row r="191" spans="1:23" s="5" customFormat="1" ht="16.5">
      <c r="A191" s="2"/>
      <c r="B191" s="132" t="s">
        <v>264</v>
      </c>
      <c r="C191" s="9" t="s">
        <v>13</v>
      </c>
      <c r="D191" s="262">
        <v>10</v>
      </c>
      <c r="E191" s="163">
        <f t="shared" si="14"/>
        <v>0</v>
      </c>
      <c r="F191" s="164">
        <f t="shared" si="15"/>
        <v>0</v>
      </c>
      <c r="G191" s="161"/>
      <c r="H191" s="161"/>
      <c r="I191" s="162">
        <f t="shared" si="16"/>
        <v>0</v>
      </c>
      <c r="J191" s="162">
        <f t="shared" si="17"/>
        <v>0</v>
      </c>
      <c r="K191" s="269"/>
      <c r="W191" s="36"/>
    </row>
    <row r="192" spans="1:23" s="5" customFormat="1" ht="16.5">
      <c r="A192" s="2"/>
      <c r="B192" s="132" t="s">
        <v>265</v>
      </c>
      <c r="C192" s="9" t="s">
        <v>13</v>
      </c>
      <c r="D192" s="262">
        <v>10</v>
      </c>
      <c r="E192" s="163">
        <f t="shared" si="14"/>
        <v>0</v>
      </c>
      <c r="F192" s="164">
        <f t="shared" si="15"/>
        <v>0</v>
      </c>
      <c r="G192" s="161"/>
      <c r="H192" s="161"/>
      <c r="I192" s="162">
        <f t="shared" si="16"/>
        <v>0</v>
      </c>
      <c r="J192" s="162">
        <f t="shared" si="17"/>
        <v>0</v>
      </c>
      <c r="K192" s="269"/>
      <c r="W192" s="36"/>
    </row>
    <row r="193" spans="1:23" s="5" customFormat="1" ht="16.5">
      <c r="A193" s="2"/>
      <c r="B193" s="44"/>
      <c r="C193" s="9"/>
      <c r="D193" s="262"/>
      <c r="E193" s="163" t="str">
        <f t="shared" si="14"/>
        <v/>
      </c>
      <c r="F193" s="164" t="str">
        <f t="shared" si="15"/>
        <v/>
      </c>
      <c r="G193" s="161"/>
      <c r="H193" s="161"/>
      <c r="I193" s="162" t="str">
        <f t="shared" si="16"/>
        <v/>
      </c>
      <c r="J193" s="162" t="str">
        <f t="shared" si="17"/>
        <v/>
      </c>
      <c r="K193" s="269"/>
      <c r="W193" s="36"/>
    </row>
    <row r="194" spans="1:23" s="5" customFormat="1" ht="16.5">
      <c r="A194" s="2"/>
      <c r="B194" s="44" t="s">
        <v>166</v>
      </c>
      <c r="C194" s="9" t="s">
        <v>13</v>
      </c>
      <c r="D194" s="262"/>
      <c r="E194" s="163" t="str">
        <f t="shared" si="14"/>
        <v/>
      </c>
      <c r="F194" s="164" t="str">
        <f t="shared" si="15"/>
        <v/>
      </c>
      <c r="G194" s="161"/>
      <c r="H194" s="161"/>
      <c r="I194" s="162" t="str">
        <f t="shared" si="16"/>
        <v/>
      </c>
      <c r="J194" s="162" t="str">
        <f t="shared" si="17"/>
        <v/>
      </c>
      <c r="K194" s="269"/>
      <c r="W194" s="36"/>
    </row>
    <row r="195" spans="1:23" s="5" customFormat="1" ht="16.5">
      <c r="A195" s="2"/>
      <c r="B195" s="132"/>
      <c r="C195" s="9"/>
      <c r="D195" s="262"/>
      <c r="E195" s="163" t="str">
        <f t="shared" si="14"/>
        <v/>
      </c>
      <c r="F195" s="164" t="str">
        <f t="shared" si="15"/>
        <v/>
      </c>
      <c r="G195" s="161"/>
      <c r="H195" s="161"/>
      <c r="I195" s="162" t="str">
        <f t="shared" si="16"/>
        <v/>
      </c>
      <c r="J195" s="162" t="str">
        <f t="shared" si="17"/>
        <v/>
      </c>
      <c r="K195" s="269"/>
      <c r="W195" s="36"/>
    </row>
    <row r="196" spans="1:23" s="5" customFormat="1" ht="16.5">
      <c r="A196" s="2"/>
      <c r="B196" s="39" t="s">
        <v>236</v>
      </c>
      <c r="C196" s="9"/>
      <c r="D196" s="262"/>
      <c r="E196" s="163" t="str">
        <f t="shared" si="14"/>
        <v/>
      </c>
      <c r="F196" s="164" t="str">
        <f t="shared" si="15"/>
        <v/>
      </c>
      <c r="G196" s="161"/>
      <c r="H196" s="161"/>
      <c r="I196" s="162" t="str">
        <f t="shared" si="16"/>
        <v/>
      </c>
      <c r="J196" s="162" t="str">
        <f t="shared" si="17"/>
        <v/>
      </c>
      <c r="K196" s="269"/>
      <c r="W196" s="36"/>
    </row>
    <row r="197" spans="1:23" s="5" customFormat="1" ht="16.5">
      <c r="A197" s="2"/>
      <c r="B197" s="39" t="s">
        <v>237</v>
      </c>
      <c r="C197" s="27" t="s">
        <v>12</v>
      </c>
      <c r="D197" s="262">
        <f>D26</f>
        <v>29</v>
      </c>
      <c r="E197" s="163">
        <f t="shared" si="14"/>
        <v>0</v>
      </c>
      <c r="F197" s="164">
        <f t="shared" si="15"/>
        <v>0</v>
      </c>
      <c r="G197" s="161"/>
      <c r="H197" s="161"/>
      <c r="I197" s="162">
        <f t="shared" si="16"/>
        <v>0</v>
      </c>
      <c r="J197" s="162">
        <f t="shared" si="17"/>
        <v>0</v>
      </c>
      <c r="K197" s="269"/>
      <c r="W197" s="36"/>
    </row>
    <row r="198" spans="1:23" s="5" customFormat="1" ht="16.5">
      <c r="A198" s="19"/>
      <c r="B198" s="38"/>
      <c r="C198" s="9"/>
      <c r="D198" s="262"/>
      <c r="E198" s="163" t="str">
        <f t="shared" si="14"/>
        <v/>
      </c>
      <c r="F198" s="164" t="str">
        <f t="shared" si="15"/>
        <v/>
      </c>
      <c r="G198" s="161"/>
      <c r="H198" s="161"/>
      <c r="I198" s="162" t="str">
        <f t="shared" si="16"/>
        <v/>
      </c>
      <c r="J198" s="162" t="str">
        <f t="shared" si="17"/>
        <v/>
      </c>
      <c r="K198" s="269"/>
      <c r="W198" s="36"/>
    </row>
    <row r="199" spans="1:23" s="5" customFormat="1" ht="16.5">
      <c r="A199" s="2"/>
      <c r="B199" s="73" t="s">
        <v>273</v>
      </c>
      <c r="C199" s="72"/>
      <c r="D199" s="262"/>
      <c r="E199" s="163" t="str">
        <f t="shared" si="14"/>
        <v/>
      </c>
      <c r="F199" s="164" t="str">
        <f t="shared" si="15"/>
        <v/>
      </c>
      <c r="G199" s="161"/>
      <c r="H199" s="161"/>
      <c r="I199" s="162" t="str">
        <f t="shared" si="16"/>
        <v/>
      </c>
      <c r="J199" s="162" t="str">
        <f t="shared" si="17"/>
        <v/>
      </c>
      <c r="K199" s="269"/>
      <c r="W199" s="36"/>
    </row>
    <row r="200" spans="1:23" s="5" customFormat="1" ht="16.5">
      <c r="A200" s="2"/>
      <c r="B200" s="127"/>
      <c r="C200" s="9"/>
      <c r="D200" s="262"/>
      <c r="E200" s="163" t="str">
        <f t="shared" si="14"/>
        <v/>
      </c>
      <c r="F200" s="164" t="str">
        <f t="shared" si="15"/>
        <v/>
      </c>
      <c r="G200" s="161"/>
      <c r="H200" s="161"/>
      <c r="I200" s="162" t="str">
        <f t="shared" si="16"/>
        <v/>
      </c>
      <c r="J200" s="162" t="str">
        <f t="shared" si="17"/>
        <v/>
      </c>
      <c r="K200" s="269"/>
      <c r="W200" s="36"/>
    </row>
    <row r="201" spans="1:23" s="5" customFormat="1" ht="16.5">
      <c r="A201" s="2" t="s">
        <v>261</v>
      </c>
      <c r="B201" s="39" t="s">
        <v>238</v>
      </c>
      <c r="C201" s="9"/>
      <c r="D201" s="262"/>
      <c r="E201" s="163" t="str">
        <f t="shared" si="14"/>
        <v/>
      </c>
      <c r="F201" s="164" t="str">
        <f t="shared" si="15"/>
        <v/>
      </c>
      <c r="G201" s="161"/>
      <c r="H201" s="161"/>
      <c r="I201" s="162" t="str">
        <f t="shared" si="16"/>
        <v/>
      </c>
      <c r="J201" s="162" t="str">
        <f t="shared" si="17"/>
        <v/>
      </c>
      <c r="K201" s="269"/>
      <c r="W201" s="36"/>
    </row>
    <row r="202" spans="1:23" s="5" customFormat="1" ht="16.5">
      <c r="A202" s="2"/>
      <c r="B202" s="40"/>
      <c r="C202" s="9"/>
      <c r="D202" s="262"/>
      <c r="E202" s="163" t="str">
        <f t="shared" si="14"/>
        <v/>
      </c>
      <c r="F202" s="164" t="str">
        <f t="shared" si="15"/>
        <v/>
      </c>
      <c r="G202" s="161"/>
      <c r="H202" s="161"/>
      <c r="I202" s="162" t="str">
        <f t="shared" si="16"/>
        <v/>
      </c>
      <c r="J202" s="162" t="str">
        <f t="shared" si="17"/>
        <v/>
      </c>
      <c r="K202" s="269"/>
      <c r="W202" s="36"/>
    </row>
    <row r="203" spans="1:23" s="5" customFormat="1" ht="16.5">
      <c r="A203" s="43"/>
      <c r="B203" s="131" t="s">
        <v>262</v>
      </c>
      <c r="C203" s="9"/>
      <c r="D203" s="262"/>
      <c r="E203" s="163" t="str">
        <f t="shared" si="14"/>
        <v/>
      </c>
      <c r="F203" s="164" t="str">
        <f t="shared" si="15"/>
        <v/>
      </c>
      <c r="G203" s="161"/>
      <c r="H203" s="161"/>
      <c r="I203" s="162" t="str">
        <f t="shared" si="16"/>
        <v/>
      </c>
      <c r="J203" s="162" t="str">
        <f t="shared" si="17"/>
        <v/>
      </c>
      <c r="K203" s="269"/>
      <c r="W203" s="36"/>
    </row>
    <row r="204" spans="1:23" s="5" customFormat="1" ht="16.5">
      <c r="A204" s="43"/>
      <c r="B204" s="44" t="s">
        <v>52</v>
      </c>
      <c r="C204" s="9" t="s">
        <v>13</v>
      </c>
      <c r="D204" s="262">
        <v>7.1338582677165352</v>
      </c>
      <c r="E204" s="163">
        <f t="shared" si="14"/>
        <v>0</v>
      </c>
      <c r="F204" s="164">
        <f t="shared" si="15"/>
        <v>0</v>
      </c>
      <c r="G204" s="161"/>
      <c r="H204" s="161"/>
      <c r="I204" s="162">
        <f t="shared" si="16"/>
        <v>0</v>
      </c>
      <c r="J204" s="162">
        <f t="shared" si="17"/>
        <v>0</v>
      </c>
      <c r="K204" s="269"/>
      <c r="W204" s="36"/>
    </row>
    <row r="205" spans="1:23" s="5" customFormat="1" ht="16.5">
      <c r="A205" s="43"/>
      <c r="B205" s="44" t="s">
        <v>269</v>
      </c>
      <c r="C205" s="9" t="s">
        <v>13</v>
      </c>
      <c r="D205" s="262">
        <v>0.9</v>
      </c>
      <c r="E205" s="163">
        <f t="shared" si="14"/>
        <v>0</v>
      </c>
      <c r="F205" s="164">
        <f t="shared" si="15"/>
        <v>0</v>
      </c>
      <c r="G205" s="161"/>
      <c r="H205" s="161"/>
      <c r="I205" s="162">
        <f t="shared" si="16"/>
        <v>0</v>
      </c>
      <c r="J205" s="162">
        <f t="shared" si="17"/>
        <v>0</v>
      </c>
      <c r="K205" s="269"/>
      <c r="W205" s="36"/>
    </row>
    <row r="206" spans="1:23" s="5" customFormat="1" ht="16.5">
      <c r="A206" s="43"/>
      <c r="B206" s="44" t="s">
        <v>53</v>
      </c>
      <c r="C206" s="9" t="s">
        <v>13</v>
      </c>
      <c r="D206" s="275">
        <v>0.952380952380952</v>
      </c>
      <c r="E206" s="163">
        <f t="shared" si="14"/>
        <v>0</v>
      </c>
      <c r="F206" s="164">
        <f t="shared" si="15"/>
        <v>0</v>
      </c>
      <c r="G206" s="161"/>
      <c r="H206" s="161"/>
      <c r="I206" s="162">
        <f t="shared" si="16"/>
        <v>0</v>
      </c>
      <c r="J206" s="162">
        <f t="shared" si="17"/>
        <v>0</v>
      </c>
      <c r="K206" s="269"/>
      <c r="W206" s="36"/>
    </row>
    <row r="207" spans="1:23" s="5" customFormat="1" ht="16.5">
      <c r="A207" s="43"/>
      <c r="B207" s="44" t="s">
        <v>72</v>
      </c>
      <c r="C207" s="9" t="s">
        <v>13</v>
      </c>
      <c r="D207" s="262">
        <v>1</v>
      </c>
      <c r="E207" s="163">
        <f t="shared" si="14"/>
        <v>0</v>
      </c>
      <c r="F207" s="164">
        <f t="shared" si="15"/>
        <v>0</v>
      </c>
      <c r="G207" s="161"/>
      <c r="H207" s="161"/>
      <c r="I207" s="162">
        <f t="shared" si="16"/>
        <v>0</v>
      </c>
      <c r="J207" s="162">
        <f t="shared" si="17"/>
        <v>0</v>
      </c>
      <c r="K207" s="269"/>
      <c r="W207" s="36"/>
    </row>
    <row r="208" spans="1:23" s="5" customFormat="1" ht="16.5">
      <c r="A208" s="43"/>
      <c r="B208" s="44" t="s">
        <v>275</v>
      </c>
      <c r="C208" s="9" t="s">
        <v>13</v>
      </c>
      <c r="D208" s="262">
        <v>3</v>
      </c>
      <c r="E208" s="163">
        <f t="shared" si="14"/>
        <v>0</v>
      </c>
      <c r="F208" s="164">
        <f t="shared" si="15"/>
        <v>0</v>
      </c>
      <c r="G208" s="161"/>
      <c r="H208" s="161"/>
      <c r="I208" s="162">
        <f t="shared" si="16"/>
        <v>0</v>
      </c>
      <c r="J208" s="162">
        <f t="shared" si="17"/>
        <v>0</v>
      </c>
      <c r="K208" s="269"/>
      <c r="W208" s="36"/>
    </row>
    <row r="209" spans="1:23" s="5" customFormat="1" ht="16.5">
      <c r="A209" s="43"/>
      <c r="B209" s="44" t="s">
        <v>447</v>
      </c>
      <c r="C209" s="9" t="s">
        <v>13</v>
      </c>
      <c r="D209" s="262">
        <v>1</v>
      </c>
      <c r="E209" s="163">
        <f t="shared" si="14"/>
        <v>0</v>
      </c>
      <c r="F209" s="164">
        <f t="shared" si="15"/>
        <v>0</v>
      </c>
      <c r="G209" s="161"/>
      <c r="H209" s="161"/>
      <c r="I209" s="162">
        <f t="shared" si="16"/>
        <v>0</v>
      </c>
      <c r="J209" s="162">
        <f t="shared" si="17"/>
        <v>0</v>
      </c>
      <c r="K209" s="269"/>
      <c r="W209" s="36"/>
    </row>
    <row r="210" spans="1:23" s="5" customFormat="1" ht="16.5">
      <c r="A210" s="43"/>
      <c r="B210" s="44"/>
      <c r="C210" s="9"/>
      <c r="D210" s="262"/>
      <c r="E210" s="163" t="str">
        <f t="shared" si="14"/>
        <v/>
      </c>
      <c r="F210" s="164" t="str">
        <f t="shared" si="15"/>
        <v/>
      </c>
      <c r="G210" s="161"/>
      <c r="H210" s="161"/>
      <c r="I210" s="162" t="str">
        <f t="shared" si="16"/>
        <v/>
      </c>
      <c r="J210" s="162" t="str">
        <f t="shared" si="17"/>
        <v/>
      </c>
      <c r="K210" s="269"/>
      <c r="W210" s="36"/>
    </row>
    <row r="211" spans="1:23" s="5" customFormat="1" ht="16.5">
      <c r="A211" s="43"/>
      <c r="B211" s="44" t="s">
        <v>54</v>
      </c>
      <c r="C211" s="9" t="s">
        <v>13</v>
      </c>
      <c r="D211" s="262">
        <f>16+4+1-2</f>
        <v>19</v>
      </c>
      <c r="E211" s="163">
        <f t="shared" si="14"/>
        <v>0</v>
      </c>
      <c r="F211" s="164">
        <f t="shared" si="15"/>
        <v>0</v>
      </c>
      <c r="G211" s="161"/>
      <c r="H211" s="161"/>
      <c r="I211" s="162">
        <f t="shared" si="16"/>
        <v>0</v>
      </c>
      <c r="J211" s="162">
        <f t="shared" si="17"/>
        <v>0</v>
      </c>
      <c r="K211" s="269"/>
      <c r="W211" s="36"/>
    </row>
    <row r="212" spans="1:23" s="5" customFormat="1" ht="16.5">
      <c r="A212" s="43"/>
      <c r="B212" s="44" t="s">
        <v>55</v>
      </c>
      <c r="C212" s="9" t="s">
        <v>13</v>
      </c>
      <c r="D212" s="262">
        <v>6</v>
      </c>
      <c r="E212" s="163">
        <f t="shared" si="14"/>
        <v>0</v>
      </c>
      <c r="F212" s="164">
        <f t="shared" si="15"/>
        <v>0</v>
      </c>
      <c r="G212" s="161"/>
      <c r="H212" s="161"/>
      <c r="I212" s="162">
        <f t="shared" si="16"/>
        <v>0</v>
      </c>
      <c r="J212" s="162">
        <f t="shared" si="17"/>
        <v>0</v>
      </c>
      <c r="K212" s="269"/>
      <c r="W212" s="36"/>
    </row>
    <row r="213" spans="1:23" s="5" customFormat="1" ht="16.5">
      <c r="A213" s="43"/>
      <c r="B213" s="44" t="s">
        <v>268</v>
      </c>
      <c r="C213" s="9" t="s">
        <v>13</v>
      </c>
      <c r="D213" s="262">
        <v>1</v>
      </c>
      <c r="E213" s="163">
        <f t="shared" si="14"/>
        <v>0</v>
      </c>
      <c r="F213" s="164">
        <f t="shared" si="15"/>
        <v>0</v>
      </c>
      <c r="G213" s="161"/>
      <c r="H213" s="161"/>
      <c r="I213" s="162">
        <f t="shared" si="16"/>
        <v>0</v>
      </c>
      <c r="J213" s="162">
        <f t="shared" si="17"/>
        <v>0</v>
      </c>
      <c r="K213" s="269"/>
      <c r="W213" s="36"/>
    </row>
    <row r="214" spans="1:23" s="5" customFormat="1" ht="16.5">
      <c r="A214" s="43"/>
      <c r="B214" s="44" t="s">
        <v>271</v>
      </c>
      <c r="C214" s="9" t="s">
        <v>13</v>
      </c>
      <c r="D214" s="262">
        <v>1</v>
      </c>
      <c r="E214" s="163">
        <f t="shared" si="14"/>
        <v>0</v>
      </c>
      <c r="F214" s="164">
        <f t="shared" si="15"/>
        <v>0</v>
      </c>
      <c r="G214" s="161"/>
      <c r="H214" s="161"/>
      <c r="I214" s="162">
        <f t="shared" si="16"/>
        <v>0</v>
      </c>
      <c r="J214" s="162">
        <f t="shared" si="17"/>
        <v>0</v>
      </c>
      <c r="K214" s="269"/>
      <c r="W214" s="36"/>
    </row>
    <row r="215" spans="1:23" s="5" customFormat="1" ht="16.5">
      <c r="A215" s="43"/>
      <c r="B215" s="44" t="s">
        <v>272</v>
      </c>
      <c r="C215" s="9" t="s">
        <v>13</v>
      </c>
      <c r="D215" s="262">
        <v>1</v>
      </c>
      <c r="E215" s="163">
        <f t="shared" si="14"/>
        <v>0</v>
      </c>
      <c r="F215" s="164">
        <f t="shared" si="15"/>
        <v>0</v>
      </c>
      <c r="G215" s="161"/>
      <c r="H215" s="161"/>
      <c r="I215" s="162">
        <f t="shared" si="16"/>
        <v>0</v>
      </c>
      <c r="J215" s="162">
        <f t="shared" si="17"/>
        <v>0</v>
      </c>
      <c r="K215" s="269"/>
      <c r="W215" s="36"/>
    </row>
    <row r="216" spans="1:23" s="5" customFormat="1" ht="16.5">
      <c r="A216" s="43"/>
      <c r="B216" s="44" t="s">
        <v>126</v>
      </c>
      <c r="C216" s="9" t="s">
        <v>13</v>
      </c>
      <c r="D216" s="262">
        <v>1</v>
      </c>
      <c r="E216" s="163">
        <f t="shared" si="14"/>
        <v>0</v>
      </c>
      <c r="F216" s="164">
        <f t="shared" si="15"/>
        <v>0</v>
      </c>
      <c r="G216" s="161"/>
      <c r="H216" s="161"/>
      <c r="I216" s="162">
        <f t="shared" si="16"/>
        <v>0</v>
      </c>
      <c r="J216" s="162">
        <f t="shared" si="17"/>
        <v>0</v>
      </c>
      <c r="K216" s="269"/>
      <c r="W216" s="36"/>
    </row>
    <row r="217" spans="1:23" s="5" customFormat="1" ht="16.5">
      <c r="A217" s="43"/>
      <c r="B217" s="44" t="s">
        <v>101</v>
      </c>
      <c r="C217" s="9" t="s">
        <v>13</v>
      </c>
      <c r="D217" s="262">
        <v>1</v>
      </c>
      <c r="E217" s="163">
        <f t="shared" si="14"/>
        <v>0</v>
      </c>
      <c r="F217" s="164">
        <f t="shared" si="15"/>
        <v>0</v>
      </c>
      <c r="G217" s="161"/>
      <c r="H217" s="161"/>
      <c r="I217" s="162">
        <f t="shared" si="16"/>
        <v>0</v>
      </c>
      <c r="J217" s="162">
        <f t="shared" si="17"/>
        <v>0</v>
      </c>
      <c r="K217" s="269"/>
      <c r="W217" s="36"/>
    </row>
    <row r="218" spans="1:23" s="5" customFormat="1" ht="16.5">
      <c r="A218" s="43"/>
      <c r="B218" s="44" t="s">
        <v>266</v>
      </c>
      <c r="C218" s="9" t="s">
        <v>13</v>
      </c>
      <c r="D218" s="262">
        <v>7</v>
      </c>
      <c r="E218" s="163">
        <f t="shared" si="14"/>
        <v>0</v>
      </c>
      <c r="F218" s="164">
        <f t="shared" si="15"/>
        <v>0</v>
      </c>
      <c r="G218" s="161"/>
      <c r="H218" s="161"/>
      <c r="I218" s="162">
        <f t="shared" si="16"/>
        <v>0</v>
      </c>
      <c r="J218" s="162">
        <f t="shared" si="17"/>
        <v>0</v>
      </c>
      <c r="K218" s="269"/>
      <c r="W218" s="36"/>
    </row>
    <row r="219" spans="1:23" s="5" customFormat="1" ht="16.5">
      <c r="A219" s="43"/>
      <c r="B219" s="44" t="s">
        <v>276</v>
      </c>
      <c r="C219" s="9" t="s">
        <v>13</v>
      </c>
      <c r="D219" s="262">
        <v>1</v>
      </c>
      <c r="E219" s="163">
        <f t="shared" si="14"/>
        <v>0</v>
      </c>
      <c r="F219" s="164">
        <f t="shared" si="15"/>
        <v>0</v>
      </c>
      <c r="G219" s="161"/>
      <c r="H219" s="161"/>
      <c r="I219" s="162">
        <f t="shared" si="16"/>
        <v>0</v>
      </c>
      <c r="J219" s="162">
        <f t="shared" si="17"/>
        <v>0</v>
      </c>
      <c r="K219" s="269"/>
      <c r="W219" s="36"/>
    </row>
    <row r="220" spans="1:23" s="5" customFormat="1" ht="16.5">
      <c r="A220" s="43"/>
      <c r="B220" s="44" t="s">
        <v>277</v>
      </c>
      <c r="C220" s="9" t="s">
        <v>13</v>
      </c>
      <c r="D220" s="262">
        <v>1</v>
      </c>
      <c r="E220" s="163">
        <f t="shared" si="14"/>
        <v>0</v>
      </c>
      <c r="F220" s="164">
        <f t="shared" si="15"/>
        <v>0</v>
      </c>
      <c r="G220" s="161"/>
      <c r="H220" s="161"/>
      <c r="I220" s="162">
        <f t="shared" si="16"/>
        <v>0</v>
      </c>
      <c r="J220" s="162">
        <f t="shared" si="17"/>
        <v>0</v>
      </c>
      <c r="K220" s="269"/>
      <c r="W220" s="36"/>
    </row>
    <row r="221" spans="1:23" s="5" customFormat="1" ht="16.5">
      <c r="A221" s="43"/>
      <c r="B221" s="44"/>
      <c r="C221" s="9"/>
      <c r="D221" s="262"/>
      <c r="E221" s="163" t="str">
        <f t="shared" si="14"/>
        <v/>
      </c>
      <c r="F221" s="164" t="str">
        <f t="shared" si="15"/>
        <v/>
      </c>
      <c r="G221" s="161"/>
      <c r="H221" s="161"/>
      <c r="I221" s="162" t="str">
        <f t="shared" si="16"/>
        <v/>
      </c>
      <c r="J221" s="162" t="str">
        <f t="shared" si="17"/>
        <v/>
      </c>
      <c r="K221" s="269"/>
      <c r="W221" s="36"/>
    </row>
    <row r="222" spans="1:23" s="5" customFormat="1" ht="16.5">
      <c r="A222" s="43"/>
      <c r="B222" s="131" t="s">
        <v>263</v>
      </c>
      <c r="C222" s="9"/>
      <c r="D222" s="262"/>
      <c r="E222" s="163" t="str">
        <f t="shared" si="14"/>
        <v/>
      </c>
      <c r="F222" s="164" t="str">
        <f t="shared" si="15"/>
        <v/>
      </c>
      <c r="G222" s="161"/>
      <c r="H222" s="161"/>
      <c r="I222" s="162" t="str">
        <f t="shared" si="16"/>
        <v/>
      </c>
      <c r="J222" s="162" t="str">
        <f t="shared" si="17"/>
        <v/>
      </c>
      <c r="K222" s="269"/>
      <c r="W222" s="36"/>
    </row>
    <row r="223" spans="1:23" s="5" customFormat="1" ht="16.5">
      <c r="A223" s="43"/>
      <c r="B223" s="44" t="s">
        <v>52</v>
      </c>
      <c r="C223" s="9" t="s">
        <v>13</v>
      </c>
      <c r="D223" s="262"/>
      <c r="E223" s="163" t="str">
        <f t="shared" si="14"/>
        <v/>
      </c>
      <c r="F223" s="164" t="str">
        <f t="shared" si="15"/>
        <v/>
      </c>
      <c r="G223" s="161"/>
      <c r="H223" s="161"/>
      <c r="I223" s="162" t="str">
        <f t="shared" si="16"/>
        <v/>
      </c>
      <c r="J223" s="162" t="str">
        <f t="shared" si="17"/>
        <v/>
      </c>
      <c r="K223" s="269"/>
      <c r="W223" s="36"/>
    </row>
    <row r="224" spans="1:23" s="5" customFormat="1" ht="16.5">
      <c r="A224" s="43"/>
      <c r="B224" s="44" t="s">
        <v>269</v>
      </c>
      <c r="C224" s="9" t="s">
        <v>13</v>
      </c>
      <c r="D224" s="262"/>
      <c r="E224" s="163" t="str">
        <f t="shared" si="14"/>
        <v/>
      </c>
      <c r="F224" s="164" t="str">
        <f t="shared" si="15"/>
        <v/>
      </c>
      <c r="G224" s="161"/>
      <c r="H224" s="161"/>
      <c r="I224" s="162" t="str">
        <f t="shared" si="16"/>
        <v/>
      </c>
      <c r="J224" s="162" t="str">
        <f t="shared" si="17"/>
        <v/>
      </c>
      <c r="K224" s="269"/>
      <c r="W224" s="36"/>
    </row>
    <row r="225" spans="1:23" s="5" customFormat="1" ht="16.5">
      <c r="A225" s="43"/>
      <c r="B225" s="44" t="s">
        <v>53</v>
      </c>
      <c r="C225" s="9" t="s">
        <v>13</v>
      </c>
      <c r="D225" s="262"/>
      <c r="E225" s="163" t="str">
        <f t="shared" si="14"/>
        <v/>
      </c>
      <c r="F225" s="164" t="str">
        <f t="shared" si="15"/>
        <v/>
      </c>
      <c r="G225" s="161"/>
      <c r="H225" s="161"/>
      <c r="I225" s="162" t="str">
        <f t="shared" si="16"/>
        <v/>
      </c>
      <c r="J225" s="162" t="str">
        <f t="shared" si="17"/>
        <v/>
      </c>
      <c r="K225" s="269"/>
      <c r="W225" s="36"/>
    </row>
    <row r="226" spans="1:23" s="5" customFormat="1" ht="16.5">
      <c r="A226" s="43"/>
      <c r="B226" s="44" t="s">
        <v>72</v>
      </c>
      <c r="C226" s="9" t="s">
        <v>13</v>
      </c>
      <c r="D226" s="262"/>
      <c r="E226" s="163" t="str">
        <f t="shared" si="14"/>
        <v/>
      </c>
      <c r="F226" s="164" t="str">
        <f t="shared" si="15"/>
        <v/>
      </c>
      <c r="G226" s="161"/>
      <c r="H226" s="161"/>
      <c r="I226" s="162" t="str">
        <f t="shared" si="16"/>
        <v/>
      </c>
      <c r="J226" s="162" t="str">
        <f t="shared" si="17"/>
        <v/>
      </c>
      <c r="K226" s="269"/>
      <c r="W226" s="36"/>
    </row>
    <row r="227" spans="1:23" s="5" customFormat="1" ht="16.5">
      <c r="A227" s="43"/>
      <c r="B227" s="44" t="s">
        <v>275</v>
      </c>
      <c r="C227" s="9" t="s">
        <v>13</v>
      </c>
      <c r="D227" s="262"/>
      <c r="E227" s="163" t="str">
        <f t="shared" si="14"/>
        <v/>
      </c>
      <c r="F227" s="164" t="str">
        <f t="shared" si="15"/>
        <v/>
      </c>
      <c r="G227" s="161"/>
      <c r="H227" s="161"/>
      <c r="I227" s="162" t="str">
        <f t="shared" si="16"/>
        <v/>
      </c>
      <c r="J227" s="162" t="str">
        <f t="shared" si="17"/>
        <v/>
      </c>
      <c r="K227" s="269"/>
      <c r="W227" s="36"/>
    </row>
    <row r="228" spans="1:23" s="5" customFormat="1" ht="16.5">
      <c r="A228" s="43"/>
      <c r="B228" s="44" t="s">
        <v>447</v>
      </c>
      <c r="C228" s="9" t="s">
        <v>13</v>
      </c>
      <c r="D228" s="262"/>
      <c r="E228" s="163" t="str">
        <f t="shared" si="14"/>
        <v/>
      </c>
      <c r="F228" s="164" t="str">
        <f t="shared" si="15"/>
        <v/>
      </c>
      <c r="G228" s="161"/>
      <c r="H228" s="161"/>
      <c r="I228" s="162" t="str">
        <f t="shared" si="16"/>
        <v/>
      </c>
      <c r="J228" s="162" t="str">
        <f t="shared" si="17"/>
        <v/>
      </c>
      <c r="K228" s="269"/>
      <c r="W228" s="36"/>
    </row>
    <row r="229" spans="1:23" s="5" customFormat="1" ht="16.5">
      <c r="A229" s="43"/>
      <c r="B229" s="44"/>
      <c r="C229" s="9"/>
      <c r="D229" s="262"/>
      <c r="E229" s="163" t="str">
        <f t="shared" si="14"/>
        <v/>
      </c>
      <c r="F229" s="164" t="str">
        <f t="shared" si="15"/>
        <v/>
      </c>
      <c r="G229" s="161"/>
      <c r="H229" s="161"/>
      <c r="I229" s="162" t="str">
        <f t="shared" si="16"/>
        <v/>
      </c>
      <c r="J229" s="162" t="str">
        <f t="shared" si="17"/>
        <v/>
      </c>
      <c r="K229" s="269"/>
      <c r="W229" s="36"/>
    </row>
    <row r="230" spans="1:23" s="5" customFormat="1" ht="16.5">
      <c r="A230" s="43"/>
      <c r="B230" s="44" t="s">
        <v>54</v>
      </c>
      <c r="C230" s="9" t="s">
        <v>13</v>
      </c>
      <c r="D230" s="262"/>
      <c r="E230" s="163" t="str">
        <f t="shared" si="14"/>
        <v/>
      </c>
      <c r="F230" s="164" t="str">
        <f t="shared" si="15"/>
        <v/>
      </c>
      <c r="G230" s="161"/>
      <c r="H230" s="161"/>
      <c r="I230" s="162" t="str">
        <f t="shared" si="16"/>
        <v/>
      </c>
      <c r="J230" s="162" t="str">
        <f t="shared" si="17"/>
        <v/>
      </c>
      <c r="K230" s="269"/>
      <c r="W230" s="36"/>
    </row>
    <row r="231" spans="1:23" s="5" customFormat="1" ht="16.5">
      <c r="A231" s="43"/>
      <c r="B231" s="44" t="s">
        <v>55</v>
      </c>
      <c r="C231" s="9" t="s">
        <v>13</v>
      </c>
      <c r="D231" s="262"/>
      <c r="E231" s="163" t="str">
        <f t="shared" si="14"/>
        <v/>
      </c>
      <c r="F231" s="164" t="str">
        <f t="shared" si="15"/>
        <v/>
      </c>
      <c r="G231" s="161"/>
      <c r="H231" s="161"/>
      <c r="I231" s="162" t="str">
        <f t="shared" si="16"/>
        <v/>
      </c>
      <c r="J231" s="162" t="str">
        <f t="shared" si="17"/>
        <v/>
      </c>
      <c r="K231" s="269"/>
      <c r="W231" s="36"/>
    </row>
    <row r="232" spans="1:23" s="5" customFormat="1" ht="16.5">
      <c r="A232" s="43"/>
      <c r="B232" s="44" t="s">
        <v>268</v>
      </c>
      <c r="C232" s="9" t="s">
        <v>13</v>
      </c>
      <c r="D232" s="262"/>
      <c r="E232" s="163" t="str">
        <f t="shared" si="14"/>
        <v/>
      </c>
      <c r="F232" s="164" t="str">
        <f t="shared" si="15"/>
        <v/>
      </c>
      <c r="G232" s="161"/>
      <c r="H232" s="161"/>
      <c r="I232" s="162" t="str">
        <f t="shared" si="16"/>
        <v/>
      </c>
      <c r="J232" s="162" t="str">
        <f t="shared" si="17"/>
        <v/>
      </c>
      <c r="K232" s="269"/>
      <c r="W232" s="36"/>
    </row>
    <row r="233" spans="1:23" s="5" customFormat="1" ht="16.5">
      <c r="A233" s="43"/>
      <c r="B233" s="44" t="s">
        <v>271</v>
      </c>
      <c r="C233" s="9" t="s">
        <v>13</v>
      </c>
      <c r="D233" s="262"/>
      <c r="E233" s="163" t="str">
        <f t="shared" si="14"/>
        <v/>
      </c>
      <c r="F233" s="164" t="str">
        <f t="shared" si="15"/>
        <v/>
      </c>
      <c r="G233" s="161"/>
      <c r="H233" s="161"/>
      <c r="I233" s="162" t="str">
        <f t="shared" si="16"/>
        <v/>
      </c>
      <c r="J233" s="162" t="str">
        <f t="shared" si="17"/>
        <v/>
      </c>
      <c r="K233" s="269"/>
      <c r="W233" s="36"/>
    </row>
    <row r="234" spans="1:23" s="5" customFormat="1" ht="16.5">
      <c r="A234" s="43"/>
      <c r="B234" s="44" t="s">
        <v>272</v>
      </c>
      <c r="C234" s="9" t="s">
        <v>13</v>
      </c>
      <c r="D234" s="262"/>
      <c r="E234" s="163" t="str">
        <f t="shared" si="14"/>
        <v/>
      </c>
      <c r="F234" s="164" t="str">
        <f t="shared" si="15"/>
        <v/>
      </c>
      <c r="G234" s="161"/>
      <c r="H234" s="161"/>
      <c r="I234" s="162" t="str">
        <f t="shared" si="16"/>
        <v/>
      </c>
      <c r="J234" s="162" t="str">
        <f t="shared" si="17"/>
        <v/>
      </c>
      <c r="K234" s="269"/>
      <c r="W234" s="36"/>
    </row>
    <row r="235" spans="1:23" s="5" customFormat="1" ht="16.5">
      <c r="A235" s="43"/>
      <c r="B235" s="44" t="s">
        <v>126</v>
      </c>
      <c r="C235" s="9" t="s">
        <v>13</v>
      </c>
      <c r="D235" s="262"/>
      <c r="E235" s="163" t="str">
        <f t="shared" si="14"/>
        <v/>
      </c>
      <c r="F235" s="164" t="str">
        <f t="shared" si="15"/>
        <v/>
      </c>
      <c r="G235" s="161"/>
      <c r="H235" s="161"/>
      <c r="I235" s="162" t="str">
        <f t="shared" si="16"/>
        <v/>
      </c>
      <c r="J235" s="162" t="str">
        <f t="shared" si="17"/>
        <v/>
      </c>
      <c r="K235" s="269"/>
      <c r="W235" s="36"/>
    </row>
    <row r="236" spans="1:23" s="5" customFormat="1" ht="16.5">
      <c r="A236" s="43"/>
      <c r="B236" s="44" t="s">
        <v>101</v>
      </c>
      <c r="C236" s="9" t="s">
        <v>13</v>
      </c>
      <c r="D236" s="262"/>
      <c r="E236" s="163" t="str">
        <f t="shared" si="14"/>
        <v/>
      </c>
      <c r="F236" s="164" t="str">
        <f t="shared" si="15"/>
        <v/>
      </c>
      <c r="G236" s="161"/>
      <c r="H236" s="161"/>
      <c r="I236" s="162" t="str">
        <f t="shared" si="16"/>
        <v/>
      </c>
      <c r="J236" s="162" t="str">
        <f t="shared" si="17"/>
        <v/>
      </c>
      <c r="K236" s="269"/>
      <c r="W236" s="36"/>
    </row>
    <row r="237" spans="1:23" s="5" customFormat="1" ht="16.5">
      <c r="A237" s="43"/>
      <c r="B237" s="44" t="s">
        <v>266</v>
      </c>
      <c r="C237" s="9" t="s">
        <v>13</v>
      </c>
      <c r="D237" s="262"/>
      <c r="E237" s="163" t="str">
        <f t="shared" si="14"/>
        <v/>
      </c>
      <c r="F237" s="164" t="str">
        <f t="shared" si="15"/>
        <v/>
      </c>
      <c r="G237" s="161"/>
      <c r="H237" s="161"/>
      <c r="I237" s="162" t="str">
        <f t="shared" si="16"/>
        <v/>
      </c>
      <c r="J237" s="162" t="str">
        <f t="shared" si="17"/>
        <v/>
      </c>
      <c r="K237" s="269"/>
      <c r="W237" s="36"/>
    </row>
    <row r="238" spans="1:23" s="5" customFormat="1" ht="16.5">
      <c r="A238" s="43"/>
      <c r="B238" s="44" t="s">
        <v>276</v>
      </c>
      <c r="C238" s="9" t="s">
        <v>13</v>
      </c>
      <c r="D238" s="262"/>
      <c r="E238" s="163" t="str">
        <f t="shared" si="14"/>
        <v/>
      </c>
      <c r="F238" s="164" t="str">
        <f t="shared" si="15"/>
        <v/>
      </c>
      <c r="G238" s="161"/>
      <c r="H238" s="161"/>
      <c r="I238" s="162" t="str">
        <f t="shared" si="16"/>
        <v/>
      </c>
      <c r="J238" s="162" t="str">
        <f t="shared" si="17"/>
        <v/>
      </c>
      <c r="K238" s="269"/>
      <c r="W238" s="36"/>
    </row>
    <row r="239" spans="1:23" s="5" customFormat="1" ht="16.5">
      <c r="A239" s="43"/>
      <c r="B239" s="44" t="s">
        <v>277</v>
      </c>
      <c r="C239" s="9" t="s">
        <v>13</v>
      </c>
      <c r="D239" s="262"/>
      <c r="E239" s="163" t="str">
        <f t="shared" si="14"/>
        <v/>
      </c>
      <c r="F239" s="164" t="str">
        <f t="shared" si="15"/>
        <v/>
      </c>
      <c r="G239" s="161"/>
      <c r="H239" s="161"/>
      <c r="I239" s="162" t="str">
        <f t="shared" si="16"/>
        <v/>
      </c>
      <c r="J239" s="162" t="str">
        <f t="shared" si="17"/>
        <v/>
      </c>
      <c r="K239" s="269"/>
      <c r="W239" s="36"/>
    </row>
    <row r="240" spans="1:23" s="5" customFormat="1" ht="16.5">
      <c r="A240" s="43"/>
      <c r="B240" s="44"/>
      <c r="C240" s="9"/>
      <c r="D240" s="262"/>
      <c r="E240" s="163" t="str">
        <f t="shared" si="14"/>
        <v/>
      </c>
      <c r="F240" s="164" t="str">
        <f t="shared" si="15"/>
        <v/>
      </c>
      <c r="G240" s="161"/>
      <c r="H240" s="161"/>
      <c r="I240" s="162" t="str">
        <f t="shared" si="16"/>
        <v/>
      </c>
      <c r="J240" s="162" t="str">
        <f t="shared" si="17"/>
        <v/>
      </c>
      <c r="K240" s="269"/>
      <c r="W240" s="36"/>
    </row>
    <row r="241" spans="1:23" s="5" customFormat="1" ht="16.5">
      <c r="A241" s="43"/>
      <c r="B241" s="44" t="s">
        <v>446</v>
      </c>
      <c r="C241" s="9" t="s">
        <v>1</v>
      </c>
      <c r="D241" s="262"/>
      <c r="E241" s="163" t="str">
        <f t="shared" si="14"/>
        <v/>
      </c>
      <c r="F241" s="164" t="str">
        <f t="shared" si="15"/>
        <v/>
      </c>
      <c r="G241" s="161"/>
      <c r="H241" s="161"/>
      <c r="I241" s="162" t="str">
        <f t="shared" si="16"/>
        <v/>
      </c>
      <c r="J241" s="162" t="str">
        <f t="shared" si="17"/>
        <v/>
      </c>
      <c r="K241" s="269"/>
      <c r="W241" s="36"/>
    </row>
    <row r="242" spans="1:23" s="5" customFormat="1" ht="16.5">
      <c r="A242" s="43"/>
      <c r="B242" s="44" t="s">
        <v>167</v>
      </c>
      <c r="C242" s="9" t="s">
        <v>13</v>
      </c>
      <c r="D242" s="262">
        <v>1</v>
      </c>
      <c r="E242" s="163">
        <f t="shared" si="14"/>
        <v>0</v>
      </c>
      <c r="F242" s="164">
        <f t="shared" si="15"/>
        <v>0</v>
      </c>
      <c r="G242" s="161"/>
      <c r="H242" s="161"/>
      <c r="I242" s="162">
        <f t="shared" si="16"/>
        <v>0</v>
      </c>
      <c r="J242" s="162">
        <f t="shared" si="17"/>
        <v>0</v>
      </c>
      <c r="K242" s="269"/>
      <c r="W242" s="36"/>
    </row>
    <row r="243" spans="1:23" s="5" customFormat="1" ht="16.5">
      <c r="A243" s="43"/>
      <c r="B243" s="44"/>
      <c r="C243" s="9"/>
      <c r="D243" s="262"/>
      <c r="E243" s="163" t="str">
        <f t="shared" si="14"/>
        <v/>
      </c>
      <c r="F243" s="164" t="str">
        <f t="shared" si="15"/>
        <v/>
      </c>
      <c r="G243" s="161"/>
      <c r="H243" s="161"/>
      <c r="I243" s="162" t="str">
        <f t="shared" si="16"/>
        <v/>
      </c>
      <c r="J243" s="162" t="str">
        <f t="shared" si="17"/>
        <v/>
      </c>
      <c r="K243" s="269"/>
      <c r="W243" s="36"/>
    </row>
    <row r="244" spans="1:23" s="5" customFormat="1" ht="16.5">
      <c r="A244" s="43"/>
      <c r="B244" s="132" t="s">
        <v>444</v>
      </c>
      <c r="C244" s="9" t="s">
        <v>13</v>
      </c>
      <c r="D244" s="262">
        <v>0.94</v>
      </c>
      <c r="E244" s="163">
        <f t="shared" si="14"/>
        <v>0</v>
      </c>
      <c r="F244" s="164">
        <f t="shared" si="15"/>
        <v>0</v>
      </c>
      <c r="G244" s="161"/>
      <c r="H244" s="161"/>
      <c r="I244" s="162">
        <f t="shared" si="16"/>
        <v>0</v>
      </c>
      <c r="J244" s="162">
        <f t="shared" si="17"/>
        <v>0</v>
      </c>
      <c r="K244" s="269"/>
      <c r="W244" s="36"/>
    </row>
    <row r="245" spans="1:23" s="5" customFormat="1" ht="16.5">
      <c r="A245" s="43"/>
      <c r="B245" s="132" t="s">
        <v>445</v>
      </c>
      <c r="C245" s="9" t="s">
        <v>13</v>
      </c>
      <c r="D245" s="262"/>
      <c r="E245" s="163" t="str">
        <f t="shared" si="14"/>
        <v/>
      </c>
      <c r="F245" s="164" t="str">
        <f t="shared" si="15"/>
        <v/>
      </c>
      <c r="G245" s="161"/>
      <c r="H245" s="161"/>
      <c r="I245" s="162" t="str">
        <f t="shared" si="16"/>
        <v/>
      </c>
      <c r="J245" s="162" t="str">
        <f t="shared" si="17"/>
        <v/>
      </c>
      <c r="K245" s="269"/>
      <c r="W245" s="36"/>
    </row>
    <row r="246" spans="1:23" s="5" customFormat="1" ht="16.5">
      <c r="A246" s="43"/>
      <c r="B246" s="132" t="s">
        <v>443</v>
      </c>
      <c r="C246" s="9" t="s">
        <v>13</v>
      </c>
      <c r="D246" s="262"/>
      <c r="E246" s="163" t="str">
        <f t="shared" si="14"/>
        <v/>
      </c>
      <c r="F246" s="164" t="str">
        <f t="shared" si="15"/>
        <v/>
      </c>
      <c r="G246" s="161"/>
      <c r="H246" s="161"/>
      <c r="I246" s="162" t="str">
        <f t="shared" si="16"/>
        <v/>
      </c>
      <c r="J246" s="162" t="str">
        <f t="shared" si="17"/>
        <v/>
      </c>
      <c r="K246" s="269"/>
      <c r="W246" s="36"/>
    </row>
    <row r="247" spans="1:23" s="5" customFormat="1" ht="16.5">
      <c r="A247" s="2"/>
      <c r="B247" s="132" t="s">
        <v>264</v>
      </c>
      <c r="C247" s="9" t="s">
        <v>13</v>
      </c>
      <c r="D247" s="262">
        <v>8</v>
      </c>
      <c r="E247" s="163">
        <f t="shared" si="14"/>
        <v>0</v>
      </c>
      <c r="F247" s="164">
        <f t="shared" si="15"/>
        <v>0</v>
      </c>
      <c r="G247" s="161"/>
      <c r="H247" s="161"/>
      <c r="I247" s="162">
        <f t="shared" si="16"/>
        <v>0</v>
      </c>
      <c r="J247" s="162">
        <f t="shared" si="17"/>
        <v>0</v>
      </c>
      <c r="K247" s="269"/>
      <c r="W247" s="36"/>
    </row>
    <row r="248" spans="1:23" s="5" customFormat="1" ht="16.5">
      <c r="A248" s="43"/>
      <c r="B248" s="132" t="s">
        <v>265</v>
      </c>
      <c r="C248" s="9" t="s">
        <v>13</v>
      </c>
      <c r="D248" s="262">
        <v>8</v>
      </c>
      <c r="E248" s="163">
        <f t="shared" ref="E248:E311" si="18">IF(D248="","",(((I248*$J$2)+(J248*$H$2*$H$3))*$J$3)/D248)</f>
        <v>0</v>
      </c>
      <c r="F248" s="164">
        <f t="shared" ref="F248:F311" si="19">IF(D248="","",D248*E248)</f>
        <v>0</v>
      </c>
      <c r="G248" s="161"/>
      <c r="H248" s="161"/>
      <c r="I248" s="162">
        <f t="shared" ref="I248:I311" si="20">IF(D248="","",G248*D248)</f>
        <v>0</v>
      </c>
      <c r="J248" s="162">
        <f t="shared" ref="J248:J311" si="21">IF(D248="","",D248*H248)</f>
        <v>0</v>
      </c>
      <c r="K248" s="269"/>
      <c r="W248" s="36"/>
    </row>
    <row r="249" spans="1:23" s="5" customFormat="1" ht="16.5">
      <c r="A249" s="43"/>
      <c r="B249" s="44"/>
      <c r="C249" s="9"/>
      <c r="D249" s="262"/>
      <c r="E249" s="163" t="str">
        <f t="shared" si="18"/>
        <v/>
      </c>
      <c r="F249" s="164" t="str">
        <f t="shared" si="19"/>
        <v/>
      </c>
      <c r="G249" s="161"/>
      <c r="H249" s="161"/>
      <c r="I249" s="162" t="str">
        <f t="shared" si="20"/>
        <v/>
      </c>
      <c r="J249" s="162" t="str">
        <f t="shared" si="21"/>
        <v/>
      </c>
      <c r="K249" s="269"/>
      <c r="W249" s="36"/>
    </row>
    <row r="250" spans="1:23" s="5" customFormat="1" ht="16.5">
      <c r="A250" s="43"/>
      <c r="B250" s="44" t="s">
        <v>166</v>
      </c>
      <c r="C250" s="9" t="s">
        <v>13</v>
      </c>
      <c r="D250" s="262">
        <v>1</v>
      </c>
      <c r="E250" s="163">
        <f t="shared" si="18"/>
        <v>0</v>
      </c>
      <c r="F250" s="164">
        <f t="shared" si="19"/>
        <v>0</v>
      </c>
      <c r="G250" s="161"/>
      <c r="H250" s="161"/>
      <c r="I250" s="162">
        <f t="shared" si="20"/>
        <v>0</v>
      </c>
      <c r="J250" s="162">
        <f t="shared" si="21"/>
        <v>0</v>
      </c>
      <c r="K250" s="269"/>
      <c r="W250" s="36"/>
    </row>
    <row r="251" spans="1:23" s="5" customFormat="1" ht="16.5">
      <c r="A251" s="43"/>
      <c r="B251" s="132"/>
      <c r="C251" s="8"/>
      <c r="D251" s="262"/>
      <c r="E251" s="163" t="str">
        <f t="shared" si="18"/>
        <v/>
      </c>
      <c r="F251" s="164" t="str">
        <f t="shared" si="19"/>
        <v/>
      </c>
      <c r="G251" s="161"/>
      <c r="H251" s="161"/>
      <c r="I251" s="162" t="str">
        <f t="shared" si="20"/>
        <v/>
      </c>
      <c r="J251" s="162" t="str">
        <f t="shared" si="21"/>
        <v/>
      </c>
      <c r="K251" s="269"/>
      <c r="W251" s="36"/>
    </row>
    <row r="252" spans="1:23" s="5" customFormat="1" ht="16.5">
      <c r="A252" s="43"/>
      <c r="B252" s="39" t="s">
        <v>239</v>
      </c>
      <c r="C252" s="9"/>
      <c r="D252" s="262"/>
      <c r="E252" s="163" t="str">
        <f t="shared" si="18"/>
        <v/>
      </c>
      <c r="F252" s="164" t="str">
        <f t="shared" si="19"/>
        <v/>
      </c>
      <c r="G252" s="161"/>
      <c r="H252" s="161"/>
      <c r="I252" s="162" t="str">
        <f t="shared" si="20"/>
        <v/>
      </c>
      <c r="J252" s="162" t="str">
        <f t="shared" si="21"/>
        <v/>
      </c>
      <c r="K252" s="269"/>
      <c r="W252" s="36"/>
    </row>
    <row r="253" spans="1:23" s="5" customFormat="1" ht="16.5">
      <c r="A253" s="43"/>
      <c r="B253" s="39" t="s">
        <v>240</v>
      </c>
      <c r="C253" s="27" t="s">
        <v>12</v>
      </c>
      <c r="D253" s="262">
        <f>D27</f>
        <v>21</v>
      </c>
      <c r="E253" s="163">
        <f t="shared" si="18"/>
        <v>0</v>
      </c>
      <c r="F253" s="164">
        <f t="shared" si="19"/>
        <v>0</v>
      </c>
      <c r="G253" s="161"/>
      <c r="H253" s="161"/>
      <c r="I253" s="162">
        <f t="shared" si="20"/>
        <v>0</v>
      </c>
      <c r="J253" s="162">
        <f t="shared" si="21"/>
        <v>0</v>
      </c>
      <c r="K253" s="269"/>
      <c r="W253" s="36"/>
    </row>
    <row r="254" spans="1:23" s="5" customFormat="1" ht="16.5">
      <c r="A254" s="43"/>
      <c r="B254" s="38"/>
      <c r="C254" s="9"/>
      <c r="D254" s="262"/>
      <c r="E254" s="163" t="str">
        <f t="shared" si="18"/>
        <v/>
      </c>
      <c r="F254" s="164" t="str">
        <f t="shared" si="19"/>
        <v/>
      </c>
      <c r="G254" s="161"/>
      <c r="H254" s="161"/>
      <c r="I254" s="162" t="str">
        <f t="shared" si="20"/>
        <v/>
      </c>
      <c r="J254" s="162" t="str">
        <f t="shared" si="21"/>
        <v/>
      </c>
      <c r="K254" s="269"/>
      <c r="W254" s="36"/>
    </row>
    <row r="255" spans="1:23" s="5" customFormat="1" ht="16.5">
      <c r="A255" s="43"/>
      <c r="B255" s="73" t="s">
        <v>278</v>
      </c>
      <c r="C255" s="72"/>
      <c r="D255" s="262"/>
      <c r="E255" s="163" t="str">
        <f t="shared" si="18"/>
        <v/>
      </c>
      <c r="F255" s="164" t="str">
        <f t="shared" si="19"/>
        <v/>
      </c>
      <c r="G255" s="161"/>
      <c r="H255" s="161"/>
      <c r="I255" s="162" t="str">
        <f t="shared" si="20"/>
        <v/>
      </c>
      <c r="J255" s="162" t="str">
        <f t="shared" si="21"/>
        <v/>
      </c>
      <c r="K255" s="269"/>
      <c r="W255" s="36"/>
    </row>
    <row r="256" spans="1:23" s="5" customFormat="1" ht="16.5">
      <c r="A256" s="43"/>
      <c r="B256" s="133"/>
      <c r="C256" s="8"/>
      <c r="D256" s="262"/>
      <c r="E256" s="163" t="str">
        <f t="shared" si="18"/>
        <v/>
      </c>
      <c r="F256" s="164" t="str">
        <f t="shared" si="19"/>
        <v/>
      </c>
      <c r="G256" s="161"/>
      <c r="H256" s="161"/>
      <c r="I256" s="162" t="str">
        <f t="shared" si="20"/>
        <v/>
      </c>
      <c r="J256" s="162" t="str">
        <f t="shared" si="21"/>
        <v/>
      </c>
      <c r="K256" s="269"/>
      <c r="W256" s="36"/>
    </row>
    <row r="257" spans="1:23" s="5" customFormat="1" ht="16.5">
      <c r="A257" s="2" t="s">
        <v>261</v>
      </c>
      <c r="B257" s="39" t="s">
        <v>279</v>
      </c>
      <c r="C257" s="9"/>
      <c r="D257" s="262"/>
      <c r="E257" s="163" t="str">
        <f t="shared" si="18"/>
        <v/>
      </c>
      <c r="F257" s="164" t="str">
        <f t="shared" si="19"/>
        <v/>
      </c>
      <c r="G257" s="161"/>
      <c r="H257" s="161"/>
      <c r="I257" s="162" t="str">
        <f t="shared" si="20"/>
        <v/>
      </c>
      <c r="J257" s="162" t="str">
        <f t="shared" si="21"/>
        <v/>
      </c>
      <c r="K257" s="269"/>
      <c r="W257" s="36"/>
    </row>
    <row r="258" spans="1:23" s="5" customFormat="1" ht="16.5">
      <c r="A258" s="2"/>
      <c r="B258" s="40"/>
      <c r="C258" s="9"/>
      <c r="D258" s="262"/>
      <c r="E258" s="163" t="str">
        <f t="shared" si="18"/>
        <v/>
      </c>
      <c r="F258" s="164" t="str">
        <f t="shared" si="19"/>
        <v/>
      </c>
      <c r="G258" s="161"/>
      <c r="H258" s="161"/>
      <c r="I258" s="162" t="str">
        <f t="shared" si="20"/>
        <v/>
      </c>
      <c r="J258" s="162" t="str">
        <f t="shared" si="21"/>
        <v/>
      </c>
      <c r="K258" s="269"/>
      <c r="W258" s="36"/>
    </row>
    <row r="259" spans="1:23" s="5" customFormat="1" ht="16.5">
      <c r="A259" s="43"/>
      <c r="B259" s="131" t="s">
        <v>262</v>
      </c>
      <c r="C259" s="9"/>
      <c r="D259" s="262"/>
      <c r="E259" s="163" t="str">
        <f t="shared" si="18"/>
        <v/>
      </c>
      <c r="F259" s="164" t="str">
        <f t="shared" si="19"/>
        <v/>
      </c>
      <c r="G259" s="161"/>
      <c r="H259" s="161"/>
      <c r="I259" s="162" t="str">
        <f t="shared" si="20"/>
        <v/>
      </c>
      <c r="J259" s="162" t="str">
        <f t="shared" si="21"/>
        <v/>
      </c>
      <c r="K259" s="269"/>
      <c r="W259" s="36"/>
    </row>
    <row r="260" spans="1:23" s="5" customFormat="1" ht="16.5">
      <c r="A260" s="43"/>
      <c r="B260" s="44" t="s">
        <v>52</v>
      </c>
      <c r="C260" s="9" t="s">
        <v>13</v>
      </c>
      <c r="D260" s="262">
        <v>5.1338582677165352</v>
      </c>
      <c r="E260" s="163">
        <f t="shared" si="18"/>
        <v>0</v>
      </c>
      <c r="F260" s="164">
        <f t="shared" si="19"/>
        <v>0</v>
      </c>
      <c r="G260" s="161"/>
      <c r="H260" s="161"/>
      <c r="I260" s="162">
        <f t="shared" si="20"/>
        <v>0</v>
      </c>
      <c r="J260" s="162">
        <f t="shared" si="21"/>
        <v>0</v>
      </c>
      <c r="K260" s="269"/>
      <c r="W260" s="36"/>
    </row>
    <row r="261" spans="1:23" s="5" customFormat="1" ht="16.5">
      <c r="A261" s="43"/>
      <c r="B261" s="44" t="s">
        <v>269</v>
      </c>
      <c r="C261" s="9" t="s">
        <v>13</v>
      </c>
      <c r="D261" s="262"/>
      <c r="E261" s="163" t="str">
        <f t="shared" si="18"/>
        <v/>
      </c>
      <c r="F261" s="164" t="str">
        <f t="shared" si="19"/>
        <v/>
      </c>
      <c r="G261" s="161"/>
      <c r="H261" s="161"/>
      <c r="I261" s="162" t="str">
        <f t="shared" si="20"/>
        <v/>
      </c>
      <c r="J261" s="162" t="str">
        <f t="shared" si="21"/>
        <v/>
      </c>
      <c r="K261" s="269"/>
      <c r="W261" s="36"/>
    </row>
    <row r="262" spans="1:23" s="5" customFormat="1" ht="16.5">
      <c r="A262" s="43"/>
      <c r="B262" s="44" t="s">
        <v>53</v>
      </c>
      <c r="C262" s="9" t="s">
        <v>13</v>
      </c>
      <c r="D262" s="262">
        <v>5.9523809523809526</v>
      </c>
      <c r="E262" s="163">
        <f t="shared" si="18"/>
        <v>0</v>
      </c>
      <c r="F262" s="164">
        <f t="shared" si="19"/>
        <v>0</v>
      </c>
      <c r="G262" s="161"/>
      <c r="H262" s="161"/>
      <c r="I262" s="162">
        <f t="shared" si="20"/>
        <v>0</v>
      </c>
      <c r="J262" s="162">
        <f t="shared" si="21"/>
        <v>0</v>
      </c>
      <c r="K262" s="269"/>
      <c r="W262" s="36"/>
    </row>
    <row r="263" spans="1:23" s="5" customFormat="1" ht="16.5">
      <c r="A263" s="43"/>
      <c r="B263" s="44" t="s">
        <v>72</v>
      </c>
      <c r="C263" s="9" t="s">
        <v>13</v>
      </c>
      <c r="D263" s="262"/>
      <c r="E263" s="163" t="str">
        <f t="shared" si="18"/>
        <v/>
      </c>
      <c r="F263" s="164" t="str">
        <f t="shared" si="19"/>
        <v/>
      </c>
      <c r="G263" s="161"/>
      <c r="H263" s="161"/>
      <c r="I263" s="162" t="str">
        <f t="shared" si="20"/>
        <v/>
      </c>
      <c r="J263" s="162" t="str">
        <f t="shared" si="21"/>
        <v/>
      </c>
      <c r="K263" s="269"/>
      <c r="W263" s="36"/>
    </row>
    <row r="264" spans="1:23" s="5" customFormat="1" ht="16.5">
      <c r="A264" s="43"/>
      <c r="B264" s="44" t="s">
        <v>275</v>
      </c>
      <c r="C264" s="9" t="s">
        <v>13</v>
      </c>
      <c r="D264" s="262">
        <v>2</v>
      </c>
      <c r="E264" s="163">
        <f t="shared" si="18"/>
        <v>0</v>
      </c>
      <c r="F264" s="164">
        <f t="shared" si="19"/>
        <v>0</v>
      </c>
      <c r="G264" s="161"/>
      <c r="H264" s="161"/>
      <c r="I264" s="162">
        <f t="shared" si="20"/>
        <v>0</v>
      </c>
      <c r="J264" s="162">
        <f t="shared" si="21"/>
        <v>0</v>
      </c>
      <c r="K264" s="269"/>
      <c r="W264" s="36"/>
    </row>
    <row r="265" spans="1:23" s="5" customFormat="1" ht="16.5">
      <c r="A265" s="43"/>
      <c r="B265" s="44" t="s">
        <v>447</v>
      </c>
      <c r="C265" s="9" t="s">
        <v>13</v>
      </c>
      <c r="D265" s="262">
        <v>1</v>
      </c>
      <c r="E265" s="163">
        <f t="shared" si="18"/>
        <v>0</v>
      </c>
      <c r="F265" s="164">
        <f t="shared" si="19"/>
        <v>0</v>
      </c>
      <c r="G265" s="161"/>
      <c r="H265" s="161"/>
      <c r="I265" s="162">
        <f t="shared" si="20"/>
        <v>0</v>
      </c>
      <c r="J265" s="162">
        <f t="shared" si="21"/>
        <v>0</v>
      </c>
      <c r="K265" s="269"/>
      <c r="W265" s="36"/>
    </row>
    <row r="266" spans="1:23" s="5" customFormat="1" ht="16.5">
      <c r="A266" s="43"/>
      <c r="B266" s="44"/>
      <c r="C266" s="9"/>
      <c r="D266" s="262"/>
      <c r="E266" s="163" t="str">
        <f t="shared" si="18"/>
        <v/>
      </c>
      <c r="F266" s="164" t="str">
        <f t="shared" si="19"/>
        <v/>
      </c>
      <c r="G266" s="161"/>
      <c r="H266" s="161"/>
      <c r="I266" s="162" t="str">
        <f t="shared" si="20"/>
        <v/>
      </c>
      <c r="J266" s="162" t="str">
        <f t="shared" si="21"/>
        <v/>
      </c>
      <c r="K266" s="269"/>
      <c r="W266" s="36"/>
    </row>
    <row r="267" spans="1:23" s="5" customFormat="1" ht="16.5">
      <c r="A267" s="43"/>
      <c r="B267" s="44" t="s">
        <v>54</v>
      </c>
      <c r="C267" s="9" t="s">
        <v>13</v>
      </c>
      <c r="D267" s="262">
        <f>17+6+1-2</f>
        <v>22</v>
      </c>
      <c r="E267" s="163">
        <f t="shared" si="18"/>
        <v>0</v>
      </c>
      <c r="F267" s="164">
        <f t="shared" si="19"/>
        <v>0</v>
      </c>
      <c r="G267" s="161"/>
      <c r="H267" s="161"/>
      <c r="I267" s="162">
        <f t="shared" si="20"/>
        <v>0</v>
      </c>
      <c r="J267" s="162">
        <f t="shared" si="21"/>
        <v>0</v>
      </c>
      <c r="K267" s="269"/>
      <c r="W267" s="36"/>
    </row>
    <row r="268" spans="1:23" s="5" customFormat="1" ht="16.5">
      <c r="A268" s="43"/>
      <c r="B268" s="44" t="s">
        <v>55</v>
      </c>
      <c r="C268" s="9" t="s">
        <v>13</v>
      </c>
      <c r="D268" s="262">
        <v>7</v>
      </c>
      <c r="E268" s="163">
        <f t="shared" si="18"/>
        <v>0</v>
      </c>
      <c r="F268" s="164">
        <f t="shared" si="19"/>
        <v>0</v>
      </c>
      <c r="G268" s="161"/>
      <c r="H268" s="161"/>
      <c r="I268" s="162">
        <f t="shared" si="20"/>
        <v>0</v>
      </c>
      <c r="J268" s="162">
        <f t="shared" si="21"/>
        <v>0</v>
      </c>
      <c r="K268" s="269"/>
      <c r="W268" s="36"/>
    </row>
    <row r="269" spans="1:23" s="5" customFormat="1" ht="16.5">
      <c r="A269" s="43"/>
      <c r="B269" s="44" t="s">
        <v>268</v>
      </c>
      <c r="C269" s="9" t="s">
        <v>13</v>
      </c>
      <c r="D269" s="262">
        <v>1</v>
      </c>
      <c r="E269" s="163">
        <f t="shared" si="18"/>
        <v>0</v>
      </c>
      <c r="F269" s="164">
        <f t="shared" si="19"/>
        <v>0</v>
      </c>
      <c r="G269" s="161"/>
      <c r="H269" s="161"/>
      <c r="I269" s="162">
        <f t="shared" si="20"/>
        <v>0</v>
      </c>
      <c r="J269" s="162">
        <f t="shared" si="21"/>
        <v>0</v>
      </c>
      <c r="K269" s="269"/>
      <c r="W269" s="36"/>
    </row>
    <row r="270" spans="1:23" s="5" customFormat="1" ht="16.5">
      <c r="A270" s="43"/>
      <c r="B270" s="44" t="s">
        <v>271</v>
      </c>
      <c r="C270" s="9" t="s">
        <v>13</v>
      </c>
      <c r="D270" s="262">
        <v>1</v>
      </c>
      <c r="E270" s="163">
        <f t="shared" si="18"/>
        <v>0</v>
      </c>
      <c r="F270" s="164">
        <f t="shared" si="19"/>
        <v>0</v>
      </c>
      <c r="G270" s="161"/>
      <c r="H270" s="161"/>
      <c r="I270" s="162">
        <f t="shared" si="20"/>
        <v>0</v>
      </c>
      <c r="J270" s="162">
        <f t="shared" si="21"/>
        <v>0</v>
      </c>
      <c r="K270" s="269"/>
      <c r="W270" s="36"/>
    </row>
    <row r="271" spans="1:23" s="5" customFormat="1" ht="16.5">
      <c r="A271" s="43"/>
      <c r="B271" s="44" t="s">
        <v>272</v>
      </c>
      <c r="C271" s="9" t="s">
        <v>13</v>
      </c>
      <c r="D271" s="262">
        <v>1</v>
      </c>
      <c r="E271" s="163">
        <f t="shared" si="18"/>
        <v>0</v>
      </c>
      <c r="F271" s="164">
        <f t="shared" si="19"/>
        <v>0</v>
      </c>
      <c r="G271" s="161"/>
      <c r="H271" s="161"/>
      <c r="I271" s="162">
        <f t="shared" si="20"/>
        <v>0</v>
      </c>
      <c r="J271" s="162">
        <f t="shared" si="21"/>
        <v>0</v>
      </c>
      <c r="K271" s="269"/>
      <c r="W271" s="36"/>
    </row>
    <row r="272" spans="1:23" s="5" customFormat="1" ht="16.5">
      <c r="A272" s="43"/>
      <c r="B272" s="44" t="s">
        <v>126</v>
      </c>
      <c r="C272" s="9" t="s">
        <v>13</v>
      </c>
      <c r="D272" s="262">
        <v>1</v>
      </c>
      <c r="E272" s="163">
        <f t="shared" si="18"/>
        <v>0</v>
      </c>
      <c r="F272" s="164">
        <f t="shared" si="19"/>
        <v>0</v>
      </c>
      <c r="G272" s="161"/>
      <c r="H272" s="161"/>
      <c r="I272" s="162">
        <f t="shared" si="20"/>
        <v>0</v>
      </c>
      <c r="J272" s="162">
        <f t="shared" si="21"/>
        <v>0</v>
      </c>
      <c r="K272" s="269"/>
      <c r="W272" s="36"/>
    </row>
    <row r="273" spans="1:23" s="5" customFormat="1" ht="16.5">
      <c r="A273" s="43"/>
      <c r="B273" s="44" t="s">
        <v>101</v>
      </c>
      <c r="C273" s="9" t="s">
        <v>13</v>
      </c>
      <c r="D273" s="262">
        <v>1</v>
      </c>
      <c r="E273" s="163">
        <f t="shared" si="18"/>
        <v>0</v>
      </c>
      <c r="F273" s="164">
        <f t="shared" si="19"/>
        <v>0</v>
      </c>
      <c r="G273" s="161"/>
      <c r="H273" s="161"/>
      <c r="I273" s="162">
        <f t="shared" si="20"/>
        <v>0</v>
      </c>
      <c r="J273" s="162">
        <f t="shared" si="21"/>
        <v>0</v>
      </c>
      <c r="K273" s="269"/>
      <c r="W273" s="36"/>
    </row>
    <row r="274" spans="1:23" s="5" customFormat="1" ht="16.5">
      <c r="A274" s="43"/>
      <c r="B274" s="44" t="s">
        <v>266</v>
      </c>
      <c r="C274" s="9" t="s">
        <v>13</v>
      </c>
      <c r="D274" s="262">
        <v>8</v>
      </c>
      <c r="E274" s="163">
        <f t="shared" si="18"/>
        <v>0</v>
      </c>
      <c r="F274" s="164">
        <f t="shared" si="19"/>
        <v>0</v>
      </c>
      <c r="G274" s="161"/>
      <c r="H274" s="161"/>
      <c r="I274" s="162">
        <f t="shared" si="20"/>
        <v>0</v>
      </c>
      <c r="J274" s="162">
        <f t="shared" si="21"/>
        <v>0</v>
      </c>
      <c r="K274" s="269"/>
      <c r="W274" s="36"/>
    </row>
    <row r="275" spans="1:23" s="5" customFormat="1" ht="16.5">
      <c r="A275" s="43"/>
      <c r="B275" s="44" t="s">
        <v>276</v>
      </c>
      <c r="C275" s="9" t="s">
        <v>13</v>
      </c>
      <c r="D275" s="262">
        <v>1</v>
      </c>
      <c r="E275" s="163">
        <f t="shared" si="18"/>
        <v>0</v>
      </c>
      <c r="F275" s="164">
        <f t="shared" si="19"/>
        <v>0</v>
      </c>
      <c r="G275" s="161"/>
      <c r="H275" s="161"/>
      <c r="I275" s="162">
        <f t="shared" si="20"/>
        <v>0</v>
      </c>
      <c r="J275" s="162">
        <f t="shared" si="21"/>
        <v>0</v>
      </c>
      <c r="K275" s="269"/>
      <c r="W275" s="36"/>
    </row>
    <row r="276" spans="1:23" s="5" customFormat="1" ht="16.5">
      <c r="A276" s="43"/>
      <c r="B276" s="44" t="s">
        <v>277</v>
      </c>
      <c r="C276" s="9" t="s">
        <v>13</v>
      </c>
      <c r="D276" s="262">
        <v>1</v>
      </c>
      <c r="E276" s="163">
        <f t="shared" si="18"/>
        <v>0</v>
      </c>
      <c r="F276" s="164">
        <f t="shared" si="19"/>
        <v>0</v>
      </c>
      <c r="G276" s="161"/>
      <c r="H276" s="161"/>
      <c r="I276" s="162">
        <f t="shared" si="20"/>
        <v>0</v>
      </c>
      <c r="J276" s="162">
        <f t="shared" si="21"/>
        <v>0</v>
      </c>
      <c r="K276" s="269"/>
      <c r="W276" s="36"/>
    </row>
    <row r="277" spans="1:23" s="5" customFormat="1" ht="16.5">
      <c r="A277" s="43"/>
      <c r="B277" s="44"/>
      <c r="C277" s="9"/>
      <c r="D277" s="262"/>
      <c r="E277" s="163" t="str">
        <f t="shared" si="18"/>
        <v/>
      </c>
      <c r="F277" s="164" t="str">
        <f t="shared" si="19"/>
        <v/>
      </c>
      <c r="G277" s="161"/>
      <c r="H277" s="161"/>
      <c r="I277" s="162" t="str">
        <f t="shared" si="20"/>
        <v/>
      </c>
      <c r="J277" s="162" t="str">
        <f t="shared" si="21"/>
        <v/>
      </c>
      <c r="K277" s="269"/>
      <c r="W277" s="36"/>
    </row>
    <row r="278" spans="1:23" s="5" customFormat="1" ht="16.5">
      <c r="A278" s="43"/>
      <c r="B278" s="131" t="s">
        <v>263</v>
      </c>
      <c r="C278" s="9"/>
      <c r="D278" s="262"/>
      <c r="E278" s="163" t="str">
        <f t="shared" si="18"/>
        <v/>
      </c>
      <c r="F278" s="164" t="str">
        <f t="shared" si="19"/>
        <v/>
      </c>
      <c r="G278" s="161"/>
      <c r="H278" s="161"/>
      <c r="I278" s="162" t="str">
        <f t="shared" si="20"/>
        <v/>
      </c>
      <c r="J278" s="162" t="str">
        <f t="shared" si="21"/>
        <v/>
      </c>
      <c r="K278" s="269"/>
      <c r="W278" s="36"/>
    </row>
    <row r="279" spans="1:23" s="5" customFormat="1" ht="16.5">
      <c r="A279" s="43"/>
      <c r="B279" s="44" t="s">
        <v>52</v>
      </c>
      <c r="C279" s="9" t="s">
        <v>13</v>
      </c>
      <c r="D279" s="262"/>
      <c r="E279" s="163" t="str">
        <f t="shared" si="18"/>
        <v/>
      </c>
      <c r="F279" s="164" t="str">
        <f t="shared" si="19"/>
        <v/>
      </c>
      <c r="G279" s="161"/>
      <c r="H279" s="161"/>
      <c r="I279" s="162" t="str">
        <f t="shared" si="20"/>
        <v/>
      </c>
      <c r="J279" s="162" t="str">
        <f t="shared" si="21"/>
        <v/>
      </c>
      <c r="K279" s="269"/>
      <c r="W279" s="36"/>
    </row>
    <row r="280" spans="1:23" s="5" customFormat="1" ht="16.5">
      <c r="A280" s="43"/>
      <c r="B280" s="44" t="s">
        <v>269</v>
      </c>
      <c r="C280" s="9" t="s">
        <v>13</v>
      </c>
      <c r="D280" s="262"/>
      <c r="E280" s="163" t="str">
        <f t="shared" si="18"/>
        <v/>
      </c>
      <c r="F280" s="164" t="str">
        <f t="shared" si="19"/>
        <v/>
      </c>
      <c r="G280" s="161"/>
      <c r="H280" s="161"/>
      <c r="I280" s="162" t="str">
        <f t="shared" si="20"/>
        <v/>
      </c>
      <c r="J280" s="162" t="str">
        <f t="shared" si="21"/>
        <v/>
      </c>
      <c r="K280" s="269"/>
      <c r="W280" s="36"/>
    </row>
    <row r="281" spans="1:23" s="5" customFormat="1" ht="16.5">
      <c r="A281" s="43"/>
      <c r="B281" s="44" t="s">
        <v>53</v>
      </c>
      <c r="C281" s="9" t="s">
        <v>13</v>
      </c>
      <c r="D281" s="262"/>
      <c r="E281" s="163" t="str">
        <f t="shared" si="18"/>
        <v/>
      </c>
      <c r="F281" s="164" t="str">
        <f t="shared" si="19"/>
        <v/>
      </c>
      <c r="G281" s="161"/>
      <c r="H281" s="161"/>
      <c r="I281" s="162" t="str">
        <f t="shared" si="20"/>
        <v/>
      </c>
      <c r="J281" s="162" t="str">
        <f t="shared" si="21"/>
        <v/>
      </c>
      <c r="K281" s="269"/>
      <c r="W281" s="36"/>
    </row>
    <row r="282" spans="1:23" s="5" customFormat="1" ht="16.5">
      <c r="A282" s="43"/>
      <c r="B282" s="44" t="s">
        <v>72</v>
      </c>
      <c r="C282" s="9" t="s">
        <v>13</v>
      </c>
      <c r="D282" s="262"/>
      <c r="E282" s="163" t="str">
        <f t="shared" si="18"/>
        <v/>
      </c>
      <c r="F282" s="164" t="str">
        <f t="shared" si="19"/>
        <v/>
      </c>
      <c r="G282" s="161"/>
      <c r="H282" s="161"/>
      <c r="I282" s="162" t="str">
        <f t="shared" si="20"/>
        <v/>
      </c>
      <c r="J282" s="162" t="str">
        <f t="shared" si="21"/>
        <v/>
      </c>
      <c r="K282" s="269"/>
      <c r="W282" s="36"/>
    </row>
    <row r="283" spans="1:23" s="5" customFormat="1" ht="16.5">
      <c r="A283" s="43"/>
      <c r="B283" s="44" t="s">
        <v>275</v>
      </c>
      <c r="C283" s="9" t="s">
        <v>13</v>
      </c>
      <c r="D283" s="262"/>
      <c r="E283" s="163" t="str">
        <f t="shared" si="18"/>
        <v/>
      </c>
      <c r="F283" s="164" t="str">
        <f t="shared" si="19"/>
        <v/>
      </c>
      <c r="G283" s="161"/>
      <c r="H283" s="161"/>
      <c r="I283" s="162" t="str">
        <f t="shared" si="20"/>
        <v/>
      </c>
      <c r="J283" s="162" t="str">
        <f t="shared" si="21"/>
        <v/>
      </c>
      <c r="K283" s="269"/>
      <c r="W283" s="36"/>
    </row>
    <row r="284" spans="1:23" s="5" customFormat="1" ht="16.5">
      <c r="A284" s="43"/>
      <c r="B284" s="44" t="s">
        <v>447</v>
      </c>
      <c r="C284" s="9" t="s">
        <v>13</v>
      </c>
      <c r="D284" s="262"/>
      <c r="E284" s="163" t="str">
        <f t="shared" si="18"/>
        <v/>
      </c>
      <c r="F284" s="164" t="str">
        <f t="shared" si="19"/>
        <v/>
      </c>
      <c r="G284" s="161"/>
      <c r="H284" s="161"/>
      <c r="I284" s="162" t="str">
        <f t="shared" si="20"/>
        <v/>
      </c>
      <c r="J284" s="162" t="str">
        <f t="shared" si="21"/>
        <v/>
      </c>
      <c r="K284" s="269"/>
      <c r="W284" s="36"/>
    </row>
    <row r="285" spans="1:23" s="5" customFormat="1" ht="16.5">
      <c r="A285" s="43"/>
      <c r="B285" s="44"/>
      <c r="C285" s="9"/>
      <c r="D285" s="262"/>
      <c r="E285" s="163" t="str">
        <f t="shared" si="18"/>
        <v/>
      </c>
      <c r="F285" s="164" t="str">
        <f t="shared" si="19"/>
        <v/>
      </c>
      <c r="G285" s="161"/>
      <c r="H285" s="161"/>
      <c r="I285" s="162" t="str">
        <f t="shared" si="20"/>
        <v/>
      </c>
      <c r="J285" s="162" t="str">
        <f t="shared" si="21"/>
        <v/>
      </c>
      <c r="K285" s="269"/>
      <c r="W285" s="36"/>
    </row>
    <row r="286" spans="1:23" s="5" customFormat="1" ht="16.5">
      <c r="A286" s="43"/>
      <c r="B286" s="44" t="s">
        <v>54</v>
      </c>
      <c r="C286" s="9" t="s">
        <v>13</v>
      </c>
      <c r="D286" s="262"/>
      <c r="E286" s="163" t="str">
        <f t="shared" si="18"/>
        <v/>
      </c>
      <c r="F286" s="164" t="str">
        <f t="shared" si="19"/>
        <v/>
      </c>
      <c r="G286" s="161"/>
      <c r="H286" s="161"/>
      <c r="I286" s="162" t="str">
        <f t="shared" si="20"/>
        <v/>
      </c>
      <c r="J286" s="162" t="str">
        <f t="shared" si="21"/>
        <v/>
      </c>
      <c r="K286" s="269"/>
      <c r="W286" s="36"/>
    </row>
    <row r="287" spans="1:23" s="5" customFormat="1" ht="16.5">
      <c r="A287" s="43"/>
      <c r="B287" s="44" t="s">
        <v>55</v>
      </c>
      <c r="C287" s="9" t="s">
        <v>13</v>
      </c>
      <c r="D287" s="262"/>
      <c r="E287" s="163" t="str">
        <f t="shared" si="18"/>
        <v/>
      </c>
      <c r="F287" s="164" t="str">
        <f t="shared" si="19"/>
        <v/>
      </c>
      <c r="G287" s="161"/>
      <c r="H287" s="161"/>
      <c r="I287" s="162" t="str">
        <f t="shared" si="20"/>
        <v/>
      </c>
      <c r="J287" s="162" t="str">
        <f t="shared" si="21"/>
        <v/>
      </c>
      <c r="K287" s="269"/>
      <c r="W287" s="36"/>
    </row>
    <row r="288" spans="1:23" s="5" customFormat="1" ht="16.5">
      <c r="A288" s="43"/>
      <c r="B288" s="44" t="s">
        <v>268</v>
      </c>
      <c r="C288" s="9" t="s">
        <v>13</v>
      </c>
      <c r="D288" s="262"/>
      <c r="E288" s="163" t="str">
        <f t="shared" si="18"/>
        <v/>
      </c>
      <c r="F288" s="164" t="str">
        <f t="shared" si="19"/>
        <v/>
      </c>
      <c r="G288" s="161"/>
      <c r="H288" s="161"/>
      <c r="I288" s="162" t="str">
        <f t="shared" si="20"/>
        <v/>
      </c>
      <c r="J288" s="162" t="str">
        <f t="shared" si="21"/>
        <v/>
      </c>
      <c r="K288" s="269"/>
      <c r="W288" s="36"/>
    </row>
    <row r="289" spans="1:23" s="5" customFormat="1" ht="16.5">
      <c r="A289" s="43"/>
      <c r="B289" s="44" t="s">
        <v>271</v>
      </c>
      <c r="C289" s="9" t="s">
        <v>13</v>
      </c>
      <c r="D289" s="262"/>
      <c r="E289" s="163" t="str">
        <f t="shared" si="18"/>
        <v/>
      </c>
      <c r="F289" s="164" t="str">
        <f t="shared" si="19"/>
        <v/>
      </c>
      <c r="G289" s="161"/>
      <c r="H289" s="161"/>
      <c r="I289" s="162" t="str">
        <f t="shared" si="20"/>
        <v/>
      </c>
      <c r="J289" s="162" t="str">
        <f t="shared" si="21"/>
        <v/>
      </c>
      <c r="K289" s="269"/>
      <c r="W289" s="36"/>
    </row>
    <row r="290" spans="1:23" s="5" customFormat="1" ht="16.5">
      <c r="A290" s="43"/>
      <c r="B290" s="44" t="s">
        <v>272</v>
      </c>
      <c r="C290" s="9" t="s">
        <v>13</v>
      </c>
      <c r="D290" s="262"/>
      <c r="E290" s="163" t="str">
        <f t="shared" si="18"/>
        <v/>
      </c>
      <c r="F290" s="164" t="str">
        <f t="shared" si="19"/>
        <v/>
      </c>
      <c r="G290" s="161"/>
      <c r="H290" s="161"/>
      <c r="I290" s="162" t="str">
        <f t="shared" si="20"/>
        <v/>
      </c>
      <c r="J290" s="162" t="str">
        <f t="shared" si="21"/>
        <v/>
      </c>
      <c r="K290" s="269"/>
      <c r="W290" s="36"/>
    </row>
    <row r="291" spans="1:23" s="5" customFormat="1" ht="16.5">
      <c r="A291" s="43"/>
      <c r="B291" s="44" t="s">
        <v>126</v>
      </c>
      <c r="C291" s="9" t="s">
        <v>13</v>
      </c>
      <c r="D291" s="262"/>
      <c r="E291" s="163" t="str">
        <f t="shared" si="18"/>
        <v/>
      </c>
      <c r="F291" s="164" t="str">
        <f t="shared" si="19"/>
        <v/>
      </c>
      <c r="G291" s="161"/>
      <c r="H291" s="161"/>
      <c r="I291" s="162" t="str">
        <f t="shared" si="20"/>
        <v/>
      </c>
      <c r="J291" s="162" t="str">
        <f t="shared" si="21"/>
        <v/>
      </c>
      <c r="K291" s="269"/>
      <c r="W291" s="36"/>
    </row>
    <row r="292" spans="1:23" s="5" customFormat="1" ht="16.5">
      <c r="A292" s="43"/>
      <c r="B292" s="44" t="s">
        <v>101</v>
      </c>
      <c r="C292" s="9" t="s">
        <v>13</v>
      </c>
      <c r="D292" s="262"/>
      <c r="E292" s="163" t="str">
        <f t="shared" si="18"/>
        <v/>
      </c>
      <c r="F292" s="164" t="str">
        <f t="shared" si="19"/>
        <v/>
      </c>
      <c r="G292" s="161"/>
      <c r="H292" s="161"/>
      <c r="I292" s="162" t="str">
        <f t="shared" si="20"/>
        <v/>
      </c>
      <c r="J292" s="162" t="str">
        <f t="shared" si="21"/>
        <v/>
      </c>
      <c r="K292" s="269"/>
      <c r="W292" s="36"/>
    </row>
    <row r="293" spans="1:23" s="5" customFormat="1" ht="16.5">
      <c r="A293" s="43"/>
      <c r="B293" s="44" t="s">
        <v>266</v>
      </c>
      <c r="C293" s="9" t="s">
        <v>13</v>
      </c>
      <c r="D293" s="262"/>
      <c r="E293" s="163" t="str">
        <f t="shared" si="18"/>
        <v/>
      </c>
      <c r="F293" s="164" t="str">
        <f t="shared" si="19"/>
        <v/>
      </c>
      <c r="G293" s="161"/>
      <c r="H293" s="161"/>
      <c r="I293" s="162" t="str">
        <f t="shared" si="20"/>
        <v/>
      </c>
      <c r="J293" s="162" t="str">
        <f t="shared" si="21"/>
        <v/>
      </c>
      <c r="K293" s="269"/>
      <c r="W293" s="36"/>
    </row>
    <row r="294" spans="1:23" s="5" customFormat="1" ht="16.5">
      <c r="A294" s="43"/>
      <c r="B294" s="44" t="s">
        <v>276</v>
      </c>
      <c r="C294" s="9" t="s">
        <v>13</v>
      </c>
      <c r="D294" s="262"/>
      <c r="E294" s="163" t="str">
        <f t="shared" si="18"/>
        <v/>
      </c>
      <c r="F294" s="164" t="str">
        <f t="shared" si="19"/>
        <v/>
      </c>
      <c r="G294" s="161"/>
      <c r="H294" s="161"/>
      <c r="I294" s="162" t="str">
        <f t="shared" si="20"/>
        <v/>
      </c>
      <c r="J294" s="162" t="str">
        <f t="shared" si="21"/>
        <v/>
      </c>
      <c r="K294" s="269"/>
      <c r="W294" s="36"/>
    </row>
    <row r="295" spans="1:23" s="5" customFormat="1" ht="16.5">
      <c r="A295" s="43"/>
      <c r="B295" s="44" t="s">
        <v>277</v>
      </c>
      <c r="C295" s="9" t="s">
        <v>13</v>
      </c>
      <c r="D295" s="262"/>
      <c r="E295" s="163" t="str">
        <f t="shared" si="18"/>
        <v/>
      </c>
      <c r="F295" s="164" t="str">
        <f t="shared" si="19"/>
        <v/>
      </c>
      <c r="G295" s="161"/>
      <c r="H295" s="161"/>
      <c r="I295" s="162" t="str">
        <f t="shared" si="20"/>
        <v/>
      </c>
      <c r="J295" s="162" t="str">
        <f t="shared" si="21"/>
        <v/>
      </c>
      <c r="K295" s="269"/>
      <c r="W295" s="36"/>
    </row>
    <row r="296" spans="1:23" s="5" customFormat="1" ht="16.5">
      <c r="A296" s="43"/>
      <c r="B296" s="44"/>
      <c r="C296" s="9"/>
      <c r="D296" s="262"/>
      <c r="E296" s="163" t="str">
        <f t="shared" si="18"/>
        <v/>
      </c>
      <c r="F296" s="164" t="str">
        <f t="shared" si="19"/>
        <v/>
      </c>
      <c r="G296" s="161"/>
      <c r="H296" s="161"/>
      <c r="I296" s="162" t="str">
        <f t="shared" si="20"/>
        <v/>
      </c>
      <c r="J296" s="162" t="str">
        <f t="shared" si="21"/>
        <v/>
      </c>
      <c r="K296" s="269"/>
      <c r="W296" s="36"/>
    </row>
    <row r="297" spans="1:23" s="5" customFormat="1" ht="16.5">
      <c r="A297" s="43"/>
      <c r="B297" s="44" t="s">
        <v>446</v>
      </c>
      <c r="C297" s="9" t="s">
        <v>1</v>
      </c>
      <c r="D297" s="262"/>
      <c r="E297" s="163" t="str">
        <f t="shared" si="18"/>
        <v/>
      </c>
      <c r="F297" s="164" t="str">
        <f t="shared" si="19"/>
        <v/>
      </c>
      <c r="G297" s="161"/>
      <c r="H297" s="161"/>
      <c r="I297" s="162" t="str">
        <f t="shared" si="20"/>
        <v/>
      </c>
      <c r="J297" s="162" t="str">
        <f t="shared" si="21"/>
        <v/>
      </c>
      <c r="K297" s="269"/>
      <c r="W297" s="36"/>
    </row>
    <row r="298" spans="1:23" s="5" customFormat="1" ht="16.5">
      <c r="A298" s="43"/>
      <c r="B298" s="44" t="s">
        <v>167</v>
      </c>
      <c r="C298" s="9" t="s">
        <v>13</v>
      </c>
      <c r="D298" s="262">
        <v>1</v>
      </c>
      <c r="E298" s="163">
        <f t="shared" si="18"/>
        <v>0</v>
      </c>
      <c r="F298" s="164">
        <f t="shared" si="19"/>
        <v>0</v>
      </c>
      <c r="G298" s="161"/>
      <c r="H298" s="161"/>
      <c r="I298" s="162">
        <f t="shared" si="20"/>
        <v>0</v>
      </c>
      <c r="J298" s="162">
        <f t="shared" si="21"/>
        <v>0</v>
      </c>
      <c r="K298" s="269"/>
      <c r="W298" s="36"/>
    </row>
    <row r="299" spans="1:23" s="5" customFormat="1" ht="16.5">
      <c r="A299" s="43"/>
      <c r="B299" s="44"/>
      <c r="C299" s="9"/>
      <c r="D299" s="262"/>
      <c r="E299" s="163" t="str">
        <f t="shared" si="18"/>
        <v/>
      </c>
      <c r="F299" s="164" t="str">
        <f t="shared" si="19"/>
        <v/>
      </c>
      <c r="G299" s="161"/>
      <c r="H299" s="161"/>
      <c r="I299" s="162" t="str">
        <f t="shared" si="20"/>
        <v/>
      </c>
      <c r="J299" s="162" t="str">
        <f t="shared" si="21"/>
        <v/>
      </c>
      <c r="K299" s="269"/>
      <c r="W299" s="36"/>
    </row>
    <row r="300" spans="1:23" s="5" customFormat="1" ht="16.5">
      <c r="A300" s="43"/>
      <c r="B300" s="132" t="s">
        <v>444</v>
      </c>
      <c r="C300" s="9" t="s">
        <v>13</v>
      </c>
      <c r="D300" s="262"/>
      <c r="E300" s="163" t="str">
        <f t="shared" si="18"/>
        <v/>
      </c>
      <c r="F300" s="164" t="str">
        <f t="shared" si="19"/>
        <v/>
      </c>
      <c r="G300" s="161"/>
      <c r="H300" s="161"/>
      <c r="I300" s="162" t="str">
        <f t="shared" si="20"/>
        <v/>
      </c>
      <c r="J300" s="162" t="str">
        <f t="shared" si="21"/>
        <v/>
      </c>
      <c r="K300" s="269"/>
      <c r="W300" s="36"/>
    </row>
    <row r="301" spans="1:23" s="5" customFormat="1" ht="16.5">
      <c r="A301" s="43"/>
      <c r="B301" s="132" t="s">
        <v>445</v>
      </c>
      <c r="C301" s="9" t="s">
        <v>13</v>
      </c>
      <c r="D301" s="262"/>
      <c r="E301" s="163" t="str">
        <f t="shared" si="18"/>
        <v/>
      </c>
      <c r="F301" s="164" t="str">
        <f t="shared" si="19"/>
        <v/>
      </c>
      <c r="G301" s="161"/>
      <c r="H301" s="161"/>
      <c r="I301" s="162" t="str">
        <f t="shared" si="20"/>
        <v/>
      </c>
      <c r="J301" s="162" t="str">
        <f t="shared" si="21"/>
        <v/>
      </c>
      <c r="K301" s="269"/>
      <c r="W301" s="36"/>
    </row>
    <row r="302" spans="1:23" s="5" customFormat="1" ht="16.5">
      <c r="A302" s="43"/>
      <c r="B302" s="132" t="s">
        <v>443</v>
      </c>
      <c r="C302" s="9" t="s">
        <v>13</v>
      </c>
      <c r="D302" s="262"/>
      <c r="E302" s="163" t="str">
        <f t="shared" si="18"/>
        <v/>
      </c>
      <c r="F302" s="164" t="str">
        <f t="shared" si="19"/>
        <v/>
      </c>
      <c r="G302" s="161"/>
      <c r="H302" s="161"/>
      <c r="I302" s="162" t="str">
        <f t="shared" si="20"/>
        <v/>
      </c>
      <c r="J302" s="162" t="str">
        <f t="shared" si="21"/>
        <v/>
      </c>
      <c r="K302" s="269"/>
      <c r="W302" s="36"/>
    </row>
    <row r="303" spans="1:23" s="5" customFormat="1" ht="16.5">
      <c r="A303" s="2"/>
      <c r="B303" s="132" t="s">
        <v>264</v>
      </c>
      <c r="C303" s="9" t="s">
        <v>13</v>
      </c>
      <c r="D303" s="262">
        <v>15</v>
      </c>
      <c r="E303" s="163">
        <f t="shared" si="18"/>
        <v>0</v>
      </c>
      <c r="F303" s="164">
        <f t="shared" si="19"/>
        <v>0</v>
      </c>
      <c r="G303" s="161"/>
      <c r="H303" s="161"/>
      <c r="I303" s="162">
        <f t="shared" si="20"/>
        <v>0</v>
      </c>
      <c r="J303" s="162">
        <f t="shared" si="21"/>
        <v>0</v>
      </c>
      <c r="K303" s="269"/>
      <c r="W303" s="36"/>
    </row>
    <row r="304" spans="1:23" s="5" customFormat="1" ht="16.5">
      <c r="A304" s="43"/>
      <c r="B304" s="132" t="s">
        <v>265</v>
      </c>
      <c r="C304" s="9" t="s">
        <v>13</v>
      </c>
      <c r="D304" s="262">
        <v>15</v>
      </c>
      <c r="E304" s="163">
        <f t="shared" si="18"/>
        <v>0</v>
      </c>
      <c r="F304" s="164">
        <f t="shared" si="19"/>
        <v>0</v>
      </c>
      <c r="G304" s="161"/>
      <c r="H304" s="161"/>
      <c r="I304" s="162">
        <f t="shared" si="20"/>
        <v>0</v>
      </c>
      <c r="J304" s="162">
        <f t="shared" si="21"/>
        <v>0</v>
      </c>
      <c r="K304" s="269"/>
      <c r="W304" s="36"/>
    </row>
    <row r="305" spans="1:23" s="5" customFormat="1" ht="16.5">
      <c r="A305" s="43"/>
      <c r="B305" s="44"/>
      <c r="C305" s="9"/>
      <c r="D305" s="262"/>
      <c r="E305" s="163" t="str">
        <f t="shared" si="18"/>
        <v/>
      </c>
      <c r="F305" s="164" t="str">
        <f t="shared" si="19"/>
        <v/>
      </c>
      <c r="G305" s="161"/>
      <c r="H305" s="161"/>
      <c r="I305" s="162" t="str">
        <f t="shared" si="20"/>
        <v/>
      </c>
      <c r="J305" s="162" t="str">
        <f t="shared" si="21"/>
        <v/>
      </c>
      <c r="K305" s="269"/>
      <c r="W305" s="36"/>
    </row>
    <row r="306" spans="1:23" s="5" customFormat="1" ht="16.5">
      <c r="A306" s="43"/>
      <c r="B306" s="44" t="s">
        <v>166</v>
      </c>
      <c r="C306" s="9" t="s">
        <v>13</v>
      </c>
      <c r="D306" s="262">
        <v>1</v>
      </c>
      <c r="E306" s="163">
        <f t="shared" si="18"/>
        <v>0</v>
      </c>
      <c r="F306" s="164">
        <f t="shared" si="19"/>
        <v>0</v>
      </c>
      <c r="G306" s="161"/>
      <c r="H306" s="161"/>
      <c r="I306" s="162">
        <f t="shared" si="20"/>
        <v>0</v>
      </c>
      <c r="J306" s="162">
        <f t="shared" si="21"/>
        <v>0</v>
      </c>
      <c r="K306" s="269"/>
      <c r="W306" s="36"/>
    </row>
    <row r="307" spans="1:23" s="5" customFormat="1" ht="16.5">
      <c r="A307" s="43"/>
      <c r="B307" s="132"/>
      <c r="C307" s="8"/>
      <c r="D307" s="262"/>
      <c r="E307" s="163" t="str">
        <f t="shared" si="18"/>
        <v/>
      </c>
      <c r="F307" s="164" t="str">
        <f t="shared" si="19"/>
        <v/>
      </c>
      <c r="G307" s="161"/>
      <c r="H307" s="161"/>
      <c r="I307" s="162" t="str">
        <f t="shared" si="20"/>
        <v/>
      </c>
      <c r="J307" s="162" t="str">
        <f t="shared" si="21"/>
        <v/>
      </c>
      <c r="K307" s="269"/>
      <c r="W307" s="36"/>
    </row>
    <row r="308" spans="1:23" s="5" customFormat="1" ht="16.5">
      <c r="A308" s="43"/>
      <c r="B308" s="39" t="s">
        <v>280</v>
      </c>
      <c r="C308" s="9"/>
      <c r="D308" s="262"/>
      <c r="E308" s="163" t="str">
        <f t="shared" si="18"/>
        <v/>
      </c>
      <c r="F308" s="164" t="str">
        <f t="shared" si="19"/>
        <v/>
      </c>
      <c r="G308" s="161"/>
      <c r="H308" s="161"/>
      <c r="I308" s="162" t="str">
        <f t="shared" si="20"/>
        <v/>
      </c>
      <c r="J308" s="162" t="str">
        <f t="shared" si="21"/>
        <v/>
      </c>
      <c r="K308" s="269"/>
      <c r="W308" s="36"/>
    </row>
    <row r="309" spans="1:23" s="5" customFormat="1" ht="16.5">
      <c r="A309" s="43"/>
      <c r="B309" s="39" t="s">
        <v>281</v>
      </c>
      <c r="C309" s="27" t="s">
        <v>12</v>
      </c>
      <c r="D309" s="262">
        <f>D28</f>
        <v>10</v>
      </c>
      <c r="E309" s="163"/>
      <c r="F309" s="164">
        <f t="shared" si="19"/>
        <v>0</v>
      </c>
      <c r="G309" s="161"/>
      <c r="H309" s="161"/>
      <c r="I309" s="162">
        <f t="shared" si="20"/>
        <v>0</v>
      </c>
      <c r="J309" s="162">
        <f t="shared" si="21"/>
        <v>0</v>
      </c>
      <c r="K309" s="269"/>
      <c r="W309" s="36"/>
    </row>
    <row r="310" spans="1:23" s="5" customFormat="1" ht="16.5">
      <c r="A310" s="43"/>
      <c r="B310" s="38"/>
      <c r="C310" s="9"/>
      <c r="D310" s="262"/>
      <c r="E310" s="163" t="str">
        <f t="shared" si="18"/>
        <v/>
      </c>
      <c r="F310" s="164" t="str">
        <f t="shared" si="19"/>
        <v/>
      </c>
      <c r="G310" s="161"/>
      <c r="H310" s="161"/>
      <c r="I310" s="162" t="str">
        <f t="shared" si="20"/>
        <v/>
      </c>
      <c r="J310" s="162" t="str">
        <f t="shared" si="21"/>
        <v/>
      </c>
      <c r="K310" s="269"/>
      <c r="W310" s="36"/>
    </row>
    <row r="311" spans="1:23" s="5" customFormat="1" ht="16.5">
      <c r="A311" s="43"/>
      <c r="B311" s="73" t="s">
        <v>282</v>
      </c>
      <c r="C311" s="72"/>
      <c r="D311" s="262"/>
      <c r="E311" s="163" t="str">
        <f t="shared" si="18"/>
        <v/>
      </c>
      <c r="F311" s="164" t="str">
        <f t="shared" si="19"/>
        <v/>
      </c>
      <c r="G311" s="161"/>
      <c r="H311" s="161"/>
      <c r="I311" s="162" t="str">
        <f t="shared" si="20"/>
        <v/>
      </c>
      <c r="J311" s="162" t="str">
        <f t="shared" si="21"/>
        <v/>
      </c>
      <c r="K311" s="269"/>
      <c r="W311" s="36"/>
    </row>
    <row r="312" spans="1:23" s="5" customFormat="1" ht="16.5">
      <c r="A312" s="43"/>
      <c r="B312" s="127"/>
      <c r="C312" s="9"/>
      <c r="D312" s="262"/>
      <c r="E312" s="163" t="str">
        <f t="shared" ref="E312:E375" si="22">IF(D312="","",(((I312*$J$2)+(J312*$H$2*$H$3))*$J$3)/D312)</f>
        <v/>
      </c>
      <c r="F312" s="164" t="str">
        <f t="shared" ref="F312:F375" si="23">IF(D312="","",D312*E312)</f>
        <v/>
      </c>
      <c r="G312" s="161"/>
      <c r="H312" s="161"/>
      <c r="I312" s="162" t="str">
        <f t="shared" ref="I312:I375" si="24">IF(D312="","",G312*D312)</f>
        <v/>
      </c>
      <c r="J312" s="162" t="str">
        <f t="shared" ref="J312:J375" si="25">IF(D312="","",D312*H312)</f>
        <v/>
      </c>
      <c r="K312" s="269"/>
      <c r="W312" s="36"/>
    </row>
    <row r="313" spans="1:23" s="5" customFormat="1" ht="16.5">
      <c r="A313" s="2" t="s">
        <v>261</v>
      </c>
      <c r="B313" s="39" t="s">
        <v>389</v>
      </c>
      <c r="C313" s="9"/>
      <c r="D313" s="262"/>
      <c r="E313" s="163" t="str">
        <f t="shared" si="22"/>
        <v/>
      </c>
      <c r="F313" s="164" t="str">
        <f t="shared" si="23"/>
        <v/>
      </c>
      <c r="G313" s="161"/>
      <c r="H313" s="161"/>
      <c r="I313" s="162" t="str">
        <f t="shared" si="24"/>
        <v/>
      </c>
      <c r="J313" s="162" t="str">
        <f t="shared" si="25"/>
        <v/>
      </c>
      <c r="K313" s="269"/>
      <c r="W313" s="36"/>
    </row>
    <row r="314" spans="1:23" s="5" customFormat="1" ht="16.5">
      <c r="A314" s="43"/>
      <c r="B314" s="40"/>
      <c r="C314" s="9"/>
      <c r="D314" s="262"/>
      <c r="E314" s="163" t="str">
        <f t="shared" si="22"/>
        <v/>
      </c>
      <c r="F314" s="164" t="str">
        <f t="shared" si="23"/>
        <v/>
      </c>
      <c r="G314" s="161"/>
      <c r="H314" s="161"/>
      <c r="I314" s="162" t="str">
        <f t="shared" si="24"/>
        <v/>
      </c>
      <c r="J314" s="162" t="str">
        <f t="shared" si="25"/>
        <v/>
      </c>
      <c r="K314" s="269"/>
      <c r="W314" s="36"/>
    </row>
    <row r="315" spans="1:23" s="5" customFormat="1" ht="16.5">
      <c r="A315" s="43"/>
      <c r="B315" s="131" t="s">
        <v>262</v>
      </c>
      <c r="C315" s="9"/>
      <c r="D315" s="262"/>
      <c r="E315" s="163" t="str">
        <f t="shared" si="22"/>
        <v/>
      </c>
      <c r="F315" s="164" t="str">
        <f t="shared" si="23"/>
        <v/>
      </c>
      <c r="G315" s="161"/>
      <c r="H315" s="161"/>
      <c r="I315" s="162" t="str">
        <f t="shared" si="24"/>
        <v/>
      </c>
      <c r="J315" s="162" t="str">
        <f t="shared" si="25"/>
        <v/>
      </c>
      <c r="K315" s="269"/>
      <c r="W315" s="36"/>
    </row>
    <row r="316" spans="1:23" s="5" customFormat="1" ht="16.5">
      <c r="A316" s="43"/>
      <c r="B316" s="44" t="s">
        <v>52</v>
      </c>
      <c r="C316" s="9" t="s">
        <v>13</v>
      </c>
      <c r="D316" s="262">
        <v>10.133858267716535</v>
      </c>
      <c r="E316" s="163">
        <f t="shared" si="22"/>
        <v>0</v>
      </c>
      <c r="F316" s="164">
        <f t="shared" si="23"/>
        <v>0</v>
      </c>
      <c r="G316" s="161"/>
      <c r="H316" s="161"/>
      <c r="I316" s="162">
        <f t="shared" si="24"/>
        <v>0</v>
      </c>
      <c r="J316" s="162">
        <f t="shared" si="25"/>
        <v>0</v>
      </c>
      <c r="K316" s="269"/>
      <c r="W316" s="36"/>
    </row>
    <row r="317" spans="1:23" s="5" customFormat="1" ht="16.5">
      <c r="A317" s="43"/>
      <c r="B317" s="44" t="s">
        <v>269</v>
      </c>
      <c r="C317" s="9" t="s">
        <v>13</v>
      </c>
      <c r="D317" s="262">
        <f>1</f>
        <v>1</v>
      </c>
      <c r="E317" s="163">
        <f t="shared" si="22"/>
        <v>0</v>
      </c>
      <c r="F317" s="164">
        <f t="shared" si="23"/>
        <v>0</v>
      </c>
      <c r="G317" s="161"/>
      <c r="H317" s="161"/>
      <c r="I317" s="162">
        <f t="shared" si="24"/>
        <v>0</v>
      </c>
      <c r="J317" s="162">
        <f t="shared" si="25"/>
        <v>0</v>
      </c>
      <c r="K317" s="269"/>
      <c r="W317" s="36"/>
    </row>
    <row r="318" spans="1:23" s="5" customFormat="1" ht="16.5">
      <c r="A318" s="43"/>
      <c r="B318" s="44" t="s">
        <v>53</v>
      </c>
      <c r="C318" s="9" t="s">
        <v>13</v>
      </c>
      <c r="D318" s="275">
        <v>0.95238095238095233</v>
      </c>
      <c r="E318" s="163">
        <f t="shared" si="22"/>
        <v>0</v>
      </c>
      <c r="F318" s="164">
        <f t="shared" si="23"/>
        <v>0</v>
      </c>
      <c r="G318" s="161"/>
      <c r="H318" s="161"/>
      <c r="I318" s="162">
        <f t="shared" si="24"/>
        <v>0</v>
      </c>
      <c r="J318" s="162">
        <f t="shared" si="25"/>
        <v>0</v>
      </c>
      <c r="K318" s="269"/>
      <c r="W318" s="36"/>
    </row>
    <row r="319" spans="1:23" s="5" customFormat="1" ht="16.5">
      <c r="A319" s="43"/>
      <c r="B319" s="44" t="s">
        <v>72</v>
      </c>
      <c r="C319" s="9" t="s">
        <v>13</v>
      </c>
      <c r="D319" s="262">
        <v>7</v>
      </c>
      <c r="E319" s="163">
        <f t="shared" si="22"/>
        <v>0</v>
      </c>
      <c r="F319" s="164">
        <f t="shared" si="23"/>
        <v>0</v>
      </c>
      <c r="G319" s="161"/>
      <c r="H319" s="161"/>
      <c r="I319" s="162">
        <f t="shared" si="24"/>
        <v>0</v>
      </c>
      <c r="J319" s="162">
        <f t="shared" si="25"/>
        <v>0</v>
      </c>
      <c r="K319" s="269"/>
      <c r="W319" s="36"/>
    </row>
    <row r="320" spans="1:23" s="5" customFormat="1" ht="16.5">
      <c r="A320" s="43"/>
      <c r="B320" s="44" t="s">
        <v>275</v>
      </c>
      <c r="C320" s="9" t="s">
        <v>13</v>
      </c>
      <c r="D320" s="262"/>
      <c r="E320" s="163" t="str">
        <f t="shared" si="22"/>
        <v/>
      </c>
      <c r="F320" s="164" t="str">
        <f t="shared" si="23"/>
        <v/>
      </c>
      <c r="G320" s="161"/>
      <c r="H320" s="161"/>
      <c r="I320" s="162" t="str">
        <f t="shared" si="24"/>
        <v/>
      </c>
      <c r="J320" s="162" t="str">
        <f t="shared" si="25"/>
        <v/>
      </c>
      <c r="K320" s="269"/>
      <c r="W320" s="36"/>
    </row>
    <row r="321" spans="1:23" s="5" customFormat="1" ht="16.5">
      <c r="A321" s="43"/>
      <c r="B321" s="44" t="s">
        <v>447</v>
      </c>
      <c r="C321" s="9" t="s">
        <v>13</v>
      </c>
      <c r="D321" s="262">
        <v>1</v>
      </c>
      <c r="E321" s="163">
        <f t="shared" si="22"/>
        <v>0</v>
      </c>
      <c r="F321" s="164">
        <f t="shared" si="23"/>
        <v>0</v>
      </c>
      <c r="G321" s="161"/>
      <c r="H321" s="161"/>
      <c r="I321" s="162">
        <f t="shared" si="24"/>
        <v>0</v>
      </c>
      <c r="J321" s="162">
        <f t="shared" si="25"/>
        <v>0</v>
      </c>
      <c r="K321" s="269"/>
      <c r="W321" s="36"/>
    </row>
    <row r="322" spans="1:23" s="5" customFormat="1" ht="16.5">
      <c r="A322" s="43"/>
      <c r="B322" s="44"/>
      <c r="C322" s="9"/>
      <c r="D322" s="262"/>
      <c r="E322" s="163" t="str">
        <f t="shared" si="22"/>
        <v/>
      </c>
      <c r="F322" s="164" t="str">
        <f t="shared" si="23"/>
        <v/>
      </c>
      <c r="G322" s="161"/>
      <c r="H322" s="161"/>
      <c r="I322" s="162" t="str">
        <f t="shared" si="24"/>
        <v/>
      </c>
      <c r="J322" s="162" t="str">
        <f t="shared" si="25"/>
        <v/>
      </c>
      <c r="K322" s="269"/>
      <c r="W322" s="36"/>
    </row>
    <row r="323" spans="1:23" s="5" customFormat="1" ht="16.5">
      <c r="A323" s="43"/>
      <c r="B323" s="44" t="s">
        <v>54</v>
      </c>
      <c r="C323" s="9" t="s">
        <v>13</v>
      </c>
      <c r="D323" s="262">
        <f>(10+5)+(9+1)-1</f>
        <v>24</v>
      </c>
      <c r="E323" s="163">
        <f t="shared" si="22"/>
        <v>0</v>
      </c>
      <c r="F323" s="164">
        <f t="shared" si="23"/>
        <v>0</v>
      </c>
      <c r="G323" s="161"/>
      <c r="H323" s="161"/>
      <c r="I323" s="162">
        <f t="shared" si="24"/>
        <v>0</v>
      </c>
      <c r="J323" s="162">
        <f t="shared" si="25"/>
        <v>0</v>
      </c>
      <c r="K323" s="269"/>
      <c r="W323" s="36"/>
    </row>
    <row r="324" spans="1:23" s="5" customFormat="1" ht="16.5">
      <c r="A324" s="43"/>
      <c r="B324" s="44" t="s">
        <v>55</v>
      </c>
      <c r="C324" s="9" t="s">
        <v>13</v>
      </c>
      <c r="D324" s="262">
        <v>9</v>
      </c>
      <c r="E324" s="163">
        <f t="shared" si="22"/>
        <v>0</v>
      </c>
      <c r="F324" s="164">
        <f t="shared" si="23"/>
        <v>0</v>
      </c>
      <c r="G324" s="161"/>
      <c r="H324" s="161"/>
      <c r="I324" s="162">
        <f t="shared" si="24"/>
        <v>0</v>
      </c>
      <c r="J324" s="162">
        <f t="shared" si="25"/>
        <v>0</v>
      </c>
      <c r="K324" s="269"/>
      <c r="W324" s="36"/>
    </row>
    <row r="325" spans="1:23" s="5" customFormat="1" ht="16.5">
      <c r="A325" s="43"/>
      <c r="B325" s="44" t="s">
        <v>268</v>
      </c>
      <c r="C325" s="9" t="s">
        <v>13</v>
      </c>
      <c r="D325" s="262">
        <f>1</f>
        <v>1</v>
      </c>
      <c r="E325" s="163">
        <f t="shared" si="22"/>
        <v>0</v>
      </c>
      <c r="F325" s="164">
        <f t="shared" si="23"/>
        <v>0</v>
      </c>
      <c r="G325" s="161"/>
      <c r="H325" s="161"/>
      <c r="I325" s="162">
        <f t="shared" si="24"/>
        <v>0</v>
      </c>
      <c r="J325" s="162">
        <f t="shared" si="25"/>
        <v>0</v>
      </c>
      <c r="K325" s="269"/>
      <c r="W325" s="36"/>
    </row>
    <row r="326" spans="1:23" s="5" customFormat="1" ht="16.5">
      <c r="A326" s="43"/>
      <c r="B326" s="44" t="s">
        <v>271</v>
      </c>
      <c r="C326" s="9" t="s">
        <v>13</v>
      </c>
      <c r="D326" s="262">
        <f>1</f>
        <v>1</v>
      </c>
      <c r="E326" s="163">
        <f t="shared" si="22"/>
        <v>0</v>
      </c>
      <c r="F326" s="164">
        <f t="shared" si="23"/>
        <v>0</v>
      </c>
      <c r="G326" s="161"/>
      <c r="H326" s="161"/>
      <c r="I326" s="162">
        <f t="shared" si="24"/>
        <v>0</v>
      </c>
      <c r="J326" s="162">
        <f t="shared" si="25"/>
        <v>0</v>
      </c>
      <c r="K326" s="269"/>
      <c r="W326" s="36"/>
    </row>
    <row r="327" spans="1:23" s="5" customFormat="1" ht="16.5">
      <c r="A327" s="43"/>
      <c r="B327" s="44" t="s">
        <v>272</v>
      </c>
      <c r="C327" s="9" t="s">
        <v>13</v>
      </c>
      <c r="D327" s="262">
        <v>1</v>
      </c>
      <c r="E327" s="163">
        <f t="shared" si="22"/>
        <v>0</v>
      </c>
      <c r="F327" s="164">
        <f t="shared" si="23"/>
        <v>0</v>
      </c>
      <c r="G327" s="161"/>
      <c r="H327" s="161"/>
      <c r="I327" s="162">
        <f t="shared" si="24"/>
        <v>0</v>
      </c>
      <c r="J327" s="162">
        <f t="shared" si="25"/>
        <v>0</v>
      </c>
      <c r="K327" s="269"/>
      <c r="W327" s="36"/>
    </row>
    <row r="328" spans="1:23" s="5" customFormat="1" ht="16.5">
      <c r="A328" s="43"/>
      <c r="B328" s="44" t="s">
        <v>126</v>
      </c>
      <c r="C328" s="9" t="s">
        <v>13</v>
      </c>
      <c r="D328" s="262">
        <v>1</v>
      </c>
      <c r="E328" s="163">
        <f t="shared" si="22"/>
        <v>0</v>
      </c>
      <c r="F328" s="164">
        <f t="shared" si="23"/>
        <v>0</v>
      </c>
      <c r="G328" s="161"/>
      <c r="H328" s="161"/>
      <c r="I328" s="162">
        <f t="shared" si="24"/>
        <v>0</v>
      </c>
      <c r="J328" s="162">
        <f t="shared" si="25"/>
        <v>0</v>
      </c>
      <c r="K328" s="269"/>
      <c r="W328" s="36"/>
    </row>
    <row r="329" spans="1:23" s="5" customFormat="1" ht="16.5">
      <c r="A329" s="43"/>
      <c r="B329" s="44" t="s">
        <v>101</v>
      </c>
      <c r="C329" s="9" t="s">
        <v>13</v>
      </c>
      <c r="D329" s="262">
        <v>1</v>
      </c>
      <c r="E329" s="163">
        <f t="shared" si="22"/>
        <v>0</v>
      </c>
      <c r="F329" s="164">
        <f t="shared" si="23"/>
        <v>0</v>
      </c>
      <c r="G329" s="161"/>
      <c r="H329" s="161"/>
      <c r="I329" s="162">
        <f t="shared" si="24"/>
        <v>0</v>
      </c>
      <c r="J329" s="162">
        <f t="shared" si="25"/>
        <v>0</v>
      </c>
      <c r="K329" s="269"/>
      <c r="W329" s="36"/>
    </row>
    <row r="330" spans="1:23" s="5" customFormat="1" ht="16.5">
      <c r="A330" s="43"/>
      <c r="B330" s="44" t="s">
        <v>266</v>
      </c>
      <c r="C330" s="9" t="s">
        <v>13</v>
      </c>
      <c r="D330" s="262">
        <f>4+4</f>
        <v>8</v>
      </c>
      <c r="E330" s="163">
        <f t="shared" si="22"/>
        <v>0</v>
      </c>
      <c r="F330" s="164">
        <f t="shared" si="23"/>
        <v>0</v>
      </c>
      <c r="G330" s="161"/>
      <c r="H330" s="161"/>
      <c r="I330" s="162">
        <f t="shared" si="24"/>
        <v>0</v>
      </c>
      <c r="J330" s="162">
        <f t="shared" si="25"/>
        <v>0</v>
      </c>
      <c r="K330" s="269"/>
      <c r="W330" s="36"/>
    </row>
    <row r="331" spans="1:23" s="5" customFormat="1" ht="16.5">
      <c r="A331" s="43"/>
      <c r="B331" s="44" t="s">
        <v>276</v>
      </c>
      <c r="C331" s="9" t="s">
        <v>13</v>
      </c>
      <c r="D331" s="262">
        <f>1+1</f>
        <v>2</v>
      </c>
      <c r="E331" s="163">
        <f t="shared" si="22"/>
        <v>0</v>
      </c>
      <c r="F331" s="164">
        <f t="shared" si="23"/>
        <v>0</v>
      </c>
      <c r="G331" s="161"/>
      <c r="H331" s="161"/>
      <c r="I331" s="162">
        <f t="shared" si="24"/>
        <v>0</v>
      </c>
      <c r="J331" s="162">
        <f t="shared" si="25"/>
        <v>0</v>
      </c>
      <c r="K331" s="269"/>
      <c r="W331" s="36"/>
    </row>
    <row r="332" spans="1:23" s="5" customFormat="1" ht="16.5">
      <c r="A332" s="43"/>
      <c r="B332" s="44" t="s">
        <v>277</v>
      </c>
      <c r="C332" s="9" t="s">
        <v>13</v>
      </c>
      <c r="D332" s="262">
        <f>1+1</f>
        <v>2</v>
      </c>
      <c r="E332" s="163">
        <f t="shared" si="22"/>
        <v>0</v>
      </c>
      <c r="F332" s="164">
        <f t="shared" si="23"/>
        <v>0</v>
      </c>
      <c r="G332" s="161"/>
      <c r="H332" s="161"/>
      <c r="I332" s="162">
        <f t="shared" si="24"/>
        <v>0</v>
      </c>
      <c r="J332" s="162">
        <f t="shared" si="25"/>
        <v>0</v>
      </c>
      <c r="K332" s="269"/>
      <c r="W332" s="36"/>
    </row>
    <row r="333" spans="1:23" s="5" customFormat="1" ht="16.5">
      <c r="A333" s="43"/>
      <c r="B333" s="44"/>
      <c r="C333" s="9"/>
      <c r="D333" s="262"/>
      <c r="E333" s="163" t="str">
        <f t="shared" si="22"/>
        <v/>
      </c>
      <c r="F333" s="164" t="str">
        <f t="shared" si="23"/>
        <v/>
      </c>
      <c r="G333" s="161"/>
      <c r="H333" s="161"/>
      <c r="I333" s="162" t="str">
        <f t="shared" si="24"/>
        <v/>
      </c>
      <c r="J333" s="162" t="str">
        <f t="shared" si="25"/>
        <v/>
      </c>
      <c r="K333" s="269"/>
      <c r="W333" s="36"/>
    </row>
    <row r="334" spans="1:23" s="5" customFormat="1" ht="16.5">
      <c r="A334" s="43"/>
      <c r="B334" s="131" t="s">
        <v>263</v>
      </c>
      <c r="C334" s="9"/>
      <c r="D334" s="262"/>
      <c r="E334" s="163" t="str">
        <f t="shared" si="22"/>
        <v/>
      </c>
      <c r="F334" s="164" t="str">
        <f t="shared" si="23"/>
        <v/>
      </c>
      <c r="G334" s="161"/>
      <c r="H334" s="161"/>
      <c r="I334" s="162" t="str">
        <f t="shared" si="24"/>
        <v/>
      </c>
      <c r="J334" s="162" t="str">
        <f t="shared" si="25"/>
        <v/>
      </c>
      <c r="K334" s="269"/>
      <c r="W334" s="36"/>
    </row>
    <row r="335" spans="1:23" s="5" customFormat="1" ht="16.5">
      <c r="A335" s="43"/>
      <c r="B335" s="44" t="s">
        <v>52</v>
      </c>
      <c r="C335" s="9" t="s">
        <v>13</v>
      </c>
      <c r="D335" s="262"/>
      <c r="E335" s="163" t="str">
        <f t="shared" si="22"/>
        <v/>
      </c>
      <c r="F335" s="164" t="str">
        <f t="shared" si="23"/>
        <v/>
      </c>
      <c r="G335" s="161"/>
      <c r="H335" s="161"/>
      <c r="I335" s="162" t="str">
        <f t="shared" si="24"/>
        <v/>
      </c>
      <c r="J335" s="162" t="str">
        <f t="shared" si="25"/>
        <v/>
      </c>
      <c r="K335" s="269"/>
      <c r="W335" s="36"/>
    </row>
    <row r="336" spans="1:23" s="5" customFormat="1" ht="16.5">
      <c r="A336" s="43"/>
      <c r="B336" s="44" t="s">
        <v>269</v>
      </c>
      <c r="C336" s="9" t="s">
        <v>13</v>
      </c>
      <c r="D336" s="262"/>
      <c r="E336" s="163" t="str">
        <f t="shared" si="22"/>
        <v/>
      </c>
      <c r="F336" s="164" t="str">
        <f t="shared" si="23"/>
        <v/>
      </c>
      <c r="G336" s="161"/>
      <c r="H336" s="161"/>
      <c r="I336" s="162" t="str">
        <f t="shared" si="24"/>
        <v/>
      </c>
      <c r="J336" s="162" t="str">
        <f t="shared" si="25"/>
        <v/>
      </c>
      <c r="K336" s="269"/>
      <c r="W336" s="36"/>
    </row>
    <row r="337" spans="1:23" s="5" customFormat="1" ht="16.5">
      <c r="A337" s="43"/>
      <c r="B337" s="44" t="s">
        <v>53</v>
      </c>
      <c r="C337" s="9" t="s">
        <v>13</v>
      </c>
      <c r="D337" s="262"/>
      <c r="E337" s="163" t="str">
        <f t="shared" si="22"/>
        <v/>
      </c>
      <c r="F337" s="164" t="str">
        <f t="shared" si="23"/>
        <v/>
      </c>
      <c r="G337" s="161"/>
      <c r="H337" s="161"/>
      <c r="I337" s="162" t="str">
        <f t="shared" si="24"/>
        <v/>
      </c>
      <c r="J337" s="162" t="str">
        <f t="shared" si="25"/>
        <v/>
      </c>
      <c r="K337" s="269"/>
      <c r="W337" s="36"/>
    </row>
    <row r="338" spans="1:23" s="5" customFormat="1" ht="16.5">
      <c r="A338" s="43"/>
      <c r="B338" s="44" t="s">
        <v>72</v>
      </c>
      <c r="C338" s="9" t="s">
        <v>13</v>
      </c>
      <c r="D338" s="262"/>
      <c r="E338" s="163" t="str">
        <f t="shared" si="22"/>
        <v/>
      </c>
      <c r="F338" s="164" t="str">
        <f t="shared" si="23"/>
        <v/>
      </c>
      <c r="G338" s="161"/>
      <c r="H338" s="161"/>
      <c r="I338" s="162" t="str">
        <f t="shared" si="24"/>
        <v/>
      </c>
      <c r="J338" s="162" t="str">
        <f t="shared" si="25"/>
        <v/>
      </c>
      <c r="K338" s="269"/>
      <c r="W338" s="36"/>
    </row>
    <row r="339" spans="1:23" s="5" customFormat="1" ht="16.5">
      <c r="A339" s="43"/>
      <c r="B339" s="44" t="s">
        <v>275</v>
      </c>
      <c r="C339" s="9" t="s">
        <v>13</v>
      </c>
      <c r="D339" s="262"/>
      <c r="E339" s="163" t="str">
        <f t="shared" si="22"/>
        <v/>
      </c>
      <c r="F339" s="164" t="str">
        <f t="shared" si="23"/>
        <v/>
      </c>
      <c r="G339" s="161"/>
      <c r="H339" s="161"/>
      <c r="I339" s="162" t="str">
        <f t="shared" si="24"/>
        <v/>
      </c>
      <c r="J339" s="162" t="str">
        <f t="shared" si="25"/>
        <v/>
      </c>
      <c r="K339" s="269"/>
      <c r="W339" s="36"/>
    </row>
    <row r="340" spans="1:23" s="5" customFormat="1" ht="16.5">
      <c r="A340" s="43"/>
      <c r="B340" s="44" t="s">
        <v>447</v>
      </c>
      <c r="C340" s="9" t="s">
        <v>13</v>
      </c>
      <c r="D340" s="262"/>
      <c r="E340" s="163" t="str">
        <f t="shared" si="22"/>
        <v/>
      </c>
      <c r="F340" s="164" t="str">
        <f t="shared" si="23"/>
        <v/>
      </c>
      <c r="G340" s="161"/>
      <c r="H340" s="161"/>
      <c r="I340" s="162" t="str">
        <f t="shared" si="24"/>
        <v/>
      </c>
      <c r="J340" s="162" t="str">
        <f t="shared" si="25"/>
        <v/>
      </c>
      <c r="K340" s="269"/>
      <c r="W340" s="36"/>
    </row>
    <row r="341" spans="1:23" s="5" customFormat="1" ht="16.5">
      <c r="A341" s="43"/>
      <c r="B341" s="44"/>
      <c r="C341" s="9"/>
      <c r="D341" s="262"/>
      <c r="E341" s="163" t="str">
        <f t="shared" si="22"/>
        <v/>
      </c>
      <c r="F341" s="164" t="str">
        <f t="shared" si="23"/>
        <v/>
      </c>
      <c r="G341" s="161"/>
      <c r="H341" s="161"/>
      <c r="I341" s="162" t="str">
        <f t="shared" si="24"/>
        <v/>
      </c>
      <c r="J341" s="162" t="str">
        <f t="shared" si="25"/>
        <v/>
      </c>
      <c r="K341" s="269"/>
      <c r="W341" s="36"/>
    </row>
    <row r="342" spans="1:23" s="5" customFormat="1" ht="16.5">
      <c r="A342" s="43"/>
      <c r="B342" s="44" t="s">
        <v>54</v>
      </c>
      <c r="C342" s="9" t="s">
        <v>13</v>
      </c>
      <c r="D342" s="262"/>
      <c r="E342" s="163" t="str">
        <f t="shared" si="22"/>
        <v/>
      </c>
      <c r="F342" s="164" t="str">
        <f t="shared" si="23"/>
        <v/>
      </c>
      <c r="G342" s="161"/>
      <c r="H342" s="161"/>
      <c r="I342" s="162" t="str">
        <f t="shared" si="24"/>
        <v/>
      </c>
      <c r="J342" s="162" t="str">
        <f t="shared" si="25"/>
        <v/>
      </c>
      <c r="K342" s="269"/>
      <c r="W342" s="36"/>
    </row>
    <row r="343" spans="1:23" s="5" customFormat="1" ht="16.5">
      <c r="A343" s="43"/>
      <c r="B343" s="44" t="s">
        <v>55</v>
      </c>
      <c r="C343" s="9" t="s">
        <v>13</v>
      </c>
      <c r="D343" s="262"/>
      <c r="E343" s="163" t="str">
        <f t="shared" si="22"/>
        <v/>
      </c>
      <c r="F343" s="164" t="str">
        <f t="shared" si="23"/>
        <v/>
      </c>
      <c r="G343" s="161"/>
      <c r="H343" s="161"/>
      <c r="I343" s="162" t="str">
        <f t="shared" si="24"/>
        <v/>
      </c>
      <c r="J343" s="162" t="str">
        <f t="shared" si="25"/>
        <v/>
      </c>
      <c r="K343" s="269"/>
      <c r="W343" s="36"/>
    </row>
    <row r="344" spans="1:23" s="5" customFormat="1" ht="16.5">
      <c r="A344" s="43"/>
      <c r="B344" s="44" t="s">
        <v>268</v>
      </c>
      <c r="C344" s="9" t="s">
        <v>13</v>
      </c>
      <c r="D344" s="262"/>
      <c r="E344" s="163" t="str">
        <f t="shared" si="22"/>
        <v/>
      </c>
      <c r="F344" s="164" t="str">
        <f t="shared" si="23"/>
        <v/>
      </c>
      <c r="G344" s="161"/>
      <c r="H344" s="161"/>
      <c r="I344" s="162" t="str">
        <f t="shared" si="24"/>
        <v/>
      </c>
      <c r="J344" s="162" t="str">
        <f t="shared" si="25"/>
        <v/>
      </c>
      <c r="K344" s="269"/>
      <c r="W344" s="36"/>
    </row>
    <row r="345" spans="1:23" s="5" customFormat="1" ht="16.5">
      <c r="A345" s="43"/>
      <c r="B345" s="44" t="s">
        <v>271</v>
      </c>
      <c r="C345" s="9" t="s">
        <v>13</v>
      </c>
      <c r="D345" s="262"/>
      <c r="E345" s="163" t="str">
        <f t="shared" si="22"/>
        <v/>
      </c>
      <c r="F345" s="164" t="str">
        <f t="shared" si="23"/>
        <v/>
      </c>
      <c r="G345" s="161"/>
      <c r="H345" s="161"/>
      <c r="I345" s="162" t="str">
        <f t="shared" si="24"/>
        <v/>
      </c>
      <c r="J345" s="162" t="str">
        <f t="shared" si="25"/>
        <v/>
      </c>
      <c r="K345" s="269"/>
      <c r="W345" s="36"/>
    </row>
    <row r="346" spans="1:23" s="5" customFormat="1" ht="16.5">
      <c r="A346" s="43"/>
      <c r="B346" s="44" t="s">
        <v>272</v>
      </c>
      <c r="C346" s="9" t="s">
        <v>13</v>
      </c>
      <c r="D346" s="262"/>
      <c r="E346" s="163" t="str">
        <f t="shared" si="22"/>
        <v/>
      </c>
      <c r="F346" s="164" t="str">
        <f t="shared" si="23"/>
        <v/>
      </c>
      <c r="G346" s="161"/>
      <c r="H346" s="161"/>
      <c r="I346" s="162" t="str">
        <f t="shared" si="24"/>
        <v/>
      </c>
      <c r="J346" s="162" t="str">
        <f t="shared" si="25"/>
        <v/>
      </c>
      <c r="K346" s="269"/>
      <c r="W346" s="36"/>
    </row>
    <row r="347" spans="1:23" s="5" customFormat="1" ht="16.5">
      <c r="A347" s="43"/>
      <c r="B347" s="44" t="s">
        <v>126</v>
      </c>
      <c r="C347" s="9" t="s">
        <v>13</v>
      </c>
      <c r="D347" s="262"/>
      <c r="E347" s="163" t="str">
        <f t="shared" si="22"/>
        <v/>
      </c>
      <c r="F347" s="164" t="str">
        <f t="shared" si="23"/>
        <v/>
      </c>
      <c r="G347" s="161"/>
      <c r="H347" s="161"/>
      <c r="I347" s="162" t="str">
        <f t="shared" si="24"/>
        <v/>
      </c>
      <c r="J347" s="162" t="str">
        <f t="shared" si="25"/>
        <v/>
      </c>
      <c r="K347" s="269"/>
      <c r="W347" s="36"/>
    </row>
    <row r="348" spans="1:23" s="5" customFormat="1" ht="16.5">
      <c r="A348" s="43"/>
      <c r="B348" s="44" t="s">
        <v>101</v>
      </c>
      <c r="C348" s="9" t="s">
        <v>13</v>
      </c>
      <c r="D348" s="262"/>
      <c r="E348" s="163" t="str">
        <f t="shared" si="22"/>
        <v/>
      </c>
      <c r="F348" s="164" t="str">
        <f t="shared" si="23"/>
        <v/>
      </c>
      <c r="G348" s="161"/>
      <c r="H348" s="161"/>
      <c r="I348" s="162" t="str">
        <f t="shared" si="24"/>
        <v/>
      </c>
      <c r="J348" s="162" t="str">
        <f t="shared" si="25"/>
        <v/>
      </c>
      <c r="K348" s="269"/>
      <c r="W348" s="36"/>
    </row>
    <row r="349" spans="1:23" s="5" customFormat="1" ht="16.5">
      <c r="A349" s="43"/>
      <c r="B349" s="44" t="s">
        <v>266</v>
      </c>
      <c r="C349" s="9" t="s">
        <v>13</v>
      </c>
      <c r="D349" s="262"/>
      <c r="E349" s="163" t="str">
        <f t="shared" si="22"/>
        <v/>
      </c>
      <c r="F349" s="164" t="str">
        <f t="shared" si="23"/>
        <v/>
      </c>
      <c r="G349" s="161"/>
      <c r="H349" s="161"/>
      <c r="I349" s="162" t="str">
        <f t="shared" si="24"/>
        <v/>
      </c>
      <c r="J349" s="162" t="str">
        <f t="shared" si="25"/>
        <v/>
      </c>
      <c r="K349" s="269"/>
      <c r="W349" s="36"/>
    </row>
    <row r="350" spans="1:23" s="5" customFormat="1" ht="16.5">
      <c r="A350" s="43"/>
      <c r="B350" s="44" t="s">
        <v>276</v>
      </c>
      <c r="C350" s="9" t="s">
        <v>13</v>
      </c>
      <c r="D350" s="262"/>
      <c r="E350" s="163" t="str">
        <f t="shared" si="22"/>
        <v/>
      </c>
      <c r="F350" s="164" t="str">
        <f t="shared" si="23"/>
        <v/>
      </c>
      <c r="G350" s="161"/>
      <c r="H350" s="161"/>
      <c r="I350" s="162" t="str">
        <f t="shared" si="24"/>
        <v/>
      </c>
      <c r="J350" s="162" t="str">
        <f t="shared" si="25"/>
        <v/>
      </c>
      <c r="K350" s="269"/>
      <c r="W350" s="36"/>
    </row>
    <row r="351" spans="1:23" s="5" customFormat="1" ht="16.5">
      <c r="A351" s="43"/>
      <c r="B351" s="44" t="s">
        <v>277</v>
      </c>
      <c r="C351" s="9" t="s">
        <v>13</v>
      </c>
      <c r="D351" s="262"/>
      <c r="E351" s="163" t="str">
        <f t="shared" si="22"/>
        <v/>
      </c>
      <c r="F351" s="164" t="str">
        <f t="shared" si="23"/>
        <v/>
      </c>
      <c r="G351" s="161"/>
      <c r="H351" s="161"/>
      <c r="I351" s="162" t="str">
        <f t="shared" si="24"/>
        <v/>
      </c>
      <c r="J351" s="162" t="str">
        <f t="shared" si="25"/>
        <v/>
      </c>
      <c r="K351" s="269"/>
      <c r="W351" s="36"/>
    </row>
    <row r="352" spans="1:23" s="5" customFormat="1" ht="16.5">
      <c r="A352" s="43"/>
      <c r="B352" s="44"/>
      <c r="C352" s="9"/>
      <c r="D352" s="262"/>
      <c r="E352" s="163" t="str">
        <f t="shared" si="22"/>
        <v/>
      </c>
      <c r="F352" s="164" t="str">
        <f t="shared" si="23"/>
        <v/>
      </c>
      <c r="G352" s="161"/>
      <c r="H352" s="161"/>
      <c r="I352" s="162" t="str">
        <f t="shared" si="24"/>
        <v/>
      </c>
      <c r="J352" s="162" t="str">
        <f t="shared" si="25"/>
        <v/>
      </c>
      <c r="K352" s="269"/>
      <c r="W352" s="36"/>
    </row>
    <row r="353" spans="1:23" s="5" customFormat="1" ht="16.5">
      <c r="A353" s="43"/>
      <c r="B353" s="44" t="s">
        <v>446</v>
      </c>
      <c r="C353" s="9" t="s">
        <v>1</v>
      </c>
      <c r="D353" s="262"/>
      <c r="E353" s="163" t="str">
        <f t="shared" si="22"/>
        <v/>
      </c>
      <c r="F353" s="164" t="str">
        <f t="shared" si="23"/>
        <v/>
      </c>
      <c r="G353" s="161"/>
      <c r="H353" s="161"/>
      <c r="I353" s="162" t="str">
        <f t="shared" si="24"/>
        <v/>
      </c>
      <c r="J353" s="162" t="str">
        <f t="shared" si="25"/>
        <v/>
      </c>
      <c r="K353" s="269"/>
      <c r="W353" s="36"/>
    </row>
    <row r="354" spans="1:23" s="5" customFormat="1" ht="16.5">
      <c r="A354" s="43"/>
      <c r="B354" s="44" t="s">
        <v>167</v>
      </c>
      <c r="C354" s="9" t="s">
        <v>13</v>
      </c>
      <c r="D354" s="262">
        <v>2</v>
      </c>
      <c r="E354" s="163">
        <f t="shared" si="22"/>
        <v>0</v>
      </c>
      <c r="F354" s="164">
        <f t="shared" si="23"/>
        <v>0</v>
      </c>
      <c r="G354" s="161"/>
      <c r="H354" s="161"/>
      <c r="I354" s="162">
        <f t="shared" si="24"/>
        <v>0</v>
      </c>
      <c r="J354" s="162">
        <f t="shared" si="25"/>
        <v>0</v>
      </c>
      <c r="K354" s="269"/>
      <c r="W354" s="36"/>
    </row>
    <row r="355" spans="1:23" s="5" customFormat="1" ht="16.5">
      <c r="A355" s="43"/>
      <c r="B355" s="44"/>
      <c r="C355" s="9"/>
      <c r="D355" s="262"/>
      <c r="E355" s="163" t="str">
        <f t="shared" si="22"/>
        <v/>
      </c>
      <c r="F355" s="164" t="str">
        <f t="shared" si="23"/>
        <v/>
      </c>
      <c r="G355" s="161"/>
      <c r="H355" s="161"/>
      <c r="I355" s="162" t="str">
        <f t="shared" si="24"/>
        <v/>
      </c>
      <c r="J355" s="162" t="str">
        <f t="shared" si="25"/>
        <v/>
      </c>
      <c r="K355" s="269"/>
      <c r="W355" s="36"/>
    </row>
    <row r="356" spans="1:23" s="5" customFormat="1" ht="16.5">
      <c r="A356" s="43"/>
      <c r="B356" s="132" t="s">
        <v>444</v>
      </c>
      <c r="C356" s="9" t="s">
        <v>13</v>
      </c>
      <c r="D356" s="262"/>
      <c r="E356" s="163" t="str">
        <f t="shared" si="22"/>
        <v/>
      </c>
      <c r="F356" s="164" t="str">
        <f t="shared" si="23"/>
        <v/>
      </c>
      <c r="G356" s="161"/>
      <c r="H356" s="161"/>
      <c r="I356" s="162" t="str">
        <f t="shared" si="24"/>
        <v/>
      </c>
      <c r="J356" s="162" t="str">
        <f t="shared" si="25"/>
        <v/>
      </c>
      <c r="K356" s="269"/>
      <c r="W356" s="36"/>
    </row>
    <row r="357" spans="1:23" s="5" customFormat="1" ht="16.5">
      <c r="A357" s="43"/>
      <c r="B357" s="132" t="s">
        <v>445</v>
      </c>
      <c r="C357" s="9" t="s">
        <v>13</v>
      </c>
      <c r="D357" s="262">
        <v>2</v>
      </c>
      <c r="E357" s="163">
        <f t="shared" si="22"/>
        <v>0</v>
      </c>
      <c r="F357" s="164">
        <f t="shared" si="23"/>
        <v>0</v>
      </c>
      <c r="G357" s="161"/>
      <c r="H357" s="161"/>
      <c r="I357" s="162">
        <f t="shared" si="24"/>
        <v>0</v>
      </c>
      <c r="J357" s="162">
        <f t="shared" si="25"/>
        <v>0</v>
      </c>
      <c r="K357" s="269"/>
      <c r="W357" s="36"/>
    </row>
    <row r="358" spans="1:23" s="5" customFormat="1" ht="16.5">
      <c r="A358" s="43"/>
      <c r="B358" s="132" t="s">
        <v>443</v>
      </c>
      <c r="C358" s="9" t="s">
        <v>13</v>
      </c>
      <c r="D358" s="262"/>
      <c r="E358" s="163" t="str">
        <f t="shared" si="22"/>
        <v/>
      </c>
      <c r="F358" s="164" t="str">
        <f t="shared" si="23"/>
        <v/>
      </c>
      <c r="G358" s="161"/>
      <c r="H358" s="161"/>
      <c r="I358" s="162" t="str">
        <f t="shared" si="24"/>
        <v/>
      </c>
      <c r="J358" s="162" t="str">
        <f t="shared" si="25"/>
        <v/>
      </c>
      <c r="K358" s="269"/>
      <c r="W358" s="36"/>
    </row>
    <row r="359" spans="1:23" s="5" customFormat="1" ht="16.5">
      <c r="A359" s="43"/>
      <c r="B359" s="132" t="s">
        <v>264</v>
      </c>
      <c r="C359" s="9" t="s">
        <v>13</v>
      </c>
      <c r="D359" s="262">
        <v>13</v>
      </c>
      <c r="E359" s="163">
        <f t="shared" si="22"/>
        <v>0</v>
      </c>
      <c r="F359" s="164">
        <f t="shared" si="23"/>
        <v>0</v>
      </c>
      <c r="G359" s="161"/>
      <c r="H359" s="161"/>
      <c r="I359" s="162">
        <f t="shared" si="24"/>
        <v>0</v>
      </c>
      <c r="J359" s="162">
        <f t="shared" si="25"/>
        <v>0</v>
      </c>
      <c r="K359" s="269"/>
      <c r="W359" s="36"/>
    </row>
    <row r="360" spans="1:23" s="5" customFormat="1" ht="16.5">
      <c r="A360" s="43"/>
      <c r="B360" s="132" t="s">
        <v>265</v>
      </c>
      <c r="C360" s="9" t="s">
        <v>13</v>
      </c>
      <c r="D360" s="262">
        <f>D359</f>
        <v>13</v>
      </c>
      <c r="E360" s="163">
        <f t="shared" si="22"/>
        <v>0</v>
      </c>
      <c r="F360" s="164">
        <f t="shared" si="23"/>
        <v>0</v>
      </c>
      <c r="G360" s="161"/>
      <c r="H360" s="161"/>
      <c r="I360" s="162">
        <f t="shared" si="24"/>
        <v>0</v>
      </c>
      <c r="J360" s="162">
        <f t="shared" si="25"/>
        <v>0</v>
      </c>
      <c r="K360" s="269"/>
      <c r="W360" s="36"/>
    </row>
    <row r="361" spans="1:23" s="5" customFormat="1" ht="16.5">
      <c r="A361" s="43"/>
      <c r="B361" s="44"/>
      <c r="C361" s="9"/>
      <c r="D361" s="262"/>
      <c r="E361" s="163" t="str">
        <f t="shared" si="22"/>
        <v/>
      </c>
      <c r="F361" s="164" t="str">
        <f t="shared" si="23"/>
        <v/>
      </c>
      <c r="G361" s="161"/>
      <c r="H361" s="161"/>
      <c r="I361" s="162" t="str">
        <f t="shared" si="24"/>
        <v/>
      </c>
      <c r="J361" s="162" t="str">
        <f t="shared" si="25"/>
        <v/>
      </c>
      <c r="K361" s="269"/>
      <c r="W361" s="36"/>
    </row>
    <row r="362" spans="1:23" s="5" customFormat="1" ht="16.5">
      <c r="A362" s="43"/>
      <c r="B362" s="44" t="s">
        <v>166</v>
      </c>
      <c r="C362" s="9" t="s">
        <v>13</v>
      </c>
      <c r="D362" s="262">
        <v>1</v>
      </c>
      <c r="E362" s="163">
        <f t="shared" si="22"/>
        <v>0</v>
      </c>
      <c r="F362" s="164">
        <f t="shared" si="23"/>
        <v>0</v>
      </c>
      <c r="G362" s="161"/>
      <c r="H362" s="161"/>
      <c r="I362" s="162">
        <f t="shared" si="24"/>
        <v>0</v>
      </c>
      <c r="J362" s="162">
        <f t="shared" si="25"/>
        <v>0</v>
      </c>
      <c r="K362" s="269"/>
      <c r="W362" s="36"/>
    </row>
    <row r="363" spans="1:23" s="5" customFormat="1" ht="16.5">
      <c r="A363" s="43"/>
      <c r="B363" s="132"/>
      <c r="C363" s="8"/>
      <c r="D363" s="262"/>
      <c r="E363" s="163" t="str">
        <f t="shared" si="22"/>
        <v/>
      </c>
      <c r="F363" s="164" t="str">
        <f t="shared" si="23"/>
        <v/>
      </c>
      <c r="G363" s="161"/>
      <c r="H363" s="161"/>
      <c r="I363" s="162" t="str">
        <f t="shared" si="24"/>
        <v/>
      </c>
      <c r="J363" s="162" t="str">
        <f t="shared" si="25"/>
        <v/>
      </c>
      <c r="K363" s="269"/>
      <c r="W363" s="36"/>
    </row>
    <row r="364" spans="1:23" s="5" customFormat="1" ht="16.5">
      <c r="A364" s="43"/>
      <c r="B364" s="39" t="s">
        <v>280</v>
      </c>
      <c r="C364" s="9"/>
      <c r="D364" s="262"/>
      <c r="E364" s="163" t="str">
        <f t="shared" si="22"/>
        <v/>
      </c>
      <c r="F364" s="164" t="str">
        <f t="shared" si="23"/>
        <v/>
      </c>
      <c r="G364" s="161"/>
      <c r="H364" s="161"/>
      <c r="I364" s="162" t="str">
        <f t="shared" si="24"/>
        <v/>
      </c>
      <c r="J364" s="162" t="str">
        <f t="shared" si="25"/>
        <v/>
      </c>
      <c r="K364" s="269"/>
      <c r="W364" s="36"/>
    </row>
    <row r="365" spans="1:23" s="5" customFormat="1" ht="16.5">
      <c r="A365" s="43"/>
      <c r="B365" s="39" t="s">
        <v>281</v>
      </c>
      <c r="C365" s="27" t="s">
        <v>12</v>
      </c>
      <c r="D365" s="262">
        <f>D29</f>
        <v>6</v>
      </c>
      <c r="E365" s="163">
        <f t="shared" si="22"/>
        <v>0</v>
      </c>
      <c r="F365" s="164">
        <f t="shared" si="23"/>
        <v>0</v>
      </c>
      <c r="G365" s="161"/>
      <c r="H365" s="161"/>
      <c r="I365" s="162">
        <f t="shared" si="24"/>
        <v>0</v>
      </c>
      <c r="J365" s="162">
        <f t="shared" si="25"/>
        <v>0</v>
      </c>
      <c r="K365" s="269"/>
      <c r="W365" s="36"/>
    </row>
    <row r="366" spans="1:23" s="5" customFormat="1" ht="16.5">
      <c r="A366" s="43"/>
      <c r="B366" s="38"/>
      <c r="C366" s="9"/>
      <c r="D366" s="262"/>
      <c r="E366" s="163" t="str">
        <f t="shared" si="22"/>
        <v/>
      </c>
      <c r="F366" s="164" t="str">
        <f t="shared" si="23"/>
        <v/>
      </c>
      <c r="G366" s="161"/>
      <c r="H366" s="161"/>
      <c r="I366" s="162" t="str">
        <f t="shared" si="24"/>
        <v/>
      </c>
      <c r="J366" s="162" t="str">
        <f t="shared" si="25"/>
        <v/>
      </c>
      <c r="K366" s="269"/>
      <c r="W366" s="36"/>
    </row>
    <row r="367" spans="1:23" s="5" customFormat="1" ht="16.5">
      <c r="A367" s="43"/>
      <c r="B367" s="73" t="s">
        <v>390</v>
      </c>
      <c r="C367" s="72"/>
      <c r="D367" s="262"/>
      <c r="E367" s="163" t="str">
        <f t="shared" si="22"/>
        <v/>
      </c>
      <c r="F367" s="164" t="str">
        <f t="shared" si="23"/>
        <v/>
      </c>
      <c r="G367" s="161"/>
      <c r="H367" s="161"/>
      <c r="I367" s="162" t="str">
        <f t="shared" si="24"/>
        <v/>
      </c>
      <c r="J367" s="162" t="str">
        <f t="shared" si="25"/>
        <v/>
      </c>
      <c r="K367" s="269"/>
      <c r="W367" s="36"/>
    </row>
    <row r="368" spans="1:23" s="5" customFormat="1" ht="16.5">
      <c r="A368" s="43"/>
      <c r="B368" s="127"/>
      <c r="C368" s="9"/>
      <c r="D368" s="262"/>
      <c r="E368" s="163" t="str">
        <f t="shared" si="22"/>
        <v/>
      </c>
      <c r="F368" s="164" t="str">
        <f t="shared" si="23"/>
        <v/>
      </c>
      <c r="G368" s="161"/>
      <c r="H368" s="161"/>
      <c r="I368" s="162" t="str">
        <f t="shared" si="24"/>
        <v/>
      </c>
      <c r="J368" s="162" t="str">
        <f t="shared" si="25"/>
        <v/>
      </c>
      <c r="K368" s="273"/>
      <c r="W368" s="36"/>
    </row>
    <row r="369" spans="1:23" s="5" customFormat="1" ht="16.5">
      <c r="A369" s="2"/>
      <c r="B369" s="35" t="s">
        <v>111</v>
      </c>
      <c r="C369" s="9"/>
      <c r="D369" s="262"/>
      <c r="E369" s="163" t="str">
        <f t="shared" si="22"/>
        <v/>
      </c>
      <c r="F369" s="164" t="str">
        <f t="shared" si="23"/>
        <v/>
      </c>
      <c r="G369" s="161"/>
      <c r="H369" s="161"/>
      <c r="I369" s="162" t="str">
        <f t="shared" si="24"/>
        <v/>
      </c>
      <c r="J369" s="162" t="str">
        <f t="shared" si="25"/>
        <v/>
      </c>
      <c r="K369" s="273"/>
      <c r="W369" s="36"/>
    </row>
    <row r="370" spans="1:23" ht="16.5">
      <c r="A370" s="2"/>
      <c r="B370" s="11"/>
      <c r="C370" s="9"/>
      <c r="D370" s="262"/>
      <c r="E370" s="163" t="str">
        <f t="shared" si="22"/>
        <v/>
      </c>
      <c r="F370" s="164" t="str">
        <f t="shared" si="23"/>
        <v/>
      </c>
      <c r="G370" s="161"/>
      <c r="H370" s="161"/>
      <c r="I370" s="162" t="str">
        <f t="shared" si="24"/>
        <v/>
      </c>
      <c r="J370" s="162" t="str">
        <f t="shared" si="25"/>
        <v/>
      </c>
    </row>
    <row r="371" spans="1:23" ht="16.5">
      <c r="A371" s="2" t="s">
        <v>190</v>
      </c>
      <c r="B371" s="41" t="s">
        <v>60</v>
      </c>
      <c r="C371" s="9"/>
      <c r="D371" s="262"/>
      <c r="E371" s="163" t="str">
        <f t="shared" si="22"/>
        <v/>
      </c>
      <c r="F371" s="164" t="str">
        <f t="shared" si="23"/>
        <v/>
      </c>
      <c r="G371" s="161"/>
      <c r="H371" s="161"/>
      <c r="I371" s="162" t="str">
        <f t="shared" si="24"/>
        <v/>
      </c>
      <c r="J371" s="162" t="str">
        <f t="shared" si="25"/>
        <v/>
      </c>
    </row>
    <row r="372" spans="1:23" ht="12.75" customHeight="1">
      <c r="A372" s="2"/>
      <c r="B372" s="42"/>
      <c r="C372" s="9"/>
      <c r="D372" s="262"/>
      <c r="E372" s="163" t="str">
        <f t="shared" si="22"/>
        <v/>
      </c>
      <c r="F372" s="164" t="str">
        <f t="shared" si="23"/>
        <v/>
      </c>
      <c r="G372" s="161"/>
      <c r="H372" s="161"/>
      <c r="I372" s="162" t="str">
        <f t="shared" si="24"/>
        <v/>
      </c>
      <c r="J372" s="162" t="str">
        <f t="shared" si="25"/>
        <v/>
      </c>
    </row>
    <row r="373" spans="1:23" ht="12.75" customHeight="1">
      <c r="A373" s="69"/>
      <c r="B373" s="42" t="s">
        <v>391</v>
      </c>
      <c r="C373" s="9" t="s">
        <v>13</v>
      </c>
      <c r="D373" s="262">
        <f>D87+D141+D197+D253+D309+D365</f>
        <v>105</v>
      </c>
      <c r="E373" s="163">
        <f t="shared" si="22"/>
        <v>0</v>
      </c>
      <c r="F373" s="164">
        <f t="shared" si="23"/>
        <v>0</v>
      </c>
      <c r="G373" s="161"/>
      <c r="H373" s="161"/>
      <c r="I373" s="162">
        <f t="shared" si="24"/>
        <v>0</v>
      </c>
      <c r="J373" s="162">
        <f t="shared" si="25"/>
        <v>0</v>
      </c>
    </row>
    <row r="374" spans="1:23" ht="16.5">
      <c r="A374" s="69"/>
      <c r="B374" s="42" t="s">
        <v>335</v>
      </c>
      <c r="C374" s="9" t="s">
        <v>13</v>
      </c>
      <c r="D374" s="262">
        <f>QTE!J194</f>
        <v>468</v>
      </c>
      <c r="E374" s="163">
        <f t="shared" si="22"/>
        <v>0</v>
      </c>
      <c r="F374" s="164">
        <f t="shared" si="23"/>
        <v>0</v>
      </c>
      <c r="G374" s="161"/>
      <c r="H374" s="161"/>
      <c r="I374" s="162">
        <f t="shared" si="24"/>
        <v>0</v>
      </c>
      <c r="J374" s="162">
        <f t="shared" si="25"/>
        <v>0</v>
      </c>
    </row>
    <row r="375" spans="1:23" ht="12.75" customHeight="1">
      <c r="A375" s="69"/>
      <c r="B375" s="42" t="s">
        <v>392</v>
      </c>
      <c r="C375" s="9" t="s">
        <v>12</v>
      </c>
      <c r="D375" s="262"/>
      <c r="E375" s="163" t="str">
        <f t="shared" si="22"/>
        <v/>
      </c>
      <c r="F375" s="164" t="str">
        <f t="shared" si="23"/>
        <v/>
      </c>
      <c r="G375" s="161"/>
      <c r="H375" s="161"/>
      <c r="I375" s="162" t="str">
        <f t="shared" si="24"/>
        <v/>
      </c>
      <c r="J375" s="162" t="str">
        <f t="shared" si="25"/>
        <v/>
      </c>
    </row>
    <row r="376" spans="1:23" ht="16.5">
      <c r="A376" s="69"/>
      <c r="B376" s="42" t="s">
        <v>56</v>
      </c>
      <c r="C376" s="14" t="s">
        <v>12</v>
      </c>
      <c r="D376" s="262"/>
      <c r="E376" s="163" t="str">
        <f t="shared" ref="E376:E387" si="26">IF(D376="","",(((I376*$J$2)+(J376*$H$2*$H$3))*$J$3)/D376)</f>
        <v/>
      </c>
      <c r="F376" s="164" t="str">
        <f t="shared" ref="F376:F387" si="27">IF(D376="","",D376*E376)</f>
        <v/>
      </c>
      <c r="G376" s="161"/>
      <c r="H376" s="161"/>
      <c r="I376" s="162" t="str">
        <f t="shared" ref="I376:I387" si="28">IF(D376="","",G376*D376)</f>
        <v/>
      </c>
      <c r="J376" s="162" t="str">
        <f t="shared" ref="J376:J387" si="29">IF(D376="","",D376*H376)</f>
        <v/>
      </c>
    </row>
    <row r="377" spans="1:23" ht="16.5">
      <c r="A377" s="69"/>
      <c r="B377" s="42"/>
      <c r="C377" s="14"/>
      <c r="D377" s="262"/>
      <c r="E377" s="163" t="str">
        <f t="shared" si="26"/>
        <v/>
      </c>
      <c r="F377" s="164" t="str">
        <f t="shared" si="27"/>
        <v/>
      </c>
      <c r="G377" s="161"/>
      <c r="H377" s="161"/>
      <c r="I377" s="162" t="str">
        <f t="shared" si="28"/>
        <v/>
      </c>
      <c r="J377" s="162" t="str">
        <f t="shared" si="29"/>
        <v/>
      </c>
    </row>
    <row r="378" spans="1:23" ht="25.5">
      <c r="A378" s="69"/>
      <c r="B378" s="42" t="s">
        <v>172</v>
      </c>
      <c r="C378" s="9" t="s">
        <v>12</v>
      </c>
      <c r="D378" s="262"/>
      <c r="E378" s="163" t="str">
        <f t="shared" si="26"/>
        <v/>
      </c>
      <c r="F378" s="164" t="str">
        <f t="shared" si="27"/>
        <v/>
      </c>
      <c r="G378" s="161"/>
      <c r="H378" s="161"/>
      <c r="I378" s="162" t="str">
        <f t="shared" si="28"/>
        <v/>
      </c>
      <c r="J378" s="162" t="str">
        <f t="shared" si="29"/>
        <v/>
      </c>
    </row>
    <row r="379" spans="1:23" ht="16.5">
      <c r="A379" s="70"/>
      <c r="B379" s="38"/>
      <c r="C379" s="9"/>
      <c r="D379" s="262"/>
      <c r="E379" s="163" t="str">
        <f t="shared" si="26"/>
        <v/>
      </c>
      <c r="F379" s="164" t="str">
        <f t="shared" si="27"/>
        <v/>
      </c>
      <c r="G379" s="161"/>
      <c r="H379" s="161"/>
      <c r="I379" s="162" t="str">
        <f t="shared" si="28"/>
        <v/>
      </c>
      <c r="J379" s="162" t="str">
        <f t="shared" si="29"/>
        <v/>
      </c>
      <c r="W379" s="32"/>
    </row>
    <row r="380" spans="1:23" s="5" customFormat="1" ht="16.5">
      <c r="A380" s="2"/>
      <c r="B380" s="35" t="s">
        <v>191</v>
      </c>
      <c r="C380" s="9"/>
      <c r="D380" s="262"/>
      <c r="E380" s="163" t="str">
        <f t="shared" si="26"/>
        <v/>
      </c>
      <c r="F380" s="164" t="str">
        <f t="shared" si="27"/>
        <v/>
      </c>
      <c r="G380" s="161"/>
      <c r="H380" s="161"/>
      <c r="I380" s="162" t="str">
        <f t="shared" si="28"/>
        <v/>
      </c>
      <c r="J380" s="162" t="str">
        <f t="shared" si="29"/>
        <v/>
      </c>
      <c r="K380" s="273"/>
      <c r="W380" s="36"/>
    </row>
    <row r="381" spans="1:23" ht="16.5">
      <c r="A381" s="2"/>
      <c r="B381" s="11"/>
      <c r="C381" s="9"/>
      <c r="D381" s="262"/>
      <c r="E381" s="163" t="str">
        <f t="shared" si="26"/>
        <v/>
      </c>
      <c r="F381" s="164" t="str">
        <f t="shared" si="27"/>
        <v/>
      </c>
      <c r="G381" s="161"/>
      <c r="H381" s="161"/>
      <c r="I381" s="162" t="str">
        <f t="shared" si="28"/>
        <v/>
      </c>
      <c r="J381" s="162" t="str">
        <f t="shared" si="29"/>
        <v/>
      </c>
    </row>
    <row r="382" spans="1:23" ht="16.5">
      <c r="A382" s="2" t="s">
        <v>84</v>
      </c>
      <c r="B382" s="41" t="s">
        <v>102</v>
      </c>
      <c r="C382" s="9"/>
      <c r="D382" s="262"/>
      <c r="E382" s="163" t="str">
        <f t="shared" si="26"/>
        <v/>
      </c>
      <c r="F382" s="164" t="str">
        <f t="shared" si="27"/>
        <v/>
      </c>
      <c r="G382" s="161"/>
      <c r="H382" s="161"/>
      <c r="I382" s="162" t="str">
        <f t="shared" si="28"/>
        <v/>
      </c>
      <c r="J382" s="162" t="str">
        <f t="shared" si="29"/>
        <v/>
      </c>
    </row>
    <row r="383" spans="1:23" ht="16.5">
      <c r="A383" s="2"/>
      <c r="B383" s="42"/>
      <c r="C383" s="9"/>
      <c r="D383" s="262"/>
      <c r="E383" s="163" t="str">
        <f t="shared" si="26"/>
        <v/>
      </c>
      <c r="F383" s="164" t="str">
        <f t="shared" si="27"/>
        <v/>
      </c>
      <c r="G383" s="161"/>
      <c r="H383" s="161"/>
      <c r="I383" s="162" t="str">
        <f t="shared" si="28"/>
        <v/>
      </c>
      <c r="J383" s="162" t="str">
        <f t="shared" si="29"/>
        <v/>
      </c>
    </row>
    <row r="384" spans="1:23" ht="16.5">
      <c r="A384" s="2"/>
      <c r="B384" s="42" t="s">
        <v>134</v>
      </c>
      <c r="C384" s="9" t="s">
        <v>13</v>
      </c>
      <c r="D384" s="262">
        <f>D373</f>
        <v>105</v>
      </c>
      <c r="E384" s="163">
        <f t="shared" si="26"/>
        <v>0</v>
      </c>
      <c r="F384" s="164">
        <f t="shared" si="27"/>
        <v>0</v>
      </c>
      <c r="G384" s="161"/>
      <c r="H384" s="161"/>
      <c r="I384" s="162">
        <f t="shared" si="28"/>
        <v>0</v>
      </c>
      <c r="J384" s="162">
        <f t="shared" si="29"/>
        <v>0</v>
      </c>
    </row>
    <row r="385" spans="1:23" ht="12.75" customHeight="1">
      <c r="A385" s="2"/>
      <c r="B385" s="42" t="s">
        <v>340</v>
      </c>
      <c r="C385" s="9" t="s">
        <v>13</v>
      </c>
      <c r="D385" s="262">
        <f>QTE!J193</f>
        <v>209</v>
      </c>
      <c r="E385" s="163">
        <f t="shared" si="26"/>
        <v>0</v>
      </c>
      <c r="F385" s="164">
        <f t="shared" si="27"/>
        <v>0</v>
      </c>
      <c r="G385" s="161"/>
      <c r="H385" s="161"/>
      <c r="I385" s="162">
        <f t="shared" si="28"/>
        <v>0</v>
      </c>
      <c r="J385" s="162">
        <f t="shared" si="29"/>
        <v>0</v>
      </c>
    </row>
    <row r="386" spans="1:23" ht="25.5">
      <c r="A386" s="2"/>
      <c r="B386" s="42" t="s">
        <v>57</v>
      </c>
      <c r="C386" s="9" t="s">
        <v>12</v>
      </c>
      <c r="D386" s="262"/>
      <c r="E386" s="163" t="str">
        <f t="shared" si="26"/>
        <v/>
      </c>
      <c r="F386" s="164" t="str">
        <f t="shared" si="27"/>
        <v/>
      </c>
      <c r="G386" s="161"/>
      <c r="H386" s="161"/>
      <c r="I386" s="162" t="str">
        <f t="shared" si="28"/>
        <v/>
      </c>
      <c r="J386" s="162" t="str">
        <f t="shared" si="29"/>
        <v/>
      </c>
    </row>
    <row r="387" spans="1:23" ht="17.25" thickBot="1">
      <c r="A387" s="19"/>
      <c r="B387" s="38"/>
      <c r="C387" s="9"/>
      <c r="D387" s="262"/>
      <c r="E387" s="163" t="str">
        <f t="shared" si="26"/>
        <v/>
      </c>
      <c r="F387" s="164" t="str">
        <f t="shared" si="27"/>
        <v/>
      </c>
      <c r="G387" s="161"/>
      <c r="H387" s="161"/>
      <c r="I387" s="162" t="str">
        <f t="shared" si="28"/>
        <v/>
      </c>
      <c r="J387" s="162" t="str">
        <f t="shared" si="29"/>
        <v/>
      </c>
      <c r="W387" s="32"/>
    </row>
    <row r="388" spans="1:23" s="5" customFormat="1" ht="15.75" thickBot="1">
      <c r="A388" s="65"/>
      <c r="B388" s="66" t="s">
        <v>114</v>
      </c>
      <c r="C388" s="74"/>
      <c r="D388" s="265"/>
      <c r="E388" s="75"/>
      <c r="F388" s="120"/>
      <c r="K388" s="273"/>
      <c r="W388" s="36"/>
    </row>
    <row r="389" spans="1:23" s="5" customFormat="1" ht="15.75" thickBot="1">
      <c r="A389" s="62"/>
      <c r="B389" s="64"/>
      <c r="C389" s="55"/>
      <c r="D389" s="266"/>
      <c r="E389" s="13"/>
      <c r="F389" s="58"/>
      <c r="K389" s="273"/>
      <c r="P389" s="36"/>
    </row>
    <row r="390" spans="1:23" ht="24" customHeight="1" thickBot="1">
      <c r="A390" s="312" t="s">
        <v>121</v>
      </c>
      <c r="B390" s="312"/>
      <c r="C390" s="312"/>
      <c r="D390" s="312"/>
      <c r="E390" s="319"/>
      <c r="F390" s="112"/>
    </row>
    <row r="391" spans="1:23">
      <c r="A391" s="60"/>
      <c r="B391" s="12"/>
      <c r="C391" s="12"/>
      <c r="D391" s="267"/>
      <c r="E391" s="13"/>
      <c r="F391" s="58"/>
    </row>
    <row r="392" spans="1:23" ht="14.25" customHeight="1">
      <c r="A392" s="312" t="s">
        <v>131</v>
      </c>
      <c r="B392" s="312"/>
      <c r="C392" s="312"/>
      <c r="D392" s="312"/>
      <c r="E392" s="320"/>
      <c r="F392" s="118"/>
    </row>
    <row r="393" spans="1:23">
      <c r="A393" s="60"/>
      <c r="B393" s="61"/>
      <c r="C393" s="12"/>
      <c r="D393" s="267"/>
      <c r="E393" s="13"/>
      <c r="F393" s="58"/>
    </row>
    <row r="394" spans="1:23" ht="14.25" customHeight="1">
      <c r="A394" s="312" t="s">
        <v>348</v>
      </c>
      <c r="B394" s="312"/>
      <c r="C394" s="312"/>
      <c r="D394" s="312"/>
      <c r="E394" s="320"/>
      <c r="F394" s="118"/>
    </row>
    <row r="402" spans="1:23" s="5" customFormat="1" ht="16.5">
      <c r="A402" s="43"/>
      <c r="B402" s="44" t="s">
        <v>548</v>
      </c>
      <c r="C402" s="9" t="s">
        <v>13</v>
      </c>
      <c r="D402" s="262">
        <f>QTE!J155</f>
        <v>40</v>
      </c>
      <c r="E402" s="289">
        <f t="shared" ref="E402" si="30">IF(D402="","",(((I402*$J$2)+(J402*$H$2*$H$3))*$J$3)/D402)</f>
        <v>0</v>
      </c>
      <c r="F402" s="164">
        <f t="shared" ref="F402" si="31">IF(D402="","",D402*E402)</f>
        <v>0</v>
      </c>
      <c r="G402" s="161"/>
      <c r="H402" s="161"/>
      <c r="I402" s="162">
        <f t="shared" ref="I402" si="32">IF(D402="","",G402*D402)</f>
        <v>0</v>
      </c>
      <c r="J402" s="162">
        <f t="shared" ref="J402" si="33">IF(D402="","",D402*H402)</f>
        <v>0</v>
      </c>
      <c r="K402" s="269"/>
      <c r="W402" s="36"/>
    </row>
  </sheetData>
  <mergeCells count="9">
    <mergeCell ref="A392:E392"/>
    <mergeCell ref="A394:E394"/>
    <mergeCell ref="F14:F15"/>
    <mergeCell ref="D14:D15"/>
    <mergeCell ref="A390:E390"/>
    <mergeCell ref="A14:A15"/>
    <mergeCell ref="B14:B15"/>
    <mergeCell ref="C14:C15"/>
    <mergeCell ref="E14:E15"/>
  </mergeCells>
  <conditionalFormatting sqref="G4 I4:J4 H1:J1 G2:J3">
    <cfRule type="cellIs" dxfId="2"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2" manualBreakCount="2">
    <brk id="89" max="16383" man="1"/>
    <brk id="38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1"/>
  <sheetViews>
    <sheetView showZeros="0" view="pageBreakPreview" zoomScale="85" zoomScaleNormal="100" zoomScaleSheetLayoutView="85" zoomScalePageLayoutView="130" workbookViewId="0">
      <selection sqref="A1:J296"/>
    </sheetView>
  </sheetViews>
  <sheetFormatPr baseColWidth="10" defaultRowHeight="12.75"/>
  <cols>
    <col min="1" max="1" width="6.5703125" style="109" customWidth="1"/>
    <col min="2" max="2" width="48.28515625" style="16" customWidth="1"/>
    <col min="3" max="3" width="7.7109375" style="3" customWidth="1"/>
    <col min="4" max="4" width="8.85546875" style="260" customWidth="1"/>
    <col min="5" max="5" width="9.5703125" style="4" bestFit="1" customWidth="1"/>
    <col min="6" max="6" width="11.140625" style="4" customWidth="1"/>
    <col min="7" max="7" width="10" style="1" bestFit="1" customWidth="1"/>
    <col min="8" max="8" width="9.5703125" style="1" customWidth="1"/>
    <col min="9" max="9" width="11.140625" style="1" bestFit="1" customWidth="1"/>
    <col min="10" max="10" width="11.5703125" style="1" bestFit="1" customWidth="1"/>
    <col min="11" max="16384" width="11.42578125" style="1"/>
  </cols>
  <sheetData>
    <row r="1" spans="1:10">
      <c r="G1" s="142"/>
      <c r="H1" s="143"/>
      <c r="I1" s="144"/>
      <c r="J1" s="145"/>
    </row>
    <row r="2" spans="1:10">
      <c r="G2" s="146" t="s">
        <v>470</v>
      </c>
      <c r="H2" s="147">
        <v>26</v>
      </c>
      <c r="I2" s="148" t="s">
        <v>471</v>
      </c>
      <c r="J2" s="147">
        <v>1.25</v>
      </c>
    </row>
    <row r="3" spans="1:10">
      <c r="G3" s="146" t="s">
        <v>472</v>
      </c>
      <c r="H3" s="149">
        <v>1.3</v>
      </c>
      <c r="I3" s="150" t="s">
        <v>473</v>
      </c>
      <c r="J3" s="149">
        <v>1</v>
      </c>
    </row>
    <row r="4" spans="1:10" ht="15">
      <c r="G4" s="146"/>
      <c r="H4" s="151" t="s">
        <v>474</v>
      </c>
      <c r="I4" s="151"/>
      <c r="J4" s="151">
        <f>SUM(I14:I268)</f>
        <v>0</v>
      </c>
    </row>
    <row r="5" spans="1:10" ht="15">
      <c r="G5" s="151"/>
      <c r="H5" s="151" t="s">
        <v>475</v>
      </c>
      <c r="I5" s="151"/>
      <c r="J5" s="151">
        <f>SUM(J14:J268)</f>
        <v>0</v>
      </c>
    </row>
    <row r="6" spans="1:10" ht="15">
      <c r="G6" s="151"/>
      <c r="H6" s="151" t="s">
        <v>476</v>
      </c>
      <c r="I6" s="151"/>
      <c r="J6" s="151">
        <f>J4+J5*$H$2</f>
        <v>0</v>
      </c>
    </row>
    <row r="7" spans="1:10" ht="15">
      <c r="G7" s="151"/>
      <c r="H7" s="151" t="s">
        <v>477</v>
      </c>
      <c r="I7" s="151"/>
      <c r="J7" s="151" t="e">
        <f>#REF!</f>
        <v>#REF!</v>
      </c>
    </row>
    <row r="8" spans="1:10" ht="15">
      <c r="G8" s="151"/>
      <c r="H8" s="151"/>
      <c r="I8" s="151"/>
      <c r="J8" s="151"/>
    </row>
    <row r="9" spans="1:10">
      <c r="G9" s="142"/>
      <c r="H9" s="142"/>
      <c r="I9" s="142"/>
      <c r="J9" s="142"/>
    </row>
    <row r="10" spans="1:10" ht="13.5" thickBot="1">
      <c r="G10" s="142"/>
      <c r="H10" s="142"/>
      <c r="I10" s="142"/>
      <c r="J10" s="142"/>
    </row>
    <row r="11" spans="1:10" ht="15.75">
      <c r="A11" s="77" t="s">
        <v>127</v>
      </c>
      <c r="B11" s="97"/>
      <c r="C11" s="7"/>
      <c r="D11" s="261"/>
      <c r="E11" s="51"/>
      <c r="F11" s="51"/>
      <c r="G11" s="152"/>
      <c r="H11" s="152"/>
      <c r="I11" s="153"/>
      <c r="J11" s="154"/>
    </row>
    <row r="12" spans="1:10" ht="15.75">
      <c r="A12" s="77" t="s">
        <v>455</v>
      </c>
      <c r="B12" s="97"/>
      <c r="C12" s="7"/>
      <c r="D12" s="261"/>
      <c r="E12" s="51"/>
      <c r="F12" s="51"/>
      <c r="G12" s="155" t="s">
        <v>478</v>
      </c>
      <c r="H12" s="155" t="s">
        <v>479</v>
      </c>
      <c r="I12" s="156" t="s">
        <v>480</v>
      </c>
      <c r="J12" s="157" t="s">
        <v>481</v>
      </c>
    </row>
    <row r="13" spans="1:10" ht="16.5" thickBot="1">
      <c r="A13" s="77"/>
      <c r="B13" s="98"/>
      <c r="G13" s="158"/>
      <c r="H13" s="158"/>
      <c r="I13" s="159"/>
      <c r="J13" s="160"/>
    </row>
    <row r="14" spans="1:10" s="6" customFormat="1" ht="15">
      <c r="A14" s="323" t="s">
        <v>104</v>
      </c>
      <c r="B14" s="325" t="s">
        <v>105</v>
      </c>
      <c r="C14" s="313" t="s">
        <v>0</v>
      </c>
      <c r="D14" s="317" t="s">
        <v>153</v>
      </c>
      <c r="E14" s="315" t="s">
        <v>128</v>
      </c>
      <c r="F14" s="306" t="s">
        <v>129</v>
      </c>
      <c r="G14" s="161"/>
      <c r="H14" s="161"/>
      <c r="I14" s="162"/>
      <c r="J14" s="162"/>
    </row>
    <row r="15" spans="1:10" s="6" customFormat="1" ht="25.5" customHeight="1">
      <c r="A15" s="324"/>
      <c r="B15" s="326"/>
      <c r="C15" s="314"/>
      <c r="D15" s="318"/>
      <c r="E15" s="316"/>
      <c r="F15" s="307"/>
      <c r="G15" s="161"/>
      <c r="H15" s="161"/>
      <c r="I15" s="162"/>
      <c r="J15" s="162"/>
    </row>
    <row r="16" spans="1:10" ht="15">
      <c r="A16" s="17"/>
      <c r="B16" s="124" t="s">
        <v>2</v>
      </c>
      <c r="C16" s="53"/>
      <c r="D16" s="262"/>
      <c r="E16" s="123"/>
      <c r="F16" s="121"/>
      <c r="G16" s="161"/>
      <c r="H16" s="161"/>
      <c r="I16" s="162"/>
      <c r="J16" s="162"/>
    </row>
    <row r="17" spans="1:16" ht="15">
      <c r="A17" s="125"/>
      <c r="B17" s="124"/>
      <c r="C17" s="71"/>
      <c r="D17" s="262"/>
      <c r="E17" s="123"/>
      <c r="F17" s="121"/>
      <c r="G17" s="161"/>
      <c r="H17" s="161"/>
      <c r="I17" s="162"/>
      <c r="J17" s="162"/>
    </row>
    <row r="18" spans="1:16" ht="15">
      <c r="A18" s="125"/>
      <c r="B18" s="139" t="s">
        <v>321</v>
      </c>
      <c r="C18" s="71"/>
      <c r="D18" s="262"/>
      <c r="E18" s="123"/>
      <c r="F18" s="121"/>
      <c r="G18" s="161"/>
      <c r="H18" s="161"/>
      <c r="I18" s="162"/>
      <c r="J18" s="162"/>
    </row>
    <row r="19" spans="1:16" ht="15">
      <c r="A19" s="19"/>
      <c r="B19" s="20"/>
      <c r="C19" s="22"/>
      <c r="D19" s="263"/>
      <c r="E19" s="59"/>
      <c r="F19" s="121"/>
      <c r="G19" s="161"/>
      <c r="H19" s="161"/>
      <c r="I19" s="162"/>
      <c r="J19" s="162"/>
    </row>
    <row r="20" spans="1:16" ht="15">
      <c r="A20" s="19">
        <v>3</v>
      </c>
      <c r="B20" s="23" t="s">
        <v>61</v>
      </c>
      <c r="C20" s="54"/>
      <c r="D20" s="263"/>
      <c r="E20" s="59"/>
      <c r="F20" s="121"/>
      <c r="G20" s="161"/>
      <c r="H20" s="161"/>
      <c r="I20" s="162"/>
      <c r="J20" s="162"/>
    </row>
    <row r="21" spans="1:16" ht="15">
      <c r="A21" s="19"/>
      <c r="B21" s="23"/>
      <c r="C21" s="54"/>
      <c r="D21" s="263"/>
      <c r="E21" s="59"/>
      <c r="F21" s="121"/>
      <c r="G21" s="161"/>
      <c r="H21" s="161"/>
      <c r="I21" s="162"/>
      <c r="J21" s="162"/>
    </row>
    <row r="22" spans="1:16" ht="25.5">
      <c r="A22" s="19"/>
      <c r="B22" s="76" t="s">
        <v>154</v>
      </c>
      <c r="C22" s="54"/>
      <c r="D22" s="263"/>
      <c r="E22" s="59"/>
      <c r="F22" s="121"/>
      <c r="G22" s="161"/>
      <c r="H22" s="161"/>
      <c r="I22" s="162"/>
      <c r="J22" s="162"/>
    </row>
    <row r="23" spans="1:16" ht="15">
      <c r="A23" s="19"/>
      <c r="B23" s="24"/>
      <c r="C23" s="54"/>
      <c r="D23" s="263"/>
      <c r="E23" s="59"/>
      <c r="F23" s="121"/>
      <c r="G23" s="161"/>
      <c r="H23" s="161"/>
      <c r="I23" s="162" t="str">
        <f t="shared" ref="I23" si="0">IF(B23="","",G23*B23)</f>
        <v/>
      </c>
      <c r="J23" s="162" t="str">
        <f t="shared" ref="J23" si="1">IF(B23="","",B23*H23)</f>
        <v/>
      </c>
    </row>
    <row r="24" spans="1:16" ht="16.5">
      <c r="A24" s="19" t="s">
        <v>349</v>
      </c>
      <c r="B24" s="78" t="s">
        <v>122</v>
      </c>
      <c r="C24" s="54"/>
      <c r="D24" s="262"/>
      <c r="E24" s="163" t="str">
        <f>IF(D24="","",(((I24*$J$2)+(J24*$H$2*$H$3))*$J$3)/D24)</f>
        <v/>
      </c>
      <c r="F24" s="164" t="str">
        <f>IF(D24="","",D24*E24)</f>
        <v/>
      </c>
      <c r="G24" s="161"/>
      <c r="H24" s="161"/>
      <c r="I24" s="162" t="str">
        <f>IF(D24="","",G24*D24)</f>
        <v/>
      </c>
      <c r="J24" s="162" t="str">
        <f>IF(D24="","",D24*H24)</f>
        <v/>
      </c>
    </row>
    <row r="25" spans="1:16" ht="16.5">
      <c r="A25" s="19"/>
      <c r="B25" s="26"/>
      <c r="C25" s="54"/>
      <c r="D25" s="262"/>
      <c r="E25" s="163" t="str">
        <f t="shared" ref="E25:E88" si="2">IF(D25="","",(((I25*$J$2)+(J25*$H$2*$H$3))*$J$3)/D25)</f>
        <v/>
      </c>
      <c r="F25" s="164" t="str">
        <f t="shared" ref="F25:F88" si="3">IF(D25="","",D25*E25)</f>
        <v/>
      </c>
      <c r="G25" s="161"/>
      <c r="H25" s="161"/>
      <c r="I25" s="162" t="str">
        <f t="shared" ref="I25:I88" si="4">IF(D25="","",G25*D25)</f>
        <v/>
      </c>
      <c r="J25" s="162" t="str">
        <f t="shared" ref="J25:J88" si="5">IF(D25="","",D25*H25)</f>
        <v/>
      </c>
    </row>
    <row r="26" spans="1:16" s="34" customFormat="1" ht="24.95" customHeight="1">
      <c r="A26" s="45"/>
      <c r="B26" s="79" t="s">
        <v>322</v>
      </c>
      <c r="C26" s="46" t="s">
        <v>12</v>
      </c>
      <c r="D26" s="264">
        <v>1</v>
      </c>
      <c r="E26" s="163">
        <f t="shared" si="2"/>
        <v>0</v>
      </c>
      <c r="F26" s="164">
        <f t="shared" si="3"/>
        <v>0</v>
      </c>
      <c r="G26" s="161"/>
      <c r="H26" s="161"/>
      <c r="I26" s="162">
        <f t="shared" si="4"/>
        <v>0</v>
      </c>
      <c r="J26" s="162">
        <f t="shared" si="5"/>
        <v>0</v>
      </c>
    </row>
    <row r="27" spans="1:16" s="34" customFormat="1" ht="31.5" customHeight="1">
      <c r="A27" s="45"/>
      <c r="B27" s="79" t="s">
        <v>323</v>
      </c>
      <c r="C27" s="46" t="s">
        <v>33</v>
      </c>
      <c r="D27" s="262"/>
      <c r="E27" s="163" t="str">
        <f t="shared" si="2"/>
        <v/>
      </c>
      <c r="F27" s="164" t="str">
        <f t="shared" si="3"/>
        <v/>
      </c>
      <c r="G27" s="161"/>
      <c r="H27" s="161"/>
      <c r="I27" s="162" t="str">
        <f t="shared" si="4"/>
        <v/>
      </c>
      <c r="J27" s="162" t="str">
        <f t="shared" si="5"/>
        <v/>
      </c>
    </row>
    <row r="28" spans="1:16" s="34" customFormat="1" ht="18" customHeight="1">
      <c r="A28" s="45"/>
      <c r="B28" s="80" t="s">
        <v>123</v>
      </c>
      <c r="C28" s="46" t="s">
        <v>12</v>
      </c>
      <c r="D28" s="262">
        <v>1</v>
      </c>
      <c r="E28" s="163">
        <f t="shared" si="2"/>
        <v>0</v>
      </c>
      <c r="F28" s="164">
        <f t="shared" si="3"/>
        <v>0</v>
      </c>
      <c r="G28" s="161"/>
      <c r="H28" s="161"/>
      <c r="I28" s="162">
        <f t="shared" si="4"/>
        <v>0</v>
      </c>
      <c r="J28" s="162">
        <f t="shared" si="5"/>
        <v>0</v>
      </c>
    </row>
    <row r="29" spans="1:16" ht="16.5">
      <c r="A29" s="19"/>
      <c r="B29" s="23"/>
      <c r="C29" s="54"/>
      <c r="D29" s="262"/>
      <c r="E29" s="163" t="str">
        <f t="shared" si="2"/>
        <v/>
      </c>
      <c r="F29" s="164" t="str">
        <f t="shared" si="3"/>
        <v/>
      </c>
      <c r="G29" s="161"/>
      <c r="H29" s="161"/>
      <c r="I29" s="162" t="str">
        <f t="shared" si="4"/>
        <v/>
      </c>
      <c r="J29" s="162" t="str">
        <f t="shared" si="5"/>
        <v/>
      </c>
    </row>
    <row r="30" spans="1:16" ht="38.25">
      <c r="A30" s="19"/>
      <c r="B30" s="82" t="s">
        <v>324</v>
      </c>
      <c r="C30" s="46" t="s">
        <v>12</v>
      </c>
      <c r="D30" s="262">
        <f>SUM(QTE!D278:X279)</f>
        <v>73</v>
      </c>
      <c r="E30" s="163">
        <f t="shared" si="2"/>
        <v>0</v>
      </c>
      <c r="F30" s="164">
        <f t="shared" si="3"/>
        <v>0</v>
      </c>
      <c r="G30" s="161"/>
      <c r="H30" s="161"/>
      <c r="I30" s="162">
        <f t="shared" si="4"/>
        <v>0</v>
      </c>
      <c r="J30" s="162">
        <f t="shared" si="5"/>
        <v>0</v>
      </c>
      <c r="P30" s="32"/>
    </row>
    <row r="31" spans="1:16" ht="16.5">
      <c r="A31" s="19"/>
      <c r="B31" s="82"/>
      <c r="C31" s="46"/>
      <c r="D31" s="262"/>
      <c r="E31" s="163" t="str">
        <f t="shared" si="2"/>
        <v/>
      </c>
      <c r="F31" s="164" t="str">
        <f t="shared" si="3"/>
        <v/>
      </c>
      <c r="G31" s="161"/>
      <c r="H31" s="161"/>
      <c r="I31" s="162" t="str">
        <f t="shared" si="4"/>
        <v/>
      </c>
      <c r="J31" s="162" t="str">
        <f t="shared" si="5"/>
        <v/>
      </c>
      <c r="P31" s="32"/>
    </row>
    <row r="32" spans="1:16" ht="38.25" customHeight="1">
      <c r="A32" s="19"/>
      <c r="B32" s="82" t="s">
        <v>246</v>
      </c>
      <c r="C32" s="46" t="s">
        <v>12</v>
      </c>
      <c r="D32" s="262">
        <v>1</v>
      </c>
      <c r="E32" s="163">
        <f t="shared" si="2"/>
        <v>0</v>
      </c>
      <c r="F32" s="164">
        <f t="shared" si="3"/>
        <v>0</v>
      </c>
      <c r="G32" s="161"/>
      <c r="H32" s="161"/>
      <c r="I32" s="162">
        <f t="shared" si="4"/>
        <v>0</v>
      </c>
      <c r="J32" s="162">
        <f t="shared" si="5"/>
        <v>0</v>
      </c>
      <c r="P32" s="32"/>
    </row>
    <row r="33" spans="1:16" ht="16.5">
      <c r="A33" s="19"/>
      <c r="B33" s="23"/>
      <c r="C33" s="54"/>
      <c r="D33" s="262"/>
      <c r="E33" s="163" t="str">
        <f t="shared" si="2"/>
        <v/>
      </c>
      <c r="F33" s="164" t="str">
        <f t="shared" si="3"/>
        <v/>
      </c>
      <c r="G33" s="161"/>
      <c r="H33" s="161"/>
      <c r="I33" s="162" t="str">
        <f t="shared" si="4"/>
        <v/>
      </c>
      <c r="J33" s="162" t="str">
        <f t="shared" si="5"/>
        <v/>
      </c>
    </row>
    <row r="34" spans="1:16" ht="18" customHeight="1">
      <c r="A34" s="110"/>
      <c r="B34" s="80" t="s">
        <v>123</v>
      </c>
      <c r="C34" s="46" t="s">
        <v>12</v>
      </c>
      <c r="D34" s="262">
        <v>1</v>
      </c>
      <c r="E34" s="163">
        <f t="shared" si="2"/>
        <v>0</v>
      </c>
      <c r="F34" s="164">
        <f t="shared" si="3"/>
        <v>0</v>
      </c>
      <c r="G34" s="161"/>
      <c r="H34" s="161"/>
      <c r="I34" s="162">
        <f t="shared" si="4"/>
        <v>0</v>
      </c>
      <c r="J34" s="162">
        <f t="shared" si="5"/>
        <v>0</v>
      </c>
    </row>
    <row r="35" spans="1:16" ht="16.5">
      <c r="A35" s="110"/>
      <c r="B35" s="88" t="s">
        <v>124</v>
      </c>
      <c r="C35" s="54" t="s">
        <v>12</v>
      </c>
      <c r="D35" s="262">
        <v>1</v>
      </c>
      <c r="E35" s="163">
        <f t="shared" si="2"/>
        <v>0</v>
      </c>
      <c r="F35" s="164">
        <f t="shared" si="3"/>
        <v>0</v>
      </c>
      <c r="G35" s="161"/>
      <c r="H35" s="161"/>
      <c r="I35" s="162">
        <f t="shared" si="4"/>
        <v>0</v>
      </c>
      <c r="J35" s="162">
        <f t="shared" si="5"/>
        <v>0</v>
      </c>
    </row>
    <row r="36" spans="1:16" ht="16.5">
      <c r="A36" s="110"/>
      <c r="B36" s="88"/>
      <c r="C36" s="54"/>
      <c r="D36" s="262"/>
      <c r="E36" s="163" t="str">
        <f t="shared" si="2"/>
        <v/>
      </c>
      <c r="F36" s="164" t="str">
        <f t="shared" si="3"/>
        <v/>
      </c>
      <c r="G36" s="161"/>
      <c r="H36" s="161"/>
      <c r="I36" s="162" t="str">
        <f t="shared" si="4"/>
        <v/>
      </c>
      <c r="J36" s="162" t="str">
        <f t="shared" si="5"/>
        <v/>
      </c>
    </row>
    <row r="37" spans="1:16" ht="25.5">
      <c r="A37" s="110"/>
      <c r="B37" s="88" t="s">
        <v>143</v>
      </c>
      <c r="C37" s="54" t="s">
        <v>13</v>
      </c>
      <c r="D37" s="262">
        <v>3</v>
      </c>
      <c r="E37" s="163">
        <f t="shared" si="2"/>
        <v>0</v>
      </c>
      <c r="F37" s="164">
        <f t="shared" si="3"/>
        <v>0</v>
      </c>
      <c r="G37" s="161"/>
      <c r="H37" s="161"/>
      <c r="I37" s="162">
        <f t="shared" si="4"/>
        <v>0</v>
      </c>
      <c r="J37" s="162">
        <f t="shared" si="5"/>
        <v>0</v>
      </c>
    </row>
    <row r="38" spans="1:16" ht="16.5">
      <c r="A38" s="110"/>
      <c r="B38" s="88"/>
      <c r="C38" s="54"/>
      <c r="D38" s="262"/>
      <c r="E38" s="163" t="str">
        <f t="shared" si="2"/>
        <v/>
      </c>
      <c r="F38" s="164" t="str">
        <f t="shared" si="3"/>
        <v/>
      </c>
      <c r="G38" s="161"/>
      <c r="H38" s="161"/>
      <c r="I38" s="162" t="str">
        <f t="shared" si="4"/>
        <v/>
      </c>
      <c r="J38" s="162" t="str">
        <f t="shared" si="5"/>
        <v/>
      </c>
    </row>
    <row r="39" spans="1:16" ht="40.5" customHeight="1">
      <c r="A39" s="19" t="s">
        <v>350</v>
      </c>
      <c r="B39" s="99" t="s">
        <v>464</v>
      </c>
      <c r="C39" s="102" t="s">
        <v>138</v>
      </c>
      <c r="D39" s="262">
        <v>49</v>
      </c>
      <c r="E39" s="163">
        <f t="shared" si="2"/>
        <v>0</v>
      </c>
      <c r="F39" s="164">
        <f t="shared" si="3"/>
        <v>0</v>
      </c>
      <c r="G39" s="161"/>
      <c r="H39" s="161"/>
      <c r="I39" s="162">
        <f t="shared" si="4"/>
        <v>0</v>
      </c>
      <c r="J39" s="162">
        <f t="shared" si="5"/>
        <v>0</v>
      </c>
      <c r="P39" s="32"/>
    </row>
    <row r="40" spans="1:16" ht="25.5">
      <c r="A40" s="19"/>
      <c r="B40" s="99" t="s">
        <v>250</v>
      </c>
      <c r="C40" s="102" t="s">
        <v>138</v>
      </c>
      <c r="D40" s="262"/>
      <c r="E40" s="163" t="str">
        <f t="shared" si="2"/>
        <v/>
      </c>
      <c r="F40" s="164" t="str">
        <f t="shared" si="3"/>
        <v/>
      </c>
      <c r="G40" s="161"/>
      <c r="H40" s="161"/>
      <c r="I40" s="162" t="str">
        <f t="shared" si="4"/>
        <v/>
      </c>
      <c r="J40" s="162" t="str">
        <f t="shared" si="5"/>
        <v/>
      </c>
      <c r="P40" s="32"/>
    </row>
    <row r="41" spans="1:16" ht="16.5">
      <c r="A41" s="19"/>
      <c r="B41" s="99"/>
      <c r="C41" s="103"/>
      <c r="D41" s="262"/>
      <c r="E41" s="163" t="str">
        <f t="shared" si="2"/>
        <v/>
      </c>
      <c r="F41" s="164" t="str">
        <f t="shared" si="3"/>
        <v/>
      </c>
      <c r="G41" s="161"/>
      <c r="H41" s="161"/>
      <c r="I41" s="162" t="str">
        <f t="shared" si="4"/>
        <v/>
      </c>
      <c r="J41" s="162" t="str">
        <f t="shared" si="5"/>
        <v/>
      </c>
      <c r="P41" s="32"/>
    </row>
    <row r="42" spans="1:16" ht="25.5">
      <c r="A42" s="19"/>
      <c r="B42" s="79" t="s">
        <v>256</v>
      </c>
      <c r="C42" s="102" t="s">
        <v>1</v>
      </c>
      <c r="D42" s="262">
        <f>15+55</f>
        <v>70</v>
      </c>
      <c r="E42" s="163">
        <f t="shared" si="2"/>
        <v>0</v>
      </c>
      <c r="F42" s="164">
        <f t="shared" si="3"/>
        <v>0</v>
      </c>
      <c r="G42" s="161"/>
      <c r="H42" s="161"/>
      <c r="I42" s="162">
        <f t="shared" si="4"/>
        <v>0</v>
      </c>
      <c r="J42" s="162">
        <f t="shared" si="5"/>
        <v>0</v>
      </c>
      <c r="P42" s="32"/>
    </row>
    <row r="43" spans="1:16" ht="25.5">
      <c r="A43" s="19"/>
      <c r="B43" s="79" t="s">
        <v>255</v>
      </c>
      <c r="C43" s="102" t="s">
        <v>1</v>
      </c>
      <c r="D43" s="262">
        <f>15+55</f>
        <v>70</v>
      </c>
      <c r="E43" s="163">
        <f t="shared" si="2"/>
        <v>0</v>
      </c>
      <c r="F43" s="164">
        <f t="shared" si="3"/>
        <v>0</v>
      </c>
      <c r="G43" s="161"/>
      <c r="H43" s="161"/>
      <c r="I43" s="162">
        <f t="shared" si="4"/>
        <v>0</v>
      </c>
      <c r="J43" s="162">
        <f t="shared" si="5"/>
        <v>0</v>
      </c>
      <c r="P43" s="32"/>
    </row>
    <row r="44" spans="1:16" ht="16.5">
      <c r="A44" s="19"/>
      <c r="B44" s="100"/>
      <c r="C44" s="103"/>
      <c r="D44" s="262"/>
      <c r="E44" s="163" t="str">
        <f t="shared" si="2"/>
        <v/>
      </c>
      <c r="F44" s="164" t="str">
        <f t="shared" si="3"/>
        <v/>
      </c>
      <c r="G44" s="161"/>
      <c r="H44" s="161"/>
      <c r="I44" s="162" t="str">
        <f t="shared" si="4"/>
        <v/>
      </c>
      <c r="J44" s="162" t="str">
        <f t="shared" si="5"/>
        <v/>
      </c>
      <c r="P44" s="32"/>
    </row>
    <row r="45" spans="1:16" ht="38.25">
      <c r="A45" s="19" t="s">
        <v>355</v>
      </c>
      <c r="B45" s="99" t="s">
        <v>463</v>
      </c>
      <c r="C45" s="46" t="s">
        <v>12</v>
      </c>
      <c r="D45" s="262">
        <f>20+55</f>
        <v>75</v>
      </c>
      <c r="E45" s="163">
        <f t="shared" si="2"/>
        <v>0</v>
      </c>
      <c r="F45" s="164">
        <f t="shared" si="3"/>
        <v>0</v>
      </c>
      <c r="G45" s="161"/>
      <c r="H45" s="161"/>
      <c r="I45" s="162">
        <f t="shared" si="4"/>
        <v>0</v>
      </c>
      <c r="J45" s="162">
        <f t="shared" si="5"/>
        <v>0</v>
      </c>
      <c r="P45" s="32"/>
    </row>
    <row r="46" spans="1:16" ht="16.5">
      <c r="A46" s="19"/>
      <c r="B46" s="99"/>
      <c r="C46" s="46"/>
      <c r="D46" s="262"/>
      <c r="E46" s="163" t="str">
        <f t="shared" si="2"/>
        <v/>
      </c>
      <c r="F46" s="164" t="str">
        <f t="shared" si="3"/>
        <v/>
      </c>
      <c r="G46" s="161"/>
      <c r="H46" s="161"/>
      <c r="I46" s="162" t="str">
        <f t="shared" si="4"/>
        <v/>
      </c>
      <c r="J46" s="162" t="str">
        <f t="shared" si="5"/>
        <v/>
      </c>
      <c r="P46" s="32"/>
    </row>
    <row r="47" spans="1:16" ht="16.5">
      <c r="A47" s="19"/>
      <c r="B47" s="80" t="s">
        <v>251</v>
      </c>
      <c r="C47" s="102" t="s">
        <v>12</v>
      </c>
      <c r="D47" s="262">
        <v>2</v>
      </c>
      <c r="E47" s="163">
        <f t="shared" si="2"/>
        <v>0</v>
      </c>
      <c r="F47" s="164">
        <f t="shared" si="3"/>
        <v>0</v>
      </c>
      <c r="G47" s="161"/>
      <c r="H47" s="161"/>
      <c r="I47" s="162">
        <f t="shared" si="4"/>
        <v>0</v>
      </c>
      <c r="J47" s="162">
        <f t="shared" si="5"/>
        <v>0</v>
      </c>
      <c r="P47" s="32"/>
    </row>
    <row r="48" spans="1:16" ht="16.5">
      <c r="A48" s="19"/>
      <c r="B48" s="99" t="s">
        <v>252</v>
      </c>
      <c r="C48" s="102" t="s">
        <v>13</v>
      </c>
      <c r="D48" s="262">
        <v>6</v>
      </c>
      <c r="E48" s="163">
        <f t="shared" si="2"/>
        <v>0</v>
      </c>
      <c r="F48" s="164">
        <f t="shared" si="3"/>
        <v>0</v>
      </c>
      <c r="G48" s="161"/>
      <c r="H48" s="161"/>
      <c r="I48" s="162">
        <f t="shared" si="4"/>
        <v>0</v>
      </c>
      <c r="J48" s="162">
        <f t="shared" si="5"/>
        <v>0</v>
      </c>
      <c r="P48" s="32"/>
    </row>
    <row r="49" spans="1:16" ht="16.5">
      <c r="A49" s="19"/>
      <c r="B49" s="126"/>
      <c r="C49" s="102"/>
      <c r="D49" s="262"/>
      <c r="E49" s="163" t="str">
        <f t="shared" si="2"/>
        <v/>
      </c>
      <c r="F49" s="164" t="str">
        <f t="shared" si="3"/>
        <v/>
      </c>
      <c r="G49" s="161"/>
      <c r="H49" s="161"/>
      <c r="I49" s="162" t="str">
        <f t="shared" si="4"/>
        <v/>
      </c>
      <c r="J49" s="162" t="str">
        <f t="shared" si="5"/>
        <v/>
      </c>
      <c r="P49" s="32"/>
    </row>
    <row r="50" spans="1:16" ht="16.5" customHeight="1">
      <c r="A50" s="19" t="s">
        <v>356</v>
      </c>
      <c r="B50" s="99" t="s">
        <v>351</v>
      </c>
      <c r="C50" s="102" t="s">
        <v>13</v>
      </c>
      <c r="D50" s="262"/>
      <c r="E50" s="163" t="str">
        <f t="shared" si="2"/>
        <v/>
      </c>
      <c r="F50" s="164" t="str">
        <f t="shared" si="3"/>
        <v/>
      </c>
      <c r="G50" s="161"/>
      <c r="H50" s="161"/>
      <c r="I50" s="162" t="str">
        <f t="shared" si="4"/>
        <v/>
      </c>
      <c r="J50" s="162" t="str">
        <f t="shared" si="5"/>
        <v/>
      </c>
      <c r="P50" s="32"/>
    </row>
    <row r="51" spans="1:16" ht="25.5">
      <c r="A51" s="19"/>
      <c r="B51" s="99" t="s">
        <v>352</v>
      </c>
      <c r="C51" s="102" t="s">
        <v>13</v>
      </c>
      <c r="D51" s="262">
        <f>+QTE!D278+QTE!D279+QTE!V278+QTE!V279</f>
        <v>13</v>
      </c>
      <c r="E51" s="163">
        <f t="shared" si="2"/>
        <v>0</v>
      </c>
      <c r="F51" s="164">
        <f t="shared" si="3"/>
        <v>0</v>
      </c>
      <c r="G51" s="161"/>
      <c r="H51" s="161"/>
      <c r="I51" s="162">
        <f t="shared" si="4"/>
        <v>0</v>
      </c>
      <c r="J51" s="162">
        <f t="shared" si="5"/>
        <v>0</v>
      </c>
      <c r="P51" s="32"/>
    </row>
    <row r="52" spans="1:16" ht="25.5">
      <c r="A52" s="19"/>
      <c r="B52" s="99" t="s">
        <v>353</v>
      </c>
      <c r="C52" s="102" t="s">
        <v>13</v>
      </c>
      <c r="D52" s="262">
        <f>+QTE!F279+QTE!X278+QTE!X279</f>
        <v>3</v>
      </c>
      <c r="E52" s="163">
        <f t="shared" si="2"/>
        <v>0</v>
      </c>
      <c r="F52" s="164">
        <f t="shared" si="3"/>
        <v>0</v>
      </c>
      <c r="G52" s="161"/>
      <c r="H52" s="161"/>
      <c r="I52" s="162">
        <f t="shared" si="4"/>
        <v>0</v>
      </c>
      <c r="J52" s="162">
        <f t="shared" si="5"/>
        <v>0</v>
      </c>
      <c r="P52" s="32"/>
    </row>
    <row r="53" spans="1:16" ht="25.5">
      <c r="A53" s="19"/>
      <c r="B53" s="99" t="s">
        <v>354</v>
      </c>
      <c r="C53" s="102" t="s">
        <v>13</v>
      </c>
      <c r="D53" s="262">
        <f>+QTE!E278+QTE!E279+QTE!W278+QTE!W279</f>
        <v>14</v>
      </c>
      <c r="E53" s="163">
        <f t="shared" si="2"/>
        <v>0</v>
      </c>
      <c r="F53" s="164">
        <f t="shared" si="3"/>
        <v>0</v>
      </c>
      <c r="G53" s="161"/>
      <c r="H53" s="161"/>
      <c r="I53" s="162">
        <f t="shared" si="4"/>
        <v>0</v>
      </c>
      <c r="J53" s="162">
        <f t="shared" si="5"/>
        <v>0</v>
      </c>
      <c r="P53" s="32"/>
    </row>
    <row r="54" spans="1:16" ht="16.5">
      <c r="A54" s="19"/>
      <c r="B54" s="101"/>
      <c r="C54" s="103"/>
      <c r="D54" s="262"/>
      <c r="E54" s="163" t="str">
        <f t="shared" si="2"/>
        <v/>
      </c>
      <c r="F54" s="164" t="str">
        <f t="shared" si="3"/>
        <v/>
      </c>
      <c r="G54" s="161"/>
      <c r="H54" s="161"/>
      <c r="I54" s="162" t="str">
        <f t="shared" si="4"/>
        <v/>
      </c>
      <c r="J54" s="162" t="str">
        <f t="shared" si="5"/>
        <v/>
      </c>
      <c r="P54" s="32"/>
    </row>
    <row r="55" spans="1:16" ht="16.5">
      <c r="A55" s="19" t="s">
        <v>357</v>
      </c>
      <c r="B55" s="100" t="s">
        <v>144</v>
      </c>
      <c r="C55" s="102" t="s">
        <v>13</v>
      </c>
      <c r="D55" s="262">
        <v>6</v>
      </c>
      <c r="E55" s="163">
        <f t="shared" si="2"/>
        <v>0</v>
      </c>
      <c r="F55" s="164">
        <f t="shared" si="3"/>
        <v>0</v>
      </c>
      <c r="G55" s="161"/>
      <c r="H55" s="161"/>
      <c r="I55" s="162">
        <f t="shared" si="4"/>
        <v>0</v>
      </c>
      <c r="J55" s="162">
        <f t="shared" si="5"/>
        <v>0</v>
      </c>
      <c r="P55" s="32"/>
    </row>
    <row r="56" spans="1:16" ht="16.5">
      <c r="A56" s="19"/>
      <c r="B56" s="100"/>
      <c r="C56" s="102"/>
      <c r="D56" s="262"/>
      <c r="E56" s="163" t="str">
        <f t="shared" si="2"/>
        <v/>
      </c>
      <c r="F56" s="164" t="str">
        <f t="shared" si="3"/>
        <v/>
      </c>
      <c r="G56" s="161"/>
      <c r="H56" s="161"/>
      <c r="I56" s="162" t="str">
        <f t="shared" si="4"/>
        <v/>
      </c>
      <c r="J56" s="162" t="str">
        <f t="shared" si="5"/>
        <v/>
      </c>
      <c r="P56" s="32"/>
    </row>
    <row r="57" spans="1:16" ht="16.5">
      <c r="A57" s="19"/>
      <c r="B57" s="100" t="s">
        <v>145</v>
      </c>
      <c r="C57" s="102" t="s">
        <v>13</v>
      </c>
      <c r="D57" s="287"/>
      <c r="E57" s="163" t="str">
        <f t="shared" si="2"/>
        <v/>
      </c>
      <c r="F57" s="164" t="str">
        <f t="shared" si="3"/>
        <v/>
      </c>
      <c r="G57" s="161"/>
      <c r="H57" s="161"/>
      <c r="I57" s="162" t="str">
        <f t="shared" si="4"/>
        <v/>
      </c>
      <c r="J57" s="162" t="str">
        <f t="shared" si="5"/>
        <v/>
      </c>
      <c r="P57" s="32"/>
    </row>
    <row r="58" spans="1:16" ht="16.5">
      <c r="A58" s="19"/>
      <c r="B58" s="100" t="s">
        <v>146</v>
      </c>
      <c r="C58" s="102" t="s">
        <v>13</v>
      </c>
      <c r="D58" s="287"/>
      <c r="E58" s="163" t="str">
        <f t="shared" si="2"/>
        <v/>
      </c>
      <c r="F58" s="164" t="str">
        <f t="shared" si="3"/>
        <v/>
      </c>
      <c r="G58" s="161"/>
      <c r="H58" s="161"/>
      <c r="I58" s="162" t="str">
        <f t="shared" si="4"/>
        <v/>
      </c>
      <c r="J58" s="162" t="str">
        <f t="shared" si="5"/>
        <v/>
      </c>
      <c r="P58" s="32"/>
    </row>
    <row r="59" spans="1:16" ht="16.5">
      <c r="A59" s="19"/>
      <c r="B59" s="111"/>
      <c r="C59" s="102"/>
      <c r="D59" s="262"/>
      <c r="E59" s="163" t="str">
        <f t="shared" si="2"/>
        <v/>
      </c>
      <c r="F59" s="164" t="str">
        <f t="shared" si="3"/>
        <v/>
      </c>
      <c r="G59" s="161"/>
      <c r="H59" s="161"/>
      <c r="I59" s="162" t="str">
        <f t="shared" si="4"/>
        <v/>
      </c>
      <c r="J59" s="162" t="str">
        <f t="shared" si="5"/>
        <v/>
      </c>
      <c r="P59" s="32"/>
    </row>
    <row r="60" spans="1:16" ht="25.5">
      <c r="A60" s="19"/>
      <c r="B60" s="100" t="s">
        <v>147</v>
      </c>
      <c r="C60" s="102" t="s">
        <v>12</v>
      </c>
      <c r="D60" s="262">
        <v>1</v>
      </c>
      <c r="E60" s="163">
        <f t="shared" si="2"/>
        <v>0</v>
      </c>
      <c r="F60" s="164">
        <f t="shared" si="3"/>
        <v>0</v>
      </c>
      <c r="G60" s="161"/>
      <c r="H60" s="161"/>
      <c r="I60" s="162">
        <f t="shared" si="4"/>
        <v>0</v>
      </c>
      <c r="J60" s="162">
        <f t="shared" si="5"/>
        <v>0</v>
      </c>
      <c r="P60" s="32"/>
    </row>
    <row r="61" spans="1:16" ht="16.5">
      <c r="A61" s="19"/>
      <c r="B61" s="100"/>
      <c r="C61" s="102"/>
      <c r="D61" s="262"/>
      <c r="E61" s="163" t="str">
        <f t="shared" si="2"/>
        <v/>
      </c>
      <c r="F61" s="164" t="str">
        <f t="shared" si="3"/>
        <v/>
      </c>
      <c r="G61" s="161"/>
      <c r="H61" s="161"/>
      <c r="I61" s="162" t="str">
        <f t="shared" si="4"/>
        <v/>
      </c>
      <c r="J61" s="162" t="str">
        <f t="shared" si="5"/>
        <v/>
      </c>
      <c r="P61" s="32"/>
    </row>
    <row r="62" spans="1:16" ht="25.5">
      <c r="A62" s="19"/>
      <c r="B62" s="100" t="s">
        <v>148</v>
      </c>
      <c r="C62" s="102" t="s">
        <v>12</v>
      </c>
      <c r="D62" s="262">
        <v>1</v>
      </c>
      <c r="E62" s="163">
        <f t="shared" si="2"/>
        <v>0</v>
      </c>
      <c r="F62" s="164">
        <f t="shared" si="3"/>
        <v>0</v>
      </c>
      <c r="G62" s="161"/>
      <c r="H62" s="161"/>
      <c r="I62" s="162">
        <f t="shared" si="4"/>
        <v>0</v>
      </c>
      <c r="J62" s="162">
        <f t="shared" si="5"/>
        <v>0</v>
      </c>
      <c r="P62" s="32"/>
    </row>
    <row r="63" spans="1:16" ht="16.5">
      <c r="A63" s="19"/>
      <c r="B63" s="100"/>
      <c r="C63" s="102"/>
      <c r="D63" s="262"/>
      <c r="E63" s="163" t="str">
        <f t="shared" si="2"/>
        <v/>
      </c>
      <c r="F63" s="164" t="str">
        <f t="shared" si="3"/>
        <v/>
      </c>
      <c r="G63" s="161"/>
      <c r="H63" s="161"/>
      <c r="I63" s="162" t="str">
        <f t="shared" si="4"/>
        <v/>
      </c>
      <c r="J63" s="162" t="str">
        <f t="shared" si="5"/>
        <v/>
      </c>
      <c r="P63" s="32"/>
    </row>
    <row r="64" spans="1:16" ht="38.25">
      <c r="A64" s="19"/>
      <c r="B64" s="100" t="s">
        <v>325</v>
      </c>
      <c r="C64" s="102" t="s">
        <v>12</v>
      </c>
      <c r="D64" s="262">
        <v>1</v>
      </c>
      <c r="E64" s="163">
        <f t="shared" si="2"/>
        <v>0</v>
      </c>
      <c r="F64" s="164">
        <f t="shared" si="3"/>
        <v>0</v>
      </c>
      <c r="G64" s="161"/>
      <c r="H64" s="161"/>
      <c r="I64" s="162">
        <f t="shared" si="4"/>
        <v>0</v>
      </c>
      <c r="J64" s="162">
        <f t="shared" si="5"/>
        <v>0</v>
      </c>
      <c r="P64" s="32"/>
    </row>
    <row r="65" spans="1:16" ht="16.5">
      <c r="A65" s="19"/>
      <c r="B65" s="101"/>
      <c r="C65" s="103"/>
      <c r="D65" s="262"/>
      <c r="E65" s="163" t="str">
        <f t="shared" si="2"/>
        <v/>
      </c>
      <c r="F65" s="164" t="str">
        <f t="shared" si="3"/>
        <v/>
      </c>
      <c r="G65" s="161"/>
      <c r="H65" s="161"/>
      <c r="I65" s="162" t="str">
        <f t="shared" si="4"/>
        <v/>
      </c>
      <c r="J65" s="162" t="str">
        <f t="shared" si="5"/>
        <v/>
      </c>
      <c r="P65" s="32"/>
    </row>
    <row r="66" spans="1:16" ht="16.5">
      <c r="A66" s="19"/>
      <c r="B66" s="100" t="s">
        <v>149</v>
      </c>
      <c r="C66" s="102" t="s">
        <v>12</v>
      </c>
      <c r="D66" s="262">
        <f>2*3*3</f>
        <v>18</v>
      </c>
      <c r="E66" s="163">
        <f t="shared" si="2"/>
        <v>0</v>
      </c>
      <c r="F66" s="164">
        <f t="shared" si="3"/>
        <v>0</v>
      </c>
      <c r="G66" s="161"/>
      <c r="H66" s="161"/>
      <c r="I66" s="162">
        <f t="shared" si="4"/>
        <v>0</v>
      </c>
      <c r="J66" s="162">
        <f t="shared" si="5"/>
        <v>0</v>
      </c>
      <c r="P66" s="32"/>
    </row>
    <row r="67" spans="1:16" ht="16.5">
      <c r="A67" s="19"/>
      <c r="B67" s="100"/>
      <c r="C67" s="102"/>
      <c r="D67" s="262"/>
      <c r="E67" s="163" t="str">
        <f t="shared" si="2"/>
        <v/>
      </c>
      <c r="F67" s="164" t="str">
        <f t="shared" si="3"/>
        <v/>
      </c>
      <c r="G67" s="161"/>
      <c r="H67" s="161"/>
      <c r="I67" s="162" t="str">
        <f t="shared" si="4"/>
        <v/>
      </c>
      <c r="J67" s="162" t="str">
        <f t="shared" si="5"/>
        <v/>
      </c>
      <c r="P67" s="32"/>
    </row>
    <row r="68" spans="1:16" ht="25.5">
      <c r="A68" s="19"/>
      <c r="B68" s="100" t="s">
        <v>326</v>
      </c>
      <c r="C68" s="102" t="s">
        <v>12</v>
      </c>
      <c r="D68" s="262">
        <f>SUM(D51:D53)*10</f>
        <v>300</v>
      </c>
      <c r="E68" s="163">
        <f t="shared" si="2"/>
        <v>0</v>
      </c>
      <c r="F68" s="164">
        <f t="shared" si="3"/>
        <v>0</v>
      </c>
      <c r="G68" s="161"/>
      <c r="H68" s="161"/>
      <c r="I68" s="162">
        <f t="shared" si="4"/>
        <v>0</v>
      </c>
      <c r="J68" s="162">
        <f t="shared" si="5"/>
        <v>0</v>
      </c>
      <c r="P68" s="32"/>
    </row>
    <row r="69" spans="1:16" ht="16.5">
      <c r="A69" s="19"/>
      <c r="B69" s="81"/>
      <c r="C69" s="33"/>
      <c r="D69" s="262"/>
      <c r="E69" s="163" t="str">
        <f t="shared" si="2"/>
        <v/>
      </c>
      <c r="F69" s="164" t="str">
        <f t="shared" si="3"/>
        <v/>
      </c>
      <c r="G69" s="161"/>
      <c r="H69" s="161"/>
      <c r="I69" s="162" t="str">
        <f t="shared" si="4"/>
        <v/>
      </c>
      <c r="J69" s="162" t="str">
        <f t="shared" si="5"/>
        <v/>
      </c>
      <c r="P69" s="32"/>
    </row>
    <row r="70" spans="1:16" s="5" customFormat="1" ht="16.5">
      <c r="A70" s="19"/>
      <c r="B70" s="83" t="s">
        <v>358</v>
      </c>
      <c r="C70" s="33"/>
      <c r="D70" s="262"/>
      <c r="E70" s="163" t="str">
        <f t="shared" si="2"/>
        <v/>
      </c>
      <c r="F70" s="164" t="str">
        <f t="shared" si="3"/>
        <v/>
      </c>
      <c r="G70" s="161"/>
      <c r="H70" s="161"/>
      <c r="I70" s="162" t="str">
        <f t="shared" si="4"/>
        <v/>
      </c>
      <c r="J70" s="162" t="str">
        <f t="shared" si="5"/>
        <v/>
      </c>
      <c r="P70" s="36"/>
    </row>
    <row r="71" spans="1:16" ht="16.5">
      <c r="A71" s="19"/>
      <c r="B71" s="26"/>
      <c r="C71" s="33"/>
      <c r="D71" s="262"/>
      <c r="E71" s="163" t="str">
        <f t="shared" si="2"/>
        <v/>
      </c>
      <c r="F71" s="164" t="str">
        <f t="shared" si="3"/>
        <v/>
      </c>
      <c r="G71" s="161"/>
      <c r="H71" s="161"/>
      <c r="I71" s="162" t="str">
        <f t="shared" si="4"/>
        <v/>
      </c>
      <c r="J71" s="162" t="str">
        <f t="shared" si="5"/>
        <v/>
      </c>
    </row>
    <row r="72" spans="1:16" ht="16.5">
      <c r="A72" s="19" t="s">
        <v>360</v>
      </c>
      <c r="B72" s="78" t="s">
        <v>29</v>
      </c>
      <c r="C72" s="33"/>
      <c r="D72" s="262"/>
      <c r="E72" s="163" t="str">
        <f t="shared" si="2"/>
        <v/>
      </c>
      <c r="F72" s="164" t="str">
        <f t="shared" si="3"/>
        <v/>
      </c>
      <c r="G72" s="161"/>
      <c r="H72" s="161"/>
      <c r="I72" s="162" t="str">
        <f t="shared" si="4"/>
        <v/>
      </c>
      <c r="J72" s="162" t="str">
        <f t="shared" si="5"/>
        <v/>
      </c>
    </row>
    <row r="73" spans="1:16" ht="16.5">
      <c r="A73" s="19"/>
      <c r="B73" s="29"/>
      <c r="C73" s="33"/>
      <c r="D73" s="262"/>
      <c r="E73" s="163" t="str">
        <f t="shared" si="2"/>
        <v/>
      </c>
      <c r="F73" s="164" t="str">
        <f t="shared" si="3"/>
        <v/>
      </c>
      <c r="G73" s="161"/>
      <c r="H73" s="161"/>
      <c r="I73" s="162" t="str">
        <f t="shared" si="4"/>
        <v/>
      </c>
      <c r="J73" s="162" t="str">
        <f t="shared" si="5"/>
        <v/>
      </c>
    </row>
    <row r="74" spans="1:16" ht="16.5">
      <c r="A74" s="19"/>
      <c r="B74" s="86" t="s">
        <v>14</v>
      </c>
      <c r="C74" s="33" t="s">
        <v>13</v>
      </c>
      <c r="D74" s="262">
        <v>1</v>
      </c>
      <c r="E74" s="163">
        <f t="shared" si="2"/>
        <v>0</v>
      </c>
      <c r="F74" s="164">
        <f t="shared" si="3"/>
        <v>0</v>
      </c>
      <c r="G74" s="161"/>
      <c r="H74" s="161"/>
      <c r="I74" s="162">
        <f t="shared" si="4"/>
        <v>0</v>
      </c>
      <c r="J74" s="162">
        <f t="shared" si="5"/>
        <v>0</v>
      </c>
    </row>
    <row r="75" spans="1:16" ht="16.5">
      <c r="A75" s="19"/>
      <c r="B75" s="86" t="s">
        <v>15</v>
      </c>
      <c r="C75" s="33" t="s">
        <v>12</v>
      </c>
      <c r="D75" s="262">
        <v>1</v>
      </c>
      <c r="E75" s="163">
        <f t="shared" si="2"/>
        <v>0</v>
      </c>
      <c r="F75" s="164">
        <f t="shared" si="3"/>
        <v>0</v>
      </c>
      <c r="G75" s="161"/>
      <c r="H75" s="161"/>
      <c r="I75" s="162">
        <f t="shared" si="4"/>
        <v>0</v>
      </c>
      <c r="J75" s="162">
        <f t="shared" si="5"/>
        <v>0</v>
      </c>
    </row>
    <row r="76" spans="1:16" ht="16.5">
      <c r="A76" s="19"/>
      <c r="B76" s="86" t="s">
        <v>16</v>
      </c>
      <c r="C76" s="33" t="s">
        <v>12</v>
      </c>
      <c r="D76" s="262">
        <v>1</v>
      </c>
      <c r="E76" s="163">
        <f t="shared" si="2"/>
        <v>0</v>
      </c>
      <c r="F76" s="164">
        <f t="shared" si="3"/>
        <v>0</v>
      </c>
      <c r="G76" s="161"/>
      <c r="H76" s="161"/>
      <c r="I76" s="162">
        <f t="shared" si="4"/>
        <v>0</v>
      </c>
      <c r="J76" s="162">
        <f t="shared" si="5"/>
        <v>0</v>
      </c>
    </row>
    <row r="77" spans="1:16" ht="16.5">
      <c r="A77" s="19"/>
      <c r="B77" s="86" t="s">
        <v>359</v>
      </c>
      <c r="C77" s="33" t="s">
        <v>12</v>
      </c>
      <c r="D77" s="262">
        <v>1</v>
      </c>
      <c r="E77" s="163">
        <f t="shared" si="2"/>
        <v>0</v>
      </c>
      <c r="F77" s="164">
        <f t="shared" si="3"/>
        <v>0</v>
      </c>
      <c r="G77" s="161"/>
      <c r="H77" s="161"/>
      <c r="I77" s="162">
        <f t="shared" si="4"/>
        <v>0</v>
      </c>
      <c r="J77" s="162">
        <f t="shared" si="5"/>
        <v>0</v>
      </c>
    </row>
    <row r="78" spans="1:16" ht="25.5" customHeight="1">
      <c r="A78" s="19"/>
      <c r="B78" s="47" t="s">
        <v>327</v>
      </c>
      <c r="C78" s="33" t="s">
        <v>13</v>
      </c>
      <c r="D78" s="262">
        <f>+D68</f>
        <v>300</v>
      </c>
      <c r="E78" s="163">
        <f t="shared" si="2"/>
        <v>0</v>
      </c>
      <c r="F78" s="164">
        <f t="shared" si="3"/>
        <v>0</v>
      </c>
      <c r="G78" s="161"/>
      <c r="H78" s="161"/>
      <c r="I78" s="162">
        <f t="shared" si="4"/>
        <v>0</v>
      </c>
      <c r="J78" s="162">
        <f t="shared" si="5"/>
        <v>0</v>
      </c>
    </row>
    <row r="79" spans="1:16" ht="25.5">
      <c r="A79" s="19"/>
      <c r="B79" s="47" t="s">
        <v>31</v>
      </c>
      <c r="C79" s="33" t="s">
        <v>13</v>
      </c>
      <c r="D79" s="262">
        <f>6+10</f>
        <v>16</v>
      </c>
      <c r="E79" s="163">
        <f t="shared" si="2"/>
        <v>0</v>
      </c>
      <c r="F79" s="164">
        <f t="shared" si="3"/>
        <v>0</v>
      </c>
      <c r="G79" s="161"/>
      <c r="H79" s="161"/>
      <c r="I79" s="162">
        <f t="shared" si="4"/>
        <v>0</v>
      </c>
      <c r="J79" s="162">
        <f t="shared" si="5"/>
        <v>0</v>
      </c>
    </row>
    <row r="80" spans="1:16" ht="16.5">
      <c r="A80" s="19"/>
      <c r="B80" s="26"/>
      <c r="C80" s="33"/>
      <c r="D80" s="262"/>
      <c r="E80" s="163" t="str">
        <f t="shared" si="2"/>
        <v/>
      </c>
      <c r="F80" s="164" t="str">
        <f t="shared" si="3"/>
        <v/>
      </c>
      <c r="G80" s="161"/>
      <c r="H80" s="161"/>
      <c r="I80" s="162" t="str">
        <f t="shared" si="4"/>
        <v/>
      </c>
      <c r="J80" s="162" t="str">
        <f t="shared" si="5"/>
        <v/>
      </c>
    </row>
    <row r="81" spans="1:16" s="5" customFormat="1" ht="16.5">
      <c r="A81" s="19"/>
      <c r="B81" s="83" t="s">
        <v>361</v>
      </c>
      <c r="C81" s="33"/>
      <c r="D81" s="262"/>
      <c r="E81" s="163" t="str">
        <f t="shared" si="2"/>
        <v/>
      </c>
      <c r="F81" s="164" t="str">
        <f t="shared" si="3"/>
        <v/>
      </c>
      <c r="G81" s="161"/>
      <c r="H81" s="161"/>
      <c r="I81" s="162" t="str">
        <f t="shared" si="4"/>
        <v/>
      </c>
      <c r="J81" s="162" t="str">
        <f t="shared" si="5"/>
        <v/>
      </c>
      <c r="P81" s="36"/>
    </row>
    <row r="82" spans="1:16" ht="16.5">
      <c r="A82" s="19"/>
      <c r="B82" s="26"/>
      <c r="C82" s="33"/>
      <c r="D82" s="262"/>
      <c r="E82" s="163" t="str">
        <f t="shared" si="2"/>
        <v/>
      </c>
      <c r="F82" s="164" t="str">
        <f t="shared" si="3"/>
        <v/>
      </c>
      <c r="G82" s="161"/>
      <c r="H82" s="161"/>
      <c r="I82" s="162" t="str">
        <f t="shared" si="4"/>
        <v/>
      </c>
      <c r="J82" s="162" t="str">
        <f t="shared" si="5"/>
        <v/>
      </c>
    </row>
    <row r="83" spans="1:16" ht="16.5">
      <c r="A83" s="19" t="s">
        <v>362</v>
      </c>
      <c r="B83" s="87" t="s">
        <v>157</v>
      </c>
      <c r="C83" s="57"/>
      <c r="D83" s="262"/>
      <c r="E83" s="163" t="str">
        <f t="shared" si="2"/>
        <v/>
      </c>
      <c r="F83" s="164" t="str">
        <f t="shared" si="3"/>
        <v/>
      </c>
      <c r="G83" s="161"/>
      <c r="H83" s="161"/>
      <c r="I83" s="162" t="str">
        <f t="shared" si="4"/>
        <v/>
      </c>
      <c r="J83" s="162" t="str">
        <f t="shared" si="5"/>
        <v/>
      </c>
    </row>
    <row r="84" spans="1:16" ht="16.5">
      <c r="A84" s="19"/>
      <c r="B84" s="87"/>
      <c r="C84" s="57"/>
      <c r="D84" s="262"/>
      <c r="E84" s="163" t="str">
        <f t="shared" si="2"/>
        <v/>
      </c>
      <c r="F84" s="164" t="str">
        <f t="shared" si="3"/>
        <v/>
      </c>
      <c r="G84" s="161"/>
      <c r="H84" s="161"/>
      <c r="I84" s="162" t="str">
        <f t="shared" si="4"/>
        <v/>
      </c>
      <c r="J84" s="162" t="str">
        <f t="shared" si="5"/>
        <v/>
      </c>
    </row>
    <row r="85" spans="1:16" ht="16.5">
      <c r="A85" s="19"/>
      <c r="B85" s="113" t="s">
        <v>158</v>
      </c>
      <c r="C85" s="57"/>
      <c r="D85" s="262"/>
      <c r="E85" s="163" t="str">
        <f t="shared" si="2"/>
        <v/>
      </c>
      <c r="F85" s="164" t="str">
        <f t="shared" si="3"/>
        <v/>
      </c>
      <c r="G85" s="161"/>
      <c r="H85" s="161"/>
      <c r="I85" s="162" t="str">
        <f t="shared" si="4"/>
        <v/>
      </c>
      <c r="J85" s="162" t="str">
        <f t="shared" si="5"/>
        <v/>
      </c>
    </row>
    <row r="86" spans="1:16" ht="16.5">
      <c r="A86" s="19"/>
      <c r="B86" s="86" t="s">
        <v>220</v>
      </c>
      <c r="C86" s="129" t="s">
        <v>257</v>
      </c>
      <c r="D86" s="262"/>
      <c r="E86" s="163" t="str">
        <f t="shared" si="2"/>
        <v/>
      </c>
      <c r="F86" s="164" t="str">
        <f t="shared" si="3"/>
        <v/>
      </c>
      <c r="G86" s="161"/>
      <c r="H86" s="161"/>
      <c r="I86" s="162" t="str">
        <f t="shared" si="4"/>
        <v/>
      </c>
      <c r="J86" s="162" t="str">
        <f t="shared" si="5"/>
        <v/>
      </c>
    </row>
    <row r="87" spans="1:16" ht="16.5">
      <c r="A87" s="19"/>
      <c r="B87" s="86" t="s">
        <v>160</v>
      </c>
      <c r="C87" s="57" t="s">
        <v>1</v>
      </c>
      <c r="D87" s="262">
        <f>3*2*3</f>
        <v>18</v>
      </c>
      <c r="E87" s="163">
        <f t="shared" si="2"/>
        <v>0</v>
      </c>
      <c r="F87" s="164">
        <f t="shared" si="3"/>
        <v>0</v>
      </c>
      <c r="G87" s="161"/>
      <c r="H87" s="161"/>
      <c r="I87" s="162">
        <f t="shared" si="4"/>
        <v>0</v>
      </c>
      <c r="J87" s="162">
        <f t="shared" si="5"/>
        <v>0</v>
      </c>
    </row>
    <row r="88" spans="1:16" ht="16.5">
      <c r="A88" s="19"/>
      <c r="B88" s="86" t="s">
        <v>364</v>
      </c>
      <c r="C88" s="57" t="s">
        <v>12</v>
      </c>
      <c r="D88" s="262">
        <v>1</v>
      </c>
      <c r="E88" s="163">
        <f t="shared" si="2"/>
        <v>0</v>
      </c>
      <c r="F88" s="164">
        <f t="shared" si="3"/>
        <v>0</v>
      </c>
      <c r="G88" s="161"/>
      <c r="H88" s="161"/>
      <c r="I88" s="162">
        <f t="shared" si="4"/>
        <v>0</v>
      </c>
      <c r="J88" s="162">
        <f t="shared" si="5"/>
        <v>0</v>
      </c>
    </row>
    <row r="89" spans="1:16" ht="16.5">
      <c r="A89" s="19"/>
      <c r="B89" s="86"/>
      <c r="C89" s="57"/>
      <c r="D89" s="262"/>
      <c r="E89" s="163" t="str">
        <f t="shared" ref="E89:E152" si="6">IF(D89="","",(((I89*$J$2)+(J89*$H$2*$H$3))*$J$3)/D89)</f>
        <v/>
      </c>
      <c r="F89" s="164" t="str">
        <f t="shared" ref="F89:F152" si="7">IF(D89="","",D89*E89)</f>
        <v/>
      </c>
      <c r="G89" s="161"/>
      <c r="H89" s="161"/>
      <c r="I89" s="162" t="str">
        <f t="shared" ref="I89:I152" si="8">IF(D89="","",G89*D89)</f>
        <v/>
      </c>
      <c r="J89" s="162" t="str">
        <f t="shared" ref="J89:J152" si="9">IF(D89="","",D89*H89)</f>
        <v/>
      </c>
    </row>
    <row r="90" spans="1:16" ht="16.5">
      <c r="A90" s="19"/>
      <c r="B90" s="113" t="s">
        <v>159</v>
      </c>
      <c r="C90" s="57"/>
      <c r="D90" s="262"/>
      <c r="E90" s="163" t="str">
        <f t="shared" si="6"/>
        <v/>
      </c>
      <c r="F90" s="164" t="str">
        <f t="shared" si="7"/>
        <v/>
      </c>
      <c r="G90" s="161"/>
      <c r="H90" s="161"/>
      <c r="I90" s="162" t="str">
        <f t="shared" si="8"/>
        <v/>
      </c>
      <c r="J90" s="162" t="str">
        <f t="shared" si="9"/>
        <v/>
      </c>
    </row>
    <row r="91" spans="1:16" ht="16.5">
      <c r="A91" s="19"/>
      <c r="B91" s="86" t="s">
        <v>160</v>
      </c>
      <c r="C91" s="57" t="s">
        <v>1</v>
      </c>
      <c r="D91" s="262">
        <f>+D87</f>
        <v>18</v>
      </c>
      <c r="E91" s="163">
        <f t="shared" si="6"/>
        <v>0</v>
      </c>
      <c r="F91" s="164">
        <f t="shared" si="7"/>
        <v>0</v>
      </c>
      <c r="G91" s="161"/>
      <c r="H91" s="161"/>
      <c r="I91" s="162">
        <f t="shared" si="8"/>
        <v>0</v>
      </c>
      <c r="J91" s="162">
        <f t="shared" si="9"/>
        <v>0</v>
      </c>
    </row>
    <row r="92" spans="1:16" ht="16.5">
      <c r="A92" s="19"/>
      <c r="B92" s="86" t="s">
        <v>364</v>
      </c>
      <c r="C92" s="57" t="s">
        <v>12</v>
      </c>
      <c r="D92" s="262">
        <v>1</v>
      </c>
      <c r="E92" s="163">
        <f t="shared" si="6"/>
        <v>0</v>
      </c>
      <c r="F92" s="164">
        <f t="shared" si="7"/>
        <v>0</v>
      </c>
      <c r="G92" s="161"/>
      <c r="H92" s="161"/>
      <c r="I92" s="162">
        <f t="shared" si="8"/>
        <v>0</v>
      </c>
      <c r="J92" s="162">
        <f t="shared" si="9"/>
        <v>0</v>
      </c>
    </row>
    <row r="93" spans="1:16" ht="16.5">
      <c r="A93" s="19"/>
      <c r="B93" s="86"/>
      <c r="C93" s="57"/>
      <c r="D93" s="262"/>
      <c r="E93" s="163" t="str">
        <f t="shared" si="6"/>
        <v/>
      </c>
      <c r="F93" s="164" t="str">
        <f t="shared" si="7"/>
        <v/>
      </c>
      <c r="G93" s="161"/>
      <c r="H93" s="161"/>
      <c r="I93" s="162" t="str">
        <f t="shared" si="8"/>
        <v/>
      </c>
      <c r="J93" s="162" t="str">
        <f t="shared" si="9"/>
        <v/>
      </c>
    </row>
    <row r="94" spans="1:16" ht="16.5">
      <c r="A94" s="19"/>
      <c r="B94" s="86" t="s">
        <v>363</v>
      </c>
      <c r="C94" s="57" t="s">
        <v>1</v>
      </c>
      <c r="D94" s="262">
        <f>+QTE!J144*8</f>
        <v>464</v>
      </c>
      <c r="E94" s="163">
        <f t="shared" si="6"/>
        <v>0</v>
      </c>
      <c r="F94" s="164">
        <f t="shared" si="7"/>
        <v>0</v>
      </c>
      <c r="G94" s="161"/>
      <c r="H94" s="161"/>
      <c r="I94" s="162">
        <f t="shared" si="8"/>
        <v>0</v>
      </c>
      <c r="J94" s="162">
        <f t="shared" si="9"/>
        <v>0</v>
      </c>
    </row>
    <row r="95" spans="1:16" ht="16.5">
      <c r="A95" s="19"/>
      <c r="B95" s="86"/>
      <c r="C95" s="57"/>
      <c r="D95" s="262"/>
      <c r="E95" s="163" t="str">
        <f t="shared" si="6"/>
        <v/>
      </c>
      <c r="F95" s="164" t="str">
        <f t="shared" si="7"/>
        <v/>
      </c>
      <c r="G95" s="161"/>
      <c r="H95" s="161"/>
      <c r="I95" s="162" t="str">
        <f t="shared" si="8"/>
        <v/>
      </c>
      <c r="J95" s="162" t="str">
        <f t="shared" si="9"/>
        <v/>
      </c>
    </row>
    <row r="96" spans="1:16" ht="16.5">
      <c r="A96" s="19"/>
      <c r="B96" s="122" t="s">
        <v>365</v>
      </c>
      <c r="C96" s="33"/>
      <c r="D96" s="262"/>
      <c r="E96" s="163" t="str">
        <f t="shared" si="6"/>
        <v/>
      </c>
      <c r="F96" s="164" t="str">
        <f t="shared" si="7"/>
        <v/>
      </c>
      <c r="G96" s="161"/>
      <c r="H96" s="161"/>
      <c r="I96" s="162" t="str">
        <f t="shared" si="8"/>
        <v/>
      </c>
      <c r="J96" s="162" t="str">
        <f t="shared" si="9"/>
        <v/>
      </c>
    </row>
    <row r="97" spans="1:10" ht="16.5">
      <c r="A97" s="19"/>
      <c r="B97" s="29"/>
      <c r="C97" s="33"/>
      <c r="D97" s="262"/>
      <c r="E97" s="163" t="str">
        <f t="shared" si="6"/>
        <v/>
      </c>
      <c r="F97" s="164" t="str">
        <f t="shared" si="7"/>
        <v/>
      </c>
      <c r="G97" s="161"/>
      <c r="H97" s="161"/>
      <c r="I97" s="162" t="str">
        <f t="shared" si="8"/>
        <v/>
      </c>
      <c r="J97" s="162" t="str">
        <f t="shared" si="9"/>
        <v/>
      </c>
    </row>
    <row r="98" spans="1:10" ht="16.5">
      <c r="A98" s="19" t="s">
        <v>366</v>
      </c>
      <c r="B98" s="87" t="s">
        <v>73</v>
      </c>
      <c r="C98" s="33"/>
      <c r="D98" s="262"/>
      <c r="E98" s="163" t="str">
        <f t="shared" si="6"/>
        <v/>
      </c>
      <c r="F98" s="164" t="str">
        <f t="shared" si="7"/>
        <v/>
      </c>
      <c r="G98" s="161"/>
      <c r="H98" s="161"/>
      <c r="I98" s="162" t="str">
        <f t="shared" si="8"/>
        <v/>
      </c>
      <c r="J98" s="162" t="str">
        <f t="shared" si="9"/>
        <v/>
      </c>
    </row>
    <row r="99" spans="1:10" ht="16.5">
      <c r="A99" s="19"/>
      <c r="B99" s="29"/>
      <c r="C99" s="33"/>
      <c r="D99" s="262"/>
      <c r="E99" s="163" t="str">
        <f t="shared" si="6"/>
        <v/>
      </c>
      <c r="F99" s="164" t="str">
        <f t="shared" si="7"/>
        <v/>
      </c>
      <c r="G99" s="161"/>
      <c r="H99" s="161"/>
      <c r="I99" s="162" t="str">
        <f t="shared" si="8"/>
        <v/>
      </c>
      <c r="J99" s="162" t="str">
        <f t="shared" si="9"/>
        <v/>
      </c>
    </row>
    <row r="100" spans="1:10" ht="25.5">
      <c r="A100" s="19"/>
      <c r="B100" s="47" t="s">
        <v>223</v>
      </c>
      <c r="C100" s="9" t="s">
        <v>12</v>
      </c>
      <c r="D100" s="262">
        <v>1</v>
      </c>
      <c r="E100" s="163">
        <f t="shared" si="6"/>
        <v>0</v>
      </c>
      <c r="F100" s="164">
        <f t="shared" si="7"/>
        <v>0</v>
      </c>
      <c r="G100" s="161"/>
      <c r="H100" s="161"/>
      <c r="I100" s="162">
        <f t="shared" si="8"/>
        <v>0</v>
      </c>
      <c r="J100" s="162">
        <f t="shared" si="9"/>
        <v>0</v>
      </c>
    </row>
    <row r="101" spans="1:10" ht="16.5">
      <c r="A101" s="19"/>
      <c r="B101" s="47"/>
      <c r="C101" s="9"/>
      <c r="D101" s="262"/>
      <c r="E101" s="163" t="str">
        <f t="shared" si="6"/>
        <v/>
      </c>
      <c r="F101" s="164" t="str">
        <f t="shared" si="7"/>
        <v/>
      </c>
      <c r="G101" s="161"/>
      <c r="H101" s="161"/>
      <c r="I101" s="162" t="str">
        <f t="shared" si="8"/>
        <v/>
      </c>
      <c r="J101" s="162" t="str">
        <f t="shared" si="9"/>
        <v/>
      </c>
    </row>
    <row r="102" spans="1:10" ht="25.5">
      <c r="A102" s="19"/>
      <c r="B102" s="84" t="s">
        <v>74</v>
      </c>
      <c r="C102" s="33" t="s">
        <v>12</v>
      </c>
      <c r="D102" s="262">
        <v>1</v>
      </c>
      <c r="E102" s="163">
        <f t="shared" si="6"/>
        <v>0</v>
      </c>
      <c r="F102" s="164">
        <f t="shared" si="7"/>
        <v>0</v>
      </c>
      <c r="G102" s="161"/>
      <c r="H102" s="161"/>
      <c r="I102" s="162">
        <f t="shared" si="8"/>
        <v>0</v>
      </c>
      <c r="J102" s="162">
        <f t="shared" si="9"/>
        <v>0</v>
      </c>
    </row>
    <row r="103" spans="1:10" ht="16.5">
      <c r="A103" s="19"/>
      <c r="B103" s="84"/>
      <c r="C103" s="33"/>
      <c r="D103" s="262"/>
      <c r="E103" s="163" t="str">
        <f t="shared" si="6"/>
        <v/>
      </c>
      <c r="F103" s="164" t="str">
        <f t="shared" si="7"/>
        <v/>
      </c>
      <c r="G103" s="161"/>
      <c r="H103" s="161"/>
      <c r="I103" s="162" t="str">
        <f t="shared" si="8"/>
        <v/>
      </c>
      <c r="J103" s="162" t="str">
        <f t="shared" si="9"/>
        <v/>
      </c>
    </row>
    <row r="104" spans="1:10" ht="16.5">
      <c r="A104" s="19"/>
      <c r="B104" s="83" t="s">
        <v>367</v>
      </c>
      <c r="C104" s="33"/>
      <c r="D104" s="262"/>
      <c r="E104" s="163" t="str">
        <f t="shared" si="6"/>
        <v/>
      </c>
      <c r="F104" s="164" t="str">
        <f t="shared" si="7"/>
        <v/>
      </c>
      <c r="G104" s="161"/>
      <c r="H104" s="161"/>
      <c r="I104" s="162" t="str">
        <f t="shared" si="8"/>
        <v/>
      </c>
      <c r="J104" s="162" t="str">
        <f t="shared" si="9"/>
        <v/>
      </c>
    </row>
    <row r="105" spans="1:10" ht="16.5">
      <c r="A105" s="19"/>
      <c r="B105" s="84"/>
      <c r="C105" s="33"/>
      <c r="D105" s="262"/>
      <c r="E105" s="163" t="str">
        <f t="shared" si="6"/>
        <v/>
      </c>
      <c r="F105" s="164" t="str">
        <f t="shared" si="7"/>
        <v/>
      </c>
      <c r="G105" s="161"/>
      <c r="H105" s="161"/>
      <c r="I105" s="162" t="str">
        <f t="shared" si="8"/>
        <v/>
      </c>
      <c r="J105" s="162" t="str">
        <f t="shared" si="9"/>
        <v/>
      </c>
    </row>
    <row r="106" spans="1:10" ht="16.5">
      <c r="A106" s="19" t="s">
        <v>403</v>
      </c>
      <c r="B106" s="87" t="s">
        <v>34</v>
      </c>
      <c r="C106" s="33"/>
      <c r="D106" s="262"/>
      <c r="E106" s="163" t="str">
        <f t="shared" si="6"/>
        <v/>
      </c>
      <c r="F106" s="164" t="str">
        <f t="shared" si="7"/>
        <v/>
      </c>
      <c r="G106" s="161"/>
      <c r="H106" s="161"/>
      <c r="I106" s="162" t="str">
        <f t="shared" si="8"/>
        <v/>
      </c>
      <c r="J106" s="162" t="str">
        <f t="shared" si="9"/>
        <v/>
      </c>
    </row>
    <row r="107" spans="1:10" ht="16.5">
      <c r="A107" s="19"/>
      <c r="B107" s="86"/>
      <c r="C107" s="33"/>
      <c r="D107" s="262"/>
      <c r="E107" s="163" t="str">
        <f t="shared" si="6"/>
        <v/>
      </c>
      <c r="F107" s="164" t="str">
        <f t="shared" si="7"/>
        <v/>
      </c>
      <c r="G107" s="161"/>
      <c r="H107" s="161"/>
      <c r="I107" s="162" t="str">
        <f t="shared" si="8"/>
        <v/>
      </c>
      <c r="J107" s="162" t="str">
        <f t="shared" si="9"/>
        <v/>
      </c>
    </row>
    <row r="108" spans="1:10" ht="16.5">
      <c r="A108" s="19"/>
      <c r="B108" s="86" t="s">
        <v>396</v>
      </c>
      <c r="C108" s="33" t="s">
        <v>12</v>
      </c>
      <c r="D108" s="262">
        <v>1</v>
      </c>
      <c r="E108" s="163">
        <f t="shared" si="6"/>
        <v>0</v>
      </c>
      <c r="F108" s="164">
        <f t="shared" si="7"/>
        <v>0</v>
      </c>
      <c r="G108" s="161"/>
      <c r="H108" s="161"/>
      <c r="I108" s="162">
        <f t="shared" si="8"/>
        <v>0</v>
      </c>
      <c r="J108" s="162">
        <f t="shared" si="9"/>
        <v>0</v>
      </c>
    </row>
    <row r="109" spans="1:10" ht="16.5">
      <c r="A109" s="19"/>
      <c r="B109" s="86" t="s">
        <v>32</v>
      </c>
      <c r="C109" s="33" t="s">
        <v>12</v>
      </c>
      <c r="D109" s="262">
        <v>1</v>
      </c>
      <c r="E109" s="163">
        <f t="shared" si="6"/>
        <v>0</v>
      </c>
      <c r="F109" s="164">
        <f t="shared" si="7"/>
        <v>0</v>
      </c>
      <c r="G109" s="161"/>
      <c r="H109" s="161"/>
      <c r="I109" s="162">
        <f t="shared" si="8"/>
        <v>0</v>
      </c>
      <c r="J109" s="162">
        <f t="shared" si="9"/>
        <v>0</v>
      </c>
    </row>
    <row r="110" spans="1:10" ht="16.5">
      <c r="A110" s="19" t="s">
        <v>562</v>
      </c>
      <c r="B110" s="86" t="s">
        <v>398</v>
      </c>
      <c r="C110" s="57" t="s">
        <v>12</v>
      </c>
      <c r="D110" s="262">
        <v>1</v>
      </c>
      <c r="E110" s="163">
        <f t="shared" si="6"/>
        <v>0</v>
      </c>
      <c r="F110" s="164">
        <f t="shared" si="7"/>
        <v>0</v>
      </c>
      <c r="G110" s="161"/>
      <c r="H110" s="161"/>
      <c r="I110" s="162">
        <f t="shared" si="8"/>
        <v>0</v>
      </c>
      <c r="J110" s="162">
        <f t="shared" si="9"/>
        <v>0</v>
      </c>
    </row>
    <row r="111" spans="1:10" ht="16.5">
      <c r="A111" s="19" t="s">
        <v>565</v>
      </c>
      <c r="B111" s="86" t="s">
        <v>402</v>
      </c>
      <c r="C111" s="57" t="s">
        <v>12</v>
      </c>
      <c r="D111" s="262">
        <v>1</v>
      </c>
      <c r="E111" s="163">
        <f t="shared" si="6"/>
        <v>0</v>
      </c>
      <c r="F111" s="164">
        <f t="shared" si="7"/>
        <v>0</v>
      </c>
      <c r="G111" s="161"/>
      <c r="H111" s="161"/>
      <c r="I111" s="162">
        <f t="shared" si="8"/>
        <v>0</v>
      </c>
      <c r="J111" s="162">
        <f t="shared" si="9"/>
        <v>0</v>
      </c>
    </row>
    <row r="112" spans="1:10" ht="16.5">
      <c r="A112" s="19"/>
      <c r="B112" s="86" t="s">
        <v>397</v>
      </c>
      <c r="C112" s="57" t="s">
        <v>12</v>
      </c>
      <c r="D112" s="262">
        <v>1</v>
      </c>
      <c r="E112" s="163">
        <f t="shared" si="6"/>
        <v>0</v>
      </c>
      <c r="F112" s="164">
        <f t="shared" si="7"/>
        <v>0</v>
      </c>
      <c r="G112" s="161"/>
      <c r="H112" s="161"/>
      <c r="I112" s="162">
        <f t="shared" si="8"/>
        <v>0</v>
      </c>
      <c r="J112" s="162">
        <f t="shared" si="9"/>
        <v>0</v>
      </c>
    </row>
    <row r="113" spans="1:16" ht="16.5">
      <c r="A113" s="19"/>
      <c r="B113" s="86" t="s">
        <v>399</v>
      </c>
      <c r="C113" s="57" t="s">
        <v>12</v>
      </c>
      <c r="D113" s="262">
        <v>1</v>
      </c>
      <c r="E113" s="163">
        <f t="shared" si="6"/>
        <v>0</v>
      </c>
      <c r="F113" s="164">
        <f t="shared" si="7"/>
        <v>0</v>
      </c>
      <c r="G113" s="161"/>
      <c r="H113" s="161"/>
      <c r="I113" s="162">
        <f t="shared" si="8"/>
        <v>0</v>
      </c>
      <c r="J113" s="162">
        <f t="shared" si="9"/>
        <v>0</v>
      </c>
    </row>
    <row r="114" spans="1:16" ht="16.5">
      <c r="A114" s="19" t="s">
        <v>561</v>
      </c>
      <c r="B114" s="86" t="s">
        <v>304</v>
      </c>
      <c r="C114" s="57" t="s">
        <v>12</v>
      </c>
      <c r="D114" s="262">
        <v>1</v>
      </c>
      <c r="E114" s="163">
        <f t="shared" si="6"/>
        <v>0</v>
      </c>
      <c r="F114" s="164">
        <f t="shared" si="7"/>
        <v>0</v>
      </c>
      <c r="G114" s="161"/>
      <c r="H114" s="161"/>
      <c r="I114" s="162">
        <f t="shared" si="8"/>
        <v>0</v>
      </c>
      <c r="J114" s="162">
        <f t="shared" si="9"/>
        <v>0</v>
      </c>
    </row>
    <row r="115" spans="1:16" ht="16.5">
      <c r="A115" s="19"/>
      <c r="B115" s="86" t="s">
        <v>38</v>
      </c>
      <c r="C115" s="33" t="s">
        <v>12</v>
      </c>
      <c r="D115" s="262"/>
      <c r="E115" s="163" t="str">
        <f t="shared" si="6"/>
        <v/>
      </c>
      <c r="F115" s="164" t="str">
        <f t="shared" si="7"/>
        <v/>
      </c>
      <c r="G115" s="161"/>
      <c r="H115" s="161"/>
      <c r="I115" s="162" t="str">
        <f t="shared" si="8"/>
        <v/>
      </c>
      <c r="J115" s="162" t="str">
        <f t="shared" si="9"/>
        <v/>
      </c>
    </row>
    <row r="116" spans="1:16" ht="16.5">
      <c r="A116" s="19"/>
      <c r="B116" s="90"/>
      <c r="C116" s="33"/>
      <c r="D116" s="262"/>
      <c r="E116" s="163" t="str">
        <f t="shared" si="6"/>
        <v/>
      </c>
      <c r="F116" s="164" t="str">
        <f t="shared" si="7"/>
        <v/>
      </c>
      <c r="G116" s="161"/>
      <c r="H116" s="161"/>
      <c r="I116" s="162" t="str">
        <f t="shared" si="8"/>
        <v/>
      </c>
      <c r="J116" s="162" t="str">
        <f t="shared" si="9"/>
        <v/>
      </c>
    </row>
    <row r="117" spans="1:16" s="5" customFormat="1" ht="16.5">
      <c r="A117" s="19"/>
      <c r="B117" s="83" t="s">
        <v>404</v>
      </c>
      <c r="C117" s="33"/>
      <c r="D117" s="262"/>
      <c r="E117" s="163" t="str">
        <f t="shared" si="6"/>
        <v/>
      </c>
      <c r="F117" s="164" t="str">
        <f t="shared" si="7"/>
        <v/>
      </c>
      <c r="G117" s="161"/>
      <c r="H117" s="161"/>
      <c r="I117" s="162" t="str">
        <f t="shared" si="8"/>
        <v/>
      </c>
      <c r="J117" s="162" t="str">
        <f t="shared" si="9"/>
        <v/>
      </c>
      <c r="P117" s="36"/>
    </row>
    <row r="118" spans="1:16" ht="16.5">
      <c r="A118" s="19"/>
      <c r="B118" s="26"/>
      <c r="C118" s="33"/>
      <c r="D118" s="262"/>
      <c r="E118" s="163" t="str">
        <f t="shared" si="6"/>
        <v/>
      </c>
      <c r="F118" s="164" t="str">
        <f t="shared" si="7"/>
        <v/>
      </c>
      <c r="G118" s="161"/>
      <c r="H118" s="161"/>
      <c r="I118" s="162" t="str">
        <f t="shared" si="8"/>
        <v/>
      </c>
      <c r="J118" s="162" t="str">
        <f t="shared" si="9"/>
        <v/>
      </c>
    </row>
    <row r="119" spans="1:16" ht="16.5">
      <c r="A119" s="19" t="s">
        <v>405</v>
      </c>
      <c r="B119" s="85" t="s">
        <v>25</v>
      </c>
      <c r="C119" s="33"/>
      <c r="D119" s="262"/>
      <c r="E119" s="163" t="str">
        <f t="shared" si="6"/>
        <v/>
      </c>
      <c r="F119" s="164" t="str">
        <f t="shared" si="7"/>
        <v/>
      </c>
      <c r="G119" s="161"/>
      <c r="H119" s="161"/>
      <c r="I119" s="162" t="str">
        <f t="shared" si="8"/>
        <v/>
      </c>
      <c r="J119" s="162" t="str">
        <f t="shared" si="9"/>
        <v/>
      </c>
    </row>
    <row r="120" spans="1:16" ht="16.5">
      <c r="A120" s="19"/>
      <c r="B120" s="47"/>
      <c r="C120" s="33"/>
      <c r="D120" s="262"/>
      <c r="E120" s="163" t="str">
        <f t="shared" si="6"/>
        <v/>
      </c>
      <c r="F120" s="164" t="str">
        <f t="shared" si="7"/>
        <v/>
      </c>
      <c r="G120" s="161"/>
      <c r="H120" s="161"/>
      <c r="I120" s="162" t="str">
        <f t="shared" si="8"/>
        <v/>
      </c>
      <c r="J120" s="162" t="str">
        <f t="shared" si="9"/>
        <v/>
      </c>
    </row>
    <row r="121" spans="1:16" ht="25.5">
      <c r="A121" s="19"/>
      <c r="B121" s="47" t="s">
        <v>307</v>
      </c>
      <c r="C121" s="33" t="s">
        <v>12</v>
      </c>
      <c r="D121" s="262">
        <v>1</v>
      </c>
      <c r="E121" s="163">
        <f t="shared" si="6"/>
        <v>0</v>
      </c>
      <c r="F121" s="164">
        <f t="shared" si="7"/>
        <v>0</v>
      </c>
      <c r="G121" s="161"/>
      <c r="H121" s="161"/>
      <c r="I121" s="162">
        <f t="shared" si="8"/>
        <v>0</v>
      </c>
      <c r="J121" s="162">
        <f t="shared" si="9"/>
        <v>0</v>
      </c>
    </row>
    <row r="122" spans="1:16" ht="28.5" customHeight="1">
      <c r="A122" s="19"/>
      <c r="B122" s="47" t="s">
        <v>20</v>
      </c>
      <c r="C122" s="33" t="s">
        <v>12</v>
      </c>
      <c r="D122" s="262">
        <v>1</v>
      </c>
      <c r="E122" s="163">
        <f t="shared" si="6"/>
        <v>0</v>
      </c>
      <c r="F122" s="164">
        <f t="shared" si="7"/>
        <v>0</v>
      </c>
      <c r="G122" s="161"/>
      <c r="H122" s="161"/>
      <c r="I122" s="162">
        <f t="shared" si="8"/>
        <v>0</v>
      </c>
      <c r="J122" s="162">
        <f t="shared" si="9"/>
        <v>0</v>
      </c>
    </row>
    <row r="123" spans="1:16" ht="16.5">
      <c r="A123" s="19"/>
      <c r="B123" s="26"/>
      <c r="C123" s="33"/>
      <c r="D123" s="262"/>
      <c r="E123" s="163" t="str">
        <f t="shared" si="6"/>
        <v/>
      </c>
      <c r="F123" s="164" t="str">
        <f t="shared" si="7"/>
        <v/>
      </c>
      <c r="G123" s="161"/>
      <c r="H123" s="161"/>
      <c r="I123" s="162" t="str">
        <f t="shared" si="8"/>
        <v/>
      </c>
      <c r="J123" s="162" t="str">
        <f t="shared" si="9"/>
        <v/>
      </c>
    </row>
    <row r="124" spans="1:16" s="5" customFormat="1" ht="16.5">
      <c r="A124" s="19"/>
      <c r="B124" s="83" t="s">
        <v>406</v>
      </c>
      <c r="C124" s="33"/>
      <c r="D124" s="262"/>
      <c r="E124" s="163" t="str">
        <f t="shared" si="6"/>
        <v/>
      </c>
      <c r="F124" s="164" t="str">
        <f t="shared" si="7"/>
        <v/>
      </c>
      <c r="G124" s="161"/>
      <c r="H124" s="161"/>
      <c r="I124" s="162" t="str">
        <f t="shared" si="8"/>
        <v/>
      </c>
      <c r="J124" s="162" t="str">
        <f t="shared" si="9"/>
        <v/>
      </c>
      <c r="P124" s="36"/>
    </row>
    <row r="125" spans="1:16" ht="16.5">
      <c r="A125" s="19"/>
      <c r="B125" s="86"/>
      <c r="C125" s="33"/>
      <c r="D125" s="262"/>
      <c r="E125" s="163" t="str">
        <f t="shared" si="6"/>
        <v/>
      </c>
      <c r="F125" s="164" t="str">
        <f t="shared" si="7"/>
        <v/>
      </c>
      <c r="G125" s="161"/>
      <c r="H125" s="161"/>
      <c r="I125" s="162" t="str">
        <f t="shared" si="8"/>
        <v/>
      </c>
      <c r="J125" s="162" t="str">
        <f t="shared" si="9"/>
        <v/>
      </c>
    </row>
    <row r="126" spans="1:16" ht="16.5">
      <c r="A126" s="19" t="s">
        <v>407</v>
      </c>
      <c r="B126" s="23" t="s">
        <v>87</v>
      </c>
      <c r="C126" s="57"/>
      <c r="D126" s="262"/>
      <c r="E126" s="163" t="str">
        <f t="shared" si="6"/>
        <v/>
      </c>
      <c r="F126" s="164" t="str">
        <f t="shared" si="7"/>
        <v/>
      </c>
      <c r="G126" s="161"/>
      <c r="H126" s="161"/>
      <c r="I126" s="162" t="str">
        <f t="shared" si="8"/>
        <v/>
      </c>
      <c r="J126" s="162" t="str">
        <f t="shared" si="9"/>
        <v/>
      </c>
    </row>
    <row r="127" spans="1:16" ht="16.5">
      <c r="A127" s="19"/>
      <c r="B127" s="23"/>
      <c r="C127" s="57"/>
      <c r="D127" s="262"/>
      <c r="E127" s="163" t="str">
        <f t="shared" si="6"/>
        <v/>
      </c>
      <c r="F127" s="164" t="str">
        <f t="shared" si="7"/>
        <v/>
      </c>
      <c r="G127" s="161"/>
      <c r="H127" s="161"/>
      <c r="I127" s="162" t="str">
        <f t="shared" si="8"/>
        <v/>
      </c>
      <c r="J127" s="162" t="str">
        <f t="shared" si="9"/>
        <v/>
      </c>
    </row>
    <row r="128" spans="1:16" ht="16.5">
      <c r="A128" s="19"/>
      <c r="B128" s="88" t="s">
        <v>408</v>
      </c>
      <c r="C128" s="57" t="s">
        <v>13</v>
      </c>
      <c r="D128" s="262">
        <f>+QTE!J174</f>
        <v>28</v>
      </c>
      <c r="E128" s="163">
        <f t="shared" si="6"/>
        <v>0</v>
      </c>
      <c r="F128" s="164">
        <f t="shared" si="7"/>
        <v>0</v>
      </c>
      <c r="G128" s="161"/>
      <c r="H128" s="161"/>
      <c r="I128" s="162">
        <f t="shared" si="8"/>
        <v>0</v>
      </c>
      <c r="J128" s="162">
        <f t="shared" si="9"/>
        <v>0</v>
      </c>
    </row>
    <row r="129" spans="1:16" ht="16.5">
      <c r="A129" s="19"/>
      <c r="B129" s="88" t="s">
        <v>409</v>
      </c>
      <c r="C129" s="57" t="s">
        <v>13</v>
      </c>
      <c r="D129" s="262"/>
      <c r="E129" s="163" t="str">
        <f t="shared" si="6"/>
        <v/>
      </c>
      <c r="F129" s="164" t="str">
        <f t="shared" si="7"/>
        <v/>
      </c>
      <c r="G129" s="161"/>
      <c r="H129" s="161"/>
      <c r="I129" s="162" t="str">
        <f t="shared" si="8"/>
        <v/>
      </c>
      <c r="J129" s="162" t="str">
        <f t="shared" si="9"/>
        <v/>
      </c>
    </row>
    <row r="130" spans="1:16" ht="16.5">
      <c r="A130" s="19"/>
      <c r="B130" s="88" t="s">
        <v>88</v>
      </c>
      <c r="C130" s="57" t="s">
        <v>13</v>
      </c>
      <c r="D130" s="262">
        <v>2</v>
      </c>
      <c r="E130" s="163">
        <f t="shared" si="6"/>
        <v>0</v>
      </c>
      <c r="F130" s="164">
        <f t="shared" si="7"/>
        <v>0</v>
      </c>
      <c r="G130" s="161"/>
      <c r="H130" s="161"/>
      <c r="I130" s="162">
        <f t="shared" si="8"/>
        <v>0</v>
      </c>
      <c r="J130" s="162">
        <f t="shared" si="9"/>
        <v>0</v>
      </c>
    </row>
    <row r="131" spans="1:16" ht="16.5">
      <c r="A131" s="19"/>
      <c r="B131" s="88" t="s">
        <v>36</v>
      </c>
      <c r="C131" s="57" t="s">
        <v>12</v>
      </c>
      <c r="D131" s="262">
        <v>1</v>
      </c>
      <c r="E131" s="163">
        <f t="shared" si="6"/>
        <v>0</v>
      </c>
      <c r="F131" s="164">
        <f t="shared" si="7"/>
        <v>0</v>
      </c>
      <c r="G131" s="161"/>
      <c r="H131" s="161"/>
      <c r="I131" s="162">
        <f t="shared" si="8"/>
        <v>0</v>
      </c>
      <c r="J131" s="162">
        <f t="shared" si="9"/>
        <v>0</v>
      </c>
    </row>
    <row r="132" spans="1:16" ht="16.5">
      <c r="A132" s="19"/>
      <c r="B132" s="88" t="s">
        <v>37</v>
      </c>
      <c r="C132" s="57" t="s">
        <v>12</v>
      </c>
      <c r="D132" s="262">
        <f>+D128*15</f>
        <v>420</v>
      </c>
      <c r="E132" s="163">
        <f t="shared" si="6"/>
        <v>0</v>
      </c>
      <c r="F132" s="164">
        <f t="shared" si="7"/>
        <v>0</v>
      </c>
      <c r="G132" s="161"/>
      <c r="H132" s="161"/>
      <c r="I132" s="162">
        <f t="shared" si="8"/>
        <v>0</v>
      </c>
      <c r="J132" s="162">
        <f t="shared" si="9"/>
        <v>0</v>
      </c>
    </row>
    <row r="133" spans="1:16" ht="16.5">
      <c r="A133" s="19"/>
      <c r="B133" s="88" t="s">
        <v>314</v>
      </c>
      <c r="C133" s="57" t="s">
        <v>13</v>
      </c>
      <c r="D133" s="262"/>
      <c r="E133" s="163" t="str">
        <f t="shared" si="6"/>
        <v/>
      </c>
      <c r="F133" s="164" t="str">
        <f t="shared" si="7"/>
        <v/>
      </c>
      <c r="G133" s="161"/>
      <c r="H133" s="161"/>
      <c r="I133" s="162" t="str">
        <f t="shared" si="8"/>
        <v/>
      </c>
      <c r="J133" s="162" t="str">
        <f t="shared" si="9"/>
        <v/>
      </c>
    </row>
    <row r="134" spans="1:16" ht="16.5">
      <c r="A134" s="19"/>
      <c r="B134" s="88" t="s">
        <v>313</v>
      </c>
      <c r="C134" s="57" t="s">
        <v>1</v>
      </c>
      <c r="D134" s="262"/>
      <c r="E134" s="163" t="str">
        <f t="shared" si="6"/>
        <v/>
      </c>
      <c r="F134" s="164" t="str">
        <f t="shared" si="7"/>
        <v/>
      </c>
      <c r="G134" s="161"/>
      <c r="H134" s="161"/>
      <c r="I134" s="162" t="str">
        <f t="shared" si="8"/>
        <v/>
      </c>
      <c r="J134" s="162" t="str">
        <f t="shared" si="9"/>
        <v/>
      </c>
    </row>
    <row r="135" spans="1:16" ht="16.5">
      <c r="A135" s="19"/>
      <c r="B135" s="29"/>
      <c r="C135" s="57"/>
      <c r="D135" s="262"/>
      <c r="E135" s="163" t="str">
        <f t="shared" si="6"/>
        <v/>
      </c>
      <c r="F135" s="164" t="str">
        <f t="shared" si="7"/>
        <v/>
      </c>
      <c r="G135" s="161"/>
      <c r="H135" s="161"/>
      <c r="I135" s="162" t="str">
        <f t="shared" si="8"/>
        <v/>
      </c>
      <c r="J135" s="162" t="str">
        <f t="shared" si="9"/>
        <v/>
      </c>
    </row>
    <row r="136" spans="1:16" s="5" customFormat="1" ht="16.5">
      <c r="A136" s="19"/>
      <c r="B136" s="122" t="s">
        <v>410</v>
      </c>
      <c r="C136" s="57"/>
      <c r="D136" s="262"/>
      <c r="E136" s="163" t="str">
        <f t="shared" si="6"/>
        <v/>
      </c>
      <c r="F136" s="164" t="str">
        <f t="shared" si="7"/>
        <v/>
      </c>
      <c r="G136" s="161"/>
      <c r="H136" s="161"/>
      <c r="I136" s="162" t="str">
        <f t="shared" si="8"/>
        <v/>
      </c>
      <c r="J136" s="162" t="str">
        <f t="shared" si="9"/>
        <v/>
      </c>
      <c r="P136" s="36"/>
    </row>
    <row r="137" spans="1:16" ht="16.5">
      <c r="A137" s="19"/>
      <c r="B137" s="86"/>
      <c r="C137" s="33"/>
      <c r="D137" s="262"/>
      <c r="E137" s="163" t="str">
        <f t="shared" si="6"/>
        <v/>
      </c>
      <c r="F137" s="164" t="str">
        <f t="shared" si="7"/>
        <v/>
      </c>
      <c r="G137" s="161"/>
      <c r="H137" s="161"/>
      <c r="I137" s="162" t="str">
        <f t="shared" si="8"/>
        <v/>
      </c>
      <c r="J137" s="162" t="str">
        <f t="shared" si="9"/>
        <v/>
      </c>
    </row>
    <row r="138" spans="1:16" ht="16.5">
      <c r="A138" s="19" t="s">
        <v>411</v>
      </c>
      <c r="B138" s="23" t="s">
        <v>60</v>
      </c>
      <c r="C138" s="33"/>
      <c r="D138" s="262"/>
      <c r="E138" s="163" t="str">
        <f t="shared" si="6"/>
        <v/>
      </c>
      <c r="F138" s="164" t="str">
        <f t="shared" si="7"/>
        <v/>
      </c>
      <c r="G138" s="161"/>
      <c r="H138" s="161"/>
      <c r="I138" s="162" t="str">
        <f t="shared" si="8"/>
        <v/>
      </c>
      <c r="J138" s="162" t="str">
        <f t="shared" si="9"/>
        <v/>
      </c>
    </row>
    <row r="139" spans="1:16" ht="12.75" customHeight="1">
      <c r="A139" s="19"/>
      <c r="B139" s="88"/>
      <c r="C139" s="33"/>
      <c r="D139" s="262"/>
      <c r="E139" s="163" t="str">
        <f t="shared" si="6"/>
        <v/>
      </c>
      <c r="F139" s="164" t="str">
        <f t="shared" si="7"/>
        <v/>
      </c>
      <c r="G139" s="161"/>
      <c r="H139" s="161"/>
      <c r="I139" s="162" t="str">
        <f t="shared" si="8"/>
        <v/>
      </c>
      <c r="J139" s="162" t="str">
        <f t="shared" si="9"/>
        <v/>
      </c>
    </row>
    <row r="140" spans="1:16" ht="16.5">
      <c r="A140" s="19" t="s">
        <v>412</v>
      </c>
      <c r="B140" s="23" t="s">
        <v>26</v>
      </c>
      <c r="C140" s="33"/>
      <c r="D140" s="262"/>
      <c r="E140" s="163" t="str">
        <f t="shared" si="6"/>
        <v/>
      </c>
      <c r="F140" s="164" t="str">
        <f t="shared" si="7"/>
        <v/>
      </c>
      <c r="G140" s="161"/>
      <c r="H140" s="161"/>
      <c r="I140" s="162" t="str">
        <f t="shared" si="8"/>
        <v/>
      </c>
      <c r="J140" s="162" t="str">
        <f t="shared" si="9"/>
        <v/>
      </c>
    </row>
    <row r="141" spans="1:16" ht="25.5">
      <c r="A141" s="19"/>
      <c r="B141" s="88" t="s">
        <v>181</v>
      </c>
      <c r="C141" s="33" t="s">
        <v>138</v>
      </c>
      <c r="D141" s="262">
        <v>120</v>
      </c>
      <c r="E141" s="163">
        <f t="shared" si="6"/>
        <v>0</v>
      </c>
      <c r="F141" s="164">
        <f t="shared" si="7"/>
        <v>0</v>
      </c>
      <c r="G141" s="161"/>
      <c r="H141" s="161"/>
      <c r="I141" s="162">
        <f t="shared" si="8"/>
        <v>0</v>
      </c>
      <c r="J141" s="162">
        <f t="shared" si="9"/>
        <v>0</v>
      </c>
    </row>
    <row r="142" spans="1:16" ht="25.5">
      <c r="A142" s="19"/>
      <c r="B142" s="88" t="s">
        <v>183</v>
      </c>
      <c r="C142" s="33" t="s">
        <v>138</v>
      </c>
      <c r="D142" s="262">
        <f>SUM(D51:D53)*12</f>
        <v>360</v>
      </c>
      <c r="E142" s="163">
        <f t="shared" si="6"/>
        <v>0</v>
      </c>
      <c r="F142" s="164">
        <f t="shared" si="7"/>
        <v>0</v>
      </c>
      <c r="G142" s="161"/>
      <c r="H142" s="161"/>
      <c r="I142" s="162">
        <f t="shared" si="8"/>
        <v>0</v>
      </c>
      <c r="J142" s="162">
        <f t="shared" si="9"/>
        <v>0</v>
      </c>
    </row>
    <row r="143" spans="1:16" ht="16.5">
      <c r="A143" s="104"/>
      <c r="B143" s="88" t="s">
        <v>171</v>
      </c>
      <c r="C143" s="33" t="s">
        <v>12</v>
      </c>
      <c r="D143" s="262">
        <v>1</v>
      </c>
      <c r="E143" s="163">
        <f t="shared" si="6"/>
        <v>0</v>
      </c>
      <c r="F143" s="164">
        <f t="shared" si="7"/>
        <v>0</v>
      </c>
      <c r="G143" s="161"/>
      <c r="H143" s="161"/>
      <c r="I143" s="162">
        <f t="shared" si="8"/>
        <v>0</v>
      </c>
      <c r="J143" s="162">
        <f t="shared" si="9"/>
        <v>0</v>
      </c>
    </row>
    <row r="144" spans="1:16" ht="16.5">
      <c r="A144" s="104"/>
      <c r="B144" s="88" t="s">
        <v>90</v>
      </c>
      <c r="C144" s="33" t="s">
        <v>12</v>
      </c>
      <c r="D144" s="262">
        <v>1</v>
      </c>
      <c r="E144" s="163">
        <f t="shared" si="6"/>
        <v>0</v>
      </c>
      <c r="F144" s="164">
        <f t="shared" si="7"/>
        <v>0</v>
      </c>
      <c r="G144" s="161"/>
      <c r="H144" s="161"/>
      <c r="I144" s="162">
        <f t="shared" si="8"/>
        <v>0</v>
      </c>
      <c r="J144" s="162">
        <f t="shared" si="9"/>
        <v>0</v>
      </c>
    </row>
    <row r="145" spans="1:10" ht="16.5">
      <c r="A145" s="104"/>
      <c r="B145" s="88" t="s">
        <v>182</v>
      </c>
      <c r="C145" s="33" t="s">
        <v>12</v>
      </c>
      <c r="D145" s="262">
        <v>1</v>
      </c>
      <c r="E145" s="163">
        <f t="shared" si="6"/>
        <v>0</v>
      </c>
      <c r="F145" s="164">
        <f t="shared" si="7"/>
        <v>0</v>
      </c>
      <c r="G145" s="161"/>
      <c r="H145" s="161"/>
      <c r="I145" s="162">
        <f t="shared" si="8"/>
        <v>0</v>
      </c>
      <c r="J145" s="162">
        <f t="shared" si="9"/>
        <v>0</v>
      </c>
    </row>
    <row r="146" spans="1:10" ht="25.5">
      <c r="A146" s="104"/>
      <c r="B146" s="88" t="s">
        <v>184</v>
      </c>
      <c r="C146" s="33" t="s">
        <v>12</v>
      </c>
      <c r="D146" s="262">
        <v>1</v>
      </c>
      <c r="E146" s="163">
        <f t="shared" si="6"/>
        <v>0</v>
      </c>
      <c r="F146" s="164">
        <f t="shared" si="7"/>
        <v>0</v>
      </c>
      <c r="G146" s="161"/>
      <c r="H146" s="161"/>
      <c r="I146" s="162">
        <f t="shared" si="8"/>
        <v>0</v>
      </c>
      <c r="J146" s="162">
        <f t="shared" si="9"/>
        <v>0</v>
      </c>
    </row>
    <row r="147" spans="1:10" ht="16.5">
      <c r="A147" s="104"/>
      <c r="B147" s="88" t="s">
        <v>174</v>
      </c>
      <c r="C147" s="33" t="s">
        <v>33</v>
      </c>
      <c r="D147" s="262"/>
      <c r="E147" s="163" t="str">
        <f t="shared" si="6"/>
        <v/>
      </c>
      <c r="F147" s="164" t="str">
        <f t="shared" si="7"/>
        <v/>
      </c>
      <c r="G147" s="161"/>
      <c r="H147" s="161"/>
      <c r="I147" s="162" t="str">
        <f t="shared" si="8"/>
        <v/>
      </c>
      <c r="J147" s="162" t="str">
        <f t="shared" si="9"/>
        <v/>
      </c>
    </row>
    <row r="148" spans="1:10" ht="25.5">
      <c r="A148" s="104"/>
      <c r="B148" s="88" t="s">
        <v>317</v>
      </c>
      <c r="C148" s="33" t="s">
        <v>13</v>
      </c>
      <c r="D148" s="262">
        <f>+(QTE!D278+QTE!D279+QTE!F279+QTE!V278+QTE!V279+QTE!X278+QTE!X279)*12</f>
        <v>192</v>
      </c>
      <c r="E148" s="163">
        <f t="shared" si="6"/>
        <v>0</v>
      </c>
      <c r="F148" s="164">
        <f t="shared" si="7"/>
        <v>0</v>
      </c>
      <c r="G148" s="161"/>
      <c r="H148" s="161"/>
      <c r="I148" s="162">
        <f t="shared" si="8"/>
        <v>0</v>
      </c>
      <c r="J148" s="162">
        <f t="shared" si="9"/>
        <v>0</v>
      </c>
    </row>
    <row r="149" spans="1:10" ht="25.5">
      <c r="A149" s="104"/>
      <c r="B149" s="88" t="s">
        <v>316</v>
      </c>
      <c r="C149" s="33" t="s">
        <v>13</v>
      </c>
      <c r="D149" s="262">
        <f>(QTE!E279+QTE!E278+QTE!W279+QTE!W278)*15</f>
        <v>210</v>
      </c>
      <c r="E149" s="163">
        <f t="shared" si="6"/>
        <v>0</v>
      </c>
      <c r="F149" s="164">
        <f t="shared" si="7"/>
        <v>0</v>
      </c>
      <c r="G149" s="161"/>
      <c r="H149" s="161"/>
      <c r="I149" s="162">
        <f t="shared" si="8"/>
        <v>0</v>
      </c>
      <c r="J149" s="162">
        <f t="shared" si="9"/>
        <v>0</v>
      </c>
    </row>
    <row r="150" spans="1:10" ht="16.5">
      <c r="A150" s="104"/>
      <c r="B150" s="88" t="s">
        <v>44</v>
      </c>
      <c r="C150" s="33" t="s">
        <v>12</v>
      </c>
      <c r="D150" s="262">
        <v>1</v>
      </c>
      <c r="E150" s="163">
        <f t="shared" si="6"/>
        <v>0</v>
      </c>
      <c r="F150" s="164">
        <f t="shared" si="7"/>
        <v>0</v>
      </c>
      <c r="G150" s="161"/>
      <c r="H150" s="161"/>
      <c r="I150" s="162">
        <f t="shared" si="8"/>
        <v>0</v>
      </c>
      <c r="J150" s="162">
        <f t="shared" si="9"/>
        <v>0</v>
      </c>
    </row>
    <row r="151" spans="1:10" ht="16.5">
      <c r="A151" s="104"/>
      <c r="B151" s="88" t="s">
        <v>43</v>
      </c>
      <c r="C151" s="33" t="s">
        <v>12</v>
      </c>
      <c r="D151" s="262">
        <v>1</v>
      </c>
      <c r="E151" s="163">
        <f t="shared" si="6"/>
        <v>0</v>
      </c>
      <c r="F151" s="164">
        <f t="shared" si="7"/>
        <v>0</v>
      </c>
      <c r="G151" s="161"/>
      <c r="H151" s="161"/>
      <c r="I151" s="162">
        <f t="shared" si="8"/>
        <v>0</v>
      </c>
      <c r="J151" s="162">
        <f t="shared" si="9"/>
        <v>0</v>
      </c>
    </row>
    <row r="152" spans="1:10" ht="16.5">
      <c r="A152" s="104"/>
      <c r="B152" s="88" t="s">
        <v>319</v>
      </c>
      <c r="C152" s="33" t="s">
        <v>12</v>
      </c>
      <c r="D152" s="262">
        <v>1</v>
      </c>
      <c r="E152" s="163">
        <f t="shared" si="6"/>
        <v>0</v>
      </c>
      <c r="F152" s="164">
        <f t="shared" si="7"/>
        <v>0</v>
      </c>
      <c r="G152" s="161"/>
      <c r="H152" s="161"/>
      <c r="I152" s="162">
        <f t="shared" si="8"/>
        <v>0</v>
      </c>
      <c r="J152" s="162">
        <f t="shared" si="9"/>
        <v>0</v>
      </c>
    </row>
    <row r="153" spans="1:10" ht="16.5">
      <c r="A153" s="104"/>
      <c r="B153" s="88" t="s">
        <v>318</v>
      </c>
      <c r="C153" s="33" t="s">
        <v>12</v>
      </c>
      <c r="D153" s="262">
        <v>1</v>
      </c>
      <c r="E153" s="163">
        <f t="shared" ref="E153:E184" si="10">IF(D153="","",(((I153*$J$2)+(J153*$H$2*$H$3))*$J$3)/D153)</f>
        <v>0</v>
      </c>
      <c r="F153" s="164">
        <f t="shared" ref="F153:F184" si="11">IF(D153="","",D153*E153)</f>
        <v>0</v>
      </c>
      <c r="G153" s="161"/>
      <c r="H153" s="161"/>
      <c r="I153" s="162">
        <f t="shared" ref="I153:I184" si="12">IF(D153="","",G153*D153)</f>
        <v>0</v>
      </c>
      <c r="J153" s="162">
        <f t="shared" ref="J153:J184" si="13">IF(D153="","",D153*H153)</f>
        <v>0</v>
      </c>
    </row>
    <row r="154" spans="1:10" ht="16.5">
      <c r="A154" s="104"/>
      <c r="B154" s="88"/>
      <c r="C154" s="33"/>
      <c r="D154" s="262"/>
      <c r="E154" s="163" t="str">
        <f t="shared" si="10"/>
        <v/>
      </c>
      <c r="F154" s="164" t="str">
        <f t="shared" si="11"/>
        <v/>
      </c>
      <c r="G154" s="161"/>
      <c r="H154" s="161"/>
      <c r="I154" s="162" t="str">
        <f t="shared" si="12"/>
        <v/>
      </c>
      <c r="J154" s="162" t="str">
        <f t="shared" si="13"/>
        <v/>
      </c>
    </row>
    <row r="155" spans="1:10" ht="38.25">
      <c r="A155" s="104"/>
      <c r="B155" s="88" t="s">
        <v>315</v>
      </c>
      <c r="C155" s="57" t="s">
        <v>12</v>
      </c>
      <c r="D155" s="262">
        <v>1</v>
      </c>
      <c r="E155" s="163">
        <f t="shared" si="10"/>
        <v>0</v>
      </c>
      <c r="F155" s="164">
        <f t="shared" si="11"/>
        <v>0</v>
      </c>
      <c r="G155" s="161"/>
      <c r="H155" s="161"/>
      <c r="I155" s="162">
        <f t="shared" si="12"/>
        <v>0</v>
      </c>
      <c r="J155" s="162">
        <f t="shared" si="13"/>
        <v>0</v>
      </c>
    </row>
    <row r="156" spans="1:10" ht="16.5">
      <c r="A156" s="19"/>
      <c r="B156" s="88"/>
      <c r="C156" s="33"/>
      <c r="D156" s="262"/>
      <c r="E156" s="163" t="str">
        <f t="shared" si="10"/>
        <v/>
      </c>
      <c r="F156" s="164" t="str">
        <f t="shared" si="11"/>
        <v/>
      </c>
      <c r="G156" s="161"/>
      <c r="H156" s="161"/>
      <c r="I156" s="162" t="str">
        <f t="shared" si="12"/>
        <v/>
      </c>
      <c r="J156" s="162" t="str">
        <f t="shared" si="13"/>
        <v/>
      </c>
    </row>
    <row r="157" spans="1:10" ht="16.5">
      <c r="A157" s="19" t="s">
        <v>413</v>
      </c>
      <c r="B157" s="23" t="s">
        <v>63</v>
      </c>
      <c r="C157" s="33"/>
      <c r="D157" s="262"/>
      <c r="E157" s="163" t="str">
        <f t="shared" si="10"/>
        <v/>
      </c>
      <c r="F157" s="164" t="str">
        <f t="shared" si="11"/>
        <v/>
      </c>
      <c r="G157" s="161"/>
      <c r="H157" s="161"/>
      <c r="I157" s="162" t="str">
        <f t="shared" si="12"/>
        <v/>
      </c>
      <c r="J157" s="162" t="str">
        <f t="shared" si="13"/>
        <v/>
      </c>
    </row>
    <row r="158" spans="1:10" ht="16.5">
      <c r="A158" s="19"/>
      <c r="B158" s="85"/>
      <c r="C158" s="57"/>
      <c r="D158" s="262"/>
      <c r="E158" s="163" t="str">
        <f t="shared" si="10"/>
        <v/>
      </c>
      <c r="F158" s="164" t="str">
        <f t="shared" si="11"/>
        <v/>
      </c>
      <c r="G158" s="161"/>
      <c r="H158" s="161"/>
      <c r="I158" s="162" t="str">
        <f t="shared" si="12"/>
        <v/>
      </c>
      <c r="J158" s="162" t="str">
        <f t="shared" si="13"/>
        <v/>
      </c>
    </row>
    <row r="159" spans="1:10" ht="25.5">
      <c r="A159" s="19"/>
      <c r="B159" s="88" t="s">
        <v>181</v>
      </c>
      <c r="C159" s="57" t="s">
        <v>12</v>
      </c>
      <c r="D159" s="262">
        <v>1</v>
      </c>
      <c r="E159" s="163">
        <f t="shared" si="10"/>
        <v>0</v>
      </c>
      <c r="F159" s="164">
        <f t="shared" si="11"/>
        <v>0</v>
      </c>
      <c r="G159" s="161"/>
      <c r="H159" s="161"/>
      <c r="I159" s="162">
        <f t="shared" si="12"/>
        <v>0</v>
      </c>
      <c r="J159" s="162">
        <f t="shared" si="13"/>
        <v>0</v>
      </c>
    </row>
    <row r="160" spans="1:10" ht="25.5">
      <c r="A160" s="19"/>
      <c r="B160" s="88" t="s">
        <v>183</v>
      </c>
      <c r="C160" s="33" t="s">
        <v>138</v>
      </c>
      <c r="D160" s="262">
        <f>D149</f>
        <v>210</v>
      </c>
      <c r="E160" s="163">
        <f t="shared" si="10"/>
        <v>0</v>
      </c>
      <c r="F160" s="164">
        <f t="shared" si="11"/>
        <v>0</v>
      </c>
      <c r="G160" s="161"/>
      <c r="H160" s="161"/>
      <c r="I160" s="162">
        <f t="shared" si="12"/>
        <v>0</v>
      </c>
      <c r="J160" s="162">
        <f t="shared" si="13"/>
        <v>0</v>
      </c>
    </row>
    <row r="161" spans="1:10" ht="16.5">
      <c r="A161" s="19"/>
      <c r="B161" s="88"/>
      <c r="C161" s="57"/>
      <c r="D161" s="262"/>
      <c r="E161" s="163" t="str">
        <f t="shared" si="10"/>
        <v/>
      </c>
      <c r="F161" s="164" t="str">
        <f t="shared" si="11"/>
        <v/>
      </c>
      <c r="G161" s="161"/>
      <c r="H161" s="161"/>
      <c r="I161" s="162" t="str">
        <f t="shared" si="12"/>
        <v/>
      </c>
      <c r="J161" s="162" t="str">
        <f t="shared" si="13"/>
        <v/>
      </c>
    </row>
    <row r="162" spans="1:10" ht="16.5">
      <c r="A162" s="19"/>
      <c r="B162" s="88" t="s">
        <v>174</v>
      </c>
      <c r="C162" s="57" t="s">
        <v>33</v>
      </c>
      <c r="D162" s="262"/>
      <c r="E162" s="163" t="str">
        <f t="shared" si="10"/>
        <v/>
      </c>
      <c r="F162" s="164" t="str">
        <f t="shared" si="11"/>
        <v/>
      </c>
      <c r="G162" s="161"/>
      <c r="H162" s="161"/>
      <c r="I162" s="162" t="str">
        <f t="shared" si="12"/>
        <v/>
      </c>
      <c r="J162" s="162" t="str">
        <f t="shared" si="13"/>
        <v/>
      </c>
    </row>
    <row r="163" spans="1:10" ht="16.5">
      <c r="A163" s="19"/>
      <c r="B163" s="88" t="s">
        <v>175</v>
      </c>
      <c r="C163" s="57" t="s">
        <v>13</v>
      </c>
      <c r="D163" s="262">
        <v>2</v>
      </c>
      <c r="E163" s="163">
        <f t="shared" si="10"/>
        <v>0</v>
      </c>
      <c r="F163" s="164">
        <f t="shared" si="11"/>
        <v>0</v>
      </c>
      <c r="G163" s="161"/>
      <c r="H163" s="161"/>
      <c r="I163" s="162">
        <f t="shared" si="12"/>
        <v>0</v>
      </c>
      <c r="J163" s="162">
        <f t="shared" si="13"/>
        <v>0</v>
      </c>
    </row>
    <row r="164" spans="1:10" ht="16.5">
      <c r="A164" s="19"/>
      <c r="B164" s="88" t="s">
        <v>176</v>
      </c>
      <c r="C164" s="57" t="s">
        <v>138</v>
      </c>
      <c r="D164" s="262">
        <v>75</v>
      </c>
      <c r="E164" s="163">
        <f t="shared" si="10"/>
        <v>0</v>
      </c>
      <c r="F164" s="164">
        <f t="shared" si="11"/>
        <v>0</v>
      </c>
      <c r="G164" s="161"/>
      <c r="H164" s="161"/>
      <c r="I164" s="162">
        <f t="shared" si="12"/>
        <v>0</v>
      </c>
      <c r="J164" s="162">
        <f t="shared" si="13"/>
        <v>0</v>
      </c>
    </row>
    <row r="165" spans="1:10" ht="16.5">
      <c r="A165" s="19"/>
      <c r="B165" s="88" t="s">
        <v>177</v>
      </c>
      <c r="C165" s="57" t="s">
        <v>12</v>
      </c>
      <c r="D165" s="262">
        <v>1</v>
      </c>
      <c r="E165" s="163">
        <f t="shared" si="10"/>
        <v>0</v>
      </c>
      <c r="F165" s="164">
        <f t="shared" si="11"/>
        <v>0</v>
      </c>
      <c r="G165" s="161"/>
      <c r="H165" s="161"/>
      <c r="I165" s="162">
        <f t="shared" si="12"/>
        <v>0</v>
      </c>
      <c r="J165" s="162">
        <f t="shared" si="13"/>
        <v>0</v>
      </c>
    </row>
    <row r="166" spans="1:10" ht="16.5">
      <c r="A166" s="19"/>
      <c r="B166" s="88"/>
      <c r="C166" s="57"/>
      <c r="D166" s="262"/>
      <c r="E166" s="163" t="str">
        <f t="shared" si="10"/>
        <v/>
      </c>
      <c r="F166" s="164" t="str">
        <f t="shared" si="11"/>
        <v/>
      </c>
      <c r="G166" s="161"/>
      <c r="H166" s="161"/>
      <c r="I166" s="162" t="str">
        <f t="shared" si="12"/>
        <v/>
      </c>
      <c r="J166" s="162" t="str">
        <f t="shared" si="13"/>
        <v/>
      </c>
    </row>
    <row r="167" spans="1:10" ht="43.5" customHeight="1">
      <c r="A167" s="19"/>
      <c r="B167" s="88" t="s">
        <v>178</v>
      </c>
      <c r="C167" s="57" t="s">
        <v>12</v>
      </c>
      <c r="D167" s="262">
        <v>1</v>
      </c>
      <c r="E167" s="163">
        <f t="shared" si="10"/>
        <v>0</v>
      </c>
      <c r="F167" s="164">
        <f t="shared" si="11"/>
        <v>0</v>
      </c>
      <c r="G167" s="161"/>
      <c r="H167" s="161"/>
      <c r="I167" s="162">
        <f t="shared" si="12"/>
        <v>0</v>
      </c>
      <c r="J167" s="162">
        <f t="shared" si="13"/>
        <v>0</v>
      </c>
    </row>
    <row r="168" spans="1:10" ht="16.5">
      <c r="A168" s="19"/>
      <c r="B168" s="88"/>
      <c r="C168" s="57"/>
      <c r="D168" s="262"/>
      <c r="E168" s="163" t="str">
        <f t="shared" si="10"/>
        <v/>
      </c>
      <c r="F168" s="164" t="str">
        <f t="shared" si="11"/>
        <v/>
      </c>
      <c r="G168" s="161"/>
      <c r="H168" s="161"/>
      <c r="I168" s="162" t="str">
        <f t="shared" si="12"/>
        <v/>
      </c>
      <c r="J168" s="162" t="str">
        <f t="shared" si="13"/>
        <v/>
      </c>
    </row>
    <row r="169" spans="1:10" ht="38.25">
      <c r="A169" s="19"/>
      <c r="B169" s="88" t="s">
        <v>185</v>
      </c>
      <c r="C169" s="57" t="s">
        <v>12</v>
      </c>
      <c r="D169" s="262">
        <v>1</v>
      </c>
      <c r="E169" s="163">
        <f t="shared" si="10"/>
        <v>0</v>
      </c>
      <c r="F169" s="164">
        <f t="shared" si="11"/>
        <v>0</v>
      </c>
      <c r="G169" s="161"/>
      <c r="H169" s="161"/>
      <c r="I169" s="162">
        <f t="shared" si="12"/>
        <v>0</v>
      </c>
      <c r="J169" s="162">
        <f t="shared" si="13"/>
        <v>0</v>
      </c>
    </row>
    <row r="170" spans="1:10" ht="16.5">
      <c r="A170" s="19"/>
      <c r="B170" s="88"/>
      <c r="C170" s="57"/>
      <c r="D170" s="262"/>
      <c r="E170" s="163" t="str">
        <f t="shared" si="10"/>
        <v/>
      </c>
      <c r="F170" s="164" t="str">
        <f t="shared" si="11"/>
        <v/>
      </c>
      <c r="G170" s="161"/>
      <c r="H170" s="161"/>
      <c r="I170" s="162" t="str">
        <f t="shared" si="12"/>
        <v/>
      </c>
      <c r="J170" s="162" t="str">
        <f t="shared" si="13"/>
        <v/>
      </c>
    </row>
    <row r="171" spans="1:10" ht="25.5">
      <c r="A171" s="19"/>
      <c r="B171" s="88" t="s">
        <v>186</v>
      </c>
      <c r="C171" s="57" t="s">
        <v>12</v>
      </c>
      <c r="D171" s="262">
        <v>1</v>
      </c>
      <c r="E171" s="163">
        <f t="shared" si="10"/>
        <v>0</v>
      </c>
      <c r="F171" s="164">
        <f t="shared" si="11"/>
        <v>0</v>
      </c>
      <c r="G171" s="161"/>
      <c r="H171" s="161"/>
      <c r="I171" s="162">
        <f t="shared" si="12"/>
        <v>0</v>
      </c>
      <c r="J171" s="162">
        <f t="shared" si="13"/>
        <v>0</v>
      </c>
    </row>
    <row r="172" spans="1:10" ht="25.5">
      <c r="A172" s="19"/>
      <c r="B172" s="88" t="s">
        <v>187</v>
      </c>
      <c r="C172" s="57" t="s">
        <v>12</v>
      </c>
      <c r="D172" s="262">
        <v>1</v>
      </c>
      <c r="E172" s="163">
        <f t="shared" si="10"/>
        <v>0</v>
      </c>
      <c r="F172" s="164">
        <f t="shared" si="11"/>
        <v>0</v>
      </c>
      <c r="G172" s="161"/>
      <c r="H172" s="161"/>
      <c r="I172" s="162">
        <f t="shared" si="12"/>
        <v>0</v>
      </c>
      <c r="J172" s="162">
        <f t="shared" si="13"/>
        <v>0</v>
      </c>
    </row>
    <row r="173" spans="1:10" ht="45" customHeight="1">
      <c r="A173" s="19"/>
      <c r="B173" s="88" t="s">
        <v>188</v>
      </c>
      <c r="C173" s="57" t="s">
        <v>12</v>
      </c>
      <c r="D173" s="262">
        <v>1</v>
      </c>
      <c r="E173" s="163">
        <f t="shared" si="10"/>
        <v>0</v>
      </c>
      <c r="F173" s="164">
        <f t="shared" si="11"/>
        <v>0</v>
      </c>
      <c r="G173" s="161"/>
      <c r="H173" s="161"/>
      <c r="I173" s="162">
        <f t="shared" si="12"/>
        <v>0</v>
      </c>
      <c r="J173" s="162">
        <f t="shared" si="13"/>
        <v>0</v>
      </c>
    </row>
    <row r="174" spans="1:10" ht="16.5">
      <c r="A174" s="19"/>
      <c r="B174" s="88"/>
      <c r="C174" s="57"/>
      <c r="D174" s="262"/>
      <c r="E174" s="163" t="str">
        <f t="shared" si="10"/>
        <v/>
      </c>
      <c r="F174" s="164" t="str">
        <f t="shared" si="11"/>
        <v/>
      </c>
      <c r="G174" s="161"/>
      <c r="H174" s="161"/>
      <c r="I174" s="162" t="str">
        <f t="shared" si="12"/>
        <v/>
      </c>
      <c r="J174" s="162" t="str">
        <f t="shared" si="13"/>
        <v/>
      </c>
    </row>
    <row r="175" spans="1:10" ht="16.5">
      <c r="A175" s="19"/>
      <c r="B175" s="88" t="s">
        <v>179</v>
      </c>
      <c r="C175" s="57" t="s">
        <v>12</v>
      </c>
      <c r="D175" s="262">
        <v>1</v>
      </c>
      <c r="E175" s="163">
        <f t="shared" si="10"/>
        <v>0</v>
      </c>
      <c r="F175" s="164">
        <f t="shared" si="11"/>
        <v>0</v>
      </c>
      <c r="G175" s="161"/>
      <c r="H175" s="161"/>
      <c r="I175" s="162">
        <f t="shared" si="12"/>
        <v>0</v>
      </c>
      <c r="J175" s="162">
        <f t="shared" si="13"/>
        <v>0</v>
      </c>
    </row>
    <row r="176" spans="1:10" ht="16.5">
      <c r="A176" s="19"/>
      <c r="B176" s="88" t="s">
        <v>180</v>
      </c>
      <c r="C176" s="57" t="s">
        <v>12</v>
      </c>
      <c r="D176" s="262">
        <v>1</v>
      </c>
      <c r="E176" s="163">
        <f t="shared" si="10"/>
        <v>0</v>
      </c>
      <c r="F176" s="164">
        <f t="shared" si="11"/>
        <v>0</v>
      </c>
      <c r="G176" s="161"/>
      <c r="H176" s="161"/>
      <c r="I176" s="162">
        <f t="shared" si="12"/>
        <v>0</v>
      </c>
      <c r="J176" s="162">
        <f t="shared" si="13"/>
        <v>0</v>
      </c>
    </row>
    <row r="177" spans="1:16" ht="16.5">
      <c r="A177" s="19"/>
      <c r="B177" s="89"/>
      <c r="C177" s="57"/>
      <c r="D177" s="262"/>
      <c r="E177" s="163" t="str">
        <f t="shared" si="10"/>
        <v/>
      </c>
      <c r="F177" s="164" t="str">
        <f t="shared" si="11"/>
        <v/>
      </c>
      <c r="G177" s="161"/>
      <c r="H177" s="161"/>
      <c r="I177" s="162" t="str">
        <f t="shared" si="12"/>
        <v/>
      </c>
      <c r="J177" s="162" t="str">
        <f t="shared" si="13"/>
        <v/>
      </c>
    </row>
    <row r="178" spans="1:16" s="5" customFormat="1" ht="16.5">
      <c r="A178" s="19"/>
      <c r="B178" s="83" t="s">
        <v>415</v>
      </c>
      <c r="C178" s="33"/>
      <c r="D178" s="262"/>
      <c r="E178" s="163" t="str">
        <f t="shared" si="10"/>
        <v/>
      </c>
      <c r="F178" s="164" t="str">
        <f t="shared" si="11"/>
        <v/>
      </c>
      <c r="G178" s="161"/>
      <c r="H178" s="161"/>
      <c r="I178" s="162" t="str">
        <f t="shared" si="12"/>
        <v/>
      </c>
      <c r="J178" s="162" t="str">
        <f t="shared" si="13"/>
        <v/>
      </c>
      <c r="P178" s="36"/>
    </row>
    <row r="179" spans="1:16" ht="16.5">
      <c r="A179" s="19"/>
      <c r="B179" s="86"/>
      <c r="C179" s="33"/>
      <c r="D179" s="262"/>
      <c r="E179" s="163" t="str">
        <f t="shared" si="10"/>
        <v/>
      </c>
      <c r="F179" s="164" t="str">
        <f t="shared" si="11"/>
        <v/>
      </c>
      <c r="G179" s="161"/>
      <c r="H179" s="161"/>
      <c r="I179" s="162" t="str">
        <f t="shared" si="12"/>
        <v/>
      </c>
      <c r="J179" s="162" t="str">
        <f t="shared" si="13"/>
        <v/>
      </c>
    </row>
    <row r="180" spans="1:16" ht="16.5">
      <c r="A180" s="19" t="s">
        <v>417</v>
      </c>
      <c r="B180" s="87" t="s">
        <v>27</v>
      </c>
      <c r="C180" s="33"/>
      <c r="D180" s="262"/>
      <c r="E180" s="163" t="str">
        <f t="shared" si="10"/>
        <v/>
      </c>
      <c r="F180" s="164" t="str">
        <f t="shared" si="11"/>
        <v/>
      </c>
      <c r="G180" s="161"/>
      <c r="H180" s="161"/>
      <c r="I180" s="162" t="str">
        <f t="shared" si="12"/>
        <v/>
      </c>
      <c r="J180" s="162" t="str">
        <f t="shared" si="13"/>
        <v/>
      </c>
    </row>
    <row r="181" spans="1:16" ht="16.5">
      <c r="A181" s="19"/>
      <c r="B181" s="86"/>
      <c r="C181" s="33"/>
      <c r="D181" s="262"/>
      <c r="E181" s="163" t="str">
        <f t="shared" si="10"/>
        <v/>
      </c>
      <c r="F181" s="164" t="str">
        <f t="shared" si="11"/>
        <v/>
      </c>
      <c r="G181" s="161"/>
      <c r="H181" s="161"/>
      <c r="I181" s="162" t="str">
        <f t="shared" si="12"/>
        <v/>
      </c>
      <c r="J181" s="162" t="str">
        <f t="shared" si="13"/>
        <v/>
      </c>
    </row>
    <row r="182" spans="1:16" ht="16.5">
      <c r="A182" s="19"/>
      <c r="B182" s="86" t="s">
        <v>38</v>
      </c>
      <c r="C182" s="33" t="s">
        <v>33</v>
      </c>
      <c r="D182" s="262"/>
      <c r="E182" s="163" t="str">
        <f t="shared" si="10"/>
        <v/>
      </c>
      <c r="F182" s="164" t="str">
        <f t="shared" si="11"/>
        <v/>
      </c>
      <c r="G182" s="161"/>
      <c r="H182" s="161"/>
      <c r="I182" s="162" t="str">
        <f t="shared" si="12"/>
        <v/>
      </c>
      <c r="J182" s="162" t="str">
        <f t="shared" si="13"/>
        <v/>
      </c>
    </row>
    <row r="183" spans="1:16" ht="16.5">
      <c r="A183" s="19"/>
      <c r="B183" s="86" t="s">
        <v>133</v>
      </c>
      <c r="C183" s="33" t="s">
        <v>12</v>
      </c>
      <c r="D183" s="262">
        <v>1</v>
      </c>
      <c r="E183" s="163">
        <f t="shared" si="10"/>
        <v>0</v>
      </c>
      <c r="F183" s="164">
        <f t="shared" si="11"/>
        <v>0</v>
      </c>
      <c r="G183" s="161"/>
      <c r="H183" s="161"/>
      <c r="I183" s="162">
        <f t="shared" si="12"/>
        <v>0</v>
      </c>
      <c r="J183" s="162">
        <f t="shared" si="13"/>
        <v>0</v>
      </c>
    </row>
    <row r="184" spans="1:16" ht="16.5">
      <c r="A184" s="19"/>
      <c r="B184" s="86" t="s">
        <v>39</v>
      </c>
      <c r="C184" s="33" t="s">
        <v>12</v>
      </c>
      <c r="D184" s="262">
        <v>1</v>
      </c>
      <c r="E184" s="163">
        <f t="shared" si="10"/>
        <v>0</v>
      </c>
      <c r="F184" s="164">
        <f t="shared" si="11"/>
        <v>0</v>
      </c>
      <c r="G184" s="161"/>
      <c r="H184" s="161"/>
      <c r="I184" s="162">
        <f t="shared" si="12"/>
        <v>0</v>
      </c>
      <c r="J184" s="162">
        <f t="shared" si="13"/>
        <v>0</v>
      </c>
    </row>
    <row r="185" spans="1:16" ht="16.5">
      <c r="A185" s="19"/>
      <c r="B185" s="86" t="s">
        <v>40</v>
      </c>
      <c r="C185" s="33" t="s">
        <v>12</v>
      </c>
      <c r="D185" s="262">
        <v>1</v>
      </c>
      <c r="E185" s="163">
        <f t="shared" ref="E185:E248" si="14">IF(D185="","",(((I185*$J$2)+(J185*$H$2*$H$3))*$J$3)/D185)</f>
        <v>0</v>
      </c>
      <c r="F185" s="164">
        <f t="shared" ref="F185:F248" si="15">IF(D185="","",D185*E185)</f>
        <v>0</v>
      </c>
      <c r="G185" s="161"/>
      <c r="H185" s="161"/>
      <c r="I185" s="162">
        <f t="shared" ref="I185:I248" si="16">IF(D185="","",G185*D185)</f>
        <v>0</v>
      </c>
      <c r="J185" s="162">
        <f t="shared" ref="J185:J248" si="17">IF(D185="","",D185*H185)</f>
        <v>0</v>
      </c>
    </row>
    <row r="186" spans="1:16" ht="16.5">
      <c r="A186" s="19"/>
      <c r="B186" s="86"/>
      <c r="C186" s="33"/>
      <c r="D186" s="262"/>
      <c r="E186" s="163" t="str">
        <f t="shared" si="14"/>
        <v/>
      </c>
      <c r="F186" s="164" t="str">
        <f t="shared" si="15"/>
        <v/>
      </c>
      <c r="G186" s="161"/>
      <c r="H186" s="161"/>
      <c r="I186" s="162" t="str">
        <f t="shared" si="16"/>
        <v/>
      </c>
      <c r="J186" s="162" t="str">
        <f t="shared" si="17"/>
        <v/>
      </c>
    </row>
    <row r="187" spans="1:16" ht="25.5">
      <c r="A187" s="19"/>
      <c r="B187" s="88" t="s">
        <v>393</v>
      </c>
      <c r="C187" s="33" t="s">
        <v>138</v>
      </c>
      <c r="D187" s="262">
        <f>8*3+30+3*2*3</f>
        <v>72</v>
      </c>
      <c r="E187" s="163">
        <f t="shared" si="14"/>
        <v>0</v>
      </c>
      <c r="F187" s="164">
        <f t="shared" si="15"/>
        <v>0</v>
      </c>
      <c r="G187" s="161"/>
      <c r="H187" s="161"/>
      <c r="I187" s="162">
        <f t="shared" si="16"/>
        <v>0</v>
      </c>
      <c r="J187" s="162">
        <f t="shared" si="17"/>
        <v>0</v>
      </c>
    </row>
    <row r="188" spans="1:16" ht="16.5">
      <c r="A188" s="19"/>
      <c r="B188" s="86" t="s">
        <v>41</v>
      </c>
      <c r="C188" s="33" t="s">
        <v>12</v>
      </c>
      <c r="D188" s="262">
        <v>1</v>
      </c>
      <c r="E188" s="163">
        <f t="shared" si="14"/>
        <v>0</v>
      </c>
      <c r="F188" s="164">
        <f t="shared" si="15"/>
        <v>0</v>
      </c>
      <c r="G188" s="161"/>
      <c r="H188" s="161"/>
      <c r="I188" s="162">
        <f t="shared" si="16"/>
        <v>0</v>
      </c>
      <c r="J188" s="162">
        <f t="shared" si="17"/>
        <v>0</v>
      </c>
    </row>
    <row r="189" spans="1:16" ht="16.5">
      <c r="A189" s="19"/>
      <c r="B189" s="86"/>
      <c r="C189" s="33"/>
      <c r="D189" s="262"/>
      <c r="E189" s="163" t="str">
        <f t="shared" si="14"/>
        <v/>
      </c>
      <c r="F189" s="164" t="str">
        <f t="shared" si="15"/>
        <v/>
      </c>
      <c r="G189" s="161"/>
      <c r="H189" s="161"/>
      <c r="I189" s="162" t="str">
        <f t="shared" si="16"/>
        <v/>
      </c>
      <c r="J189" s="162" t="str">
        <f t="shared" si="17"/>
        <v/>
      </c>
    </row>
    <row r="190" spans="1:16" s="5" customFormat="1" ht="16.5">
      <c r="A190" s="19"/>
      <c r="B190" s="83" t="s">
        <v>418</v>
      </c>
      <c r="C190" s="33"/>
      <c r="D190" s="262"/>
      <c r="E190" s="163" t="str">
        <f t="shared" si="14"/>
        <v/>
      </c>
      <c r="F190" s="164" t="str">
        <f t="shared" si="15"/>
        <v/>
      </c>
      <c r="G190" s="161"/>
      <c r="H190" s="161"/>
      <c r="I190" s="162" t="str">
        <f t="shared" si="16"/>
        <v/>
      </c>
      <c r="J190" s="162" t="str">
        <f t="shared" si="17"/>
        <v/>
      </c>
      <c r="P190" s="36"/>
    </row>
    <row r="191" spans="1:16" ht="16.5">
      <c r="A191" s="19"/>
      <c r="B191" s="86"/>
      <c r="C191" s="33"/>
      <c r="D191" s="262"/>
      <c r="E191" s="163" t="str">
        <f t="shared" si="14"/>
        <v/>
      </c>
      <c r="F191" s="164" t="str">
        <f t="shared" si="15"/>
        <v/>
      </c>
      <c r="G191" s="161"/>
      <c r="H191" s="161"/>
      <c r="I191" s="162" t="str">
        <f t="shared" si="16"/>
        <v/>
      </c>
      <c r="J191" s="162" t="str">
        <f t="shared" si="17"/>
        <v/>
      </c>
    </row>
    <row r="192" spans="1:16" ht="16.5">
      <c r="A192" s="19" t="s">
        <v>419</v>
      </c>
      <c r="B192" s="87" t="s">
        <v>192</v>
      </c>
      <c r="C192" s="33"/>
      <c r="D192" s="262"/>
      <c r="E192" s="163" t="str">
        <f t="shared" si="14"/>
        <v/>
      </c>
      <c r="F192" s="164" t="str">
        <f t="shared" si="15"/>
        <v/>
      </c>
      <c r="G192" s="161"/>
      <c r="H192" s="161"/>
      <c r="I192" s="162" t="str">
        <f t="shared" si="16"/>
        <v/>
      </c>
      <c r="J192" s="162" t="str">
        <f t="shared" si="17"/>
        <v/>
      </c>
    </row>
    <row r="193" spans="1:11" ht="16.5">
      <c r="A193" s="17"/>
      <c r="B193" s="86"/>
      <c r="C193" s="33"/>
      <c r="D193" s="262"/>
      <c r="E193" s="163" t="str">
        <f t="shared" si="14"/>
        <v/>
      </c>
      <c r="F193" s="164" t="str">
        <f t="shared" si="15"/>
        <v/>
      </c>
      <c r="G193" s="161"/>
      <c r="H193" s="161"/>
      <c r="I193" s="162" t="str">
        <f t="shared" si="16"/>
        <v/>
      </c>
      <c r="J193" s="162" t="str">
        <f t="shared" si="17"/>
        <v/>
      </c>
    </row>
    <row r="194" spans="1:11" ht="16.5">
      <c r="A194" s="17"/>
      <c r="B194" s="90" t="s">
        <v>21</v>
      </c>
      <c r="C194" s="33" t="s">
        <v>12</v>
      </c>
      <c r="D194" s="262">
        <v>1</v>
      </c>
      <c r="E194" s="163">
        <f t="shared" si="14"/>
        <v>0</v>
      </c>
      <c r="F194" s="164">
        <f t="shared" si="15"/>
        <v>0</v>
      </c>
      <c r="G194" s="161"/>
      <c r="H194" s="161"/>
      <c r="I194" s="162">
        <f t="shared" si="16"/>
        <v>0</v>
      </c>
      <c r="J194" s="162">
        <f t="shared" si="17"/>
        <v>0</v>
      </c>
    </row>
    <row r="195" spans="1:11" ht="16.5">
      <c r="A195" s="17"/>
      <c r="B195" s="91" t="s">
        <v>193</v>
      </c>
      <c r="C195" s="33"/>
      <c r="D195" s="262"/>
      <c r="E195" s="163" t="str">
        <f t="shared" si="14"/>
        <v/>
      </c>
      <c r="F195" s="164" t="str">
        <f t="shared" si="15"/>
        <v/>
      </c>
      <c r="G195" s="161"/>
      <c r="H195" s="161"/>
      <c r="I195" s="162" t="str">
        <f t="shared" si="16"/>
        <v/>
      </c>
      <c r="J195" s="162" t="str">
        <f t="shared" si="17"/>
        <v/>
      </c>
    </row>
    <row r="196" spans="1:11" ht="16.5">
      <c r="A196" s="17"/>
      <c r="B196" s="91" t="s">
        <v>194</v>
      </c>
      <c r="C196" s="33"/>
      <c r="D196" s="262"/>
      <c r="E196" s="163" t="str">
        <f t="shared" si="14"/>
        <v/>
      </c>
      <c r="F196" s="164" t="str">
        <f t="shared" si="15"/>
        <v/>
      </c>
      <c r="G196" s="161"/>
      <c r="H196" s="161"/>
      <c r="I196" s="162" t="str">
        <f t="shared" si="16"/>
        <v/>
      </c>
      <c r="J196" s="162" t="str">
        <f t="shared" si="17"/>
        <v/>
      </c>
    </row>
    <row r="197" spans="1:11" ht="16.5">
      <c r="A197" s="17"/>
      <c r="B197" s="91" t="s">
        <v>384</v>
      </c>
      <c r="C197" s="33"/>
      <c r="D197" s="262"/>
      <c r="E197" s="163" t="str">
        <f t="shared" si="14"/>
        <v/>
      </c>
      <c r="F197" s="164" t="str">
        <f t="shared" si="15"/>
        <v/>
      </c>
      <c r="G197" s="161"/>
      <c r="H197" s="161"/>
      <c r="I197" s="162" t="str">
        <f t="shared" si="16"/>
        <v/>
      </c>
      <c r="J197" s="162" t="str">
        <f t="shared" si="17"/>
        <v/>
      </c>
    </row>
    <row r="198" spans="1:11" ht="16.5">
      <c r="A198" s="17"/>
      <c r="B198" s="91" t="s">
        <v>195</v>
      </c>
      <c r="C198" s="33"/>
      <c r="D198" s="262"/>
      <c r="E198" s="163" t="str">
        <f t="shared" si="14"/>
        <v/>
      </c>
      <c r="F198" s="164" t="str">
        <f t="shared" si="15"/>
        <v/>
      </c>
      <c r="G198" s="161"/>
      <c r="H198" s="161"/>
      <c r="I198" s="162" t="str">
        <f t="shared" si="16"/>
        <v/>
      </c>
      <c r="J198" s="162" t="str">
        <f t="shared" si="17"/>
        <v/>
      </c>
    </row>
    <row r="199" spans="1:11" ht="16.5">
      <c r="A199" s="17"/>
      <c r="B199" s="91" t="s">
        <v>196</v>
      </c>
      <c r="C199" s="33"/>
      <c r="D199" s="262"/>
      <c r="E199" s="163" t="str">
        <f t="shared" si="14"/>
        <v/>
      </c>
      <c r="F199" s="164" t="str">
        <f t="shared" si="15"/>
        <v/>
      </c>
      <c r="G199" s="161"/>
      <c r="H199" s="161"/>
      <c r="I199" s="162" t="str">
        <f t="shared" si="16"/>
        <v/>
      </c>
      <c r="J199" s="162" t="str">
        <f t="shared" si="17"/>
        <v/>
      </c>
    </row>
    <row r="200" spans="1:11" ht="16.5">
      <c r="A200" s="17"/>
      <c r="B200" s="90"/>
      <c r="C200" s="33"/>
      <c r="D200" s="262"/>
      <c r="E200" s="163" t="str">
        <f t="shared" si="14"/>
        <v/>
      </c>
      <c r="F200" s="164" t="str">
        <f t="shared" si="15"/>
        <v/>
      </c>
      <c r="G200" s="161"/>
      <c r="H200" s="161"/>
      <c r="I200" s="162" t="str">
        <f t="shared" si="16"/>
        <v/>
      </c>
      <c r="J200" s="162" t="str">
        <f t="shared" si="17"/>
        <v/>
      </c>
    </row>
    <row r="201" spans="1:11" ht="16.5">
      <c r="A201" s="17"/>
      <c r="B201" s="90" t="s">
        <v>42</v>
      </c>
      <c r="C201" s="33" t="s">
        <v>12</v>
      </c>
      <c r="D201" s="262">
        <v>1</v>
      </c>
      <c r="E201" s="163">
        <f t="shared" si="14"/>
        <v>0</v>
      </c>
      <c r="F201" s="164">
        <f t="shared" si="15"/>
        <v>0</v>
      </c>
      <c r="G201" s="161"/>
      <c r="H201" s="161"/>
      <c r="I201" s="162">
        <f t="shared" si="16"/>
        <v>0</v>
      </c>
      <c r="J201" s="162">
        <f t="shared" si="17"/>
        <v>0</v>
      </c>
    </row>
    <row r="202" spans="1:11" ht="16.5">
      <c r="A202" s="17"/>
      <c r="B202" s="90" t="s">
        <v>45</v>
      </c>
      <c r="C202" s="33" t="s">
        <v>12</v>
      </c>
      <c r="D202" s="262">
        <v>1</v>
      </c>
      <c r="E202" s="163">
        <f t="shared" si="14"/>
        <v>0</v>
      </c>
      <c r="F202" s="164">
        <f t="shared" si="15"/>
        <v>0</v>
      </c>
      <c r="G202" s="161"/>
      <c r="H202" s="161"/>
      <c r="I202" s="162">
        <f t="shared" si="16"/>
        <v>0</v>
      </c>
      <c r="J202" s="162">
        <f t="shared" si="17"/>
        <v>0</v>
      </c>
    </row>
    <row r="203" spans="1:11" s="34" customFormat="1" ht="25.5" customHeight="1">
      <c r="A203" s="105"/>
      <c r="B203" s="92" t="s">
        <v>22</v>
      </c>
      <c r="C203" s="56" t="s">
        <v>13</v>
      </c>
      <c r="D203" s="262">
        <v>12</v>
      </c>
      <c r="E203" s="163">
        <f t="shared" si="14"/>
        <v>0</v>
      </c>
      <c r="F203" s="164">
        <f t="shared" si="15"/>
        <v>0</v>
      </c>
      <c r="G203" s="161"/>
      <c r="H203" s="161"/>
      <c r="I203" s="162">
        <f t="shared" si="16"/>
        <v>0</v>
      </c>
      <c r="J203" s="162">
        <f t="shared" si="17"/>
        <v>0</v>
      </c>
    </row>
    <row r="204" spans="1:11" ht="16.5">
      <c r="A204" s="17"/>
      <c r="B204" s="90"/>
      <c r="C204" s="33"/>
      <c r="D204" s="262"/>
      <c r="E204" s="163" t="str">
        <f t="shared" si="14"/>
        <v/>
      </c>
      <c r="F204" s="164" t="str">
        <f t="shared" si="15"/>
        <v/>
      </c>
      <c r="G204" s="161"/>
      <c r="H204" s="161"/>
      <c r="I204" s="162" t="str">
        <f t="shared" si="16"/>
        <v/>
      </c>
      <c r="J204" s="162" t="str">
        <f t="shared" si="17"/>
        <v/>
      </c>
    </row>
    <row r="205" spans="1:11" ht="16.5">
      <c r="A205" s="17"/>
      <c r="B205" s="90" t="s">
        <v>198</v>
      </c>
      <c r="C205" s="33" t="s">
        <v>13</v>
      </c>
      <c r="D205" s="262">
        <v>1</v>
      </c>
      <c r="E205" s="163">
        <f t="shared" si="14"/>
        <v>0</v>
      </c>
      <c r="F205" s="164">
        <f t="shared" si="15"/>
        <v>0</v>
      </c>
      <c r="G205" s="161"/>
      <c r="H205" s="161"/>
      <c r="I205" s="162">
        <f t="shared" si="16"/>
        <v>0</v>
      </c>
      <c r="J205" s="162">
        <f t="shared" si="17"/>
        <v>0</v>
      </c>
    </row>
    <row r="206" spans="1:11" ht="16.5">
      <c r="A206" s="17"/>
      <c r="B206" s="90" t="s">
        <v>46</v>
      </c>
      <c r="C206" s="33" t="s">
        <v>13</v>
      </c>
      <c r="D206" s="262">
        <v>1</v>
      </c>
      <c r="E206" s="163">
        <f t="shared" si="14"/>
        <v>0</v>
      </c>
      <c r="F206" s="164">
        <f t="shared" si="15"/>
        <v>0</v>
      </c>
      <c r="G206" s="161"/>
      <c r="H206" s="161"/>
      <c r="I206" s="162">
        <f t="shared" si="16"/>
        <v>0</v>
      </c>
      <c r="J206" s="162">
        <f t="shared" si="17"/>
        <v>0</v>
      </c>
    </row>
    <row r="207" spans="1:11" ht="16.5">
      <c r="A207" s="17"/>
      <c r="B207" s="90" t="s">
        <v>135</v>
      </c>
      <c r="C207" s="33" t="s">
        <v>13</v>
      </c>
      <c r="D207" s="262">
        <v>3</v>
      </c>
      <c r="E207" s="163">
        <f t="shared" si="14"/>
        <v>0</v>
      </c>
      <c r="F207" s="164">
        <f t="shared" si="15"/>
        <v>0</v>
      </c>
      <c r="G207" s="161"/>
      <c r="H207" s="161"/>
      <c r="I207" s="162">
        <f t="shared" si="16"/>
        <v>0</v>
      </c>
      <c r="J207" s="162">
        <f t="shared" si="17"/>
        <v>0</v>
      </c>
    </row>
    <row r="208" spans="1:11" ht="16.5">
      <c r="A208" s="17"/>
      <c r="B208" s="90" t="s">
        <v>420</v>
      </c>
      <c r="C208" s="33" t="s">
        <v>12</v>
      </c>
      <c r="D208" s="262">
        <v>1</v>
      </c>
      <c r="E208" s="163">
        <f t="shared" si="14"/>
        <v>0</v>
      </c>
      <c r="F208" s="164">
        <f t="shared" si="15"/>
        <v>0</v>
      </c>
      <c r="G208" s="161"/>
      <c r="H208" s="161"/>
      <c r="I208" s="162">
        <f t="shared" si="16"/>
        <v>0</v>
      </c>
      <c r="J208" s="162">
        <f t="shared" si="17"/>
        <v>0</v>
      </c>
      <c r="K208" s="248" t="s">
        <v>528</v>
      </c>
    </row>
    <row r="209" spans="1:16" ht="16.5">
      <c r="A209" s="17"/>
      <c r="B209" s="90" t="s">
        <v>197</v>
      </c>
      <c r="C209" s="33" t="s">
        <v>12</v>
      </c>
      <c r="D209" s="262">
        <v>1</v>
      </c>
      <c r="E209" s="163">
        <f t="shared" si="14"/>
        <v>0</v>
      </c>
      <c r="F209" s="164">
        <f t="shared" si="15"/>
        <v>0</v>
      </c>
      <c r="G209" s="161"/>
      <c r="H209" s="161"/>
      <c r="I209" s="162">
        <f t="shared" si="16"/>
        <v>0</v>
      </c>
      <c r="J209" s="162">
        <f t="shared" si="17"/>
        <v>0</v>
      </c>
    </row>
    <row r="210" spans="1:16" ht="16.5">
      <c r="A210" s="17"/>
      <c r="B210" s="90"/>
      <c r="C210" s="33"/>
      <c r="D210" s="262"/>
      <c r="E210" s="163" t="str">
        <f t="shared" si="14"/>
        <v/>
      </c>
      <c r="F210" s="164" t="str">
        <f t="shared" si="15"/>
        <v/>
      </c>
      <c r="G210" s="161"/>
      <c r="H210" s="161"/>
      <c r="I210" s="162" t="str">
        <f t="shared" si="16"/>
        <v/>
      </c>
      <c r="J210" s="162" t="str">
        <f t="shared" si="17"/>
        <v/>
      </c>
    </row>
    <row r="211" spans="1:16" ht="16.5">
      <c r="A211" s="17"/>
      <c r="B211" s="90" t="s">
        <v>47</v>
      </c>
      <c r="C211" s="33" t="s">
        <v>13</v>
      </c>
      <c r="D211" s="262">
        <f>10+(QTE!D278+QTE!D279+QTE!V278+QTE!V279)*2+(QTE!F279+QTE!X278+QTE!X279)*3</f>
        <v>45</v>
      </c>
      <c r="E211" s="163">
        <f t="shared" si="14"/>
        <v>0</v>
      </c>
      <c r="F211" s="164">
        <f t="shared" si="15"/>
        <v>0</v>
      </c>
      <c r="G211" s="161"/>
      <c r="H211" s="161"/>
      <c r="I211" s="162">
        <f t="shared" si="16"/>
        <v>0</v>
      </c>
      <c r="J211" s="162">
        <f t="shared" si="17"/>
        <v>0</v>
      </c>
    </row>
    <row r="212" spans="1:16" ht="16.5">
      <c r="A212" s="17"/>
      <c r="B212" s="90"/>
      <c r="C212" s="33"/>
      <c r="D212" s="262"/>
      <c r="E212" s="163" t="str">
        <f t="shared" si="14"/>
        <v/>
      </c>
      <c r="F212" s="164" t="str">
        <f t="shared" si="15"/>
        <v/>
      </c>
      <c r="G212" s="161"/>
      <c r="H212" s="161"/>
      <c r="I212" s="162" t="str">
        <f t="shared" si="16"/>
        <v/>
      </c>
      <c r="J212" s="162" t="str">
        <f t="shared" si="17"/>
        <v/>
      </c>
    </row>
    <row r="213" spans="1:16" ht="16.5">
      <c r="A213" s="17"/>
      <c r="B213" s="90" t="s">
        <v>23</v>
      </c>
      <c r="C213" s="33" t="s">
        <v>12</v>
      </c>
      <c r="D213" s="262">
        <v>1</v>
      </c>
      <c r="E213" s="163">
        <f t="shared" si="14"/>
        <v>0</v>
      </c>
      <c r="F213" s="164">
        <f t="shared" si="15"/>
        <v>0</v>
      </c>
      <c r="G213" s="161"/>
      <c r="H213" s="161"/>
      <c r="I213" s="162">
        <f t="shared" si="16"/>
        <v>0</v>
      </c>
      <c r="J213" s="162">
        <f t="shared" si="17"/>
        <v>0</v>
      </c>
    </row>
    <row r="214" spans="1:16" ht="16.5">
      <c r="A214" s="17"/>
      <c r="B214" s="90" t="s">
        <v>24</v>
      </c>
      <c r="C214" s="33" t="s">
        <v>12</v>
      </c>
      <c r="D214" s="262">
        <v>1</v>
      </c>
      <c r="E214" s="163">
        <f t="shared" si="14"/>
        <v>0</v>
      </c>
      <c r="F214" s="164">
        <f t="shared" si="15"/>
        <v>0</v>
      </c>
      <c r="G214" s="161"/>
      <c r="H214" s="161"/>
      <c r="I214" s="162">
        <f t="shared" si="16"/>
        <v>0</v>
      </c>
      <c r="J214" s="162">
        <f t="shared" si="17"/>
        <v>0</v>
      </c>
    </row>
    <row r="215" spans="1:16" ht="16.5">
      <c r="A215" s="19"/>
      <c r="B215" s="26"/>
      <c r="C215" s="33"/>
      <c r="D215" s="262"/>
      <c r="E215" s="163" t="str">
        <f t="shared" si="14"/>
        <v/>
      </c>
      <c r="F215" s="164" t="str">
        <f t="shared" si="15"/>
        <v/>
      </c>
      <c r="G215" s="161"/>
      <c r="H215" s="161"/>
      <c r="I215" s="162" t="str">
        <f t="shared" si="16"/>
        <v/>
      </c>
      <c r="J215" s="162" t="str">
        <f t="shared" si="17"/>
        <v/>
      </c>
    </row>
    <row r="216" spans="1:16" s="5" customFormat="1" ht="16.5">
      <c r="A216" s="19"/>
      <c r="B216" s="83" t="s">
        <v>421</v>
      </c>
      <c r="C216" s="33"/>
      <c r="D216" s="262"/>
      <c r="E216" s="163" t="str">
        <f t="shared" si="14"/>
        <v/>
      </c>
      <c r="F216" s="164" t="str">
        <f t="shared" si="15"/>
        <v/>
      </c>
      <c r="G216" s="161"/>
      <c r="H216" s="161"/>
      <c r="I216" s="162" t="str">
        <f t="shared" si="16"/>
        <v/>
      </c>
      <c r="J216" s="162" t="str">
        <f t="shared" si="17"/>
        <v/>
      </c>
      <c r="P216" s="36"/>
    </row>
    <row r="217" spans="1:16" s="5" customFormat="1" ht="16.5">
      <c r="A217" s="19"/>
      <c r="B217" s="83"/>
      <c r="C217" s="33"/>
      <c r="D217" s="262"/>
      <c r="E217" s="163" t="str">
        <f t="shared" si="14"/>
        <v/>
      </c>
      <c r="F217" s="164" t="str">
        <f t="shared" si="15"/>
        <v/>
      </c>
      <c r="G217" s="161"/>
      <c r="H217" s="161"/>
      <c r="I217" s="162" t="str">
        <f t="shared" si="16"/>
        <v/>
      </c>
      <c r="J217" s="162" t="str">
        <f t="shared" si="17"/>
        <v/>
      </c>
      <c r="P217" s="36"/>
    </row>
    <row r="218" spans="1:16" ht="16.5">
      <c r="A218" s="19" t="s">
        <v>422</v>
      </c>
      <c r="B218" s="23" t="s">
        <v>69</v>
      </c>
      <c r="C218" s="57"/>
      <c r="D218" s="262"/>
      <c r="E218" s="163" t="str">
        <f t="shared" si="14"/>
        <v/>
      </c>
      <c r="F218" s="164" t="str">
        <f t="shared" si="15"/>
        <v/>
      </c>
      <c r="G218" s="161"/>
      <c r="H218" s="161"/>
      <c r="I218" s="162" t="str">
        <f t="shared" si="16"/>
        <v/>
      </c>
      <c r="J218" s="162" t="str">
        <f t="shared" si="17"/>
        <v/>
      </c>
    </row>
    <row r="219" spans="1:16" ht="16.5">
      <c r="A219" s="19"/>
      <c r="B219" s="88"/>
      <c r="C219" s="57"/>
      <c r="D219" s="262"/>
      <c r="E219" s="163" t="str">
        <f t="shared" si="14"/>
        <v/>
      </c>
      <c r="F219" s="164" t="str">
        <f t="shared" si="15"/>
        <v/>
      </c>
      <c r="G219" s="161"/>
      <c r="H219" s="161"/>
      <c r="I219" s="162" t="str">
        <f t="shared" si="16"/>
        <v/>
      </c>
      <c r="J219" s="162" t="str">
        <f t="shared" si="17"/>
        <v/>
      </c>
    </row>
    <row r="220" spans="1:16" ht="16.5">
      <c r="A220" s="19"/>
      <c r="B220" s="88" t="s">
        <v>199</v>
      </c>
      <c r="C220" s="57" t="s">
        <v>13</v>
      </c>
      <c r="D220" s="262"/>
      <c r="E220" s="163" t="str">
        <f t="shared" si="14"/>
        <v/>
      </c>
      <c r="F220" s="164" t="str">
        <f t="shared" si="15"/>
        <v/>
      </c>
      <c r="G220" s="161"/>
      <c r="H220" s="161"/>
      <c r="I220" s="162" t="str">
        <f t="shared" si="16"/>
        <v/>
      </c>
      <c r="J220" s="162" t="str">
        <f t="shared" si="17"/>
        <v/>
      </c>
    </row>
    <row r="221" spans="1:16" ht="16.5">
      <c r="A221" s="19"/>
      <c r="B221" s="88" t="s">
        <v>53</v>
      </c>
      <c r="C221" s="57" t="s">
        <v>13</v>
      </c>
      <c r="D221" s="262"/>
      <c r="E221" s="163" t="str">
        <f t="shared" si="14"/>
        <v/>
      </c>
      <c r="F221" s="164" t="str">
        <f t="shared" si="15"/>
        <v/>
      </c>
      <c r="G221" s="161"/>
      <c r="H221" s="161"/>
      <c r="I221" s="162" t="str">
        <f t="shared" si="16"/>
        <v/>
      </c>
      <c r="J221" s="162" t="str">
        <f t="shared" si="17"/>
        <v/>
      </c>
    </row>
    <row r="222" spans="1:16" ht="16.5">
      <c r="A222" s="19"/>
      <c r="B222" s="88" t="s">
        <v>200</v>
      </c>
      <c r="C222" s="57" t="s">
        <v>13</v>
      </c>
      <c r="D222" s="262"/>
      <c r="E222" s="163" t="str">
        <f t="shared" si="14"/>
        <v/>
      </c>
      <c r="F222" s="164" t="str">
        <f t="shared" si="15"/>
        <v/>
      </c>
      <c r="G222" s="161"/>
      <c r="H222" s="161"/>
      <c r="I222" s="162" t="str">
        <f t="shared" si="16"/>
        <v/>
      </c>
      <c r="J222" s="162" t="str">
        <f t="shared" si="17"/>
        <v/>
      </c>
    </row>
    <row r="223" spans="1:16" ht="16.5">
      <c r="A223" s="19"/>
      <c r="B223" s="88" t="s">
        <v>459</v>
      </c>
      <c r="C223" s="57" t="s">
        <v>13</v>
      </c>
      <c r="D223" s="262">
        <f>QTE!J196</f>
        <v>18</v>
      </c>
      <c r="E223" s="163">
        <f t="shared" si="14"/>
        <v>0</v>
      </c>
      <c r="F223" s="164">
        <f t="shared" si="15"/>
        <v>0</v>
      </c>
      <c r="G223" s="161"/>
      <c r="H223" s="161"/>
      <c r="I223" s="162">
        <f t="shared" si="16"/>
        <v>0</v>
      </c>
      <c r="J223" s="162">
        <f t="shared" si="17"/>
        <v>0</v>
      </c>
    </row>
    <row r="224" spans="1:16" ht="16.5">
      <c r="A224" s="19"/>
      <c r="B224" s="88"/>
      <c r="C224" s="57"/>
      <c r="D224" s="262"/>
      <c r="E224" s="163" t="str">
        <f t="shared" si="14"/>
        <v/>
      </c>
      <c r="F224" s="164" t="str">
        <f t="shared" si="15"/>
        <v/>
      </c>
      <c r="G224" s="161"/>
      <c r="H224" s="161"/>
      <c r="I224" s="162" t="str">
        <f t="shared" si="16"/>
        <v/>
      </c>
      <c r="J224" s="162" t="str">
        <f t="shared" si="17"/>
        <v/>
      </c>
    </row>
    <row r="225" spans="1:16" ht="12.75" customHeight="1">
      <c r="A225" s="19"/>
      <c r="B225" s="88" t="s">
        <v>98</v>
      </c>
      <c r="C225" s="57" t="s">
        <v>13</v>
      </c>
      <c r="D225" s="262"/>
      <c r="E225" s="163" t="str">
        <f t="shared" si="14"/>
        <v/>
      </c>
      <c r="F225" s="164" t="str">
        <f t="shared" si="15"/>
        <v/>
      </c>
      <c r="G225" s="161"/>
      <c r="H225" s="161"/>
      <c r="I225" s="162" t="str">
        <f t="shared" si="16"/>
        <v/>
      </c>
      <c r="J225" s="162" t="str">
        <f t="shared" si="17"/>
        <v/>
      </c>
    </row>
    <row r="226" spans="1:16" ht="12.75" customHeight="1">
      <c r="A226" s="19"/>
      <c r="B226" s="88" t="s">
        <v>201</v>
      </c>
      <c r="C226" s="57" t="s">
        <v>13</v>
      </c>
      <c r="D226" s="262"/>
      <c r="E226" s="163" t="str">
        <f t="shared" si="14"/>
        <v/>
      </c>
      <c r="F226" s="164" t="str">
        <f t="shared" si="15"/>
        <v/>
      </c>
      <c r="G226" s="161"/>
      <c r="H226" s="161"/>
      <c r="I226" s="162" t="str">
        <f t="shared" si="16"/>
        <v/>
      </c>
      <c r="J226" s="162" t="str">
        <f t="shared" si="17"/>
        <v/>
      </c>
    </row>
    <row r="227" spans="1:16" ht="16.5">
      <c r="A227" s="19"/>
      <c r="B227" s="88" t="s">
        <v>203</v>
      </c>
      <c r="C227" s="57" t="s">
        <v>13</v>
      </c>
      <c r="D227" s="262">
        <v>9</v>
      </c>
      <c r="E227" s="163">
        <f t="shared" si="14"/>
        <v>0</v>
      </c>
      <c r="F227" s="164">
        <f t="shared" si="15"/>
        <v>0</v>
      </c>
      <c r="G227" s="161"/>
      <c r="H227" s="161"/>
      <c r="I227" s="162">
        <f t="shared" si="16"/>
        <v>0</v>
      </c>
      <c r="J227" s="162">
        <f t="shared" si="17"/>
        <v>0</v>
      </c>
    </row>
    <row r="228" spans="1:16" ht="16.5">
      <c r="A228" s="19"/>
      <c r="B228" s="88" t="s">
        <v>202</v>
      </c>
      <c r="C228" s="57" t="s">
        <v>13</v>
      </c>
      <c r="D228" s="262"/>
      <c r="E228" s="163" t="str">
        <f t="shared" si="14"/>
        <v/>
      </c>
      <c r="F228" s="164" t="str">
        <f t="shared" si="15"/>
        <v/>
      </c>
      <c r="G228" s="161"/>
      <c r="H228" s="161"/>
      <c r="I228" s="162" t="str">
        <f t="shared" si="16"/>
        <v/>
      </c>
      <c r="J228" s="162" t="str">
        <f t="shared" si="17"/>
        <v/>
      </c>
    </row>
    <row r="229" spans="1:16" ht="16.5">
      <c r="A229" s="19"/>
      <c r="B229" s="88"/>
      <c r="C229" s="57" t="s">
        <v>13</v>
      </c>
      <c r="D229" s="262"/>
      <c r="E229" s="163" t="str">
        <f t="shared" si="14"/>
        <v/>
      </c>
      <c r="F229" s="164" t="str">
        <f t="shared" si="15"/>
        <v/>
      </c>
      <c r="G229" s="161"/>
      <c r="H229" s="161"/>
      <c r="I229" s="162" t="str">
        <f t="shared" si="16"/>
        <v/>
      </c>
      <c r="J229" s="162" t="str">
        <f t="shared" si="17"/>
        <v/>
      </c>
    </row>
    <row r="230" spans="1:16" ht="16.5">
      <c r="A230" s="19"/>
      <c r="B230" s="88" t="s">
        <v>204</v>
      </c>
      <c r="C230" s="57" t="s">
        <v>12</v>
      </c>
      <c r="D230" s="262">
        <v>1</v>
      </c>
      <c r="E230" s="163">
        <f t="shared" si="14"/>
        <v>0</v>
      </c>
      <c r="F230" s="164">
        <f t="shared" si="15"/>
        <v>0</v>
      </c>
      <c r="G230" s="161"/>
      <c r="H230" s="161"/>
      <c r="I230" s="162">
        <f t="shared" si="16"/>
        <v>0</v>
      </c>
      <c r="J230" s="162">
        <f t="shared" si="17"/>
        <v>0</v>
      </c>
    </row>
    <row r="231" spans="1:16" ht="16.5">
      <c r="A231" s="19"/>
      <c r="B231" s="88" t="s">
        <v>64</v>
      </c>
      <c r="C231" s="57" t="s">
        <v>12</v>
      </c>
      <c r="D231" s="262"/>
      <c r="E231" s="163" t="str">
        <f t="shared" si="14"/>
        <v/>
      </c>
      <c r="F231" s="164" t="str">
        <f t="shared" si="15"/>
        <v/>
      </c>
      <c r="G231" s="161"/>
      <c r="H231" s="161"/>
      <c r="I231" s="162" t="str">
        <f t="shared" si="16"/>
        <v/>
      </c>
      <c r="J231" s="162" t="str">
        <f t="shared" si="17"/>
        <v/>
      </c>
    </row>
    <row r="232" spans="1:16" ht="16.5">
      <c r="A232" s="19"/>
      <c r="B232" s="88"/>
      <c r="C232" s="57"/>
      <c r="D232" s="262"/>
      <c r="E232" s="163" t="str">
        <f t="shared" si="14"/>
        <v/>
      </c>
      <c r="F232" s="164" t="str">
        <f t="shared" si="15"/>
        <v/>
      </c>
      <c r="G232" s="161"/>
      <c r="H232" s="161"/>
      <c r="I232" s="162" t="str">
        <f t="shared" si="16"/>
        <v/>
      </c>
      <c r="J232" s="162" t="str">
        <f t="shared" si="17"/>
        <v/>
      </c>
    </row>
    <row r="233" spans="1:16" ht="16.5">
      <c r="A233" s="19"/>
      <c r="B233" s="88" t="s">
        <v>205</v>
      </c>
      <c r="C233" s="57" t="s">
        <v>13</v>
      </c>
      <c r="D233" s="262"/>
      <c r="E233" s="163" t="str">
        <f t="shared" si="14"/>
        <v/>
      </c>
      <c r="F233" s="164" t="str">
        <f t="shared" si="15"/>
        <v/>
      </c>
      <c r="G233" s="161"/>
      <c r="H233" s="161"/>
      <c r="I233" s="162" t="str">
        <f t="shared" si="16"/>
        <v/>
      </c>
      <c r="J233" s="162" t="str">
        <f t="shared" si="17"/>
        <v/>
      </c>
    </row>
    <row r="234" spans="1:16" ht="16.5">
      <c r="A234" s="19"/>
      <c r="B234" s="88" t="s">
        <v>206</v>
      </c>
      <c r="C234" s="57" t="s">
        <v>13</v>
      </c>
      <c r="D234" s="262"/>
      <c r="E234" s="163" t="str">
        <f t="shared" si="14"/>
        <v/>
      </c>
      <c r="F234" s="164" t="str">
        <f t="shared" si="15"/>
        <v/>
      </c>
      <c r="G234" s="161"/>
      <c r="H234" s="161"/>
      <c r="I234" s="162" t="str">
        <f t="shared" si="16"/>
        <v/>
      </c>
      <c r="J234" s="162" t="str">
        <f t="shared" si="17"/>
        <v/>
      </c>
    </row>
    <row r="235" spans="1:16" ht="16.5">
      <c r="A235" s="19"/>
      <c r="B235" s="88" t="s">
        <v>207</v>
      </c>
      <c r="C235" s="57" t="s">
        <v>13</v>
      </c>
      <c r="D235" s="262"/>
      <c r="E235" s="163" t="str">
        <f t="shared" si="14"/>
        <v/>
      </c>
      <c r="F235" s="164" t="str">
        <f t="shared" si="15"/>
        <v/>
      </c>
      <c r="G235" s="161"/>
      <c r="H235" s="161"/>
      <c r="I235" s="162" t="str">
        <f t="shared" si="16"/>
        <v/>
      </c>
      <c r="J235" s="162" t="str">
        <f t="shared" si="17"/>
        <v/>
      </c>
    </row>
    <row r="236" spans="1:16" ht="16.5">
      <c r="A236" s="19"/>
      <c r="B236" s="88" t="s">
        <v>208</v>
      </c>
      <c r="C236" s="57" t="s">
        <v>13</v>
      </c>
      <c r="D236" s="262"/>
      <c r="E236" s="163" t="str">
        <f t="shared" si="14"/>
        <v/>
      </c>
      <c r="F236" s="164" t="str">
        <f t="shared" si="15"/>
        <v/>
      </c>
      <c r="G236" s="161"/>
      <c r="H236" s="161"/>
      <c r="I236" s="162" t="str">
        <f t="shared" si="16"/>
        <v/>
      </c>
      <c r="J236" s="162" t="str">
        <f t="shared" si="17"/>
        <v/>
      </c>
    </row>
    <row r="237" spans="1:16" ht="16.5">
      <c r="A237" s="19"/>
      <c r="B237" s="88" t="s">
        <v>209</v>
      </c>
      <c r="C237" s="57" t="s">
        <v>13</v>
      </c>
      <c r="D237" s="262"/>
      <c r="E237" s="163" t="str">
        <f t="shared" si="14"/>
        <v/>
      </c>
      <c r="F237" s="164" t="str">
        <f t="shared" si="15"/>
        <v/>
      </c>
      <c r="G237" s="161"/>
      <c r="H237" s="161"/>
      <c r="I237" s="162" t="str">
        <f t="shared" si="16"/>
        <v/>
      </c>
      <c r="J237" s="162" t="str">
        <f t="shared" si="17"/>
        <v/>
      </c>
    </row>
    <row r="238" spans="1:16" ht="16.5">
      <c r="A238" s="19"/>
      <c r="B238" s="26"/>
      <c r="C238" s="33"/>
      <c r="D238" s="262"/>
      <c r="E238" s="163" t="str">
        <f t="shared" si="14"/>
        <v/>
      </c>
      <c r="F238" s="164" t="str">
        <f t="shared" si="15"/>
        <v/>
      </c>
      <c r="G238" s="161"/>
      <c r="H238" s="161"/>
      <c r="I238" s="162" t="str">
        <f t="shared" si="16"/>
        <v/>
      </c>
      <c r="J238" s="162" t="str">
        <f t="shared" si="17"/>
        <v/>
      </c>
    </row>
    <row r="239" spans="1:16" s="5" customFormat="1" ht="16.5">
      <c r="A239" s="19"/>
      <c r="B239" s="83" t="s">
        <v>423</v>
      </c>
      <c r="C239" s="33"/>
      <c r="D239" s="262"/>
      <c r="E239" s="163" t="str">
        <f t="shared" si="14"/>
        <v/>
      </c>
      <c r="F239" s="164" t="str">
        <f t="shared" si="15"/>
        <v/>
      </c>
      <c r="G239" s="161"/>
      <c r="H239" s="161"/>
      <c r="I239" s="162" t="str">
        <f t="shared" si="16"/>
        <v/>
      </c>
      <c r="J239" s="162" t="str">
        <f t="shared" si="17"/>
        <v/>
      </c>
      <c r="P239" s="36"/>
    </row>
    <row r="240" spans="1:16" ht="16.5">
      <c r="A240" s="19"/>
      <c r="B240" s="86"/>
      <c r="C240" s="33"/>
      <c r="D240" s="262"/>
      <c r="E240" s="163" t="str">
        <f t="shared" si="14"/>
        <v/>
      </c>
      <c r="F240" s="164" t="str">
        <f t="shared" si="15"/>
        <v/>
      </c>
      <c r="G240" s="161"/>
      <c r="H240" s="161"/>
      <c r="I240" s="162" t="str">
        <f t="shared" si="16"/>
        <v/>
      </c>
      <c r="J240" s="162" t="str">
        <f t="shared" si="17"/>
        <v/>
      </c>
    </row>
    <row r="241" spans="1:16" ht="16.5">
      <c r="A241" s="19" t="s">
        <v>424</v>
      </c>
      <c r="B241" s="87" t="s">
        <v>35</v>
      </c>
      <c r="C241" s="57"/>
      <c r="D241" s="262"/>
      <c r="E241" s="163" t="str">
        <f t="shared" si="14"/>
        <v/>
      </c>
      <c r="F241" s="164" t="str">
        <f t="shared" si="15"/>
        <v/>
      </c>
      <c r="G241" s="161"/>
      <c r="H241" s="161"/>
      <c r="I241" s="162" t="str">
        <f t="shared" si="16"/>
        <v/>
      </c>
      <c r="J241" s="162" t="str">
        <f t="shared" si="17"/>
        <v/>
      </c>
    </row>
    <row r="242" spans="1:16" ht="16.5">
      <c r="A242" s="19"/>
      <c r="B242" s="86"/>
      <c r="C242" s="57"/>
      <c r="D242" s="262"/>
      <c r="E242" s="163" t="str">
        <f t="shared" si="14"/>
        <v/>
      </c>
      <c r="F242" s="164" t="str">
        <f t="shared" si="15"/>
        <v/>
      </c>
      <c r="G242" s="161"/>
      <c r="H242" s="161"/>
      <c r="I242" s="162" t="str">
        <f t="shared" si="16"/>
        <v/>
      </c>
      <c r="J242" s="162" t="str">
        <f t="shared" si="17"/>
        <v/>
      </c>
    </row>
    <row r="243" spans="1:16" ht="16.5">
      <c r="A243" s="19"/>
      <c r="B243" s="86" t="s">
        <v>100</v>
      </c>
      <c r="C243" s="57" t="s">
        <v>13</v>
      </c>
      <c r="D243" s="264">
        <f>QTE!J49</f>
        <v>16</v>
      </c>
      <c r="E243" s="163">
        <f t="shared" si="14"/>
        <v>0</v>
      </c>
      <c r="F243" s="164">
        <f t="shared" si="15"/>
        <v>0</v>
      </c>
      <c r="G243" s="161"/>
      <c r="H243" s="161"/>
      <c r="I243" s="162">
        <f t="shared" si="16"/>
        <v>0</v>
      </c>
      <c r="J243" s="162">
        <f t="shared" si="17"/>
        <v>0</v>
      </c>
    </row>
    <row r="244" spans="1:16" ht="16.5">
      <c r="A244" s="19"/>
      <c r="B244" s="86" t="s">
        <v>99</v>
      </c>
      <c r="C244" s="57" t="s">
        <v>13</v>
      </c>
      <c r="D244" s="262"/>
      <c r="E244" s="163" t="str">
        <f t="shared" si="14"/>
        <v/>
      </c>
      <c r="F244" s="164" t="str">
        <f t="shared" si="15"/>
        <v/>
      </c>
      <c r="G244" s="161"/>
      <c r="H244" s="161"/>
      <c r="I244" s="162" t="str">
        <f t="shared" si="16"/>
        <v/>
      </c>
      <c r="J244" s="162" t="str">
        <f t="shared" si="17"/>
        <v/>
      </c>
    </row>
    <row r="245" spans="1:16" ht="16.5">
      <c r="A245" s="19"/>
      <c r="B245" s="86" t="s">
        <v>70</v>
      </c>
      <c r="C245" s="57" t="s">
        <v>13</v>
      </c>
      <c r="D245" s="262">
        <f>3+2+1</f>
        <v>6</v>
      </c>
      <c r="E245" s="163">
        <f t="shared" si="14"/>
        <v>0</v>
      </c>
      <c r="F245" s="164">
        <f t="shared" si="15"/>
        <v>0</v>
      </c>
      <c r="G245" s="161"/>
      <c r="H245" s="161"/>
      <c r="I245" s="162">
        <f t="shared" si="16"/>
        <v>0</v>
      </c>
      <c r="J245" s="162">
        <f t="shared" si="17"/>
        <v>0</v>
      </c>
    </row>
    <row r="246" spans="1:16" ht="16.5">
      <c r="A246" s="19"/>
      <c r="B246" s="86" t="s">
        <v>71</v>
      </c>
      <c r="C246" s="57" t="s">
        <v>13</v>
      </c>
      <c r="D246" s="262">
        <v>3</v>
      </c>
      <c r="E246" s="163">
        <f t="shared" si="14"/>
        <v>0</v>
      </c>
      <c r="F246" s="164">
        <f t="shared" si="15"/>
        <v>0</v>
      </c>
      <c r="G246" s="161"/>
      <c r="H246" s="161"/>
      <c r="I246" s="162">
        <f t="shared" si="16"/>
        <v>0</v>
      </c>
      <c r="J246" s="162">
        <f t="shared" si="17"/>
        <v>0</v>
      </c>
    </row>
    <row r="247" spans="1:16" ht="16.5">
      <c r="A247" s="19"/>
      <c r="B247" s="86" t="s">
        <v>210</v>
      </c>
      <c r="C247" s="57" t="s">
        <v>13</v>
      </c>
      <c r="D247" s="262"/>
      <c r="E247" s="163" t="str">
        <f t="shared" si="14"/>
        <v/>
      </c>
      <c r="F247" s="164" t="str">
        <f t="shared" si="15"/>
        <v/>
      </c>
      <c r="G247" s="161"/>
      <c r="H247" s="161"/>
      <c r="I247" s="162" t="str">
        <f t="shared" si="16"/>
        <v/>
      </c>
      <c r="J247" s="162" t="str">
        <f t="shared" si="17"/>
        <v/>
      </c>
    </row>
    <row r="248" spans="1:16" ht="16.5">
      <c r="A248" s="19"/>
      <c r="B248" s="86"/>
      <c r="C248" s="57"/>
      <c r="D248" s="262"/>
      <c r="E248" s="163" t="str">
        <f t="shared" si="14"/>
        <v/>
      </c>
      <c r="F248" s="164" t="str">
        <f t="shared" si="15"/>
        <v/>
      </c>
      <c r="G248" s="161"/>
      <c r="H248" s="161"/>
      <c r="I248" s="162" t="str">
        <f t="shared" si="16"/>
        <v/>
      </c>
      <c r="J248" s="162" t="str">
        <f t="shared" si="17"/>
        <v/>
      </c>
    </row>
    <row r="249" spans="1:16" ht="16.5">
      <c r="A249" s="19"/>
      <c r="B249" s="86" t="s">
        <v>17</v>
      </c>
      <c r="C249" s="57" t="s">
        <v>12</v>
      </c>
      <c r="D249" s="262">
        <f>SUM(D243:D247)*8</f>
        <v>200</v>
      </c>
      <c r="E249" s="163">
        <f t="shared" ref="E249:E279" si="18">IF(D249="","",(((I249*$J$2)+(J249*$H$2*$H$3))*$J$3)/D249)</f>
        <v>0</v>
      </c>
      <c r="F249" s="164">
        <f t="shared" ref="F249:F279" si="19">IF(D249="","",D249*E249)</f>
        <v>0</v>
      </c>
      <c r="G249" s="161"/>
      <c r="H249" s="161"/>
      <c r="I249" s="162">
        <f t="shared" ref="I249:I279" si="20">IF(D249="","",G249*D249)</f>
        <v>0</v>
      </c>
      <c r="J249" s="162">
        <f t="shared" ref="J249:J279" si="21">IF(D249="","",D249*H249)</f>
        <v>0</v>
      </c>
    </row>
    <row r="250" spans="1:16" ht="16.5">
      <c r="A250" s="19"/>
      <c r="B250" s="86" t="s">
        <v>18</v>
      </c>
      <c r="C250" s="57" t="s">
        <v>12</v>
      </c>
      <c r="D250" s="262"/>
      <c r="E250" s="163" t="str">
        <f t="shared" si="18"/>
        <v/>
      </c>
      <c r="F250" s="164" t="str">
        <f t="shared" si="19"/>
        <v/>
      </c>
      <c r="G250" s="161"/>
      <c r="H250" s="161"/>
      <c r="I250" s="162" t="str">
        <f t="shared" si="20"/>
        <v/>
      </c>
      <c r="J250" s="162" t="str">
        <f t="shared" si="21"/>
        <v/>
      </c>
    </row>
    <row r="251" spans="1:16" ht="16.5">
      <c r="A251" s="19"/>
      <c r="B251" s="86" t="s">
        <v>19</v>
      </c>
      <c r="C251" s="57" t="s">
        <v>12</v>
      </c>
      <c r="D251" s="262">
        <v>1</v>
      </c>
      <c r="E251" s="163">
        <f t="shared" si="18"/>
        <v>0</v>
      </c>
      <c r="F251" s="164">
        <f t="shared" si="19"/>
        <v>0</v>
      </c>
      <c r="G251" s="161"/>
      <c r="H251" s="161"/>
      <c r="I251" s="162">
        <f t="shared" si="20"/>
        <v>0</v>
      </c>
      <c r="J251" s="162">
        <f t="shared" si="21"/>
        <v>0</v>
      </c>
    </row>
    <row r="252" spans="1:16" ht="16.5">
      <c r="A252" s="19"/>
      <c r="B252" s="26"/>
      <c r="C252" s="33"/>
      <c r="D252" s="262"/>
      <c r="E252" s="163" t="str">
        <f t="shared" si="18"/>
        <v/>
      </c>
      <c r="F252" s="164" t="str">
        <f t="shared" si="19"/>
        <v/>
      </c>
      <c r="G252" s="161"/>
      <c r="H252" s="161"/>
      <c r="I252" s="162" t="str">
        <f t="shared" si="20"/>
        <v/>
      </c>
      <c r="J252" s="162" t="str">
        <f t="shared" si="21"/>
        <v/>
      </c>
    </row>
    <row r="253" spans="1:16" s="5" customFormat="1" ht="16.5">
      <c r="A253" s="19"/>
      <c r="B253" s="83" t="s">
        <v>425</v>
      </c>
      <c r="C253" s="33"/>
      <c r="D253" s="262"/>
      <c r="E253" s="163" t="str">
        <f t="shared" si="18"/>
        <v/>
      </c>
      <c r="F253" s="164" t="str">
        <f t="shared" si="19"/>
        <v/>
      </c>
      <c r="G253" s="161"/>
      <c r="H253" s="161"/>
      <c r="I253" s="162" t="str">
        <f t="shared" si="20"/>
        <v/>
      </c>
      <c r="J253" s="162" t="str">
        <f t="shared" si="21"/>
        <v/>
      </c>
      <c r="P253" s="36"/>
    </row>
    <row r="254" spans="1:16" ht="16.5">
      <c r="A254" s="19"/>
      <c r="B254" s="26"/>
      <c r="C254" s="33"/>
      <c r="D254" s="262"/>
      <c r="E254" s="163" t="str">
        <f t="shared" si="18"/>
        <v/>
      </c>
      <c r="F254" s="164" t="str">
        <f t="shared" si="19"/>
        <v/>
      </c>
      <c r="G254" s="161"/>
      <c r="H254" s="161"/>
      <c r="I254" s="162" t="str">
        <f t="shared" si="20"/>
        <v/>
      </c>
      <c r="J254" s="162" t="str">
        <f t="shared" si="21"/>
        <v/>
      </c>
    </row>
    <row r="255" spans="1:16" ht="16.5">
      <c r="A255" s="19" t="s">
        <v>427</v>
      </c>
      <c r="B255" s="87" t="s">
        <v>426</v>
      </c>
      <c r="C255" s="33"/>
      <c r="D255" s="262"/>
      <c r="E255" s="163" t="str">
        <f t="shared" si="18"/>
        <v/>
      </c>
      <c r="F255" s="164" t="str">
        <f t="shared" si="19"/>
        <v/>
      </c>
      <c r="G255" s="161"/>
      <c r="H255" s="161"/>
      <c r="I255" s="162" t="str">
        <f t="shared" si="20"/>
        <v/>
      </c>
      <c r="J255" s="162" t="str">
        <f t="shared" si="21"/>
        <v/>
      </c>
      <c r="M255" s="248" t="s">
        <v>557</v>
      </c>
    </row>
    <row r="256" spans="1:16" ht="16.5">
      <c r="A256" s="19"/>
      <c r="B256" s="26"/>
      <c r="C256" s="33"/>
      <c r="D256" s="262"/>
      <c r="E256" s="163" t="str">
        <f t="shared" si="18"/>
        <v/>
      </c>
      <c r="F256" s="164" t="str">
        <f t="shared" si="19"/>
        <v/>
      </c>
      <c r="G256" s="161"/>
      <c r="H256" s="161"/>
      <c r="I256" s="162" t="str">
        <f t="shared" si="20"/>
        <v/>
      </c>
      <c r="J256" s="162" t="str">
        <f t="shared" si="21"/>
        <v/>
      </c>
    </row>
    <row r="257" spans="1:16" ht="16.5">
      <c r="A257" s="19"/>
      <c r="B257" s="90" t="s">
        <v>433</v>
      </c>
      <c r="C257" s="57" t="s">
        <v>12</v>
      </c>
      <c r="D257" s="262">
        <f>QTE!J212</f>
        <v>3</v>
      </c>
      <c r="E257" s="163">
        <f t="shared" si="18"/>
        <v>0</v>
      </c>
      <c r="F257" s="164">
        <f t="shared" si="19"/>
        <v>0</v>
      </c>
      <c r="G257" s="161"/>
      <c r="H257" s="161"/>
      <c r="I257" s="162">
        <f t="shared" si="20"/>
        <v>0</v>
      </c>
      <c r="J257" s="162">
        <f t="shared" si="21"/>
        <v>0</v>
      </c>
    </row>
    <row r="258" spans="1:16" ht="16.5">
      <c r="A258" s="19"/>
      <c r="B258" s="90" t="s">
        <v>434</v>
      </c>
      <c r="C258" s="57" t="s">
        <v>13</v>
      </c>
      <c r="D258" s="262">
        <f>QTE!J211</f>
        <v>3</v>
      </c>
      <c r="E258" s="163">
        <f t="shared" si="18"/>
        <v>0</v>
      </c>
      <c r="F258" s="164">
        <f t="shared" si="19"/>
        <v>0</v>
      </c>
      <c r="G258" s="161"/>
      <c r="H258" s="161"/>
      <c r="I258" s="162">
        <f t="shared" si="20"/>
        <v>0</v>
      </c>
      <c r="J258" s="162">
        <f t="shared" si="21"/>
        <v>0</v>
      </c>
    </row>
    <row r="259" spans="1:16" ht="16.5">
      <c r="A259" s="19"/>
      <c r="B259" s="90" t="s">
        <v>435</v>
      </c>
      <c r="C259" s="57" t="s">
        <v>13</v>
      </c>
      <c r="D259" s="262">
        <f>QTE!J209</f>
        <v>3</v>
      </c>
      <c r="E259" s="163">
        <f t="shared" si="18"/>
        <v>0</v>
      </c>
      <c r="F259" s="164">
        <f t="shared" si="19"/>
        <v>0</v>
      </c>
      <c r="G259" s="161"/>
      <c r="H259" s="161"/>
      <c r="I259" s="162">
        <f t="shared" si="20"/>
        <v>0</v>
      </c>
      <c r="J259" s="162">
        <f t="shared" si="21"/>
        <v>0</v>
      </c>
    </row>
    <row r="260" spans="1:16" ht="16.5">
      <c r="A260" s="19"/>
      <c r="B260" s="90" t="s">
        <v>441</v>
      </c>
      <c r="C260" s="57" t="s">
        <v>13</v>
      </c>
      <c r="D260" s="262">
        <f>QTE!J210</f>
        <v>5</v>
      </c>
      <c r="E260" s="163">
        <f t="shared" si="18"/>
        <v>0</v>
      </c>
      <c r="F260" s="164">
        <f t="shared" si="19"/>
        <v>0</v>
      </c>
      <c r="G260" s="161"/>
      <c r="H260" s="161"/>
      <c r="I260" s="162">
        <f t="shared" si="20"/>
        <v>0</v>
      </c>
      <c r="J260" s="162">
        <f t="shared" si="21"/>
        <v>0</v>
      </c>
    </row>
    <row r="261" spans="1:16" ht="16.5">
      <c r="A261" s="19"/>
      <c r="B261" s="90" t="s">
        <v>436</v>
      </c>
      <c r="C261" s="57" t="s">
        <v>12</v>
      </c>
      <c r="D261" s="262">
        <v>1</v>
      </c>
      <c r="E261" s="163">
        <f t="shared" si="18"/>
        <v>0</v>
      </c>
      <c r="F261" s="164">
        <f t="shared" si="19"/>
        <v>0</v>
      </c>
      <c r="G261" s="161"/>
      <c r="H261" s="161"/>
      <c r="I261" s="162">
        <f t="shared" si="20"/>
        <v>0</v>
      </c>
      <c r="J261" s="162">
        <f t="shared" si="21"/>
        <v>0</v>
      </c>
    </row>
    <row r="262" spans="1:16" ht="16.5">
      <c r="A262" s="19"/>
      <c r="B262" s="90" t="s">
        <v>437</v>
      </c>
      <c r="C262" s="57" t="s">
        <v>12</v>
      </c>
      <c r="D262" s="262">
        <v>1</v>
      </c>
      <c r="E262" s="163">
        <f t="shared" si="18"/>
        <v>0</v>
      </c>
      <c r="F262" s="164">
        <f t="shared" si="19"/>
        <v>0</v>
      </c>
      <c r="G262" s="161"/>
      <c r="H262" s="161"/>
      <c r="I262" s="162">
        <f t="shared" si="20"/>
        <v>0</v>
      </c>
      <c r="J262" s="162">
        <f t="shared" si="21"/>
        <v>0</v>
      </c>
    </row>
    <row r="263" spans="1:16" ht="16.5">
      <c r="A263" s="19"/>
      <c r="B263" s="90" t="s">
        <v>438</v>
      </c>
      <c r="C263" s="57" t="s">
        <v>12</v>
      </c>
      <c r="D263" s="262">
        <v>1</v>
      </c>
      <c r="E263" s="163">
        <f t="shared" si="18"/>
        <v>0</v>
      </c>
      <c r="F263" s="164">
        <f t="shared" si="19"/>
        <v>0</v>
      </c>
      <c r="G263" s="161"/>
      <c r="H263" s="161"/>
      <c r="I263" s="162">
        <f t="shared" si="20"/>
        <v>0</v>
      </c>
      <c r="J263" s="162">
        <f t="shared" si="21"/>
        <v>0</v>
      </c>
    </row>
    <row r="264" spans="1:16" ht="16.5">
      <c r="A264" s="19"/>
      <c r="B264" s="90" t="s">
        <v>439</v>
      </c>
      <c r="C264" s="57" t="s">
        <v>12</v>
      </c>
      <c r="D264" s="264">
        <v>1</v>
      </c>
      <c r="E264" s="163">
        <f t="shared" si="18"/>
        <v>0</v>
      </c>
      <c r="F264" s="164">
        <f t="shared" si="19"/>
        <v>0</v>
      </c>
      <c r="G264" s="161"/>
      <c r="H264" s="161"/>
      <c r="I264" s="162">
        <f t="shared" si="20"/>
        <v>0</v>
      </c>
      <c r="J264" s="162">
        <f t="shared" si="21"/>
        <v>0</v>
      </c>
    </row>
    <row r="265" spans="1:16" ht="16.5">
      <c r="A265" s="19"/>
      <c r="B265" s="90" t="s">
        <v>440</v>
      </c>
      <c r="C265" s="57" t="s">
        <v>12</v>
      </c>
      <c r="D265" s="262">
        <v>1</v>
      </c>
      <c r="E265" s="163">
        <f t="shared" si="18"/>
        <v>0</v>
      </c>
      <c r="F265" s="164">
        <f t="shared" si="19"/>
        <v>0</v>
      </c>
      <c r="G265" s="161"/>
      <c r="H265" s="161"/>
      <c r="I265" s="162">
        <f t="shared" si="20"/>
        <v>0</v>
      </c>
      <c r="J265" s="162">
        <f t="shared" si="21"/>
        <v>0</v>
      </c>
    </row>
    <row r="266" spans="1:16" ht="16.5">
      <c r="A266" s="19"/>
      <c r="B266" s="140"/>
      <c r="C266" s="33"/>
      <c r="D266" s="262"/>
      <c r="E266" s="163" t="str">
        <f t="shared" si="18"/>
        <v/>
      </c>
      <c r="F266" s="164" t="str">
        <f t="shared" si="19"/>
        <v/>
      </c>
      <c r="G266" s="161"/>
      <c r="H266" s="161"/>
      <c r="I266" s="162" t="str">
        <f t="shared" si="20"/>
        <v/>
      </c>
      <c r="J266" s="162" t="str">
        <f t="shared" si="21"/>
        <v/>
      </c>
    </row>
    <row r="267" spans="1:16" ht="16.5">
      <c r="A267" s="19"/>
      <c r="B267" s="83" t="s">
        <v>428</v>
      </c>
      <c r="C267" s="33"/>
      <c r="D267" s="262"/>
      <c r="E267" s="163" t="str">
        <f t="shared" si="18"/>
        <v/>
      </c>
      <c r="F267" s="164" t="str">
        <f t="shared" si="19"/>
        <v/>
      </c>
      <c r="G267" s="161"/>
      <c r="H267" s="161"/>
      <c r="I267" s="162" t="str">
        <f t="shared" si="20"/>
        <v/>
      </c>
      <c r="J267" s="162" t="str">
        <f t="shared" si="21"/>
        <v/>
      </c>
    </row>
    <row r="268" spans="1:16" ht="16.5">
      <c r="A268" s="19"/>
      <c r="B268" s="26"/>
      <c r="C268" s="33"/>
      <c r="D268" s="262"/>
      <c r="E268" s="163" t="str">
        <f t="shared" si="18"/>
        <v/>
      </c>
      <c r="F268" s="164" t="str">
        <f t="shared" si="19"/>
        <v/>
      </c>
      <c r="G268" s="161"/>
      <c r="H268" s="161"/>
      <c r="I268" s="162" t="str">
        <f t="shared" si="20"/>
        <v/>
      </c>
      <c r="J268" s="162" t="str">
        <f t="shared" si="21"/>
        <v/>
      </c>
    </row>
    <row r="269" spans="1:16" s="5" customFormat="1" ht="16.5">
      <c r="A269" s="19" t="s">
        <v>429</v>
      </c>
      <c r="B269" s="87" t="s">
        <v>211</v>
      </c>
      <c r="C269" s="33"/>
      <c r="D269" s="262"/>
      <c r="E269" s="163" t="str">
        <f t="shared" si="18"/>
        <v/>
      </c>
      <c r="F269" s="164" t="str">
        <f t="shared" si="19"/>
        <v/>
      </c>
      <c r="G269" s="161"/>
      <c r="H269" s="161"/>
      <c r="I269" s="162" t="str">
        <f t="shared" si="20"/>
        <v/>
      </c>
      <c r="J269" s="162" t="str">
        <f t="shared" si="21"/>
        <v/>
      </c>
      <c r="P269" s="36"/>
    </row>
    <row r="270" spans="1:16" ht="16.5">
      <c r="A270" s="17"/>
      <c r="B270" s="90"/>
      <c r="C270" s="33"/>
      <c r="D270" s="262"/>
      <c r="E270" s="163" t="str">
        <f t="shared" si="18"/>
        <v/>
      </c>
      <c r="F270" s="164" t="str">
        <f t="shared" si="19"/>
        <v/>
      </c>
      <c r="G270" s="161"/>
      <c r="H270" s="161"/>
      <c r="I270" s="162" t="str">
        <f t="shared" si="20"/>
        <v/>
      </c>
      <c r="J270" s="162" t="str">
        <f t="shared" si="21"/>
        <v/>
      </c>
    </row>
    <row r="271" spans="1:16" ht="16.5">
      <c r="A271" s="17"/>
      <c r="B271" s="90" t="s">
        <v>65</v>
      </c>
      <c r="C271" s="33" t="s">
        <v>12</v>
      </c>
      <c r="D271" s="262"/>
      <c r="E271" s="163" t="str">
        <f t="shared" si="18"/>
        <v/>
      </c>
      <c r="F271" s="164" t="str">
        <f t="shared" si="19"/>
        <v/>
      </c>
      <c r="G271" s="161"/>
      <c r="H271" s="161"/>
      <c r="I271" s="162" t="str">
        <f t="shared" si="20"/>
        <v/>
      </c>
      <c r="J271" s="162" t="str">
        <f t="shared" si="21"/>
        <v/>
      </c>
    </row>
    <row r="272" spans="1:16" ht="16.5">
      <c r="A272" s="17"/>
      <c r="B272" s="90"/>
      <c r="C272" s="33"/>
      <c r="D272" s="262"/>
      <c r="E272" s="163" t="str">
        <f t="shared" si="18"/>
        <v/>
      </c>
      <c r="F272" s="164" t="str">
        <f t="shared" si="19"/>
        <v/>
      </c>
      <c r="G272" s="161"/>
      <c r="H272" s="161"/>
      <c r="I272" s="162" t="str">
        <f t="shared" si="20"/>
        <v/>
      </c>
      <c r="J272" s="162" t="str">
        <f t="shared" si="21"/>
        <v/>
      </c>
    </row>
    <row r="273" spans="1:16" s="5" customFormat="1" ht="16.5">
      <c r="A273" s="19"/>
      <c r="B273" s="83" t="s">
        <v>430</v>
      </c>
      <c r="C273" s="33"/>
      <c r="D273" s="262"/>
      <c r="E273" s="163" t="str">
        <f t="shared" si="18"/>
        <v/>
      </c>
      <c r="F273" s="164" t="str">
        <f t="shared" si="19"/>
        <v/>
      </c>
      <c r="G273" s="161"/>
      <c r="H273" s="161"/>
      <c r="I273" s="162" t="str">
        <f t="shared" si="20"/>
        <v/>
      </c>
      <c r="J273" s="162" t="str">
        <f t="shared" si="21"/>
        <v/>
      </c>
      <c r="P273" s="36"/>
    </row>
    <row r="274" spans="1:16" ht="16.5">
      <c r="A274" s="19"/>
      <c r="B274" s="86"/>
      <c r="C274" s="33"/>
      <c r="D274" s="262"/>
      <c r="E274" s="163" t="str">
        <f t="shared" si="18"/>
        <v/>
      </c>
      <c r="F274" s="164" t="str">
        <f t="shared" si="19"/>
        <v/>
      </c>
      <c r="G274" s="161"/>
      <c r="H274" s="161"/>
      <c r="I274" s="162" t="str">
        <f t="shared" si="20"/>
        <v/>
      </c>
      <c r="J274" s="162" t="str">
        <f t="shared" si="21"/>
        <v/>
      </c>
    </row>
    <row r="275" spans="1:16" ht="16.5">
      <c r="A275" s="19" t="s">
        <v>431</v>
      </c>
      <c r="B275" s="87" t="s">
        <v>58</v>
      </c>
      <c r="C275" s="33"/>
      <c r="D275" s="262"/>
      <c r="E275" s="163" t="str">
        <f t="shared" si="18"/>
        <v/>
      </c>
      <c r="F275" s="164" t="str">
        <f t="shared" si="19"/>
        <v/>
      </c>
      <c r="G275" s="161"/>
      <c r="H275" s="161"/>
      <c r="I275" s="162" t="str">
        <f t="shared" si="20"/>
        <v/>
      </c>
      <c r="J275" s="162" t="str">
        <f t="shared" si="21"/>
        <v/>
      </c>
    </row>
    <row r="276" spans="1:16" ht="16.5">
      <c r="A276" s="19"/>
      <c r="B276" s="86"/>
      <c r="C276" s="33"/>
      <c r="D276" s="262"/>
      <c r="E276" s="163" t="str">
        <f t="shared" si="18"/>
        <v/>
      </c>
      <c r="F276" s="164" t="str">
        <f t="shared" si="19"/>
        <v/>
      </c>
      <c r="G276" s="161"/>
      <c r="H276" s="161"/>
      <c r="I276" s="162" t="str">
        <f t="shared" si="20"/>
        <v/>
      </c>
      <c r="J276" s="162" t="str">
        <f t="shared" si="21"/>
        <v/>
      </c>
    </row>
    <row r="277" spans="1:16" ht="16.5">
      <c r="A277" s="17"/>
      <c r="B277" s="90" t="s">
        <v>48</v>
      </c>
      <c r="C277" s="33" t="s">
        <v>12</v>
      </c>
      <c r="D277" s="262">
        <v>1</v>
      </c>
      <c r="E277" s="163">
        <f t="shared" si="18"/>
        <v>0</v>
      </c>
      <c r="F277" s="164">
        <f t="shared" si="19"/>
        <v>0</v>
      </c>
      <c r="G277" s="161"/>
      <c r="H277" s="161"/>
      <c r="I277" s="162">
        <f t="shared" si="20"/>
        <v>0</v>
      </c>
      <c r="J277" s="162">
        <f t="shared" si="21"/>
        <v>0</v>
      </c>
    </row>
    <row r="278" spans="1:16" ht="16.5">
      <c r="A278" s="17"/>
      <c r="B278" s="90" t="s">
        <v>49</v>
      </c>
      <c r="C278" s="33" t="s">
        <v>12</v>
      </c>
      <c r="D278" s="262">
        <v>1</v>
      </c>
      <c r="E278" s="163">
        <f t="shared" si="18"/>
        <v>0</v>
      </c>
      <c r="F278" s="164">
        <f t="shared" si="19"/>
        <v>0</v>
      </c>
      <c r="G278" s="161"/>
      <c r="H278" s="161"/>
      <c r="I278" s="162">
        <f t="shared" si="20"/>
        <v>0</v>
      </c>
      <c r="J278" s="162">
        <f t="shared" si="21"/>
        <v>0</v>
      </c>
    </row>
    <row r="279" spans="1:16" ht="17.25" thickBot="1">
      <c r="A279" s="19"/>
      <c r="B279" s="26"/>
      <c r="C279" s="33"/>
      <c r="D279" s="262"/>
      <c r="E279" s="163" t="str">
        <f t="shared" si="18"/>
        <v/>
      </c>
      <c r="F279" s="164" t="str">
        <f t="shared" si="19"/>
        <v/>
      </c>
      <c r="G279" s="161"/>
      <c r="H279" s="161"/>
      <c r="I279" s="162" t="str">
        <f t="shared" si="20"/>
        <v/>
      </c>
      <c r="J279" s="162" t="str">
        <f t="shared" si="21"/>
        <v/>
      </c>
    </row>
    <row r="280" spans="1:16" s="5" customFormat="1" ht="15.75" thickBot="1">
      <c r="A280" s="106"/>
      <c r="B280" s="93" t="s">
        <v>432</v>
      </c>
      <c r="C280" s="67"/>
      <c r="D280" s="265"/>
      <c r="E280" s="68"/>
      <c r="F280" s="112"/>
      <c r="P280" s="36"/>
    </row>
    <row r="281" spans="1:16" s="5" customFormat="1" ht="15.75" thickBot="1">
      <c r="A281" s="107"/>
      <c r="B281" s="94"/>
      <c r="C281" s="55"/>
      <c r="D281" s="266"/>
      <c r="E281" s="13"/>
      <c r="F281" s="58"/>
      <c r="P281" s="36"/>
    </row>
    <row r="282" spans="1:16" ht="24" customHeight="1" thickBot="1">
      <c r="A282" s="312" t="s">
        <v>130</v>
      </c>
      <c r="B282" s="312"/>
      <c r="C282" s="312"/>
      <c r="D282" s="312"/>
      <c r="E282" s="319"/>
      <c r="F282" s="112"/>
    </row>
    <row r="283" spans="1:16">
      <c r="A283" s="95"/>
      <c r="B283" s="95"/>
      <c r="C283" s="63"/>
      <c r="D283" s="258"/>
      <c r="E283" s="63"/>
      <c r="F283" s="58"/>
    </row>
    <row r="284" spans="1:16" ht="14.25" customHeight="1">
      <c r="A284" s="312" t="s">
        <v>131</v>
      </c>
      <c r="B284" s="312"/>
      <c r="C284" s="312"/>
      <c r="D284" s="312"/>
      <c r="E284" s="312"/>
      <c r="F284" s="118"/>
    </row>
    <row r="285" spans="1:16">
      <c r="A285" s="108"/>
      <c r="B285" s="96"/>
      <c r="C285" s="12"/>
      <c r="D285" s="267"/>
      <c r="E285" s="13"/>
      <c r="F285" s="58"/>
    </row>
    <row r="286" spans="1:16" ht="14.25" customHeight="1">
      <c r="A286" s="312" t="s">
        <v>212</v>
      </c>
      <c r="B286" s="312"/>
      <c r="C286" s="312"/>
      <c r="D286" s="312"/>
      <c r="E286" s="312"/>
      <c r="F286" s="118"/>
    </row>
    <row r="287" spans="1:16">
      <c r="A287" s="31"/>
      <c r="B287" s="30"/>
      <c r="C287" s="7"/>
      <c r="D287" s="261"/>
      <c r="E287" s="51"/>
      <c r="F287" s="51"/>
    </row>
    <row r="291" spans="1:10" ht="16.5">
      <c r="A291" s="19" t="s">
        <v>568</v>
      </c>
      <c r="B291" s="301" t="s">
        <v>567</v>
      </c>
      <c r="C291" s="57" t="s">
        <v>12</v>
      </c>
      <c r="D291" s="262">
        <v>1</v>
      </c>
      <c r="E291" s="289">
        <f t="shared" ref="E291" si="22">IF(D291="","",(((I291*$J$2)+(J291*$H$2*$H$3))*$J$3)/D291)</f>
        <v>0</v>
      </c>
      <c r="F291" s="164">
        <f t="shared" ref="F291" si="23">IF(D291="","",D291*E291)</f>
        <v>0</v>
      </c>
      <c r="G291" s="161"/>
      <c r="H291" s="161"/>
      <c r="I291" s="162">
        <f t="shared" ref="I291" si="24">IF(D291="","",G291*D291)</f>
        <v>0</v>
      </c>
      <c r="J291" s="162">
        <f t="shared" ref="J291" si="25">IF(D291="","",D291*H291)</f>
        <v>0</v>
      </c>
    </row>
  </sheetData>
  <mergeCells count="9">
    <mergeCell ref="F14:F15"/>
    <mergeCell ref="A282:E282"/>
    <mergeCell ref="A284:E284"/>
    <mergeCell ref="A286:E286"/>
    <mergeCell ref="A14:A15"/>
    <mergeCell ref="B14:B15"/>
    <mergeCell ref="C14:C15"/>
    <mergeCell ref="D14:D15"/>
    <mergeCell ref="E14:E15"/>
  </mergeCells>
  <conditionalFormatting sqref="G4 I4:J4 H1:J1 G2:J3">
    <cfRule type="cellIs" dxfId="1"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4" manualBreakCount="4">
    <brk id="89" max="5" man="1"/>
    <brk id="124" max="16383" man="1"/>
    <brk id="166" max="5" man="1"/>
    <brk id="206"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5"/>
  <sheetViews>
    <sheetView showZeros="0" view="pageBreakPreview" topLeftCell="A204" zoomScale="90" zoomScaleNormal="100" zoomScaleSheetLayoutView="90" zoomScalePageLayoutView="130" workbookViewId="0">
      <selection sqref="A1:J229"/>
    </sheetView>
  </sheetViews>
  <sheetFormatPr baseColWidth="10" defaultRowHeight="12.75"/>
  <cols>
    <col min="1" max="1" width="8.7109375" style="3" customWidth="1"/>
    <col min="2" max="2" width="47.85546875" style="1" customWidth="1"/>
    <col min="3" max="3" width="7.5703125" style="3" customWidth="1"/>
    <col min="4" max="4" width="8.5703125" style="260" customWidth="1"/>
    <col min="5" max="5" width="9.42578125" style="3" bestFit="1" customWidth="1"/>
    <col min="6" max="6" width="10.28515625" style="3" customWidth="1"/>
    <col min="7" max="7" width="9.42578125" style="1" bestFit="1" customWidth="1"/>
    <col min="8" max="8" width="9.5703125" style="1" customWidth="1"/>
    <col min="9" max="9" width="11.28515625" style="1" bestFit="1" customWidth="1"/>
    <col min="10" max="10" width="11.5703125" style="1" bestFit="1" customWidth="1"/>
    <col min="11" max="11" width="31.28515625" style="1" customWidth="1"/>
    <col min="12" max="12" width="18.7109375" style="1" customWidth="1"/>
    <col min="13" max="16384" width="11.42578125" style="1"/>
  </cols>
  <sheetData>
    <row r="1" spans="1:10">
      <c r="G1" s="142"/>
      <c r="H1" s="143"/>
      <c r="I1" s="144"/>
      <c r="J1" s="145"/>
    </row>
    <row r="2" spans="1:10">
      <c r="G2" s="146" t="s">
        <v>470</v>
      </c>
      <c r="H2" s="147">
        <v>26</v>
      </c>
      <c r="I2" s="148" t="s">
        <v>471</v>
      </c>
      <c r="J2" s="147">
        <v>1.25</v>
      </c>
    </row>
    <row r="3" spans="1:10">
      <c r="G3" s="146" t="s">
        <v>472</v>
      </c>
      <c r="H3" s="149">
        <v>1.3</v>
      </c>
      <c r="I3" s="150" t="s">
        <v>473</v>
      </c>
      <c r="J3" s="149">
        <v>1</v>
      </c>
    </row>
    <row r="4" spans="1:10" ht="15">
      <c r="G4" s="146"/>
      <c r="H4" s="151" t="s">
        <v>474</v>
      </c>
      <c r="I4" s="151"/>
      <c r="J4" s="151">
        <f>SUM(I14:I272)</f>
        <v>0</v>
      </c>
    </row>
    <row r="5" spans="1:10" ht="15">
      <c r="G5" s="151"/>
      <c r="H5" s="151" t="s">
        <v>475</v>
      </c>
      <c r="I5" s="151"/>
      <c r="J5" s="151">
        <f>SUM(J14:J272)</f>
        <v>0</v>
      </c>
    </row>
    <row r="6" spans="1:10" ht="15">
      <c r="G6" s="151"/>
      <c r="H6" s="151" t="s">
        <v>476</v>
      </c>
      <c r="I6" s="151"/>
      <c r="J6" s="151">
        <f>J4+J5*$H$2</f>
        <v>0</v>
      </c>
    </row>
    <row r="7" spans="1:10" ht="15">
      <c r="G7" s="151"/>
      <c r="H7" s="151" t="s">
        <v>477</v>
      </c>
      <c r="I7" s="151"/>
      <c r="J7" s="151" t="e">
        <f>#REF!</f>
        <v>#REF!</v>
      </c>
    </row>
    <row r="8" spans="1:10" ht="15">
      <c r="G8" s="151"/>
      <c r="H8" s="151"/>
      <c r="I8" s="151"/>
      <c r="J8" s="151"/>
    </row>
    <row r="9" spans="1:10">
      <c r="G9" s="142"/>
      <c r="H9" s="142"/>
      <c r="I9" s="142"/>
      <c r="J9" s="142"/>
    </row>
    <row r="10" spans="1:10" ht="13.5" thickBot="1">
      <c r="G10" s="142"/>
      <c r="H10" s="142"/>
      <c r="I10" s="142"/>
      <c r="J10" s="142"/>
    </row>
    <row r="11" spans="1:10" ht="15.75">
      <c r="A11" s="49" t="s">
        <v>127</v>
      </c>
      <c r="B11" s="50"/>
      <c r="C11" s="7"/>
      <c r="D11" s="261"/>
      <c r="E11" s="51"/>
      <c r="F11" s="51"/>
      <c r="G11" s="152"/>
      <c r="H11" s="152"/>
      <c r="I11" s="153"/>
      <c r="J11" s="154"/>
    </row>
    <row r="12" spans="1:10" ht="15.75">
      <c r="A12" s="77" t="s">
        <v>455</v>
      </c>
      <c r="B12" s="50"/>
      <c r="C12" s="7"/>
      <c r="D12" s="261"/>
      <c r="E12" s="51"/>
      <c r="F12" s="51"/>
      <c r="G12" s="155" t="s">
        <v>478</v>
      </c>
      <c r="H12" s="155" t="s">
        <v>479</v>
      </c>
      <c r="I12" s="156" t="s">
        <v>480</v>
      </c>
      <c r="J12" s="157" t="s">
        <v>481</v>
      </c>
    </row>
    <row r="13" spans="1:10" ht="16.5" thickBot="1">
      <c r="A13" s="49"/>
      <c r="B13" s="49"/>
      <c r="E13" s="4"/>
      <c r="F13" s="4"/>
      <c r="G13" s="158"/>
      <c r="H13" s="158"/>
      <c r="I13" s="159"/>
      <c r="J13" s="160"/>
    </row>
    <row r="14" spans="1:10" s="6" customFormat="1" ht="12.75" customHeight="1">
      <c r="A14" s="310" t="s">
        <v>104</v>
      </c>
      <c r="B14" s="308" t="s">
        <v>105</v>
      </c>
      <c r="C14" s="313" t="s">
        <v>0</v>
      </c>
      <c r="D14" s="321" t="s">
        <v>153</v>
      </c>
      <c r="E14" s="315" t="s">
        <v>128</v>
      </c>
      <c r="F14" s="306" t="s">
        <v>129</v>
      </c>
      <c r="G14" s="161"/>
      <c r="H14" s="161"/>
      <c r="I14" s="162"/>
      <c r="J14" s="162"/>
    </row>
    <row r="15" spans="1:10" s="6" customFormat="1" ht="25.5" customHeight="1">
      <c r="A15" s="311"/>
      <c r="B15" s="309"/>
      <c r="C15" s="314"/>
      <c r="D15" s="322"/>
      <c r="E15" s="316"/>
      <c r="F15" s="307"/>
      <c r="G15" s="161"/>
      <c r="H15" s="161"/>
      <c r="I15" s="162"/>
      <c r="J15" s="162"/>
    </row>
    <row r="16" spans="1:10" ht="15">
      <c r="A16" s="17"/>
      <c r="B16" s="52" t="s">
        <v>2</v>
      </c>
      <c r="C16" s="18"/>
      <c r="D16" s="262"/>
      <c r="E16" s="18"/>
      <c r="F16" s="119"/>
      <c r="G16" s="161"/>
      <c r="H16" s="161"/>
      <c r="I16" s="162"/>
      <c r="J16" s="162"/>
    </row>
    <row r="17" spans="1:23" ht="15">
      <c r="A17" s="17"/>
      <c r="B17" s="52"/>
      <c r="C17" s="18"/>
      <c r="D17" s="262"/>
      <c r="E17" s="18"/>
      <c r="F17" s="119"/>
      <c r="G17" s="161"/>
      <c r="H17" s="161"/>
      <c r="I17" s="162"/>
      <c r="J17" s="162"/>
    </row>
    <row r="18" spans="1:23" ht="15">
      <c r="A18" s="19"/>
      <c r="B18" s="139" t="s">
        <v>321</v>
      </c>
      <c r="C18" s="21"/>
      <c r="D18" s="263"/>
      <c r="E18" s="21"/>
      <c r="F18" s="115"/>
      <c r="G18" s="161"/>
      <c r="H18" s="161"/>
      <c r="I18" s="162"/>
      <c r="J18" s="162"/>
    </row>
    <row r="19" spans="1:23" s="137" customFormat="1" ht="15">
      <c r="A19" s="19"/>
      <c r="B19" s="136"/>
      <c r="C19" s="21"/>
      <c r="D19" s="263"/>
      <c r="E19" s="21"/>
      <c r="F19" s="115"/>
      <c r="G19" s="161"/>
      <c r="H19" s="161"/>
      <c r="I19" s="162"/>
      <c r="J19" s="162"/>
    </row>
    <row r="20" spans="1:23" ht="15">
      <c r="A20" s="19">
        <v>3</v>
      </c>
      <c r="B20" s="23" t="s">
        <v>59</v>
      </c>
      <c r="C20" s="24"/>
      <c r="D20" s="263"/>
      <c r="E20" s="24"/>
      <c r="F20" s="116"/>
      <c r="G20" s="161"/>
      <c r="H20" s="161"/>
      <c r="I20" s="162"/>
      <c r="J20" s="162"/>
    </row>
    <row r="21" spans="1:23" ht="15">
      <c r="A21" s="19"/>
      <c r="B21" s="24"/>
      <c r="C21" s="24"/>
      <c r="D21" s="263"/>
      <c r="E21" s="24"/>
      <c r="F21" s="116"/>
      <c r="G21" s="161"/>
      <c r="H21" s="161"/>
      <c r="I21" s="162"/>
      <c r="J21" s="162"/>
    </row>
    <row r="22" spans="1:23" ht="15">
      <c r="A22" s="19" t="s">
        <v>370</v>
      </c>
      <c r="B22" s="37" t="s">
        <v>50</v>
      </c>
      <c r="C22" s="25"/>
      <c r="D22" s="262"/>
      <c r="E22" s="25"/>
      <c r="F22" s="117"/>
      <c r="G22" s="161"/>
      <c r="H22" s="161"/>
      <c r="I22" s="162"/>
      <c r="J22" s="162"/>
    </row>
    <row r="23" spans="1:23" ht="15">
      <c r="A23" s="19"/>
      <c r="B23" s="37"/>
      <c r="C23" s="25"/>
      <c r="D23" s="262"/>
      <c r="E23" s="25"/>
      <c r="F23" s="117"/>
      <c r="G23" s="161"/>
      <c r="H23" s="161"/>
      <c r="I23" s="162" t="str">
        <f t="shared" ref="I23" si="0">IF(B23="","",G23*B23)</f>
        <v/>
      </c>
      <c r="J23" s="162" t="str">
        <f t="shared" ref="J23" si="1">IF(B23="","",B23*H23)</f>
        <v/>
      </c>
    </row>
    <row r="24" spans="1:23" ht="16.5">
      <c r="A24" s="19"/>
      <c r="B24" s="114" t="s">
        <v>227</v>
      </c>
      <c r="C24" s="25" t="s">
        <v>13</v>
      </c>
      <c r="D24" s="264">
        <f>QTE!D278+QTE!D279+QTE!V278+QTE!V279</f>
        <v>13</v>
      </c>
      <c r="E24" s="163">
        <f>IF(D24="","",(((I24*$J$2)+(J24*$H$2*$H$3))*$J$3)/D24)</f>
        <v>0</v>
      </c>
      <c r="F24" s="164">
        <f>IF(D24="","",D24*E24)</f>
        <v>0</v>
      </c>
      <c r="G24" s="161"/>
      <c r="H24" s="161"/>
      <c r="I24" s="162">
        <f>IF(D24="","",G24*D24)</f>
        <v>0</v>
      </c>
      <c r="J24" s="162">
        <f>IF(D24="","",D24*H24)</f>
        <v>0</v>
      </c>
    </row>
    <row r="25" spans="1:23" s="34" customFormat="1" ht="16.5">
      <c r="A25" s="45"/>
      <c r="B25" s="114" t="s">
        <v>229</v>
      </c>
      <c r="C25" s="48" t="s">
        <v>13</v>
      </c>
      <c r="D25" s="264">
        <f>QTE!F279+QTE!X278+QTE!X279</f>
        <v>3</v>
      </c>
      <c r="E25" s="163">
        <f t="shared" ref="E25:E88" si="2">IF(D25="","",(((I25*$J$2)+(J25*$H$2*$H$3))*$J$3)/D25)</f>
        <v>0</v>
      </c>
      <c r="F25" s="164">
        <f t="shared" ref="F25:F88" si="3">IF(D25="","",D25*E25)</f>
        <v>0</v>
      </c>
      <c r="G25" s="161"/>
      <c r="H25" s="161"/>
      <c r="I25" s="162">
        <f t="shared" ref="I25:I88" si="4">IF(D25="","",G25*D25)</f>
        <v>0</v>
      </c>
      <c r="J25" s="162">
        <f t="shared" ref="J25:J88" si="5">IF(D25="","",D25*H25)</f>
        <v>0</v>
      </c>
    </row>
    <row r="26" spans="1:23" ht="16.5">
      <c r="A26" s="19"/>
      <c r="B26" s="26"/>
      <c r="C26" s="25"/>
      <c r="D26" s="264"/>
      <c r="E26" s="163" t="str">
        <f t="shared" si="2"/>
        <v/>
      </c>
      <c r="F26" s="164" t="str">
        <f t="shared" si="3"/>
        <v/>
      </c>
      <c r="G26" s="161"/>
      <c r="H26" s="161"/>
      <c r="I26" s="162" t="str">
        <f t="shared" si="4"/>
        <v/>
      </c>
      <c r="J26" s="162" t="str">
        <f t="shared" si="5"/>
        <v/>
      </c>
    </row>
    <row r="27" spans="1:23" s="5" customFormat="1" ht="16.5">
      <c r="A27" s="2"/>
      <c r="B27" s="35" t="s">
        <v>371</v>
      </c>
      <c r="C27" s="9"/>
      <c r="D27" s="264"/>
      <c r="E27" s="163" t="str">
        <f t="shared" si="2"/>
        <v/>
      </c>
      <c r="F27" s="164" t="str">
        <f t="shared" si="3"/>
        <v/>
      </c>
      <c r="G27" s="161"/>
      <c r="H27" s="161"/>
      <c r="I27" s="162" t="str">
        <f t="shared" si="4"/>
        <v/>
      </c>
      <c r="J27" s="162" t="str">
        <f t="shared" si="5"/>
        <v/>
      </c>
      <c r="W27" s="36"/>
    </row>
    <row r="28" spans="1:23" ht="16.5">
      <c r="A28" s="19"/>
      <c r="B28" s="26"/>
      <c r="C28" s="25"/>
      <c r="D28" s="264"/>
      <c r="E28" s="163" t="str">
        <f t="shared" si="2"/>
        <v/>
      </c>
      <c r="F28" s="164" t="str">
        <f t="shared" si="3"/>
        <v/>
      </c>
      <c r="G28" s="161"/>
      <c r="H28" s="161"/>
      <c r="I28" s="162" t="str">
        <f t="shared" si="4"/>
        <v/>
      </c>
      <c r="J28" s="162" t="str">
        <f t="shared" si="5"/>
        <v/>
      </c>
    </row>
    <row r="29" spans="1:23" s="5" customFormat="1" ht="16.5">
      <c r="A29" s="19" t="s">
        <v>369</v>
      </c>
      <c r="B29" s="37" t="s">
        <v>379</v>
      </c>
      <c r="C29" s="25"/>
      <c r="D29" s="264"/>
      <c r="E29" s="163" t="str">
        <f t="shared" si="2"/>
        <v/>
      </c>
      <c r="F29" s="164" t="str">
        <f t="shared" si="3"/>
        <v/>
      </c>
      <c r="G29" s="161"/>
      <c r="H29" s="161"/>
      <c r="I29" s="162" t="str">
        <f t="shared" si="4"/>
        <v/>
      </c>
      <c r="J29" s="162" t="str">
        <f t="shared" si="5"/>
        <v/>
      </c>
      <c r="W29" s="36"/>
    </row>
    <row r="30" spans="1:23" ht="16.5">
      <c r="A30" s="19"/>
      <c r="B30" s="26"/>
      <c r="C30" s="25"/>
      <c r="D30" s="264"/>
      <c r="E30" s="163" t="str">
        <f t="shared" si="2"/>
        <v/>
      </c>
      <c r="F30" s="164" t="str">
        <f t="shared" si="3"/>
        <v/>
      </c>
      <c r="G30" s="161"/>
      <c r="H30" s="161"/>
      <c r="I30" s="162" t="str">
        <f t="shared" si="4"/>
        <v/>
      </c>
      <c r="J30" s="162" t="str">
        <f t="shared" si="5"/>
        <v/>
      </c>
    </row>
    <row r="31" spans="1:23" s="5" customFormat="1" ht="16.5">
      <c r="A31" s="45"/>
      <c r="B31" s="114" t="s">
        <v>368</v>
      </c>
      <c r="C31" s="48" t="s">
        <v>13</v>
      </c>
      <c r="D31" s="264">
        <f>QTE!E278+QTE!E279+QTE!W278+QTE!W279</f>
        <v>14</v>
      </c>
      <c r="E31" s="163">
        <f t="shared" si="2"/>
        <v>0</v>
      </c>
      <c r="F31" s="164">
        <f t="shared" si="3"/>
        <v>0</v>
      </c>
      <c r="G31" s="161"/>
      <c r="H31" s="161"/>
      <c r="I31" s="162">
        <f t="shared" si="4"/>
        <v>0</v>
      </c>
      <c r="J31" s="162">
        <f t="shared" si="5"/>
        <v>0</v>
      </c>
      <c r="W31" s="36"/>
    </row>
    <row r="32" spans="1:23" ht="16.5">
      <c r="A32" s="19"/>
      <c r="B32" s="26"/>
      <c r="C32" s="25"/>
      <c r="D32" s="264"/>
      <c r="E32" s="163" t="str">
        <f t="shared" si="2"/>
        <v/>
      </c>
      <c r="F32" s="164" t="str">
        <f t="shared" si="3"/>
        <v/>
      </c>
      <c r="G32" s="161"/>
      <c r="H32" s="161"/>
      <c r="I32" s="162" t="str">
        <f t="shared" si="4"/>
        <v/>
      </c>
      <c r="J32" s="162" t="str">
        <f t="shared" si="5"/>
        <v/>
      </c>
    </row>
    <row r="33" spans="1:23" s="5" customFormat="1" ht="16.5">
      <c r="A33" s="2"/>
      <c r="B33" s="35" t="s">
        <v>372</v>
      </c>
      <c r="C33" s="9"/>
      <c r="D33" s="264"/>
      <c r="E33" s="163" t="str">
        <f t="shared" si="2"/>
        <v/>
      </c>
      <c r="F33" s="164" t="str">
        <f t="shared" si="3"/>
        <v/>
      </c>
      <c r="G33" s="161"/>
      <c r="H33" s="161"/>
      <c r="I33" s="162" t="str">
        <f t="shared" si="4"/>
        <v/>
      </c>
      <c r="J33" s="162" t="str">
        <f t="shared" si="5"/>
        <v/>
      </c>
      <c r="W33" s="36"/>
    </row>
    <row r="34" spans="1:23" ht="16.5">
      <c r="A34" s="19"/>
      <c r="B34" s="26"/>
      <c r="C34" s="25"/>
      <c r="D34" s="264"/>
      <c r="E34" s="163" t="str">
        <f t="shared" si="2"/>
        <v/>
      </c>
      <c r="F34" s="164" t="str">
        <f t="shared" si="3"/>
        <v/>
      </c>
      <c r="G34" s="161"/>
      <c r="H34" s="161"/>
      <c r="I34" s="162" t="str">
        <f t="shared" si="4"/>
        <v/>
      </c>
      <c r="J34" s="162" t="str">
        <f t="shared" si="5"/>
        <v/>
      </c>
    </row>
    <row r="35" spans="1:23" ht="16.5">
      <c r="A35" s="19" t="s">
        <v>373</v>
      </c>
      <c r="B35" s="37" t="s">
        <v>51</v>
      </c>
      <c r="C35" s="25"/>
      <c r="D35" s="264"/>
      <c r="E35" s="163" t="str">
        <f t="shared" si="2"/>
        <v/>
      </c>
      <c r="F35" s="164" t="str">
        <f t="shared" si="3"/>
        <v/>
      </c>
      <c r="G35" s="161"/>
      <c r="H35" s="161"/>
      <c r="I35" s="162" t="str">
        <f t="shared" si="4"/>
        <v/>
      </c>
      <c r="J35" s="162" t="str">
        <f t="shared" si="5"/>
        <v/>
      </c>
    </row>
    <row r="36" spans="1:23" ht="16.5">
      <c r="A36" s="2"/>
      <c r="B36" s="40"/>
      <c r="C36" s="9"/>
      <c r="D36" s="264"/>
      <c r="E36" s="163" t="str">
        <f t="shared" si="2"/>
        <v/>
      </c>
      <c r="F36" s="164" t="str">
        <f t="shared" si="3"/>
        <v/>
      </c>
      <c r="G36" s="161"/>
      <c r="H36" s="161"/>
      <c r="I36" s="162" t="str">
        <f t="shared" si="4"/>
        <v/>
      </c>
      <c r="J36" s="162" t="str">
        <f t="shared" si="5"/>
        <v/>
      </c>
    </row>
    <row r="37" spans="1:23" ht="16.5">
      <c r="A37" s="2" t="s">
        <v>374</v>
      </c>
      <c r="B37" s="39" t="s">
        <v>232</v>
      </c>
      <c r="C37" s="9"/>
      <c r="D37" s="264"/>
      <c r="E37" s="163" t="str">
        <f t="shared" si="2"/>
        <v/>
      </c>
      <c r="F37" s="164" t="str">
        <f t="shared" si="3"/>
        <v/>
      </c>
      <c r="G37" s="161"/>
      <c r="H37" s="161"/>
      <c r="I37" s="162" t="str">
        <f t="shared" si="4"/>
        <v/>
      </c>
      <c r="J37" s="162" t="str">
        <f t="shared" si="5"/>
        <v/>
      </c>
    </row>
    <row r="38" spans="1:23" ht="16.5">
      <c r="A38" s="2"/>
      <c r="B38" s="40"/>
      <c r="C38" s="9"/>
      <c r="D38" s="264"/>
      <c r="E38" s="163" t="str">
        <f t="shared" si="2"/>
        <v/>
      </c>
      <c r="F38" s="164" t="str">
        <f t="shared" si="3"/>
        <v/>
      </c>
      <c r="G38" s="161"/>
      <c r="H38" s="161"/>
      <c r="I38" s="162" t="str">
        <f t="shared" si="4"/>
        <v/>
      </c>
      <c r="J38" s="162" t="str">
        <f t="shared" si="5"/>
        <v/>
      </c>
    </row>
    <row r="39" spans="1:23" ht="16.5">
      <c r="A39" s="2"/>
      <c r="B39" s="131" t="s">
        <v>262</v>
      </c>
      <c r="C39" s="9"/>
      <c r="D39" s="264"/>
      <c r="E39" s="163" t="str">
        <f t="shared" si="2"/>
        <v/>
      </c>
      <c r="F39" s="164" t="str">
        <f t="shared" si="3"/>
        <v/>
      </c>
      <c r="G39" s="161"/>
      <c r="H39" s="161"/>
      <c r="I39" s="162" t="str">
        <f t="shared" si="4"/>
        <v/>
      </c>
      <c r="J39" s="162" t="str">
        <f t="shared" si="5"/>
        <v/>
      </c>
    </row>
    <row r="40" spans="1:23" ht="16.5">
      <c r="A40" s="43"/>
      <c r="B40" s="44" t="s">
        <v>52</v>
      </c>
      <c r="C40" s="9" t="s">
        <v>13</v>
      </c>
      <c r="D40" s="264">
        <v>0.13385826771653542</v>
      </c>
      <c r="E40" s="163">
        <f t="shared" si="2"/>
        <v>0</v>
      </c>
      <c r="F40" s="164">
        <f t="shared" si="3"/>
        <v>0</v>
      </c>
      <c r="G40" s="161"/>
      <c r="H40" s="161"/>
      <c r="I40" s="162">
        <f t="shared" si="4"/>
        <v>0</v>
      </c>
      <c r="J40" s="162">
        <f t="shared" si="5"/>
        <v>0</v>
      </c>
    </row>
    <row r="41" spans="1:23" ht="16.5">
      <c r="A41" s="43"/>
      <c r="B41" s="132" t="s">
        <v>269</v>
      </c>
      <c r="C41" s="9" t="s">
        <v>13</v>
      </c>
      <c r="D41" s="264"/>
      <c r="E41" s="163" t="str">
        <f t="shared" si="2"/>
        <v/>
      </c>
      <c r="F41" s="164" t="str">
        <f t="shared" si="3"/>
        <v/>
      </c>
      <c r="G41" s="161"/>
      <c r="H41" s="161"/>
      <c r="I41" s="162" t="str">
        <f t="shared" si="4"/>
        <v/>
      </c>
      <c r="J41" s="162" t="str">
        <f t="shared" si="5"/>
        <v/>
      </c>
    </row>
    <row r="42" spans="1:23" ht="16.5">
      <c r="A42" s="43"/>
      <c r="B42" s="44" t="s">
        <v>53</v>
      </c>
      <c r="C42" s="9" t="s">
        <v>13</v>
      </c>
      <c r="D42" s="264">
        <v>1</v>
      </c>
      <c r="E42" s="163">
        <f t="shared" si="2"/>
        <v>0</v>
      </c>
      <c r="F42" s="164">
        <f t="shared" si="3"/>
        <v>0</v>
      </c>
      <c r="G42" s="161"/>
      <c r="H42" s="161"/>
      <c r="I42" s="162">
        <f t="shared" si="4"/>
        <v>0</v>
      </c>
      <c r="J42" s="162">
        <f t="shared" si="5"/>
        <v>0</v>
      </c>
    </row>
    <row r="43" spans="1:23" ht="16.5">
      <c r="A43" s="43"/>
      <c r="B43" s="44" t="s">
        <v>72</v>
      </c>
      <c r="C43" s="9" t="s">
        <v>13</v>
      </c>
      <c r="D43" s="264">
        <v>4</v>
      </c>
      <c r="E43" s="163">
        <f t="shared" si="2"/>
        <v>0</v>
      </c>
      <c r="F43" s="164">
        <f t="shared" si="3"/>
        <v>0</v>
      </c>
      <c r="G43" s="161"/>
      <c r="H43" s="161"/>
      <c r="I43" s="162">
        <f t="shared" si="4"/>
        <v>0</v>
      </c>
      <c r="J43" s="162">
        <f t="shared" si="5"/>
        <v>0</v>
      </c>
    </row>
    <row r="44" spans="1:23" ht="16.5">
      <c r="A44" s="43"/>
      <c r="B44" s="44"/>
      <c r="C44" s="9"/>
      <c r="D44" s="264"/>
      <c r="E44" s="163" t="str">
        <f t="shared" si="2"/>
        <v/>
      </c>
      <c r="F44" s="164" t="str">
        <f t="shared" si="3"/>
        <v/>
      </c>
      <c r="G44" s="161"/>
      <c r="H44" s="161"/>
      <c r="I44" s="162" t="str">
        <f t="shared" si="4"/>
        <v/>
      </c>
      <c r="J44" s="162" t="str">
        <f t="shared" si="5"/>
        <v/>
      </c>
    </row>
    <row r="45" spans="1:23" ht="16.5">
      <c r="A45" s="43"/>
      <c r="B45" s="44" t="s">
        <v>54</v>
      </c>
      <c r="C45" s="9" t="s">
        <v>13</v>
      </c>
      <c r="D45" s="264">
        <f>8+3+1</f>
        <v>12</v>
      </c>
      <c r="E45" s="163">
        <f t="shared" si="2"/>
        <v>0</v>
      </c>
      <c r="F45" s="164">
        <f t="shared" si="3"/>
        <v>0</v>
      </c>
      <c r="G45" s="161"/>
      <c r="H45" s="161"/>
      <c r="I45" s="162">
        <f t="shared" si="4"/>
        <v>0</v>
      </c>
      <c r="J45" s="162">
        <f t="shared" si="5"/>
        <v>0</v>
      </c>
    </row>
    <row r="46" spans="1:23" ht="16.5">
      <c r="A46" s="43"/>
      <c r="B46" s="44" t="s">
        <v>55</v>
      </c>
      <c r="C46" s="9" t="s">
        <v>13</v>
      </c>
      <c r="D46" s="264">
        <v>3</v>
      </c>
      <c r="E46" s="163">
        <f t="shared" si="2"/>
        <v>0</v>
      </c>
      <c r="F46" s="164">
        <f t="shared" si="3"/>
        <v>0</v>
      </c>
      <c r="G46" s="161"/>
      <c r="H46" s="161"/>
      <c r="I46" s="162">
        <f t="shared" si="4"/>
        <v>0</v>
      </c>
      <c r="J46" s="162">
        <f t="shared" si="5"/>
        <v>0</v>
      </c>
    </row>
    <row r="47" spans="1:23" ht="16.5">
      <c r="A47" s="43"/>
      <c r="B47" s="44" t="s">
        <v>268</v>
      </c>
      <c r="C47" s="9" t="s">
        <v>13</v>
      </c>
      <c r="D47" s="264"/>
      <c r="E47" s="163" t="str">
        <f t="shared" si="2"/>
        <v/>
      </c>
      <c r="F47" s="164" t="str">
        <f t="shared" si="3"/>
        <v/>
      </c>
      <c r="G47" s="161"/>
      <c r="H47" s="161"/>
      <c r="I47" s="162" t="str">
        <f t="shared" si="4"/>
        <v/>
      </c>
      <c r="J47" s="162" t="str">
        <f t="shared" si="5"/>
        <v/>
      </c>
    </row>
    <row r="48" spans="1:23" ht="16.5">
      <c r="A48" s="43"/>
      <c r="B48" s="44" t="s">
        <v>126</v>
      </c>
      <c r="C48" s="9" t="s">
        <v>13</v>
      </c>
      <c r="D48" s="264">
        <v>1</v>
      </c>
      <c r="E48" s="163">
        <f t="shared" si="2"/>
        <v>0</v>
      </c>
      <c r="F48" s="164">
        <f t="shared" si="3"/>
        <v>0</v>
      </c>
      <c r="G48" s="161"/>
      <c r="H48" s="161"/>
      <c r="I48" s="162">
        <f t="shared" si="4"/>
        <v>0</v>
      </c>
      <c r="J48" s="162">
        <f t="shared" si="5"/>
        <v>0</v>
      </c>
    </row>
    <row r="49" spans="1:10" ht="16.5">
      <c r="A49" s="43"/>
      <c r="B49" s="44" t="s">
        <v>161</v>
      </c>
      <c r="C49" s="9" t="s">
        <v>13</v>
      </c>
      <c r="D49" s="264">
        <v>1</v>
      </c>
      <c r="E49" s="163">
        <f t="shared" si="2"/>
        <v>0</v>
      </c>
      <c r="F49" s="164">
        <f t="shared" si="3"/>
        <v>0</v>
      </c>
      <c r="G49" s="161"/>
      <c r="H49" s="161"/>
      <c r="I49" s="162">
        <f t="shared" si="4"/>
        <v>0</v>
      </c>
      <c r="J49" s="162">
        <f t="shared" si="5"/>
        <v>0</v>
      </c>
    </row>
    <row r="50" spans="1:10" ht="16.5">
      <c r="A50" s="43"/>
      <c r="B50" s="44" t="s">
        <v>101</v>
      </c>
      <c r="C50" s="9" t="s">
        <v>13</v>
      </c>
      <c r="D50" s="264">
        <v>1</v>
      </c>
      <c r="E50" s="163">
        <f t="shared" si="2"/>
        <v>0</v>
      </c>
      <c r="F50" s="164">
        <f t="shared" si="3"/>
        <v>0</v>
      </c>
      <c r="G50" s="161"/>
      <c r="H50" s="161"/>
      <c r="I50" s="162">
        <f t="shared" si="4"/>
        <v>0</v>
      </c>
      <c r="J50" s="162">
        <f t="shared" si="5"/>
        <v>0</v>
      </c>
    </row>
    <row r="51" spans="1:10" ht="16.5">
      <c r="A51" s="43"/>
      <c r="B51" s="44" t="s">
        <v>266</v>
      </c>
      <c r="C51" s="9" t="s">
        <v>13</v>
      </c>
      <c r="D51" s="264">
        <v>1</v>
      </c>
      <c r="E51" s="163">
        <f t="shared" si="2"/>
        <v>0</v>
      </c>
      <c r="F51" s="164">
        <f t="shared" si="3"/>
        <v>0</v>
      </c>
      <c r="G51" s="161"/>
      <c r="H51" s="161"/>
      <c r="I51" s="162">
        <f t="shared" si="4"/>
        <v>0</v>
      </c>
      <c r="J51" s="162">
        <f t="shared" si="5"/>
        <v>0</v>
      </c>
    </row>
    <row r="52" spans="1:10" ht="16.5">
      <c r="A52" s="43"/>
      <c r="B52" s="44" t="s">
        <v>276</v>
      </c>
      <c r="C52" s="9" t="s">
        <v>13</v>
      </c>
      <c r="D52" s="264">
        <v>1</v>
      </c>
      <c r="E52" s="163">
        <f t="shared" si="2"/>
        <v>0</v>
      </c>
      <c r="F52" s="164">
        <f t="shared" si="3"/>
        <v>0</v>
      </c>
      <c r="G52" s="161"/>
      <c r="H52" s="161"/>
      <c r="I52" s="162">
        <f t="shared" si="4"/>
        <v>0</v>
      </c>
      <c r="J52" s="162">
        <f t="shared" si="5"/>
        <v>0</v>
      </c>
    </row>
    <row r="53" spans="1:10" ht="16.5">
      <c r="A53" s="43"/>
      <c r="B53" s="44" t="s">
        <v>277</v>
      </c>
      <c r="C53" s="9" t="s">
        <v>13</v>
      </c>
      <c r="D53" s="264">
        <v>1</v>
      </c>
      <c r="E53" s="163">
        <f t="shared" si="2"/>
        <v>0</v>
      </c>
      <c r="F53" s="164">
        <f t="shared" si="3"/>
        <v>0</v>
      </c>
      <c r="G53" s="161"/>
      <c r="H53" s="161"/>
      <c r="I53" s="162">
        <f t="shared" si="4"/>
        <v>0</v>
      </c>
      <c r="J53" s="162">
        <f t="shared" si="5"/>
        <v>0</v>
      </c>
    </row>
    <row r="54" spans="1:10" ht="16.5">
      <c r="A54" s="43"/>
      <c r="B54" s="128"/>
      <c r="C54" s="9"/>
      <c r="D54" s="264"/>
      <c r="E54" s="163" t="str">
        <f t="shared" si="2"/>
        <v/>
      </c>
      <c r="F54" s="164" t="str">
        <f t="shared" si="3"/>
        <v/>
      </c>
      <c r="G54" s="161"/>
      <c r="H54" s="161"/>
      <c r="I54" s="162" t="str">
        <f t="shared" si="4"/>
        <v/>
      </c>
      <c r="J54" s="162" t="str">
        <f t="shared" si="5"/>
        <v/>
      </c>
    </row>
    <row r="55" spans="1:10" ht="16.5">
      <c r="A55" s="43"/>
      <c r="B55" s="131" t="s">
        <v>263</v>
      </c>
      <c r="C55" s="9"/>
      <c r="D55" s="264"/>
      <c r="E55" s="163" t="str">
        <f t="shared" si="2"/>
        <v/>
      </c>
      <c r="F55" s="164" t="str">
        <f t="shared" si="3"/>
        <v/>
      </c>
      <c r="G55" s="161"/>
      <c r="H55" s="161"/>
      <c r="I55" s="162" t="str">
        <f t="shared" si="4"/>
        <v/>
      </c>
      <c r="J55" s="162" t="str">
        <f t="shared" si="5"/>
        <v/>
      </c>
    </row>
    <row r="56" spans="1:10" ht="16.5">
      <c r="A56" s="43"/>
      <c r="B56" s="44" t="s">
        <v>52</v>
      </c>
      <c r="C56" s="9" t="s">
        <v>13</v>
      </c>
      <c r="D56" s="264"/>
      <c r="E56" s="163" t="str">
        <f t="shared" si="2"/>
        <v/>
      </c>
      <c r="F56" s="164" t="str">
        <f t="shared" si="3"/>
        <v/>
      </c>
      <c r="G56" s="161"/>
      <c r="H56" s="161"/>
      <c r="I56" s="162" t="str">
        <f t="shared" si="4"/>
        <v/>
      </c>
      <c r="J56" s="162" t="str">
        <f t="shared" si="5"/>
        <v/>
      </c>
    </row>
    <row r="57" spans="1:10" ht="16.5">
      <c r="A57" s="43"/>
      <c r="B57" s="132" t="s">
        <v>269</v>
      </c>
      <c r="C57" s="9" t="s">
        <v>13</v>
      </c>
      <c r="D57" s="264"/>
      <c r="E57" s="163" t="str">
        <f t="shared" si="2"/>
        <v/>
      </c>
      <c r="F57" s="164" t="str">
        <f t="shared" si="3"/>
        <v/>
      </c>
      <c r="G57" s="161"/>
      <c r="H57" s="161"/>
      <c r="I57" s="162" t="str">
        <f t="shared" si="4"/>
        <v/>
      </c>
      <c r="J57" s="162" t="str">
        <f t="shared" si="5"/>
        <v/>
      </c>
    </row>
    <row r="58" spans="1:10" ht="16.5">
      <c r="A58" s="43"/>
      <c r="B58" s="44" t="s">
        <v>53</v>
      </c>
      <c r="C58" s="9" t="s">
        <v>13</v>
      </c>
      <c r="D58" s="264"/>
      <c r="E58" s="163" t="str">
        <f t="shared" si="2"/>
        <v/>
      </c>
      <c r="F58" s="164" t="str">
        <f t="shared" si="3"/>
        <v/>
      </c>
      <c r="G58" s="161"/>
      <c r="H58" s="161"/>
      <c r="I58" s="162" t="str">
        <f t="shared" si="4"/>
        <v/>
      </c>
      <c r="J58" s="162" t="str">
        <f t="shared" si="5"/>
        <v/>
      </c>
    </row>
    <row r="59" spans="1:10" ht="16.5">
      <c r="A59" s="43"/>
      <c r="B59" s="44" t="s">
        <v>72</v>
      </c>
      <c r="C59" s="9" t="s">
        <v>13</v>
      </c>
      <c r="D59" s="264"/>
      <c r="E59" s="163" t="str">
        <f t="shared" si="2"/>
        <v/>
      </c>
      <c r="F59" s="164" t="str">
        <f t="shared" si="3"/>
        <v/>
      </c>
      <c r="G59" s="161"/>
      <c r="H59" s="161"/>
      <c r="I59" s="162" t="str">
        <f t="shared" si="4"/>
        <v/>
      </c>
      <c r="J59" s="162" t="str">
        <f t="shared" si="5"/>
        <v/>
      </c>
    </row>
    <row r="60" spans="1:10" ht="16.5">
      <c r="A60" s="43"/>
      <c r="B60" s="44"/>
      <c r="C60" s="9"/>
      <c r="D60" s="264"/>
      <c r="E60" s="163" t="str">
        <f t="shared" si="2"/>
        <v/>
      </c>
      <c r="F60" s="164" t="str">
        <f t="shared" si="3"/>
        <v/>
      </c>
      <c r="G60" s="161"/>
      <c r="H60" s="161"/>
      <c r="I60" s="162" t="str">
        <f t="shared" si="4"/>
        <v/>
      </c>
      <c r="J60" s="162" t="str">
        <f t="shared" si="5"/>
        <v/>
      </c>
    </row>
    <row r="61" spans="1:10" ht="16.5">
      <c r="A61" s="43"/>
      <c r="B61" s="44" t="s">
        <v>54</v>
      </c>
      <c r="C61" s="9" t="s">
        <v>13</v>
      </c>
      <c r="D61" s="264"/>
      <c r="E61" s="163" t="str">
        <f t="shared" si="2"/>
        <v/>
      </c>
      <c r="F61" s="164" t="str">
        <f t="shared" si="3"/>
        <v/>
      </c>
      <c r="G61" s="161"/>
      <c r="H61" s="161"/>
      <c r="I61" s="162" t="str">
        <f t="shared" si="4"/>
        <v/>
      </c>
      <c r="J61" s="162" t="str">
        <f t="shared" si="5"/>
        <v/>
      </c>
    </row>
    <row r="62" spans="1:10" ht="16.5">
      <c r="A62" s="43"/>
      <c r="B62" s="44" t="s">
        <v>55</v>
      </c>
      <c r="C62" s="9" t="s">
        <v>13</v>
      </c>
      <c r="D62" s="264"/>
      <c r="E62" s="163" t="str">
        <f t="shared" si="2"/>
        <v/>
      </c>
      <c r="F62" s="164" t="str">
        <f t="shared" si="3"/>
        <v/>
      </c>
      <c r="G62" s="161"/>
      <c r="H62" s="161"/>
      <c r="I62" s="162" t="str">
        <f t="shared" si="4"/>
        <v/>
      </c>
      <c r="J62" s="162" t="str">
        <f t="shared" si="5"/>
        <v/>
      </c>
    </row>
    <row r="63" spans="1:10" ht="16.5">
      <c r="A63" s="43"/>
      <c r="B63" s="44" t="s">
        <v>268</v>
      </c>
      <c r="C63" s="9" t="s">
        <v>13</v>
      </c>
      <c r="D63" s="264">
        <v>1</v>
      </c>
      <c r="E63" s="163">
        <f t="shared" si="2"/>
        <v>0</v>
      </c>
      <c r="F63" s="164">
        <f t="shared" si="3"/>
        <v>0</v>
      </c>
      <c r="G63" s="161"/>
      <c r="H63" s="161"/>
      <c r="I63" s="162">
        <f t="shared" si="4"/>
        <v>0</v>
      </c>
      <c r="J63" s="162">
        <f t="shared" si="5"/>
        <v>0</v>
      </c>
    </row>
    <row r="64" spans="1:10" ht="16.5">
      <c r="A64" s="43"/>
      <c r="B64" s="44" t="s">
        <v>126</v>
      </c>
      <c r="C64" s="9" t="s">
        <v>13</v>
      </c>
      <c r="D64" s="264"/>
      <c r="E64" s="163" t="str">
        <f t="shared" si="2"/>
        <v/>
      </c>
      <c r="F64" s="164" t="str">
        <f t="shared" si="3"/>
        <v/>
      </c>
      <c r="G64" s="161"/>
      <c r="H64" s="161"/>
      <c r="I64" s="162" t="str">
        <f t="shared" si="4"/>
        <v/>
      </c>
      <c r="J64" s="162" t="str">
        <f t="shared" si="5"/>
        <v/>
      </c>
    </row>
    <row r="65" spans="1:23" ht="16.5">
      <c r="A65" s="43"/>
      <c r="B65" s="44" t="s">
        <v>101</v>
      </c>
      <c r="C65" s="9" t="s">
        <v>13</v>
      </c>
      <c r="D65" s="264"/>
      <c r="E65" s="163" t="str">
        <f t="shared" si="2"/>
        <v/>
      </c>
      <c r="F65" s="164" t="str">
        <f t="shared" si="3"/>
        <v/>
      </c>
      <c r="G65" s="161"/>
      <c r="H65" s="161"/>
      <c r="I65" s="162" t="str">
        <f t="shared" si="4"/>
        <v/>
      </c>
      <c r="J65" s="162" t="str">
        <f t="shared" si="5"/>
        <v/>
      </c>
    </row>
    <row r="66" spans="1:23" ht="16.5">
      <c r="A66" s="43"/>
      <c r="B66" s="44" t="s">
        <v>266</v>
      </c>
      <c r="C66" s="9" t="s">
        <v>13</v>
      </c>
      <c r="D66" s="264"/>
      <c r="E66" s="163" t="str">
        <f t="shared" si="2"/>
        <v/>
      </c>
      <c r="F66" s="164" t="str">
        <f t="shared" si="3"/>
        <v/>
      </c>
      <c r="G66" s="161"/>
      <c r="H66" s="161"/>
      <c r="I66" s="162" t="str">
        <f t="shared" si="4"/>
        <v/>
      </c>
      <c r="J66" s="162" t="str">
        <f t="shared" si="5"/>
        <v/>
      </c>
    </row>
    <row r="67" spans="1:23" ht="16.5">
      <c r="A67" s="43"/>
      <c r="B67" s="44" t="s">
        <v>276</v>
      </c>
      <c r="C67" s="9" t="s">
        <v>13</v>
      </c>
      <c r="D67" s="264"/>
      <c r="E67" s="163" t="str">
        <f t="shared" si="2"/>
        <v/>
      </c>
      <c r="F67" s="164" t="str">
        <f t="shared" si="3"/>
        <v/>
      </c>
      <c r="G67" s="161"/>
      <c r="H67" s="161"/>
      <c r="I67" s="162" t="str">
        <f t="shared" si="4"/>
        <v/>
      </c>
      <c r="J67" s="162" t="str">
        <f t="shared" si="5"/>
        <v/>
      </c>
    </row>
    <row r="68" spans="1:23" ht="16.5">
      <c r="A68" s="43"/>
      <c r="B68" s="44" t="s">
        <v>277</v>
      </c>
      <c r="C68" s="9" t="s">
        <v>13</v>
      </c>
      <c r="D68" s="264"/>
      <c r="E68" s="163" t="str">
        <f t="shared" si="2"/>
        <v/>
      </c>
      <c r="F68" s="164" t="str">
        <f t="shared" si="3"/>
        <v/>
      </c>
      <c r="G68" s="161"/>
      <c r="H68" s="161"/>
      <c r="I68" s="162" t="str">
        <f t="shared" si="4"/>
        <v/>
      </c>
      <c r="J68" s="162" t="str">
        <f t="shared" si="5"/>
        <v/>
      </c>
    </row>
    <row r="69" spans="1:23" ht="16.5">
      <c r="A69" s="43"/>
      <c r="B69" s="128"/>
      <c r="C69" s="9"/>
      <c r="D69" s="264"/>
      <c r="E69" s="163" t="str">
        <f t="shared" si="2"/>
        <v/>
      </c>
      <c r="F69" s="164" t="str">
        <f t="shared" si="3"/>
        <v/>
      </c>
      <c r="G69" s="161"/>
      <c r="H69" s="161"/>
      <c r="I69" s="162" t="str">
        <f t="shared" si="4"/>
        <v/>
      </c>
      <c r="J69" s="162" t="str">
        <f t="shared" si="5"/>
        <v/>
      </c>
    </row>
    <row r="70" spans="1:23" ht="16.5">
      <c r="A70" s="43"/>
      <c r="B70" s="44" t="s">
        <v>167</v>
      </c>
      <c r="C70" s="9" t="s">
        <v>13</v>
      </c>
      <c r="D70" s="264">
        <v>1</v>
      </c>
      <c r="E70" s="163">
        <f t="shared" si="2"/>
        <v>0</v>
      </c>
      <c r="F70" s="164">
        <f t="shared" si="3"/>
        <v>0</v>
      </c>
      <c r="G70" s="161"/>
      <c r="H70" s="161"/>
      <c r="I70" s="162">
        <f t="shared" si="4"/>
        <v>0</v>
      </c>
      <c r="J70" s="162">
        <f t="shared" si="5"/>
        <v>0</v>
      </c>
    </row>
    <row r="71" spans="1:23" ht="16.5">
      <c r="A71" s="43"/>
      <c r="B71" s="44"/>
      <c r="C71" s="9"/>
      <c r="D71" s="264"/>
      <c r="E71" s="163" t="str">
        <f t="shared" si="2"/>
        <v/>
      </c>
      <c r="F71" s="164" t="str">
        <f t="shared" si="3"/>
        <v/>
      </c>
      <c r="G71" s="161"/>
      <c r="H71" s="161"/>
      <c r="I71" s="162" t="str">
        <f t="shared" si="4"/>
        <v/>
      </c>
      <c r="J71" s="162" t="str">
        <f t="shared" si="5"/>
        <v/>
      </c>
    </row>
    <row r="72" spans="1:23" ht="16.5">
      <c r="A72" s="2"/>
      <c r="B72" s="132" t="s">
        <v>442</v>
      </c>
      <c r="C72" s="9" t="s">
        <v>13</v>
      </c>
      <c r="D72" s="264">
        <f>18/D79</f>
        <v>1.3846153846153846</v>
      </c>
      <c r="E72" s="163">
        <f t="shared" si="2"/>
        <v>0</v>
      </c>
      <c r="F72" s="164">
        <f t="shared" si="3"/>
        <v>0</v>
      </c>
      <c r="G72" s="161"/>
      <c r="H72" s="161"/>
      <c r="I72" s="162">
        <f t="shared" si="4"/>
        <v>0</v>
      </c>
      <c r="J72" s="162">
        <f t="shared" si="5"/>
        <v>0</v>
      </c>
    </row>
    <row r="73" spans="1:23" ht="16.5">
      <c r="A73" s="2"/>
      <c r="B73" s="132" t="s">
        <v>264</v>
      </c>
      <c r="C73" s="9" t="s">
        <v>13</v>
      </c>
      <c r="D73" s="264">
        <v>2</v>
      </c>
      <c r="E73" s="163">
        <f t="shared" si="2"/>
        <v>0</v>
      </c>
      <c r="F73" s="164">
        <f t="shared" si="3"/>
        <v>0</v>
      </c>
      <c r="G73" s="161"/>
      <c r="H73" s="161"/>
      <c r="I73" s="162">
        <f t="shared" si="4"/>
        <v>0</v>
      </c>
      <c r="J73" s="162">
        <f t="shared" si="5"/>
        <v>0</v>
      </c>
    </row>
    <row r="74" spans="1:23" ht="16.5">
      <c r="A74" s="2"/>
      <c r="B74" s="132" t="s">
        <v>265</v>
      </c>
      <c r="C74" s="9" t="s">
        <v>13</v>
      </c>
      <c r="D74" s="264">
        <v>2</v>
      </c>
      <c r="E74" s="163">
        <f t="shared" si="2"/>
        <v>0</v>
      </c>
      <c r="F74" s="164">
        <f t="shared" si="3"/>
        <v>0</v>
      </c>
      <c r="G74" s="161"/>
      <c r="H74" s="161"/>
      <c r="I74" s="162">
        <f t="shared" si="4"/>
        <v>0</v>
      </c>
      <c r="J74" s="162">
        <f t="shared" si="5"/>
        <v>0</v>
      </c>
    </row>
    <row r="75" spans="1:23" ht="16.5">
      <c r="A75" s="2"/>
      <c r="B75" s="44"/>
      <c r="C75" s="9"/>
      <c r="D75" s="264"/>
      <c r="E75" s="163" t="str">
        <f t="shared" si="2"/>
        <v/>
      </c>
      <c r="F75" s="164" t="str">
        <f t="shared" si="3"/>
        <v/>
      </c>
      <c r="G75" s="161"/>
      <c r="H75" s="161"/>
      <c r="I75" s="162" t="str">
        <f t="shared" si="4"/>
        <v/>
      </c>
      <c r="J75" s="162" t="str">
        <f t="shared" si="5"/>
        <v/>
      </c>
    </row>
    <row r="76" spans="1:23" ht="16.5">
      <c r="A76" s="2"/>
      <c r="B76" s="44" t="s">
        <v>166</v>
      </c>
      <c r="C76" s="9" t="s">
        <v>13</v>
      </c>
      <c r="D76" s="264">
        <v>1</v>
      </c>
      <c r="E76" s="163">
        <f t="shared" si="2"/>
        <v>0</v>
      </c>
      <c r="F76" s="164">
        <f t="shared" si="3"/>
        <v>0</v>
      </c>
      <c r="G76" s="161"/>
      <c r="H76" s="161"/>
      <c r="I76" s="162">
        <f t="shared" si="4"/>
        <v>0</v>
      </c>
      <c r="J76" s="162">
        <f t="shared" si="5"/>
        <v>0</v>
      </c>
    </row>
    <row r="77" spans="1:23" ht="16.5">
      <c r="A77" s="2"/>
      <c r="B77" s="40"/>
      <c r="C77" s="9"/>
      <c r="D77" s="264"/>
      <c r="E77" s="163" t="str">
        <f t="shared" si="2"/>
        <v/>
      </c>
      <c r="F77" s="164" t="str">
        <f t="shared" si="3"/>
        <v/>
      </c>
      <c r="G77" s="161"/>
      <c r="H77" s="161"/>
      <c r="I77" s="162" t="str">
        <f t="shared" si="4"/>
        <v/>
      </c>
      <c r="J77" s="162" t="str">
        <f t="shared" si="5"/>
        <v/>
      </c>
    </row>
    <row r="78" spans="1:23" ht="16.5">
      <c r="A78" s="2"/>
      <c r="B78" s="39" t="s">
        <v>233</v>
      </c>
      <c r="C78" s="27"/>
      <c r="D78" s="264"/>
      <c r="E78" s="163" t="str">
        <f t="shared" si="2"/>
        <v/>
      </c>
      <c r="F78" s="164" t="str">
        <f t="shared" si="3"/>
        <v/>
      </c>
      <c r="G78" s="161"/>
      <c r="H78" s="161"/>
      <c r="I78" s="162" t="str">
        <f t="shared" si="4"/>
        <v/>
      </c>
      <c r="J78" s="162" t="str">
        <f t="shared" si="5"/>
        <v/>
      </c>
    </row>
    <row r="79" spans="1:23" ht="16.5">
      <c r="A79" s="2"/>
      <c r="B79" s="39" t="s">
        <v>234</v>
      </c>
      <c r="C79" s="27" t="s">
        <v>12</v>
      </c>
      <c r="D79" s="264">
        <f>D24</f>
        <v>13</v>
      </c>
      <c r="E79" s="163">
        <f t="shared" si="2"/>
        <v>0</v>
      </c>
      <c r="F79" s="164">
        <f t="shared" si="3"/>
        <v>0</v>
      </c>
      <c r="G79" s="161"/>
      <c r="H79" s="161"/>
      <c r="I79" s="162">
        <f t="shared" si="4"/>
        <v>0</v>
      </c>
      <c r="J79" s="162">
        <f t="shared" si="5"/>
        <v>0</v>
      </c>
    </row>
    <row r="80" spans="1:23" ht="16.5">
      <c r="A80" s="19"/>
      <c r="B80" s="38"/>
      <c r="C80" s="9"/>
      <c r="D80" s="264"/>
      <c r="E80" s="163" t="str">
        <f t="shared" si="2"/>
        <v/>
      </c>
      <c r="F80" s="164" t="str">
        <f t="shared" si="3"/>
        <v/>
      </c>
      <c r="G80" s="161"/>
      <c r="H80" s="161"/>
      <c r="I80" s="162" t="str">
        <f t="shared" si="4"/>
        <v/>
      </c>
      <c r="J80" s="162" t="str">
        <f t="shared" si="5"/>
        <v/>
      </c>
      <c r="W80" s="32"/>
    </row>
    <row r="81" spans="1:23" s="5" customFormat="1" ht="16.5">
      <c r="A81" s="2"/>
      <c r="B81" s="73" t="s">
        <v>375</v>
      </c>
      <c r="C81" s="72"/>
      <c r="D81" s="264"/>
      <c r="E81" s="163" t="str">
        <f t="shared" si="2"/>
        <v/>
      </c>
      <c r="F81" s="164" t="str">
        <f t="shared" si="3"/>
        <v/>
      </c>
      <c r="G81" s="161"/>
      <c r="H81" s="161"/>
      <c r="I81" s="162" t="str">
        <f t="shared" si="4"/>
        <v/>
      </c>
      <c r="J81" s="162" t="str">
        <f t="shared" si="5"/>
        <v/>
      </c>
      <c r="W81" s="36"/>
    </row>
    <row r="82" spans="1:23" s="5" customFormat="1" ht="16.5">
      <c r="A82" s="2"/>
      <c r="B82" s="127"/>
      <c r="C82" s="9"/>
      <c r="D82" s="264"/>
      <c r="E82" s="163" t="str">
        <f t="shared" si="2"/>
        <v/>
      </c>
      <c r="F82" s="164" t="str">
        <f t="shared" si="3"/>
        <v/>
      </c>
      <c r="G82" s="161"/>
      <c r="H82" s="161"/>
      <c r="I82" s="162" t="str">
        <f t="shared" si="4"/>
        <v/>
      </c>
      <c r="J82" s="162" t="str">
        <f t="shared" si="5"/>
        <v/>
      </c>
      <c r="W82" s="36"/>
    </row>
    <row r="83" spans="1:23" s="5" customFormat="1" ht="16.5">
      <c r="A83" s="2" t="s">
        <v>374</v>
      </c>
      <c r="B83" s="39" t="s">
        <v>235</v>
      </c>
      <c r="C83" s="9"/>
      <c r="D83" s="264"/>
      <c r="E83" s="163" t="str">
        <f t="shared" si="2"/>
        <v/>
      </c>
      <c r="F83" s="164" t="str">
        <f t="shared" si="3"/>
        <v/>
      </c>
      <c r="G83" s="161"/>
      <c r="H83" s="161"/>
      <c r="I83" s="162" t="str">
        <f t="shared" si="4"/>
        <v/>
      </c>
      <c r="J83" s="162" t="str">
        <f t="shared" si="5"/>
        <v/>
      </c>
      <c r="W83" s="36"/>
    </row>
    <row r="84" spans="1:23" s="5" customFormat="1" ht="16.5">
      <c r="A84" s="2"/>
      <c r="B84" s="40"/>
      <c r="C84" s="9"/>
      <c r="D84" s="264"/>
      <c r="E84" s="163" t="str">
        <f t="shared" si="2"/>
        <v/>
      </c>
      <c r="F84" s="164" t="str">
        <f t="shared" si="3"/>
        <v/>
      </c>
      <c r="G84" s="161"/>
      <c r="H84" s="161"/>
      <c r="I84" s="162" t="str">
        <f t="shared" si="4"/>
        <v/>
      </c>
      <c r="J84" s="162" t="str">
        <f t="shared" si="5"/>
        <v/>
      </c>
      <c r="W84" s="36"/>
    </row>
    <row r="85" spans="1:23" s="5" customFormat="1" ht="16.5">
      <c r="A85" s="2"/>
      <c r="B85" s="131" t="s">
        <v>262</v>
      </c>
      <c r="C85" s="9"/>
      <c r="D85" s="264"/>
      <c r="E85" s="163" t="str">
        <f t="shared" si="2"/>
        <v/>
      </c>
      <c r="F85" s="164" t="str">
        <f t="shared" si="3"/>
        <v/>
      </c>
      <c r="G85" s="161"/>
      <c r="H85" s="161"/>
      <c r="I85" s="162" t="str">
        <f t="shared" si="4"/>
        <v/>
      </c>
      <c r="J85" s="162" t="str">
        <f t="shared" si="5"/>
        <v/>
      </c>
      <c r="W85" s="36"/>
    </row>
    <row r="86" spans="1:23" s="5" customFormat="1" ht="16.5">
      <c r="A86" s="43"/>
      <c r="B86" s="44" t="s">
        <v>52</v>
      </c>
      <c r="C86" s="9" t="s">
        <v>13</v>
      </c>
      <c r="D86" s="264">
        <v>5.1338582677165352</v>
      </c>
      <c r="E86" s="163">
        <f t="shared" si="2"/>
        <v>0</v>
      </c>
      <c r="F86" s="164">
        <f t="shared" si="3"/>
        <v>0</v>
      </c>
      <c r="G86" s="161"/>
      <c r="H86" s="161"/>
      <c r="I86" s="162">
        <f t="shared" si="4"/>
        <v>0</v>
      </c>
      <c r="J86" s="162">
        <f t="shared" si="5"/>
        <v>0</v>
      </c>
      <c r="W86" s="36"/>
    </row>
    <row r="87" spans="1:23" s="5" customFormat="1" ht="16.5">
      <c r="A87" s="43"/>
      <c r="B87" s="44" t="s">
        <v>269</v>
      </c>
      <c r="C87" s="9" t="s">
        <v>13</v>
      </c>
      <c r="D87" s="264">
        <v>1</v>
      </c>
      <c r="E87" s="163">
        <f t="shared" si="2"/>
        <v>0</v>
      </c>
      <c r="F87" s="164">
        <f t="shared" si="3"/>
        <v>0</v>
      </c>
      <c r="G87" s="161"/>
      <c r="H87" s="161"/>
      <c r="I87" s="162">
        <f t="shared" si="4"/>
        <v>0</v>
      </c>
      <c r="J87" s="162">
        <f t="shared" si="5"/>
        <v>0</v>
      </c>
      <c r="W87" s="36"/>
    </row>
    <row r="88" spans="1:23" s="5" customFormat="1" ht="16.5">
      <c r="A88" s="43"/>
      <c r="B88" s="44" t="s">
        <v>53</v>
      </c>
      <c r="C88" s="9" t="s">
        <v>13</v>
      </c>
      <c r="D88" s="264"/>
      <c r="E88" s="163" t="str">
        <f t="shared" si="2"/>
        <v/>
      </c>
      <c r="F88" s="164" t="str">
        <f t="shared" si="3"/>
        <v/>
      </c>
      <c r="G88" s="161"/>
      <c r="H88" s="161"/>
      <c r="I88" s="162" t="str">
        <f t="shared" si="4"/>
        <v/>
      </c>
      <c r="J88" s="162" t="str">
        <f t="shared" si="5"/>
        <v/>
      </c>
      <c r="W88" s="36"/>
    </row>
    <row r="89" spans="1:23" s="5" customFormat="1" ht="16.5">
      <c r="A89" s="2"/>
      <c r="B89" s="44" t="s">
        <v>72</v>
      </c>
      <c r="C89" s="9" t="s">
        <v>13</v>
      </c>
      <c r="D89" s="264">
        <v>6</v>
      </c>
      <c r="E89" s="163">
        <f t="shared" ref="E89:E152" si="6">IF(D89="","",(((I89*$J$2)+(J89*$H$2*$H$3))*$J$3)/D89)</f>
        <v>0</v>
      </c>
      <c r="F89" s="164">
        <f t="shared" ref="F89:F152" si="7">IF(D89="","",D89*E89)</f>
        <v>0</v>
      </c>
      <c r="G89" s="161"/>
      <c r="H89" s="161"/>
      <c r="I89" s="162">
        <f t="shared" ref="I89:I152" si="8">IF(D89="","",G89*D89)</f>
        <v>0</v>
      </c>
      <c r="J89" s="162">
        <f t="shared" ref="J89:J152" si="9">IF(D89="","",D89*H89)</f>
        <v>0</v>
      </c>
      <c r="W89" s="36"/>
    </row>
    <row r="90" spans="1:23" s="5" customFormat="1" ht="16.5">
      <c r="A90" s="2"/>
      <c r="B90" s="44" t="s">
        <v>275</v>
      </c>
      <c r="C90" s="9" t="s">
        <v>13</v>
      </c>
      <c r="D90" s="264"/>
      <c r="E90" s="163" t="str">
        <f t="shared" si="6"/>
        <v/>
      </c>
      <c r="F90" s="164" t="str">
        <f t="shared" si="7"/>
        <v/>
      </c>
      <c r="G90" s="161"/>
      <c r="H90" s="161"/>
      <c r="I90" s="162" t="str">
        <f t="shared" si="8"/>
        <v/>
      </c>
      <c r="J90" s="162" t="str">
        <f t="shared" si="9"/>
        <v/>
      </c>
      <c r="W90" s="36"/>
    </row>
    <row r="91" spans="1:23" s="5" customFormat="1" ht="16.5">
      <c r="A91" s="43"/>
      <c r="B91" s="44" t="s">
        <v>447</v>
      </c>
      <c r="C91" s="9" t="s">
        <v>13</v>
      </c>
      <c r="D91" s="264">
        <v>1</v>
      </c>
      <c r="E91" s="163">
        <f t="shared" si="6"/>
        <v>0</v>
      </c>
      <c r="F91" s="164">
        <f t="shared" si="7"/>
        <v>0</v>
      </c>
      <c r="G91" s="161"/>
      <c r="H91" s="161"/>
      <c r="I91" s="162">
        <f t="shared" si="8"/>
        <v>0</v>
      </c>
      <c r="J91" s="162">
        <f t="shared" si="9"/>
        <v>0</v>
      </c>
      <c r="W91" s="36"/>
    </row>
    <row r="92" spans="1:23" s="5" customFormat="1" ht="16.5">
      <c r="A92" s="43"/>
      <c r="B92" s="44" t="s">
        <v>54</v>
      </c>
      <c r="C92" s="9" t="s">
        <v>13</v>
      </c>
      <c r="D92" s="264">
        <f>11+5+1</f>
        <v>17</v>
      </c>
      <c r="E92" s="163">
        <f t="shared" si="6"/>
        <v>0</v>
      </c>
      <c r="F92" s="164">
        <f t="shared" si="7"/>
        <v>0</v>
      </c>
      <c r="G92" s="161"/>
      <c r="H92" s="161"/>
      <c r="I92" s="162">
        <f t="shared" si="8"/>
        <v>0</v>
      </c>
      <c r="J92" s="162">
        <f t="shared" si="9"/>
        <v>0</v>
      </c>
      <c r="W92" s="36"/>
    </row>
    <row r="93" spans="1:23" s="5" customFormat="1" ht="16.5">
      <c r="A93" s="43"/>
      <c r="B93" s="44" t="s">
        <v>448</v>
      </c>
      <c r="C93" s="9" t="s">
        <v>13</v>
      </c>
      <c r="D93" s="264"/>
      <c r="E93" s="163" t="str">
        <f t="shared" si="6"/>
        <v/>
      </c>
      <c r="F93" s="164" t="str">
        <f t="shared" si="7"/>
        <v/>
      </c>
      <c r="G93" s="161"/>
      <c r="H93" s="161"/>
      <c r="I93" s="162" t="str">
        <f t="shared" si="8"/>
        <v/>
      </c>
      <c r="J93" s="162" t="str">
        <f t="shared" si="9"/>
        <v/>
      </c>
      <c r="W93" s="36"/>
    </row>
    <row r="94" spans="1:23" s="5" customFormat="1" ht="16.5">
      <c r="A94" s="43"/>
      <c r="B94" s="44"/>
      <c r="C94" s="9"/>
      <c r="D94" s="264"/>
      <c r="E94" s="163" t="str">
        <f t="shared" si="6"/>
        <v/>
      </c>
      <c r="F94" s="164" t="str">
        <f t="shared" si="7"/>
        <v/>
      </c>
      <c r="G94" s="161"/>
      <c r="H94" s="161"/>
      <c r="I94" s="162" t="str">
        <f t="shared" si="8"/>
        <v/>
      </c>
      <c r="J94" s="162" t="str">
        <f t="shared" si="9"/>
        <v/>
      </c>
      <c r="W94" s="36"/>
    </row>
    <row r="95" spans="1:23" s="5" customFormat="1" ht="16.5">
      <c r="A95" s="43"/>
      <c r="B95" s="131" t="s">
        <v>263</v>
      </c>
      <c r="C95" s="9"/>
      <c r="D95" s="264"/>
      <c r="E95" s="163" t="str">
        <f t="shared" si="6"/>
        <v/>
      </c>
      <c r="F95" s="164" t="str">
        <f t="shared" si="7"/>
        <v/>
      </c>
      <c r="G95" s="161"/>
      <c r="H95" s="161"/>
      <c r="I95" s="162" t="str">
        <f t="shared" si="8"/>
        <v/>
      </c>
      <c r="J95" s="162" t="str">
        <f t="shared" si="9"/>
        <v/>
      </c>
      <c r="W95" s="36"/>
    </row>
    <row r="96" spans="1:23" s="5" customFormat="1" ht="16.5">
      <c r="A96" s="43"/>
      <c r="B96" s="44" t="s">
        <v>52</v>
      </c>
      <c r="C96" s="9" t="s">
        <v>13</v>
      </c>
      <c r="D96" s="264"/>
      <c r="E96" s="163" t="str">
        <f t="shared" si="6"/>
        <v/>
      </c>
      <c r="F96" s="164" t="str">
        <f t="shared" si="7"/>
        <v/>
      </c>
      <c r="G96" s="161"/>
      <c r="H96" s="161"/>
      <c r="I96" s="162" t="str">
        <f t="shared" si="8"/>
        <v/>
      </c>
      <c r="J96" s="162" t="str">
        <f t="shared" si="9"/>
        <v/>
      </c>
      <c r="W96" s="36"/>
    </row>
    <row r="97" spans="1:23" s="5" customFormat="1" ht="16.5">
      <c r="A97" s="43"/>
      <c r="B97" s="44" t="s">
        <v>269</v>
      </c>
      <c r="C97" s="9" t="s">
        <v>13</v>
      </c>
      <c r="D97" s="264"/>
      <c r="E97" s="163" t="str">
        <f t="shared" si="6"/>
        <v/>
      </c>
      <c r="F97" s="164" t="str">
        <f t="shared" si="7"/>
        <v/>
      </c>
      <c r="G97" s="161"/>
      <c r="H97" s="161"/>
      <c r="I97" s="162" t="str">
        <f t="shared" si="8"/>
        <v/>
      </c>
      <c r="J97" s="162" t="str">
        <f t="shared" si="9"/>
        <v/>
      </c>
      <c r="W97" s="36"/>
    </row>
    <row r="98" spans="1:23" s="5" customFormat="1" ht="16.5">
      <c r="A98" s="43"/>
      <c r="B98" s="44" t="s">
        <v>53</v>
      </c>
      <c r="C98" s="9" t="s">
        <v>13</v>
      </c>
      <c r="D98" s="264"/>
      <c r="E98" s="163" t="str">
        <f t="shared" si="6"/>
        <v/>
      </c>
      <c r="F98" s="164" t="str">
        <f t="shared" si="7"/>
        <v/>
      </c>
      <c r="G98" s="161"/>
      <c r="H98" s="161"/>
      <c r="I98" s="162" t="str">
        <f t="shared" si="8"/>
        <v/>
      </c>
      <c r="J98" s="162" t="str">
        <f t="shared" si="9"/>
        <v/>
      </c>
      <c r="W98" s="36"/>
    </row>
    <row r="99" spans="1:23" s="5" customFormat="1" ht="16.5">
      <c r="A99" s="43"/>
      <c r="B99" s="44" t="s">
        <v>72</v>
      </c>
      <c r="C99" s="9" t="s">
        <v>13</v>
      </c>
      <c r="D99" s="264"/>
      <c r="E99" s="163" t="str">
        <f t="shared" si="6"/>
        <v/>
      </c>
      <c r="F99" s="164" t="str">
        <f t="shared" si="7"/>
        <v/>
      </c>
      <c r="G99" s="161"/>
      <c r="H99" s="161"/>
      <c r="I99" s="162" t="str">
        <f t="shared" si="8"/>
        <v/>
      </c>
      <c r="J99" s="162" t="str">
        <f t="shared" si="9"/>
        <v/>
      </c>
      <c r="W99" s="36"/>
    </row>
    <row r="100" spans="1:23" s="5" customFormat="1" ht="16.5">
      <c r="A100" s="43"/>
      <c r="B100" s="44" t="s">
        <v>275</v>
      </c>
      <c r="C100" s="9" t="s">
        <v>13</v>
      </c>
      <c r="D100" s="264"/>
      <c r="E100" s="163" t="str">
        <f t="shared" si="6"/>
        <v/>
      </c>
      <c r="F100" s="164" t="str">
        <f t="shared" si="7"/>
        <v/>
      </c>
      <c r="G100" s="161"/>
      <c r="H100" s="161"/>
      <c r="I100" s="162" t="str">
        <f t="shared" si="8"/>
        <v/>
      </c>
      <c r="J100" s="162" t="str">
        <f t="shared" si="9"/>
        <v/>
      </c>
      <c r="W100" s="36"/>
    </row>
    <row r="101" spans="1:23" s="5" customFormat="1" ht="16.5">
      <c r="A101" s="43"/>
      <c r="B101" s="44" t="s">
        <v>447</v>
      </c>
      <c r="C101" s="9" t="s">
        <v>13</v>
      </c>
      <c r="D101" s="264"/>
      <c r="E101" s="163" t="str">
        <f t="shared" si="6"/>
        <v/>
      </c>
      <c r="F101" s="164" t="str">
        <f t="shared" si="7"/>
        <v/>
      </c>
      <c r="G101" s="161"/>
      <c r="H101" s="161"/>
      <c r="I101" s="162" t="str">
        <f t="shared" si="8"/>
        <v/>
      </c>
      <c r="J101" s="162" t="str">
        <f t="shared" si="9"/>
        <v/>
      </c>
      <c r="W101" s="36"/>
    </row>
    <row r="102" spans="1:23" s="5" customFormat="1" ht="16.5">
      <c r="A102" s="43"/>
      <c r="B102" s="44" t="s">
        <v>54</v>
      </c>
      <c r="C102" s="9" t="s">
        <v>13</v>
      </c>
      <c r="D102" s="264"/>
      <c r="E102" s="163" t="str">
        <f t="shared" si="6"/>
        <v/>
      </c>
      <c r="F102" s="164" t="str">
        <f t="shared" si="7"/>
        <v/>
      </c>
      <c r="G102" s="161"/>
      <c r="H102" s="161"/>
      <c r="I102" s="162" t="str">
        <f t="shared" si="8"/>
        <v/>
      </c>
      <c r="J102" s="162" t="str">
        <f t="shared" si="9"/>
        <v/>
      </c>
      <c r="W102" s="36"/>
    </row>
    <row r="103" spans="1:23" s="5" customFormat="1" ht="16.5">
      <c r="A103" s="43"/>
      <c r="B103" s="44" t="s">
        <v>448</v>
      </c>
      <c r="C103" s="9" t="s">
        <v>13</v>
      </c>
      <c r="D103" s="264"/>
      <c r="E103" s="163" t="str">
        <f t="shared" si="6"/>
        <v/>
      </c>
      <c r="F103" s="164" t="str">
        <f t="shared" si="7"/>
        <v/>
      </c>
      <c r="G103" s="161"/>
      <c r="H103" s="161"/>
      <c r="I103" s="162" t="str">
        <f t="shared" si="8"/>
        <v/>
      </c>
      <c r="J103" s="162" t="str">
        <f t="shared" si="9"/>
        <v/>
      </c>
      <c r="W103" s="36"/>
    </row>
    <row r="104" spans="1:23" s="5" customFormat="1" ht="16.5">
      <c r="A104" s="43"/>
      <c r="B104" s="44"/>
      <c r="C104" s="9"/>
      <c r="D104" s="264"/>
      <c r="E104" s="163" t="str">
        <f t="shared" si="6"/>
        <v/>
      </c>
      <c r="F104" s="164" t="str">
        <f t="shared" si="7"/>
        <v/>
      </c>
      <c r="G104" s="161"/>
      <c r="H104" s="161"/>
      <c r="I104" s="162" t="str">
        <f t="shared" si="8"/>
        <v/>
      </c>
      <c r="J104" s="162" t="str">
        <f t="shared" si="9"/>
        <v/>
      </c>
      <c r="W104" s="36"/>
    </row>
    <row r="105" spans="1:23" s="5" customFormat="1" ht="16.5">
      <c r="A105" s="43"/>
      <c r="B105" s="44" t="s">
        <v>266</v>
      </c>
      <c r="C105" s="9" t="s">
        <v>13</v>
      </c>
      <c r="D105" s="264">
        <v>3</v>
      </c>
      <c r="E105" s="163">
        <f t="shared" si="6"/>
        <v>0</v>
      </c>
      <c r="F105" s="164">
        <f t="shared" si="7"/>
        <v>0</v>
      </c>
      <c r="G105" s="161"/>
      <c r="H105" s="161"/>
      <c r="I105" s="162">
        <f t="shared" si="8"/>
        <v>0</v>
      </c>
      <c r="J105" s="162">
        <f t="shared" si="9"/>
        <v>0</v>
      </c>
      <c r="W105" s="36"/>
    </row>
    <row r="106" spans="1:23" s="5" customFormat="1" ht="16.5">
      <c r="A106" s="43"/>
      <c r="B106" s="44" t="s">
        <v>449</v>
      </c>
      <c r="C106" s="9" t="s">
        <v>13</v>
      </c>
      <c r="D106" s="264"/>
      <c r="E106" s="163" t="str">
        <f t="shared" si="6"/>
        <v/>
      </c>
      <c r="F106" s="164" t="str">
        <f t="shared" si="7"/>
        <v/>
      </c>
      <c r="G106" s="161"/>
      <c r="H106" s="161"/>
      <c r="I106" s="162" t="str">
        <f t="shared" si="8"/>
        <v/>
      </c>
      <c r="J106" s="162" t="str">
        <f t="shared" si="9"/>
        <v/>
      </c>
      <c r="W106" s="36"/>
    </row>
    <row r="107" spans="1:23" s="5" customFormat="1" ht="16.5">
      <c r="A107" s="43"/>
      <c r="B107" s="128"/>
      <c r="C107" s="9"/>
      <c r="D107" s="264"/>
      <c r="E107" s="163" t="str">
        <f t="shared" si="6"/>
        <v/>
      </c>
      <c r="F107" s="164" t="str">
        <f t="shared" si="7"/>
        <v/>
      </c>
      <c r="G107" s="161"/>
      <c r="H107" s="161"/>
      <c r="I107" s="162" t="str">
        <f t="shared" si="8"/>
        <v/>
      </c>
      <c r="J107" s="162" t="str">
        <f t="shared" si="9"/>
        <v/>
      </c>
      <c r="W107" s="36"/>
    </row>
    <row r="108" spans="1:23" s="5" customFormat="1" ht="16.5">
      <c r="A108" s="43"/>
      <c r="B108" s="132" t="s">
        <v>450</v>
      </c>
      <c r="C108" s="9" t="s">
        <v>13</v>
      </c>
      <c r="D108" s="264"/>
      <c r="E108" s="163" t="str">
        <f t="shared" si="6"/>
        <v/>
      </c>
      <c r="F108" s="164" t="str">
        <f t="shared" si="7"/>
        <v/>
      </c>
      <c r="G108" s="161"/>
      <c r="H108" s="161"/>
      <c r="I108" s="162" t="str">
        <f t="shared" si="8"/>
        <v/>
      </c>
      <c r="J108" s="162" t="str">
        <f t="shared" si="9"/>
        <v/>
      </c>
      <c r="W108" s="36"/>
    </row>
    <row r="109" spans="1:23" s="5" customFormat="1" ht="16.5">
      <c r="A109" s="2"/>
      <c r="B109" s="132" t="s">
        <v>451</v>
      </c>
      <c r="C109" s="9" t="s">
        <v>13</v>
      </c>
      <c r="D109" s="264"/>
      <c r="E109" s="163" t="str">
        <f t="shared" si="6"/>
        <v/>
      </c>
      <c r="F109" s="164" t="str">
        <f t="shared" si="7"/>
        <v/>
      </c>
      <c r="G109" s="161"/>
      <c r="H109" s="161"/>
      <c r="I109" s="162" t="str">
        <f t="shared" si="8"/>
        <v/>
      </c>
      <c r="J109" s="162" t="str">
        <f t="shared" si="9"/>
        <v/>
      </c>
      <c r="W109" s="36"/>
    </row>
    <row r="110" spans="1:23" s="5" customFormat="1" ht="16.5">
      <c r="A110" s="2"/>
      <c r="B110" s="132" t="s">
        <v>388</v>
      </c>
      <c r="C110" s="9" t="s">
        <v>13</v>
      </c>
      <c r="D110" s="264"/>
      <c r="E110" s="163" t="str">
        <f t="shared" si="6"/>
        <v/>
      </c>
      <c r="F110" s="164" t="str">
        <f t="shared" si="7"/>
        <v/>
      </c>
      <c r="G110" s="161"/>
      <c r="H110" s="161"/>
      <c r="I110" s="162" t="str">
        <f t="shared" si="8"/>
        <v/>
      </c>
      <c r="J110" s="162" t="str">
        <f t="shared" si="9"/>
        <v/>
      </c>
      <c r="W110" s="36"/>
    </row>
    <row r="111" spans="1:23" s="5" customFormat="1" ht="16.5">
      <c r="A111" s="2"/>
      <c r="B111" s="44"/>
      <c r="C111" s="9" t="s">
        <v>13</v>
      </c>
      <c r="D111" s="264"/>
      <c r="E111" s="163" t="str">
        <f t="shared" si="6"/>
        <v/>
      </c>
      <c r="F111" s="164" t="str">
        <f t="shared" si="7"/>
        <v/>
      </c>
      <c r="G111" s="161"/>
      <c r="H111" s="161"/>
      <c r="I111" s="162" t="str">
        <f t="shared" si="8"/>
        <v/>
      </c>
      <c r="J111" s="162" t="str">
        <f t="shared" si="9"/>
        <v/>
      </c>
      <c r="W111" s="36"/>
    </row>
    <row r="112" spans="1:23" s="5" customFormat="1" ht="16.5">
      <c r="A112" s="2"/>
      <c r="B112" s="39" t="s">
        <v>236</v>
      </c>
      <c r="C112" s="9"/>
      <c r="D112" s="264"/>
      <c r="E112" s="163" t="str">
        <f t="shared" si="6"/>
        <v/>
      </c>
      <c r="F112" s="164" t="str">
        <f t="shared" si="7"/>
        <v/>
      </c>
      <c r="G112" s="161"/>
      <c r="H112" s="161"/>
      <c r="I112" s="162" t="str">
        <f t="shared" si="8"/>
        <v/>
      </c>
      <c r="J112" s="162" t="str">
        <f t="shared" si="9"/>
        <v/>
      </c>
      <c r="W112" s="36"/>
    </row>
    <row r="113" spans="1:23" s="5" customFormat="1" ht="16.5">
      <c r="A113" s="2"/>
      <c r="B113" s="39" t="s">
        <v>237</v>
      </c>
      <c r="C113" s="27" t="s">
        <v>12</v>
      </c>
      <c r="D113" s="264">
        <f>D25</f>
        <v>3</v>
      </c>
      <c r="E113" s="163">
        <f t="shared" si="6"/>
        <v>0</v>
      </c>
      <c r="F113" s="164">
        <f t="shared" si="7"/>
        <v>0</v>
      </c>
      <c r="G113" s="161"/>
      <c r="H113" s="161"/>
      <c r="I113" s="162">
        <f t="shared" si="8"/>
        <v>0</v>
      </c>
      <c r="J113" s="162">
        <f t="shared" si="9"/>
        <v>0</v>
      </c>
      <c r="W113" s="36"/>
    </row>
    <row r="114" spans="1:23" s="5" customFormat="1" ht="16.5">
      <c r="A114" s="19"/>
      <c r="B114" s="38"/>
      <c r="C114" s="9"/>
      <c r="D114" s="264"/>
      <c r="E114" s="163" t="str">
        <f t="shared" si="6"/>
        <v/>
      </c>
      <c r="F114" s="164" t="str">
        <f t="shared" si="7"/>
        <v/>
      </c>
      <c r="G114" s="161"/>
      <c r="H114" s="161"/>
      <c r="I114" s="162" t="str">
        <f t="shared" si="8"/>
        <v/>
      </c>
      <c r="J114" s="162" t="str">
        <f t="shared" si="9"/>
        <v/>
      </c>
      <c r="W114" s="36"/>
    </row>
    <row r="115" spans="1:23" s="5" customFormat="1" ht="16.5">
      <c r="A115" s="2"/>
      <c r="B115" s="73" t="s">
        <v>376</v>
      </c>
      <c r="C115" s="72"/>
      <c r="D115" s="264"/>
      <c r="E115" s="163" t="str">
        <f t="shared" si="6"/>
        <v/>
      </c>
      <c r="F115" s="164" t="str">
        <f t="shared" si="7"/>
        <v/>
      </c>
      <c r="G115" s="161"/>
      <c r="H115" s="161"/>
      <c r="I115" s="162" t="str">
        <f t="shared" si="8"/>
        <v/>
      </c>
      <c r="J115" s="162" t="str">
        <f t="shared" si="9"/>
        <v/>
      </c>
      <c r="W115" s="36"/>
    </row>
    <row r="116" spans="1:23" s="5" customFormat="1" ht="12.75" customHeight="1">
      <c r="A116" s="2"/>
      <c r="B116" s="127"/>
      <c r="C116" s="9"/>
      <c r="D116" s="264"/>
      <c r="E116" s="163" t="str">
        <f t="shared" si="6"/>
        <v/>
      </c>
      <c r="F116" s="164" t="str">
        <f t="shared" si="7"/>
        <v/>
      </c>
      <c r="G116" s="161"/>
      <c r="H116" s="161"/>
      <c r="I116" s="162" t="str">
        <f t="shared" si="8"/>
        <v/>
      </c>
      <c r="J116" s="162" t="str">
        <f t="shared" si="9"/>
        <v/>
      </c>
      <c r="W116" s="36"/>
    </row>
    <row r="117" spans="1:23" s="5" customFormat="1" ht="16.5">
      <c r="A117" s="2"/>
      <c r="B117" s="35" t="s">
        <v>377</v>
      </c>
      <c r="C117" s="9"/>
      <c r="D117" s="264"/>
      <c r="E117" s="163" t="str">
        <f t="shared" si="6"/>
        <v/>
      </c>
      <c r="F117" s="164" t="str">
        <f t="shared" si="7"/>
        <v/>
      </c>
      <c r="G117" s="161"/>
      <c r="H117" s="161"/>
      <c r="I117" s="162" t="str">
        <f t="shared" si="8"/>
        <v/>
      </c>
      <c r="J117" s="162" t="str">
        <f t="shared" si="9"/>
        <v/>
      </c>
      <c r="W117" s="36"/>
    </row>
    <row r="118" spans="1:23" s="5" customFormat="1" ht="16.5">
      <c r="A118" s="2"/>
      <c r="B118" s="35"/>
      <c r="C118" s="9"/>
      <c r="D118" s="264"/>
      <c r="E118" s="163" t="str">
        <f t="shared" si="6"/>
        <v/>
      </c>
      <c r="F118" s="164" t="str">
        <f t="shared" si="7"/>
        <v/>
      </c>
      <c r="G118" s="161"/>
      <c r="H118" s="161"/>
      <c r="I118" s="162" t="str">
        <f t="shared" si="8"/>
        <v/>
      </c>
      <c r="J118" s="162" t="str">
        <f t="shared" si="9"/>
        <v/>
      </c>
      <c r="W118" s="36"/>
    </row>
    <row r="119" spans="1:23" s="5" customFormat="1" ht="16.5">
      <c r="A119" s="19" t="s">
        <v>378</v>
      </c>
      <c r="B119" s="37" t="s">
        <v>380</v>
      </c>
      <c r="C119" s="9"/>
      <c r="D119" s="264"/>
      <c r="E119" s="163" t="str">
        <f t="shared" si="6"/>
        <v/>
      </c>
      <c r="F119" s="164" t="str">
        <f t="shared" si="7"/>
        <v/>
      </c>
      <c r="G119" s="161"/>
      <c r="H119" s="161"/>
      <c r="I119" s="162" t="str">
        <f t="shared" si="8"/>
        <v/>
      </c>
      <c r="J119" s="162" t="str">
        <f t="shared" si="9"/>
        <v/>
      </c>
      <c r="W119" s="36"/>
    </row>
    <row r="120" spans="1:23" s="5" customFormat="1" ht="16.5">
      <c r="A120" s="19"/>
      <c r="B120" s="37"/>
      <c r="C120" s="9"/>
      <c r="D120" s="264"/>
      <c r="E120" s="163" t="str">
        <f t="shared" si="6"/>
        <v/>
      </c>
      <c r="F120" s="164" t="str">
        <f t="shared" si="7"/>
        <v/>
      </c>
      <c r="G120" s="161"/>
      <c r="H120" s="161"/>
      <c r="I120" s="162" t="str">
        <f t="shared" si="8"/>
        <v/>
      </c>
      <c r="J120" s="162" t="str">
        <f t="shared" si="9"/>
        <v/>
      </c>
      <c r="W120" s="36"/>
    </row>
    <row r="121" spans="1:23" s="5" customFormat="1" ht="16.5">
      <c r="A121" s="43"/>
      <c r="B121" s="131" t="s">
        <v>262</v>
      </c>
      <c r="C121" s="9"/>
      <c r="D121" s="264"/>
      <c r="E121" s="163" t="str">
        <f t="shared" si="6"/>
        <v/>
      </c>
      <c r="F121" s="164" t="str">
        <f t="shared" si="7"/>
        <v/>
      </c>
      <c r="G121" s="161"/>
      <c r="H121" s="161"/>
      <c r="I121" s="162" t="str">
        <f t="shared" si="8"/>
        <v/>
      </c>
      <c r="J121" s="162" t="str">
        <f t="shared" si="9"/>
        <v/>
      </c>
      <c r="W121" s="36"/>
    </row>
    <row r="122" spans="1:23" s="5" customFormat="1" ht="16.5">
      <c r="A122" s="43"/>
      <c r="B122" s="44" t="s">
        <v>52</v>
      </c>
      <c r="C122" s="9" t="s">
        <v>13</v>
      </c>
      <c r="D122" s="264"/>
      <c r="E122" s="163" t="str">
        <f t="shared" si="6"/>
        <v/>
      </c>
      <c r="F122" s="164" t="str">
        <f t="shared" si="7"/>
        <v/>
      </c>
      <c r="G122" s="161"/>
      <c r="H122" s="161"/>
      <c r="I122" s="162" t="str">
        <f t="shared" si="8"/>
        <v/>
      </c>
      <c r="J122" s="162" t="str">
        <f t="shared" si="9"/>
        <v/>
      </c>
      <c r="W122" s="36"/>
    </row>
    <row r="123" spans="1:23" s="5" customFormat="1" ht="16.5">
      <c r="A123" s="43"/>
      <c r="B123" s="44" t="s">
        <v>269</v>
      </c>
      <c r="C123" s="9" t="s">
        <v>13</v>
      </c>
      <c r="D123" s="264"/>
      <c r="E123" s="163" t="str">
        <f t="shared" si="6"/>
        <v/>
      </c>
      <c r="F123" s="164" t="str">
        <f t="shared" si="7"/>
        <v/>
      </c>
      <c r="G123" s="161"/>
      <c r="H123" s="161"/>
      <c r="I123" s="162" t="str">
        <f t="shared" si="8"/>
        <v/>
      </c>
      <c r="J123" s="162" t="str">
        <f t="shared" si="9"/>
        <v/>
      </c>
      <c r="W123" s="36"/>
    </row>
    <row r="124" spans="1:23" s="5" customFormat="1" ht="16.5">
      <c r="A124" s="43"/>
      <c r="B124" s="44" t="s">
        <v>53</v>
      </c>
      <c r="C124" s="9" t="s">
        <v>13</v>
      </c>
      <c r="D124" s="264"/>
      <c r="E124" s="163" t="str">
        <f t="shared" si="6"/>
        <v/>
      </c>
      <c r="F124" s="164" t="str">
        <f t="shared" si="7"/>
        <v/>
      </c>
      <c r="G124" s="161"/>
      <c r="H124" s="161"/>
      <c r="I124" s="162" t="str">
        <f t="shared" si="8"/>
        <v/>
      </c>
      <c r="J124" s="162" t="str">
        <f t="shared" si="9"/>
        <v/>
      </c>
      <c r="W124" s="36"/>
    </row>
    <row r="125" spans="1:23" s="5" customFormat="1" ht="16.5">
      <c r="A125" s="43"/>
      <c r="B125" s="44" t="s">
        <v>72</v>
      </c>
      <c r="C125" s="9" t="s">
        <v>13</v>
      </c>
      <c r="D125" s="264"/>
      <c r="E125" s="163" t="str">
        <f t="shared" si="6"/>
        <v/>
      </c>
      <c r="F125" s="164" t="str">
        <f t="shared" si="7"/>
        <v/>
      </c>
      <c r="G125" s="161"/>
      <c r="H125" s="161"/>
      <c r="I125" s="162" t="str">
        <f t="shared" si="8"/>
        <v/>
      </c>
      <c r="J125" s="162" t="str">
        <f t="shared" si="9"/>
        <v/>
      </c>
      <c r="W125" s="36"/>
    </row>
    <row r="126" spans="1:23" s="5" customFormat="1" ht="16.5">
      <c r="A126" s="43"/>
      <c r="B126" s="44" t="s">
        <v>275</v>
      </c>
      <c r="C126" s="9" t="s">
        <v>13</v>
      </c>
      <c r="D126" s="264"/>
      <c r="E126" s="163" t="str">
        <f t="shared" si="6"/>
        <v/>
      </c>
      <c r="F126" s="164" t="str">
        <f t="shared" si="7"/>
        <v/>
      </c>
      <c r="G126" s="161"/>
      <c r="H126" s="161"/>
      <c r="I126" s="162" t="str">
        <f t="shared" si="8"/>
        <v/>
      </c>
      <c r="J126" s="162" t="str">
        <f t="shared" si="9"/>
        <v/>
      </c>
      <c r="W126" s="36"/>
    </row>
    <row r="127" spans="1:23" s="5" customFormat="1" ht="16.5">
      <c r="A127" s="43"/>
      <c r="B127" s="44" t="s">
        <v>447</v>
      </c>
      <c r="C127" s="9" t="s">
        <v>13</v>
      </c>
      <c r="D127" s="264">
        <v>1</v>
      </c>
      <c r="E127" s="163">
        <f t="shared" si="6"/>
        <v>0</v>
      </c>
      <c r="F127" s="164">
        <f t="shared" si="7"/>
        <v>0</v>
      </c>
      <c r="G127" s="161"/>
      <c r="H127" s="161"/>
      <c r="I127" s="162">
        <f t="shared" si="8"/>
        <v>0</v>
      </c>
      <c r="J127" s="162">
        <f t="shared" si="9"/>
        <v>0</v>
      </c>
      <c r="W127" s="36"/>
    </row>
    <row r="128" spans="1:23" s="5" customFormat="1" ht="16.5">
      <c r="A128" s="43"/>
      <c r="B128" s="44" t="s">
        <v>54</v>
      </c>
      <c r="C128" s="9" t="s">
        <v>13</v>
      </c>
      <c r="D128" s="264"/>
      <c r="E128" s="163" t="str">
        <f t="shared" si="6"/>
        <v/>
      </c>
      <c r="F128" s="164" t="str">
        <f t="shared" si="7"/>
        <v/>
      </c>
      <c r="G128" s="161"/>
      <c r="H128" s="161"/>
      <c r="I128" s="162" t="str">
        <f t="shared" si="8"/>
        <v/>
      </c>
      <c r="J128" s="162" t="str">
        <f t="shared" si="9"/>
        <v/>
      </c>
      <c r="W128" s="36"/>
    </row>
    <row r="129" spans="1:23" s="5" customFormat="1" ht="16.5">
      <c r="A129" s="43"/>
      <c r="B129" s="44" t="s">
        <v>448</v>
      </c>
      <c r="C129" s="9" t="s">
        <v>13</v>
      </c>
      <c r="D129" s="264">
        <v>1</v>
      </c>
      <c r="E129" s="163">
        <f t="shared" si="6"/>
        <v>0</v>
      </c>
      <c r="F129" s="164">
        <f t="shared" si="7"/>
        <v>0</v>
      </c>
      <c r="G129" s="161"/>
      <c r="H129" s="161"/>
      <c r="I129" s="162">
        <f t="shared" si="8"/>
        <v>0</v>
      </c>
      <c r="J129" s="162">
        <f t="shared" si="9"/>
        <v>0</v>
      </c>
      <c r="W129" s="36"/>
    </row>
    <row r="130" spans="1:23" s="5" customFormat="1" ht="16.5">
      <c r="A130" s="43"/>
      <c r="B130" s="44"/>
      <c r="C130" s="9"/>
      <c r="D130" s="264"/>
      <c r="E130" s="163" t="str">
        <f t="shared" si="6"/>
        <v/>
      </c>
      <c r="F130" s="164" t="str">
        <f t="shared" si="7"/>
        <v/>
      </c>
      <c r="G130" s="161"/>
      <c r="H130" s="161"/>
      <c r="I130" s="162" t="str">
        <f t="shared" si="8"/>
        <v/>
      </c>
      <c r="J130" s="162" t="str">
        <f t="shared" si="9"/>
        <v/>
      </c>
      <c r="W130" s="36"/>
    </row>
    <row r="131" spans="1:23" s="5" customFormat="1" ht="16.5">
      <c r="A131" s="43"/>
      <c r="B131" s="131" t="s">
        <v>263</v>
      </c>
      <c r="C131" s="9"/>
      <c r="D131" s="264"/>
      <c r="E131" s="163" t="str">
        <f t="shared" si="6"/>
        <v/>
      </c>
      <c r="F131" s="164" t="str">
        <f t="shared" si="7"/>
        <v/>
      </c>
      <c r="G131" s="161"/>
      <c r="H131" s="161"/>
      <c r="I131" s="162" t="str">
        <f t="shared" si="8"/>
        <v/>
      </c>
      <c r="J131" s="162" t="str">
        <f t="shared" si="9"/>
        <v/>
      </c>
      <c r="W131" s="36"/>
    </row>
    <row r="132" spans="1:23" s="5" customFormat="1" ht="16.5">
      <c r="A132" s="43"/>
      <c r="B132" s="44" t="s">
        <v>52</v>
      </c>
      <c r="C132" s="9" t="s">
        <v>13</v>
      </c>
      <c r="D132" s="264"/>
      <c r="E132" s="163" t="str">
        <f t="shared" si="6"/>
        <v/>
      </c>
      <c r="F132" s="164" t="str">
        <f t="shared" si="7"/>
        <v/>
      </c>
      <c r="G132" s="161"/>
      <c r="H132" s="161"/>
      <c r="I132" s="162" t="str">
        <f t="shared" si="8"/>
        <v/>
      </c>
      <c r="J132" s="162" t="str">
        <f t="shared" si="9"/>
        <v/>
      </c>
      <c r="W132" s="36"/>
    </row>
    <row r="133" spans="1:23" s="5" customFormat="1" ht="16.5">
      <c r="A133" s="43"/>
      <c r="B133" s="44" t="s">
        <v>269</v>
      </c>
      <c r="C133" s="9" t="s">
        <v>13</v>
      </c>
      <c r="D133" s="264"/>
      <c r="E133" s="163" t="str">
        <f t="shared" si="6"/>
        <v/>
      </c>
      <c r="F133" s="164" t="str">
        <f t="shared" si="7"/>
        <v/>
      </c>
      <c r="G133" s="161"/>
      <c r="H133" s="161"/>
      <c r="I133" s="162" t="str">
        <f t="shared" si="8"/>
        <v/>
      </c>
      <c r="J133" s="162" t="str">
        <f t="shared" si="9"/>
        <v/>
      </c>
      <c r="W133" s="36"/>
    </row>
    <row r="134" spans="1:23" s="5" customFormat="1" ht="16.5">
      <c r="A134" s="43"/>
      <c r="B134" s="44" t="s">
        <v>53</v>
      </c>
      <c r="C134" s="9" t="s">
        <v>13</v>
      </c>
      <c r="D134" s="264"/>
      <c r="E134" s="163" t="str">
        <f t="shared" si="6"/>
        <v/>
      </c>
      <c r="F134" s="164" t="str">
        <f t="shared" si="7"/>
        <v/>
      </c>
      <c r="G134" s="161"/>
      <c r="H134" s="161"/>
      <c r="I134" s="162" t="str">
        <f t="shared" si="8"/>
        <v/>
      </c>
      <c r="J134" s="162" t="str">
        <f t="shared" si="9"/>
        <v/>
      </c>
      <c r="W134" s="36"/>
    </row>
    <row r="135" spans="1:23" s="5" customFormat="1" ht="16.5">
      <c r="A135" s="43"/>
      <c r="B135" s="44" t="s">
        <v>72</v>
      </c>
      <c r="C135" s="9" t="s">
        <v>13</v>
      </c>
      <c r="D135" s="264"/>
      <c r="E135" s="163" t="str">
        <f t="shared" si="6"/>
        <v/>
      </c>
      <c r="F135" s="164" t="str">
        <f t="shared" si="7"/>
        <v/>
      </c>
      <c r="G135" s="161"/>
      <c r="H135" s="161"/>
      <c r="I135" s="162" t="str">
        <f t="shared" si="8"/>
        <v/>
      </c>
      <c r="J135" s="162" t="str">
        <f t="shared" si="9"/>
        <v/>
      </c>
      <c r="W135" s="36"/>
    </row>
    <row r="136" spans="1:23" s="5" customFormat="1" ht="16.5">
      <c r="A136" s="43"/>
      <c r="B136" s="44" t="s">
        <v>275</v>
      </c>
      <c r="C136" s="9" t="s">
        <v>13</v>
      </c>
      <c r="D136" s="264"/>
      <c r="E136" s="163" t="str">
        <f t="shared" si="6"/>
        <v/>
      </c>
      <c r="F136" s="164" t="str">
        <f t="shared" si="7"/>
        <v/>
      </c>
      <c r="G136" s="161"/>
      <c r="H136" s="161"/>
      <c r="I136" s="162" t="str">
        <f t="shared" si="8"/>
        <v/>
      </c>
      <c r="J136" s="162" t="str">
        <f t="shared" si="9"/>
        <v/>
      </c>
      <c r="W136" s="36"/>
    </row>
    <row r="137" spans="1:23" s="5" customFormat="1" ht="16.5">
      <c r="A137" s="43"/>
      <c r="B137" s="44" t="s">
        <v>447</v>
      </c>
      <c r="C137" s="9" t="s">
        <v>13</v>
      </c>
      <c r="D137" s="264"/>
      <c r="E137" s="163" t="str">
        <f t="shared" si="6"/>
        <v/>
      </c>
      <c r="F137" s="164" t="str">
        <f t="shared" si="7"/>
        <v/>
      </c>
      <c r="G137" s="161"/>
      <c r="H137" s="161"/>
      <c r="I137" s="162" t="str">
        <f t="shared" si="8"/>
        <v/>
      </c>
      <c r="J137" s="162" t="str">
        <f t="shared" si="9"/>
        <v/>
      </c>
      <c r="W137" s="36"/>
    </row>
    <row r="138" spans="1:23" s="5" customFormat="1" ht="16.5">
      <c r="A138" s="43"/>
      <c r="B138" s="44" t="s">
        <v>54</v>
      </c>
      <c r="C138" s="9" t="s">
        <v>13</v>
      </c>
      <c r="D138" s="264"/>
      <c r="E138" s="163" t="str">
        <f t="shared" si="6"/>
        <v/>
      </c>
      <c r="F138" s="164" t="str">
        <f t="shared" si="7"/>
        <v/>
      </c>
      <c r="G138" s="161"/>
      <c r="H138" s="161"/>
      <c r="I138" s="162" t="str">
        <f t="shared" si="8"/>
        <v/>
      </c>
      <c r="J138" s="162" t="str">
        <f t="shared" si="9"/>
        <v/>
      </c>
      <c r="W138" s="36"/>
    </row>
    <row r="139" spans="1:23" s="5" customFormat="1" ht="16.5">
      <c r="A139" s="43"/>
      <c r="B139" s="44" t="s">
        <v>448</v>
      </c>
      <c r="C139" s="9" t="s">
        <v>13</v>
      </c>
      <c r="D139" s="264"/>
      <c r="E139" s="163" t="str">
        <f t="shared" si="6"/>
        <v/>
      </c>
      <c r="F139" s="164" t="str">
        <f t="shared" si="7"/>
        <v/>
      </c>
      <c r="G139" s="161"/>
      <c r="H139" s="161"/>
      <c r="I139" s="162" t="str">
        <f t="shared" si="8"/>
        <v/>
      </c>
      <c r="J139" s="162" t="str">
        <f t="shared" si="9"/>
        <v/>
      </c>
      <c r="W139" s="36"/>
    </row>
    <row r="140" spans="1:23" s="5" customFormat="1" ht="16.5">
      <c r="A140" s="43"/>
      <c r="B140" s="44"/>
      <c r="C140" s="9"/>
      <c r="D140" s="264"/>
      <c r="E140" s="163" t="str">
        <f t="shared" si="6"/>
        <v/>
      </c>
      <c r="F140" s="164" t="str">
        <f t="shared" si="7"/>
        <v/>
      </c>
      <c r="G140" s="161"/>
      <c r="H140" s="161"/>
      <c r="I140" s="162" t="str">
        <f t="shared" si="8"/>
        <v/>
      </c>
      <c r="J140" s="162" t="str">
        <f t="shared" si="9"/>
        <v/>
      </c>
      <c r="W140" s="36"/>
    </row>
    <row r="141" spans="1:23" s="5" customFormat="1" ht="16.5">
      <c r="A141" s="43"/>
      <c r="B141" s="44" t="s">
        <v>266</v>
      </c>
      <c r="C141" s="9" t="s">
        <v>13</v>
      </c>
      <c r="D141" s="264"/>
      <c r="E141" s="163" t="str">
        <f t="shared" si="6"/>
        <v/>
      </c>
      <c r="F141" s="164" t="str">
        <f t="shared" si="7"/>
        <v/>
      </c>
      <c r="G141" s="161"/>
      <c r="H141" s="161"/>
      <c r="I141" s="162" t="str">
        <f t="shared" si="8"/>
        <v/>
      </c>
      <c r="J141" s="162" t="str">
        <f t="shared" si="9"/>
        <v/>
      </c>
      <c r="W141" s="36"/>
    </row>
    <row r="142" spans="1:23" s="5" customFormat="1" ht="16.5">
      <c r="A142" s="43"/>
      <c r="B142" s="44" t="s">
        <v>449</v>
      </c>
      <c r="C142" s="9" t="s">
        <v>13</v>
      </c>
      <c r="D142" s="264">
        <f>30/D149</f>
        <v>2.1428571428571428</v>
      </c>
      <c r="E142" s="163">
        <f t="shared" si="6"/>
        <v>0</v>
      </c>
      <c r="F142" s="164">
        <f t="shared" si="7"/>
        <v>0</v>
      </c>
      <c r="G142" s="161"/>
      <c r="H142" s="161"/>
      <c r="I142" s="162">
        <f t="shared" si="8"/>
        <v>0</v>
      </c>
      <c r="J142" s="162">
        <f t="shared" si="9"/>
        <v>0</v>
      </c>
      <c r="W142" s="36"/>
    </row>
    <row r="143" spans="1:23" s="5" customFormat="1" ht="16.5">
      <c r="A143" s="43"/>
      <c r="B143" s="128"/>
      <c r="C143" s="9"/>
      <c r="D143" s="264"/>
      <c r="E143" s="163" t="str">
        <f t="shared" si="6"/>
        <v/>
      </c>
      <c r="F143" s="164" t="str">
        <f t="shared" si="7"/>
        <v/>
      </c>
      <c r="G143" s="161"/>
      <c r="H143" s="161"/>
      <c r="I143" s="162" t="str">
        <f t="shared" si="8"/>
        <v/>
      </c>
      <c r="J143" s="162" t="str">
        <f t="shared" si="9"/>
        <v/>
      </c>
      <c r="W143" s="36"/>
    </row>
    <row r="144" spans="1:23" s="5" customFormat="1" ht="16.5">
      <c r="A144" s="43"/>
      <c r="B144" s="132" t="s">
        <v>450</v>
      </c>
      <c r="C144" s="9" t="s">
        <v>13</v>
      </c>
      <c r="D144" s="264"/>
      <c r="E144" s="163" t="str">
        <f t="shared" si="6"/>
        <v/>
      </c>
      <c r="F144" s="164" t="str">
        <f t="shared" si="7"/>
        <v/>
      </c>
      <c r="G144" s="161"/>
      <c r="H144" s="161"/>
      <c r="I144" s="162" t="str">
        <f t="shared" si="8"/>
        <v/>
      </c>
      <c r="J144" s="162" t="str">
        <f t="shared" si="9"/>
        <v/>
      </c>
      <c r="W144" s="36"/>
    </row>
    <row r="145" spans="1:23" s="5" customFormat="1" ht="16.5">
      <c r="A145" s="2"/>
      <c r="B145" s="132" t="s">
        <v>451</v>
      </c>
      <c r="C145" s="9" t="s">
        <v>13</v>
      </c>
      <c r="D145" s="264"/>
      <c r="E145" s="163" t="str">
        <f t="shared" si="6"/>
        <v/>
      </c>
      <c r="F145" s="164" t="str">
        <f t="shared" si="7"/>
        <v/>
      </c>
      <c r="G145" s="161"/>
      <c r="H145" s="161"/>
      <c r="I145" s="162" t="str">
        <f t="shared" si="8"/>
        <v/>
      </c>
      <c r="J145" s="162" t="str">
        <f t="shared" si="9"/>
        <v/>
      </c>
      <c r="W145" s="36"/>
    </row>
    <row r="146" spans="1:23" s="5" customFormat="1" ht="16.5">
      <c r="A146" s="2"/>
      <c r="B146" s="132" t="s">
        <v>388</v>
      </c>
      <c r="C146" s="9" t="s">
        <v>13</v>
      </c>
      <c r="D146" s="264"/>
      <c r="E146" s="163" t="str">
        <f t="shared" si="6"/>
        <v/>
      </c>
      <c r="F146" s="164" t="str">
        <f t="shared" si="7"/>
        <v/>
      </c>
      <c r="G146" s="161"/>
      <c r="H146" s="161"/>
      <c r="I146" s="162" t="str">
        <f t="shared" si="8"/>
        <v/>
      </c>
      <c r="J146" s="162" t="str">
        <f t="shared" si="9"/>
        <v/>
      </c>
      <c r="W146" s="36"/>
    </row>
    <row r="147" spans="1:23" s="5" customFormat="1" ht="16.5">
      <c r="A147" s="43"/>
      <c r="B147" s="44"/>
      <c r="C147" s="9"/>
      <c r="D147" s="264"/>
      <c r="E147" s="163" t="str">
        <f t="shared" si="6"/>
        <v/>
      </c>
      <c r="F147" s="164" t="str">
        <f t="shared" si="7"/>
        <v/>
      </c>
      <c r="G147" s="161"/>
      <c r="H147" s="161"/>
      <c r="I147" s="162" t="str">
        <f t="shared" si="8"/>
        <v/>
      </c>
      <c r="J147" s="162" t="str">
        <f t="shared" si="9"/>
        <v/>
      </c>
      <c r="W147" s="36"/>
    </row>
    <row r="148" spans="1:23" s="5" customFormat="1" ht="16.5">
      <c r="A148" s="43"/>
      <c r="B148" s="39" t="s">
        <v>543</v>
      </c>
      <c r="C148" s="9"/>
      <c r="D148" s="264"/>
      <c r="E148" s="163" t="str">
        <f t="shared" si="6"/>
        <v/>
      </c>
      <c r="F148" s="164" t="str">
        <f t="shared" si="7"/>
        <v/>
      </c>
      <c r="G148" s="161"/>
      <c r="H148" s="161"/>
      <c r="I148" s="162" t="str">
        <f t="shared" si="8"/>
        <v/>
      </c>
      <c r="J148" s="162" t="str">
        <f t="shared" si="9"/>
        <v/>
      </c>
      <c r="W148" s="36"/>
    </row>
    <row r="149" spans="1:23" s="5" customFormat="1" ht="16.5">
      <c r="A149" s="43"/>
      <c r="B149" s="39" t="s">
        <v>544</v>
      </c>
      <c r="C149" s="27" t="s">
        <v>12</v>
      </c>
      <c r="D149" s="264">
        <f>D31</f>
        <v>14</v>
      </c>
      <c r="E149" s="163">
        <f t="shared" si="6"/>
        <v>0</v>
      </c>
      <c r="F149" s="164">
        <f t="shared" si="7"/>
        <v>0</v>
      </c>
      <c r="G149" s="161"/>
      <c r="H149" s="161"/>
      <c r="I149" s="162">
        <f t="shared" si="8"/>
        <v>0</v>
      </c>
      <c r="J149" s="162">
        <f t="shared" si="9"/>
        <v>0</v>
      </c>
      <c r="W149" s="36"/>
    </row>
    <row r="150" spans="1:23" s="5" customFormat="1" ht="16.5">
      <c r="A150" s="2"/>
      <c r="B150" s="127"/>
      <c r="C150" s="9"/>
      <c r="D150" s="264"/>
      <c r="E150" s="163" t="str">
        <f t="shared" si="6"/>
        <v/>
      </c>
      <c r="F150" s="164" t="str">
        <f t="shared" si="7"/>
        <v/>
      </c>
      <c r="G150" s="161"/>
      <c r="H150" s="161"/>
      <c r="I150" s="162" t="str">
        <f t="shared" si="8"/>
        <v/>
      </c>
      <c r="J150" s="162" t="str">
        <f t="shared" si="9"/>
        <v/>
      </c>
      <c r="W150" s="36"/>
    </row>
    <row r="151" spans="1:23" s="5" customFormat="1" ht="16.5">
      <c r="A151" s="2"/>
      <c r="B151" s="35" t="s">
        <v>381</v>
      </c>
      <c r="C151" s="9"/>
      <c r="D151" s="264"/>
      <c r="E151" s="163" t="str">
        <f t="shared" si="6"/>
        <v/>
      </c>
      <c r="F151" s="164" t="str">
        <f t="shared" si="7"/>
        <v/>
      </c>
      <c r="G151" s="161"/>
      <c r="H151" s="161"/>
      <c r="I151" s="162" t="str">
        <f t="shared" si="8"/>
        <v/>
      </c>
      <c r="J151" s="162" t="str">
        <f t="shared" si="9"/>
        <v/>
      </c>
      <c r="W151" s="36"/>
    </row>
    <row r="152" spans="1:23" s="5" customFormat="1" ht="16.5">
      <c r="A152" s="2"/>
      <c r="B152" s="35"/>
      <c r="C152" s="9"/>
      <c r="D152" s="264"/>
      <c r="E152" s="163" t="str">
        <f t="shared" si="6"/>
        <v/>
      </c>
      <c r="F152" s="164" t="str">
        <f t="shared" si="7"/>
        <v/>
      </c>
      <c r="G152" s="161"/>
      <c r="H152" s="161"/>
      <c r="I152" s="162" t="str">
        <f t="shared" si="8"/>
        <v/>
      </c>
      <c r="J152" s="162" t="str">
        <f t="shared" si="9"/>
        <v/>
      </c>
      <c r="W152" s="36"/>
    </row>
    <row r="153" spans="1:23" ht="16.5">
      <c r="A153" s="2" t="s">
        <v>411</v>
      </c>
      <c r="B153" s="41" t="s">
        <v>60</v>
      </c>
      <c r="C153" s="9"/>
      <c r="D153" s="264"/>
      <c r="E153" s="163" t="str">
        <f t="shared" ref="E153:E185" si="10">IF(D153="","",(((I153*$J$2)+(J153*$H$2*$H$3))*$J$3)/D153)</f>
        <v/>
      </c>
      <c r="F153" s="164" t="str">
        <f t="shared" ref="F153:F185" si="11">IF(D153="","",D153*E153)</f>
        <v/>
      </c>
      <c r="G153" s="161"/>
      <c r="H153" s="161"/>
      <c r="I153" s="162" t="str">
        <f t="shared" ref="I153:I185" si="12">IF(D153="","",G153*D153)</f>
        <v/>
      </c>
      <c r="J153" s="162" t="str">
        <f t="shared" ref="J153:J185" si="13">IF(D153="","",D153*H153)</f>
        <v/>
      </c>
    </row>
    <row r="154" spans="1:23" ht="12.75" customHeight="1">
      <c r="A154" s="2"/>
      <c r="B154" s="42"/>
      <c r="C154" s="9"/>
      <c r="D154" s="264"/>
      <c r="E154" s="163" t="str">
        <f t="shared" si="10"/>
        <v/>
      </c>
      <c r="F154" s="164" t="str">
        <f t="shared" si="11"/>
        <v/>
      </c>
      <c r="G154" s="161"/>
      <c r="H154" s="161"/>
      <c r="I154" s="162" t="str">
        <f t="shared" si="12"/>
        <v/>
      </c>
      <c r="J154" s="162" t="str">
        <f t="shared" si="13"/>
        <v/>
      </c>
    </row>
    <row r="155" spans="1:23" ht="12.75" customHeight="1">
      <c r="A155" s="69"/>
      <c r="B155" s="42" t="s">
        <v>391</v>
      </c>
      <c r="C155" s="9" t="s">
        <v>13</v>
      </c>
      <c r="D155" s="264">
        <f>D24+D25</f>
        <v>16</v>
      </c>
      <c r="E155" s="163">
        <f t="shared" si="10"/>
        <v>0</v>
      </c>
      <c r="F155" s="164">
        <f t="shared" si="11"/>
        <v>0</v>
      </c>
      <c r="G155" s="161"/>
      <c r="H155" s="161"/>
      <c r="I155" s="162">
        <f t="shared" si="12"/>
        <v>0</v>
      </c>
      <c r="J155" s="162">
        <f t="shared" si="13"/>
        <v>0</v>
      </c>
    </row>
    <row r="156" spans="1:23" ht="12.75" customHeight="1">
      <c r="A156" s="69"/>
      <c r="B156" s="42" t="s">
        <v>392</v>
      </c>
      <c r="C156" s="9" t="s">
        <v>12</v>
      </c>
      <c r="D156" s="264">
        <v>1</v>
      </c>
      <c r="E156" s="163">
        <f t="shared" si="10"/>
        <v>0</v>
      </c>
      <c r="F156" s="164">
        <f t="shared" si="11"/>
        <v>0</v>
      </c>
      <c r="G156" s="161"/>
      <c r="H156" s="161"/>
      <c r="I156" s="162">
        <f t="shared" si="12"/>
        <v>0</v>
      </c>
      <c r="J156" s="162">
        <f t="shared" si="13"/>
        <v>0</v>
      </c>
    </row>
    <row r="157" spans="1:23" ht="16.5">
      <c r="A157" s="69"/>
      <c r="B157" s="42" t="s">
        <v>56</v>
      </c>
      <c r="C157" s="14" t="s">
        <v>12</v>
      </c>
      <c r="D157" s="264">
        <v>1</v>
      </c>
      <c r="E157" s="163">
        <f t="shared" si="10"/>
        <v>0</v>
      </c>
      <c r="F157" s="164">
        <f t="shared" si="11"/>
        <v>0</v>
      </c>
      <c r="G157" s="161"/>
      <c r="H157" s="161"/>
      <c r="I157" s="162">
        <f t="shared" si="12"/>
        <v>0</v>
      </c>
      <c r="J157" s="162">
        <f t="shared" si="13"/>
        <v>0</v>
      </c>
    </row>
    <row r="158" spans="1:23" ht="16.5">
      <c r="A158" s="69"/>
      <c r="B158" s="42"/>
      <c r="C158" s="14"/>
      <c r="D158" s="264"/>
      <c r="E158" s="163" t="str">
        <f t="shared" si="10"/>
        <v/>
      </c>
      <c r="F158" s="164" t="str">
        <f t="shared" si="11"/>
        <v/>
      </c>
      <c r="G158" s="161"/>
      <c r="H158" s="161"/>
      <c r="I158" s="162" t="str">
        <f t="shared" si="12"/>
        <v/>
      </c>
      <c r="J158" s="162" t="str">
        <f t="shared" si="13"/>
        <v/>
      </c>
    </row>
    <row r="159" spans="1:23" ht="25.5">
      <c r="A159" s="69"/>
      <c r="B159" s="42" t="s">
        <v>454</v>
      </c>
      <c r="C159" s="9" t="s">
        <v>12</v>
      </c>
      <c r="D159" s="264">
        <v>1</v>
      </c>
      <c r="E159" s="163">
        <f t="shared" si="10"/>
        <v>0</v>
      </c>
      <c r="F159" s="164">
        <f t="shared" si="11"/>
        <v>0</v>
      </c>
      <c r="G159" s="161"/>
      <c r="H159" s="161"/>
      <c r="I159" s="162">
        <f t="shared" si="12"/>
        <v>0</v>
      </c>
      <c r="J159" s="162">
        <f t="shared" si="13"/>
        <v>0</v>
      </c>
    </row>
    <row r="160" spans="1:23" ht="16.5">
      <c r="A160" s="70"/>
      <c r="B160" s="38"/>
      <c r="C160" s="9"/>
      <c r="D160" s="264"/>
      <c r="E160" s="163" t="str">
        <f t="shared" si="10"/>
        <v/>
      </c>
      <c r="F160" s="164" t="str">
        <f t="shared" si="11"/>
        <v/>
      </c>
      <c r="G160" s="161"/>
      <c r="H160" s="161"/>
      <c r="I160" s="162" t="str">
        <f t="shared" si="12"/>
        <v/>
      </c>
      <c r="J160" s="162" t="str">
        <f t="shared" si="13"/>
        <v/>
      </c>
      <c r="W160" s="32"/>
    </row>
    <row r="161" spans="1:23" s="5" customFormat="1" ht="16.5">
      <c r="A161" s="2"/>
      <c r="B161" s="35" t="s">
        <v>415</v>
      </c>
      <c r="C161" s="9"/>
      <c r="D161" s="264"/>
      <c r="E161" s="163" t="str">
        <f t="shared" si="10"/>
        <v/>
      </c>
      <c r="F161" s="164" t="str">
        <f t="shared" si="11"/>
        <v/>
      </c>
      <c r="G161" s="161"/>
      <c r="H161" s="161"/>
      <c r="I161" s="162" t="str">
        <f t="shared" si="12"/>
        <v/>
      </c>
      <c r="J161" s="162" t="str">
        <f t="shared" si="13"/>
        <v/>
      </c>
      <c r="W161" s="36"/>
    </row>
    <row r="162" spans="1:23" s="5" customFormat="1" ht="16.5">
      <c r="A162" s="2"/>
      <c r="B162" s="35"/>
      <c r="C162" s="9"/>
      <c r="D162" s="264"/>
      <c r="E162" s="163" t="str">
        <f t="shared" si="10"/>
        <v/>
      </c>
      <c r="F162" s="164" t="str">
        <f t="shared" si="11"/>
        <v/>
      </c>
      <c r="G162" s="161"/>
      <c r="H162" s="161"/>
      <c r="I162" s="162" t="str">
        <f t="shared" si="12"/>
        <v/>
      </c>
      <c r="J162" s="162" t="str">
        <f t="shared" si="13"/>
        <v/>
      </c>
      <c r="W162" s="36"/>
    </row>
    <row r="163" spans="1:23" s="5" customFormat="1" ht="16.5">
      <c r="A163" s="19" t="s">
        <v>416</v>
      </c>
      <c r="B163" s="87" t="s">
        <v>92</v>
      </c>
      <c r="C163" s="33"/>
      <c r="D163" s="264"/>
      <c r="E163" s="163" t="str">
        <f t="shared" si="10"/>
        <v/>
      </c>
      <c r="F163" s="164" t="str">
        <f t="shared" si="11"/>
        <v/>
      </c>
      <c r="G163" s="161"/>
      <c r="H163" s="161"/>
      <c r="I163" s="162" t="str">
        <f t="shared" si="12"/>
        <v/>
      </c>
      <c r="J163" s="162" t="str">
        <f t="shared" si="13"/>
        <v/>
      </c>
      <c r="W163" s="36"/>
    </row>
    <row r="164" spans="1:23" s="5" customFormat="1" ht="16.5">
      <c r="A164" s="19"/>
      <c r="B164" s="86"/>
      <c r="C164" s="33"/>
      <c r="D164" s="264"/>
      <c r="E164" s="163" t="str">
        <f t="shared" si="10"/>
        <v/>
      </c>
      <c r="F164" s="164" t="str">
        <f t="shared" si="11"/>
        <v/>
      </c>
      <c r="G164" s="161"/>
      <c r="H164" s="161"/>
      <c r="I164" s="162" t="str">
        <f t="shared" si="12"/>
        <v/>
      </c>
      <c r="J164" s="162" t="str">
        <f t="shared" si="13"/>
        <v/>
      </c>
      <c r="W164" s="36"/>
    </row>
    <row r="165" spans="1:23" s="5" customFormat="1" ht="16.5">
      <c r="A165" s="19"/>
      <c r="B165" s="86" t="s">
        <v>93</v>
      </c>
      <c r="C165" s="33" t="s">
        <v>12</v>
      </c>
      <c r="D165" s="264">
        <f>QTE!J205</f>
        <v>12</v>
      </c>
      <c r="E165" s="163">
        <f t="shared" si="10"/>
        <v>0</v>
      </c>
      <c r="F165" s="164">
        <f t="shared" si="11"/>
        <v>0</v>
      </c>
      <c r="G165" s="161"/>
      <c r="H165" s="161"/>
      <c r="I165" s="162">
        <f t="shared" si="12"/>
        <v>0</v>
      </c>
      <c r="J165" s="162">
        <f t="shared" si="13"/>
        <v>0</v>
      </c>
      <c r="W165" s="36"/>
    </row>
    <row r="166" spans="1:23" s="5" customFormat="1" ht="16.5">
      <c r="A166" s="19"/>
      <c r="B166" s="88"/>
      <c r="C166" s="33"/>
      <c r="D166" s="264"/>
      <c r="E166" s="163" t="str">
        <f t="shared" si="10"/>
        <v/>
      </c>
      <c r="F166" s="164" t="str">
        <f t="shared" si="11"/>
        <v/>
      </c>
      <c r="G166" s="161"/>
      <c r="H166" s="161"/>
      <c r="I166" s="162" t="str">
        <f t="shared" si="12"/>
        <v/>
      </c>
      <c r="J166" s="162" t="str">
        <f t="shared" si="13"/>
        <v/>
      </c>
      <c r="W166" s="36"/>
    </row>
    <row r="167" spans="1:23" s="5" customFormat="1" ht="16.5">
      <c r="A167" s="19"/>
      <c r="B167" s="86" t="s">
        <v>94</v>
      </c>
      <c r="C167" s="33" t="s">
        <v>13</v>
      </c>
      <c r="D167" s="264">
        <f>1*D213</f>
        <v>58</v>
      </c>
      <c r="E167" s="163">
        <f t="shared" si="10"/>
        <v>0</v>
      </c>
      <c r="F167" s="164">
        <f t="shared" si="11"/>
        <v>0</v>
      </c>
      <c r="G167" s="161"/>
      <c r="H167" s="161"/>
      <c r="I167" s="162">
        <f t="shared" si="12"/>
        <v>0</v>
      </c>
      <c r="J167" s="162">
        <f t="shared" si="13"/>
        <v>0</v>
      </c>
      <c r="W167" s="36"/>
    </row>
    <row r="168" spans="1:23" s="5" customFormat="1" ht="16.5">
      <c r="A168" s="19"/>
      <c r="B168" s="86" t="s">
        <v>95</v>
      </c>
      <c r="C168" s="33" t="s">
        <v>13</v>
      </c>
      <c r="D168" s="264">
        <f>1*D213</f>
        <v>58</v>
      </c>
      <c r="E168" s="163">
        <f t="shared" si="10"/>
        <v>0</v>
      </c>
      <c r="F168" s="164">
        <f t="shared" si="11"/>
        <v>0</v>
      </c>
      <c r="G168" s="161"/>
      <c r="H168" s="161"/>
      <c r="I168" s="162">
        <f t="shared" si="12"/>
        <v>0</v>
      </c>
      <c r="J168" s="162">
        <f t="shared" si="13"/>
        <v>0</v>
      </c>
      <c r="W168" s="36"/>
    </row>
    <row r="169" spans="1:23" s="5" customFormat="1" ht="16.5">
      <c r="A169" s="19"/>
      <c r="B169" s="86" t="s">
        <v>96</v>
      </c>
      <c r="C169" s="33" t="s">
        <v>12</v>
      </c>
      <c r="D169" s="264">
        <v>1</v>
      </c>
      <c r="E169" s="163">
        <f t="shared" si="10"/>
        <v>0</v>
      </c>
      <c r="F169" s="164">
        <f t="shared" si="11"/>
        <v>0</v>
      </c>
      <c r="G169" s="161"/>
      <c r="H169" s="161"/>
      <c r="I169" s="162">
        <f t="shared" si="12"/>
        <v>0</v>
      </c>
      <c r="J169" s="162">
        <f t="shared" si="13"/>
        <v>0</v>
      </c>
      <c r="W169" s="36"/>
    </row>
    <row r="170" spans="1:23" s="5" customFormat="1" ht="16.5">
      <c r="A170" s="19"/>
      <c r="B170" s="86" t="s">
        <v>189</v>
      </c>
      <c r="C170" s="33" t="s">
        <v>12</v>
      </c>
      <c r="D170" s="264">
        <v>1</v>
      </c>
      <c r="E170" s="163">
        <f t="shared" si="10"/>
        <v>0</v>
      </c>
      <c r="F170" s="164">
        <f t="shared" si="11"/>
        <v>0</v>
      </c>
      <c r="G170" s="161"/>
      <c r="H170" s="161"/>
      <c r="I170" s="162">
        <f t="shared" si="12"/>
        <v>0</v>
      </c>
      <c r="J170" s="162">
        <f t="shared" si="13"/>
        <v>0</v>
      </c>
      <c r="W170" s="36"/>
    </row>
    <row r="171" spans="1:23" s="5" customFormat="1" ht="16.5">
      <c r="A171" s="19"/>
      <c r="B171" s="26"/>
      <c r="C171" s="33"/>
      <c r="D171" s="264"/>
      <c r="E171" s="163" t="str">
        <f t="shared" si="10"/>
        <v/>
      </c>
      <c r="F171" s="164" t="str">
        <f t="shared" si="11"/>
        <v/>
      </c>
      <c r="G171" s="161"/>
      <c r="H171" s="161"/>
      <c r="I171" s="162" t="str">
        <f t="shared" si="12"/>
        <v/>
      </c>
      <c r="J171" s="162" t="str">
        <f t="shared" si="13"/>
        <v/>
      </c>
      <c r="W171" s="36"/>
    </row>
    <row r="172" spans="1:23" s="5" customFormat="1" ht="16.5">
      <c r="A172" s="19"/>
      <c r="B172" s="83" t="s">
        <v>414</v>
      </c>
      <c r="C172" s="33"/>
      <c r="D172" s="264"/>
      <c r="E172" s="163" t="str">
        <f t="shared" si="10"/>
        <v/>
      </c>
      <c r="F172" s="164" t="str">
        <f t="shared" si="11"/>
        <v/>
      </c>
      <c r="G172" s="161"/>
      <c r="H172" s="161"/>
      <c r="I172" s="162" t="str">
        <f t="shared" si="12"/>
        <v/>
      </c>
      <c r="J172" s="162" t="str">
        <f t="shared" si="13"/>
        <v/>
      </c>
      <c r="W172" s="36"/>
    </row>
    <row r="173" spans="1:23" s="5" customFormat="1" ht="16.5">
      <c r="A173" s="19"/>
      <c r="B173" s="83"/>
      <c r="C173" s="33"/>
      <c r="D173" s="264"/>
      <c r="E173" s="163" t="str">
        <f t="shared" si="10"/>
        <v/>
      </c>
      <c r="F173" s="164" t="str">
        <f t="shared" si="11"/>
        <v/>
      </c>
      <c r="G173" s="161"/>
      <c r="H173" s="161"/>
      <c r="I173" s="162" t="str">
        <f t="shared" si="12"/>
        <v/>
      </c>
      <c r="J173" s="162" t="str">
        <f t="shared" si="13"/>
        <v/>
      </c>
      <c r="W173" s="36"/>
    </row>
    <row r="174" spans="1:23" s="5" customFormat="1" ht="16.5">
      <c r="A174" s="19" t="s">
        <v>427</v>
      </c>
      <c r="B174" s="87" t="s">
        <v>426</v>
      </c>
      <c r="C174" s="33"/>
      <c r="D174" s="264"/>
      <c r="E174" s="163" t="str">
        <f t="shared" si="10"/>
        <v/>
      </c>
      <c r="F174" s="164" t="str">
        <f t="shared" si="11"/>
        <v/>
      </c>
      <c r="G174" s="161"/>
      <c r="H174" s="161"/>
      <c r="I174" s="162" t="str">
        <f t="shared" si="12"/>
        <v/>
      </c>
      <c r="J174" s="162" t="str">
        <f t="shared" si="13"/>
        <v/>
      </c>
      <c r="W174" s="36"/>
    </row>
    <row r="175" spans="1:23" s="5" customFormat="1" ht="16.5">
      <c r="A175" s="19"/>
      <c r="B175" s="26"/>
      <c r="C175" s="33"/>
      <c r="D175" s="264"/>
      <c r="E175" s="163" t="str">
        <f t="shared" si="10"/>
        <v/>
      </c>
      <c r="F175" s="164" t="str">
        <f t="shared" si="11"/>
        <v/>
      </c>
      <c r="G175" s="161"/>
      <c r="H175" s="161"/>
      <c r="I175" s="162" t="str">
        <f t="shared" si="12"/>
        <v/>
      </c>
      <c r="J175" s="162" t="str">
        <f t="shared" si="13"/>
        <v/>
      </c>
      <c r="W175" s="36"/>
    </row>
    <row r="176" spans="1:23" s="5" customFormat="1" ht="16.5">
      <c r="A176" s="19"/>
      <c r="B176" s="90" t="s">
        <v>433</v>
      </c>
      <c r="C176" s="57" t="s">
        <v>12</v>
      </c>
      <c r="D176" s="283"/>
      <c r="E176" s="163" t="str">
        <f t="shared" si="10"/>
        <v/>
      </c>
      <c r="F176" s="164" t="str">
        <f t="shared" si="11"/>
        <v/>
      </c>
      <c r="G176" s="161"/>
      <c r="H176" s="161"/>
      <c r="I176" s="162" t="str">
        <f t="shared" si="12"/>
        <v/>
      </c>
      <c r="J176" s="162" t="str">
        <f t="shared" si="13"/>
        <v/>
      </c>
      <c r="W176" s="36"/>
    </row>
    <row r="177" spans="1:23" s="5" customFormat="1" ht="16.5">
      <c r="A177" s="19"/>
      <c r="B177" s="90" t="s">
        <v>434</v>
      </c>
      <c r="C177" s="57" t="s">
        <v>13</v>
      </c>
      <c r="D177" s="283"/>
      <c r="E177" s="163" t="str">
        <f t="shared" si="10"/>
        <v/>
      </c>
      <c r="F177" s="164" t="str">
        <f t="shared" si="11"/>
        <v/>
      </c>
      <c r="G177" s="161"/>
      <c r="H177" s="161"/>
      <c r="I177" s="162" t="str">
        <f t="shared" si="12"/>
        <v/>
      </c>
      <c r="J177" s="162" t="str">
        <f t="shared" si="13"/>
        <v/>
      </c>
      <c r="W177" s="36"/>
    </row>
    <row r="178" spans="1:23" s="5" customFormat="1" ht="16.5">
      <c r="A178" s="19"/>
      <c r="B178" s="90" t="s">
        <v>435</v>
      </c>
      <c r="C178" s="57" t="s">
        <v>13</v>
      </c>
      <c r="D178" s="283"/>
      <c r="E178" s="163" t="str">
        <f t="shared" si="10"/>
        <v/>
      </c>
      <c r="F178" s="164" t="str">
        <f t="shared" si="11"/>
        <v/>
      </c>
      <c r="G178" s="161"/>
      <c r="H178" s="161"/>
      <c r="I178" s="162" t="str">
        <f t="shared" si="12"/>
        <v/>
      </c>
      <c r="J178" s="162" t="str">
        <f t="shared" si="13"/>
        <v/>
      </c>
      <c r="W178" s="36"/>
    </row>
    <row r="179" spans="1:23" s="5" customFormat="1" ht="16.5">
      <c r="A179" s="19"/>
      <c r="B179" s="90" t="s">
        <v>441</v>
      </c>
      <c r="C179" s="57" t="s">
        <v>13</v>
      </c>
      <c r="D179" s="283"/>
      <c r="E179" s="163" t="str">
        <f t="shared" si="10"/>
        <v/>
      </c>
      <c r="F179" s="164" t="str">
        <f t="shared" si="11"/>
        <v/>
      </c>
      <c r="G179" s="161"/>
      <c r="H179" s="161"/>
      <c r="I179" s="162" t="str">
        <f t="shared" si="12"/>
        <v/>
      </c>
      <c r="J179" s="162" t="str">
        <f t="shared" si="13"/>
        <v/>
      </c>
      <c r="W179" s="36"/>
    </row>
    <row r="180" spans="1:23" ht="16.5">
      <c r="A180" s="19"/>
      <c r="B180" s="90" t="s">
        <v>436</v>
      </c>
      <c r="C180" s="57" t="s">
        <v>12</v>
      </c>
      <c r="D180" s="283"/>
      <c r="E180" s="163" t="str">
        <f t="shared" si="10"/>
        <v/>
      </c>
      <c r="F180" s="164" t="str">
        <f t="shared" si="11"/>
        <v/>
      </c>
      <c r="G180" s="161"/>
      <c r="H180" s="161"/>
      <c r="I180" s="162" t="str">
        <f t="shared" si="12"/>
        <v/>
      </c>
      <c r="J180" s="162" t="str">
        <f t="shared" si="13"/>
        <v/>
      </c>
    </row>
    <row r="181" spans="1:23" ht="16.5">
      <c r="A181" s="19"/>
      <c r="B181" s="90" t="s">
        <v>437</v>
      </c>
      <c r="C181" s="57" t="s">
        <v>12</v>
      </c>
      <c r="D181" s="283"/>
      <c r="E181" s="163" t="str">
        <f t="shared" si="10"/>
        <v/>
      </c>
      <c r="F181" s="164" t="str">
        <f t="shared" si="11"/>
        <v/>
      </c>
      <c r="G181" s="161"/>
      <c r="H181" s="161"/>
      <c r="I181" s="162" t="str">
        <f t="shared" si="12"/>
        <v/>
      </c>
      <c r="J181" s="162" t="str">
        <f t="shared" si="13"/>
        <v/>
      </c>
    </row>
    <row r="182" spans="1:23" ht="16.5">
      <c r="A182" s="19"/>
      <c r="B182" s="90" t="s">
        <v>438</v>
      </c>
      <c r="C182" s="57" t="s">
        <v>12</v>
      </c>
      <c r="D182" s="283"/>
      <c r="E182" s="163" t="str">
        <f t="shared" si="10"/>
        <v/>
      </c>
      <c r="F182" s="164" t="str">
        <f t="shared" si="11"/>
        <v/>
      </c>
      <c r="G182" s="161"/>
      <c r="H182" s="161"/>
      <c r="I182" s="162" t="str">
        <f t="shared" si="12"/>
        <v/>
      </c>
      <c r="J182" s="162" t="str">
        <f t="shared" si="13"/>
        <v/>
      </c>
    </row>
    <row r="183" spans="1:23" ht="16.5">
      <c r="A183" s="19"/>
      <c r="B183" s="90" t="s">
        <v>439</v>
      </c>
      <c r="C183" s="57" t="s">
        <v>12</v>
      </c>
      <c r="D183" s="283"/>
      <c r="E183" s="163" t="str">
        <f t="shared" si="10"/>
        <v/>
      </c>
      <c r="F183" s="164" t="str">
        <f t="shared" si="11"/>
        <v/>
      </c>
      <c r="G183" s="161"/>
      <c r="H183" s="161"/>
      <c r="I183" s="162" t="str">
        <f t="shared" si="12"/>
        <v/>
      </c>
      <c r="J183" s="162" t="str">
        <f t="shared" si="13"/>
        <v/>
      </c>
    </row>
    <row r="184" spans="1:23" ht="12.75" customHeight="1">
      <c r="A184" s="19"/>
      <c r="B184" s="90" t="s">
        <v>440</v>
      </c>
      <c r="C184" s="57" t="s">
        <v>12</v>
      </c>
      <c r="D184" s="283"/>
      <c r="E184" s="163" t="str">
        <f t="shared" si="10"/>
        <v/>
      </c>
      <c r="F184" s="164" t="str">
        <f t="shared" si="11"/>
        <v/>
      </c>
      <c r="G184" s="161"/>
      <c r="H184" s="161"/>
      <c r="I184" s="162" t="str">
        <f t="shared" si="12"/>
        <v/>
      </c>
      <c r="J184" s="162" t="str">
        <f t="shared" si="13"/>
        <v/>
      </c>
    </row>
    <row r="185" spans="1:23" ht="17.25" thickBot="1">
      <c r="A185" s="19"/>
      <c r="B185" s="140"/>
      <c r="C185" s="33"/>
      <c r="D185" s="264"/>
      <c r="E185" s="163" t="str">
        <f t="shared" si="10"/>
        <v/>
      </c>
      <c r="F185" s="164" t="str">
        <f t="shared" si="11"/>
        <v/>
      </c>
      <c r="G185" s="161"/>
      <c r="H185" s="161"/>
      <c r="I185" s="162" t="str">
        <f t="shared" si="12"/>
        <v/>
      </c>
      <c r="J185" s="162" t="str">
        <f t="shared" si="13"/>
        <v/>
      </c>
    </row>
    <row r="186" spans="1:23" s="5" customFormat="1" ht="15.75" thickBot="1">
      <c r="A186" s="65"/>
      <c r="B186" s="66" t="s">
        <v>428</v>
      </c>
      <c r="C186" s="74"/>
      <c r="D186" s="265"/>
      <c r="E186" s="75"/>
      <c r="F186" s="120"/>
      <c r="W186" s="36"/>
    </row>
    <row r="187" spans="1:23" s="5" customFormat="1" ht="15.75" thickBot="1">
      <c r="A187" s="62"/>
      <c r="B187" s="64"/>
      <c r="C187" s="55"/>
      <c r="D187" s="266"/>
      <c r="E187" s="13"/>
      <c r="F187" s="58"/>
      <c r="P187" s="36"/>
    </row>
    <row r="188" spans="1:23" ht="24" customHeight="1" thickBot="1">
      <c r="A188" s="60" t="s">
        <v>452</v>
      </c>
      <c r="B188" s="63"/>
      <c r="C188" s="63"/>
      <c r="D188" s="258"/>
      <c r="E188" s="138"/>
      <c r="F188" s="112"/>
    </row>
    <row r="189" spans="1:23">
      <c r="A189" s="60"/>
      <c r="B189" s="12"/>
      <c r="C189" s="12"/>
      <c r="D189" s="267"/>
      <c r="E189" s="13"/>
      <c r="F189" s="58"/>
    </row>
    <row r="190" spans="1:23" ht="14.25" customHeight="1">
      <c r="A190" s="312" t="s">
        <v>131</v>
      </c>
      <c r="B190" s="312"/>
      <c r="C190" s="312"/>
      <c r="D190" s="312"/>
      <c r="E190" s="320"/>
      <c r="F190" s="118"/>
    </row>
    <row r="191" spans="1:23">
      <c r="A191" s="60"/>
      <c r="B191" s="61"/>
      <c r="C191" s="12"/>
      <c r="D191" s="267"/>
      <c r="E191" s="13"/>
      <c r="F191" s="58"/>
    </row>
    <row r="192" spans="1:23" ht="14.25" customHeight="1">
      <c r="A192" s="312" t="s">
        <v>453</v>
      </c>
      <c r="B192" s="312"/>
      <c r="C192" s="312"/>
      <c r="D192" s="312"/>
      <c r="E192" s="320"/>
      <c r="F192" s="118"/>
    </row>
    <row r="199" spans="1:23" ht="16.5">
      <c r="A199" s="43"/>
      <c r="B199" s="167" t="s">
        <v>536</v>
      </c>
      <c r="C199" s="9" t="s">
        <v>13</v>
      </c>
      <c r="D199" s="264">
        <v>1</v>
      </c>
      <c r="E199" s="289">
        <f t="shared" ref="E199:E212" si="14">IF(D199="","",(((I199*$J$2)+(J199*$H$2*$H$3))*$J$3)/D199)</f>
        <v>0</v>
      </c>
      <c r="F199" s="164">
        <f t="shared" ref="F199:F212" si="15">IF(D199="","",D199*E199)</f>
        <v>0</v>
      </c>
      <c r="G199" s="161"/>
      <c r="H199" s="161"/>
      <c r="I199" s="162">
        <f t="shared" ref="I199:I212" si="16">IF(D199="","",G199*D199)</f>
        <v>0</v>
      </c>
      <c r="J199" s="162">
        <f t="shared" ref="J199:J212" si="17">IF(D199="","",D199*H199)</f>
        <v>0</v>
      </c>
    </row>
    <row r="201" spans="1:23" ht="16.5">
      <c r="A201" s="2"/>
      <c r="B201" s="167" t="s">
        <v>538</v>
      </c>
      <c r="C201" s="9" t="s">
        <v>13</v>
      </c>
      <c r="D201" s="264">
        <v>8</v>
      </c>
      <c r="E201" s="289">
        <f>IF(D201="","",(((I201*$J$2)+(J201*$H$2*$H$3))*$J$3)/D201)</f>
        <v>0</v>
      </c>
      <c r="F201" s="164">
        <f>IF(D201="","",D201*E201)</f>
        <v>0</v>
      </c>
      <c r="G201" s="161"/>
      <c r="H201" s="161"/>
      <c r="I201" s="162">
        <f>IF(D201="","",G201*D201)</f>
        <v>0</v>
      </c>
      <c r="J201" s="162">
        <f>IF(D201="","",D201*H201)</f>
        <v>0</v>
      </c>
    </row>
    <row r="202" spans="1:23" ht="16.5">
      <c r="A202" s="2"/>
      <c r="B202" s="167" t="s">
        <v>539</v>
      </c>
      <c r="C202" s="9" t="s">
        <v>13</v>
      </c>
      <c r="D202" s="264">
        <v>8</v>
      </c>
      <c r="E202" s="289">
        <f>IF(D202="","",(((I202*$J$2)+(J202*$H$2*$H$3))*$J$3)/D202)</f>
        <v>0</v>
      </c>
      <c r="F202" s="164">
        <f>IF(D202="","",D202*E202)</f>
        <v>0</v>
      </c>
      <c r="G202" s="161"/>
      <c r="H202" s="161"/>
      <c r="I202" s="162">
        <f>IF(D202="","",G202*D202)</f>
        <v>0</v>
      </c>
      <c r="J202" s="162">
        <f>IF(D202="","",D202*H202)</f>
        <v>0</v>
      </c>
    </row>
    <row r="203" spans="1:23" ht="16.5">
      <c r="A203" s="2"/>
      <c r="B203" s="167" t="s">
        <v>540</v>
      </c>
      <c r="C203" s="9" t="s">
        <v>13</v>
      </c>
      <c r="D203" s="264">
        <v>1</v>
      </c>
      <c r="E203" s="289">
        <f t="shared" si="14"/>
        <v>0</v>
      </c>
      <c r="F203" s="164">
        <f t="shared" si="15"/>
        <v>0</v>
      </c>
      <c r="G203" s="161"/>
      <c r="H203" s="161"/>
      <c r="I203" s="162">
        <f t="shared" si="16"/>
        <v>0</v>
      </c>
      <c r="J203" s="162">
        <f t="shared" si="17"/>
        <v>0</v>
      </c>
    </row>
    <row r="204" spans="1:23" ht="16.5">
      <c r="A204" s="43"/>
      <c r="B204" s="167" t="s">
        <v>542</v>
      </c>
      <c r="C204" s="9" t="s">
        <v>13</v>
      </c>
      <c r="D204" s="264">
        <v>1</v>
      </c>
      <c r="E204" s="289">
        <f t="shared" si="14"/>
        <v>0</v>
      </c>
      <c r="F204" s="164">
        <f t="shared" si="15"/>
        <v>0</v>
      </c>
      <c r="G204" s="161"/>
      <c r="H204" s="161"/>
      <c r="I204" s="162">
        <f t="shared" si="16"/>
        <v>0</v>
      </c>
      <c r="J204" s="162">
        <f t="shared" si="17"/>
        <v>0</v>
      </c>
    </row>
    <row r="205" spans="1:23" ht="16.5">
      <c r="A205" s="43"/>
      <c r="B205" s="167" t="s">
        <v>541</v>
      </c>
      <c r="C205" s="9" t="s">
        <v>13</v>
      </c>
      <c r="D205" s="264">
        <v>1</v>
      </c>
      <c r="E205" s="289">
        <f t="shared" si="14"/>
        <v>0</v>
      </c>
      <c r="F205" s="164">
        <f t="shared" si="15"/>
        <v>0</v>
      </c>
      <c r="G205" s="161"/>
      <c r="H205" s="161"/>
      <c r="I205" s="162">
        <f t="shared" si="16"/>
        <v>0</v>
      </c>
      <c r="J205" s="162">
        <f t="shared" si="17"/>
        <v>0</v>
      </c>
    </row>
    <row r="206" spans="1:23" ht="16.5">
      <c r="A206" s="43"/>
      <c r="B206" s="167" t="s">
        <v>537</v>
      </c>
      <c r="C206" s="9" t="s">
        <v>13</v>
      </c>
      <c r="D206" s="264">
        <v>1</v>
      </c>
      <c r="E206" s="289">
        <f t="shared" ref="E206" si="18">IF(D206="","",(((I206*$J$2)+(J206*$H$2*$H$3))*$J$3)/D206)</f>
        <v>0</v>
      </c>
      <c r="F206" s="164">
        <f t="shared" ref="F206" si="19">IF(D206="","",D206*E206)</f>
        <v>0</v>
      </c>
      <c r="G206" s="161"/>
      <c r="H206" s="161"/>
      <c r="I206" s="162">
        <f t="shared" ref="I206" si="20">IF(D206="","",G206*D206)</f>
        <v>0</v>
      </c>
      <c r="J206" s="162">
        <f t="shared" ref="J206" si="21">IF(D206="","",D206*H206)</f>
        <v>0</v>
      </c>
    </row>
    <row r="207" spans="1:23" ht="16.5">
      <c r="A207" s="43"/>
      <c r="B207" s="167"/>
      <c r="C207" s="9"/>
      <c r="D207" s="264"/>
      <c r="E207" s="289"/>
      <c r="F207" s="164"/>
      <c r="G207" s="161"/>
      <c r="H207" s="161"/>
      <c r="I207" s="162"/>
      <c r="J207" s="162"/>
    </row>
    <row r="208" spans="1:23" s="5" customFormat="1" ht="16.5">
      <c r="A208" s="2"/>
      <c r="B208" s="167" t="s">
        <v>556</v>
      </c>
      <c r="C208" s="9" t="s">
        <v>13</v>
      </c>
      <c r="D208" s="264">
        <f>+QTE!J7</f>
        <v>14</v>
      </c>
      <c r="E208" s="289">
        <f t="shared" ref="E208" si="22">IF(D208="","",(((I208*$J$2)+(J208*$H$2*$H$3))*$J$3)/D208)</f>
        <v>0</v>
      </c>
      <c r="F208" s="164">
        <f t="shared" ref="F208" si="23">IF(D208="","",D208*E208)</f>
        <v>0</v>
      </c>
      <c r="G208" s="161"/>
      <c r="H208" s="161"/>
      <c r="I208" s="162">
        <f t="shared" ref="I208" si="24">IF(D208="","",G208*D208)</f>
        <v>0</v>
      </c>
      <c r="J208" s="162">
        <f t="shared" ref="J208" si="25">IF(D208="","",D208*H208)</f>
        <v>0</v>
      </c>
      <c r="W208" s="36"/>
    </row>
    <row r="209" spans="1:23" s="5" customFormat="1" ht="16.5">
      <c r="A209" s="2"/>
      <c r="B209" s="167" t="s">
        <v>555</v>
      </c>
      <c r="C209" s="9" t="s">
        <v>13</v>
      </c>
      <c r="D209" s="264">
        <f>+QTE!J16</f>
        <v>4</v>
      </c>
      <c r="E209" s="289">
        <f t="shared" ref="E209" si="26">IF(D209="","",(((I209*$J$2)+(J209*$H$2*$H$3))*$J$3)/D209)</f>
        <v>0</v>
      </c>
      <c r="F209" s="164">
        <f t="shared" ref="F209" si="27">IF(D209="","",D209*E209)</f>
        <v>0</v>
      </c>
      <c r="G209" s="161"/>
      <c r="H209" s="161"/>
      <c r="I209" s="162">
        <f t="shared" ref="I209" si="28">IF(D209="","",G209*D209)</f>
        <v>0</v>
      </c>
      <c r="J209" s="162">
        <f t="shared" ref="J209" si="29">IF(D209="","",D209*H209)</f>
        <v>0</v>
      </c>
      <c r="W209" s="36"/>
    </row>
    <row r="210" spans="1:23" s="5" customFormat="1" ht="16.5">
      <c r="A210" s="2"/>
      <c r="B210" s="167" t="s">
        <v>554</v>
      </c>
      <c r="C210" s="9" t="s">
        <v>13</v>
      </c>
      <c r="D210" s="264">
        <f>+QTE!J25</f>
        <v>14</v>
      </c>
      <c r="E210" s="289">
        <f t="shared" ref="E210" si="30">IF(D210="","",(((I210*$J$2)+(J210*$H$2*$H$3))*$J$3)/D210)</f>
        <v>0</v>
      </c>
      <c r="F210" s="164">
        <f t="shared" ref="F210" si="31">IF(D210="","",D210*E210)</f>
        <v>0</v>
      </c>
      <c r="G210" s="161"/>
      <c r="H210" s="161"/>
      <c r="I210" s="162">
        <f t="shared" ref="I210" si="32">IF(D210="","",G210*D210)</f>
        <v>0</v>
      </c>
      <c r="J210" s="162">
        <f t="shared" ref="J210" si="33">IF(D210="","",D210*H210)</f>
        <v>0</v>
      </c>
      <c r="W210" s="36"/>
    </row>
    <row r="211" spans="1:23" s="5" customFormat="1" ht="16.5">
      <c r="A211" s="2"/>
      <c r="B211" s="167" t="s">
        <v>553</v>
      </c>
      <c r="C211" s="9" t="s">
        <v>13</v>
      </c>
      <c r="D211" s="264">
        <f>94</f>
        <v>94</v>
      </c>
      <c r="E211" s="289">
        <f t="shared" si="14"/>
        <v>0</v>
      </c>
      <c r="F211" s="164">
        <f t="shared" si="15"/>
        <v>0</v>
      </c>
      <c r="G211" s="161"/>
      <c r="H211" s="161"/>
      <c r="I211" s="162">
        <f t="shared" si="16"/>
        <v>0</v>
      </c>
      <c r="J211" s="162">
        <f t="shared" si="17"/>
        <v>0</v>
      </c>
      <c r="W211" s="36"/>
    </row>
    <row r="212" spans="1:23" s="5" customFormat="1" ht="16.5">
      <c r="A212" s="43"/>
      <c r="B212" s="167" t="s">
        <v>545</v>
      </c>
      <c r="C212" s="9" t="s">
        <v>13</v>
      </c>
      <c r="D212" s="264">
        <f>25</f>
        <v>25</v>
      </c>
      <c r="E212" s="289">
        <f t="shared" si="14"/>
        <v>0</v>
      </c>
      <c r="F212" s="164">
        <f t="shared" si="15"/>
        <v>0</v>
      </c>
      <c r="G212" s="161"/>
      <c r="H212" s="161"/>
      <c r="I212" s="162">
        <f t="shared" si="16"/>
        <v>0</v>
      </c>
      <c r="J212" s="162">
        <f t="shared" si="17"/>
        <v>0</v>
      </c>
      <c r="W212" s="36"/>
    </row>
    <row r="213" spans="1:23" s="5" customFormat="1" ht="16.5">
      <c r="A213" s="43"/>
      <c r="B213" s="167" t="s">
        <v>546</v>
      </c>
      <c r="C213" s="9" t="s">
        <v>13</v>
      </c>
      <c r="D213" s="264">
        <f>QTE!J144</f>
        <v>58</v>
      </c>
      <c r="E213" s="289">
        <f t="shared" ref="E213" si="34">IF(D213="","",(((I213*$J$2)+(J213*$H$2*$H$3))*$J$3)/D213)</f>
        <v>0</v>
      </c>
      <c r="F213" s="164">
        <f t="shared" ref="F213" si="35">IF(D213="","",D213*E213)</f>
        <v>0</v>
      </c>
      <c r="G213" s="161"/>
      <c r="H213" s="161"/>
      <c r="I213" s="162">
        <f t="shared" ref="I213" si="36">IF(D213="","",G213*D213)</f>
        <v>0</v>
      </c>
      <c r="J213" s="162">
        <f t="shared" ref="J213" si="37">IF(D213="","",D213*H213)</f>
        <v>0</v>
      </c>
      <c r="W213" s="36"/>
    </row>
    <row r="214" spans="1:23" s="5" customFormat="1" ht="16.5">
      <c r="A214" s="43"/>
      <c r="B214" s="167" t="s">
        <v>547</v>
      </c>
      <c r="C214" s="9" t="s">
        <v>13</v>
      </c>
      <c r="D214" s="264">
        <v>124</v>
      </c>
      <c r="E214" s="289">
        <f t="shared" ref="E214:E215" si="38">IF(D214="","",(((I214*$J$2)+(J214*$H$2*$H$3))*$J$3)/D214)</f>
        <v>0</v>
      </c>
      <c r="F214" s="164">
        <f t="shared" ref="F214:F215" si="39">IF(D214="","",D214*E214)</f>
        <v>0</v>
      </c>
      <c r="G214" s="161"/>
      <c r="H214" s="161"/>
      <c r="I214" s="162">
        <f t="shared" ref="I214:I215" si="40">IF(D214="","",G214*D214)</f>
        <v>0</v>
      </c>
      <c r="J214" s="162">
        <f t="shared" ref="J214:J215" si="41">IF(D214="","",D214*H214)</f>
        <v>0</v>
      </c>
      <c r="W214" s="36"/>
    </row>
    <row r="215" spans="1:23" s="172" customFormat="1" ht="16.5">
      <c r="A215" s="2"/>
      <c r="B215" s="206" t="s">
        <v>201</v>
      </c>
      <c r="C215" s="189" t="s">
        <v>13</v>
      </c>
      <c r="D215" s="252">
        <f>D149</f>
        <v>14</v>
      </c>
      <c r="E215" s="289">
        <f t="shared" si="38"/>
        <v>0</v>
      </c>
      <c r="F215" s="164">
        <f t="shared" si="39"/>
        <v>0</v>
      </c>
      <c r="G215" s="161"/>
      <c r="H215" s="161"/>
      <c r="I215" s="162">
        <f t="shared" si="40"/>
        <v>0</v>
      </c>
      <c r="J215" s="162">
        <f t="shared" si="41"/>
        <v>0</v>
      </c>
    </row>
  </sheetData>
  <mergeCells count="8">
    <mergeCell ref="F14:F15"/>
    <mergeCell ref="A192:E192"/>
    <mergeCell ref="A190:E190"/>
    <mergeCell ref="A14:A15"/>
    <mergeCell ref="B14:B15"/>
    <mergeCell ref="C14:C15"/>
    <mergeCell ref="D14:D15"/>
    <mergeCell ref="E14:E15"/>
  </mergeCells>
  <conditionalFormatting sqref="G4 I4:J4 H1:J1 G2:J3">
    <cfRule type="cellIs" dxfId="0"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1" manualBreakCount="1">
    <brk id="17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54" workbookViewId="0">
      <selection activeCell="A875" sqref="A875"/>
    </sheetView>
  </sheetViews>
  <sheetFormatPr baseColWidth="10" defaultRowHeight="12.7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0" workbookViewId="0">
      <selection activeCell="A308" sqref="A308"/>
    </sheetView>
  </sheetViews>
  <sheetFormatPr baseColWidth="10"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8</vt:i4>
      </vt:variant>
    </vt:vector>
  </HeadingPairs>
  <TitlesOfParts>
    <vt:vector size="18" baseType="lpstr">
      <vt:lpstr>PG</vt:lpstr>
      <vt:lpstr>Préambule</vt:lpstr>
      <vt:lpstr>DPGF</vt:lpstr>
      <vt:lpstr>BATIMENT G1,G2&amp;PKINGS-ELEC 1</vt:lpstr>
      <vt:lpstr>BATIMENT G1,G2&amp;PKINGS-ELEC 2</vt:lpstr>
      <vt:lpstr>BATIMENT SOHO-ELEC 1</vt:lpstr>
      <vt:lpstr>BATIMENT SOHO-ELEC 2</vt:lpstr>
      <vt:lpstr>CCTP</vt:lpstr>
      <vt:lpstr>Devis</vt:lpstr>
      <vt:lpstr>QTE</vt:lpstr>
      <vt:lpstr>'BATIMENT G1,G2&amp;PKINGS-ELEC 1'!Impression_des_titres</vt:lpstr>
      <vt:lpstr>'BATIMENT G1,G2&amp;PKINGS-ELEC 2'!Impression_des_titres</vt:lpstr>
      <vt:lpstr>'BATIMENT SOHO-ELEC 1'!Impression_des_titres</vt:lpstr>
      <vt:lpstr>'BATIMENT SOHO-ELEC 2'!Impression_des_titres</vt:lpstr>
      <vt:lpstr>'BATIMENT G1,G2&amp;PKINGS-ELEC 1'!Zone_d_impression</vt:lpstr>
      <vt:lpstr>'BATIMENT G1,G2&amp;PKINGS-ELEC 2'!Zone_d_impression</vt:lpstr>
      <vt:lpstr>'BATIMENT SOHO-ELEC 1'!Zone_d_impression</vt:lpstr>
      <vt:lpstr>'BATIMENT SOHO-ELEC 2'!Zone_d_impression</vt:lpstr>
    </vt:vector>
  </TitlesOfParts>
  <Company>ARCHITECTURE STUDIO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ec-171</dc:creator>
  <cp:lastModifiedBy>Abate Fred Bureau</cp:lastModifiedBy>
  <cp:lastPrinted>2016-05-27T13:45:00Z</cp:lastPrinted>
  <dcterms:created xsi:type="dcterms:W3CDTF">2006-09-06T09:49:08Z</dcterms:created>
  <dcterms:modified xsi:type="dcterms:W3CDTF">2016-07-14T12:22:48Z</dcterms:modified>
</cp:coreProperties>
</file>

<file path=docProps/custom.xml><?xml version="1.0" encoding="utf-8"?>
<Properties xmlns="http://schemas.openxmlformats.org/officeDocument/2006/custom-properties" xmlns:vt="http://schemas.openxmlformats.org/officeDocument/2006/docPropsVTypes"/>
</file>